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estudianteccr-my.sharepoint.com/personal/diazbarrios2001_estudiantec_cr/Documents/Escritorio/II SEMESTRE 2024/ASEGURAMIENTO_DE_LA_CALIDAD_DEL_SOFTWARE/TRABAJOS_GRUPALES/PROYECTO2/PlanPruebas_Informe_Presentacion/"/>
    </mc:Choice>
  </mc:AlternateContent>
  <xr:revisionPtr revIDLastSave="4867" documentId="11_F25DC773A252ABDACC10484EF11C7E165ADE58F4" xr6:coauthVersionLast="47" xr6:coauthVersionMax="47" xr10:uidLastSave="{E94787AC-3902-4F3B-9EC0-6A0C2434005D}"/>
  <bookViews>
    <workbookView xWindow="-108" yWindow="-108" windowWidth="23256" windowHeight="12456" firstSheet="15" activeTab="18" xr2:uid="{00000000-000D-0000-FFFF-FFFF00000000}"/>
  </bookViews>
  <sheets>
    <sheet name="prueba1 estática" sheetId="6" r:id="rId1"/>
    <sheet name="prueba2 estática" sheetId="11" r:id="rId2"/>
    <sheet name="prueba3 estática" sheetId="17" r:id="rId3"/>
    <sheet name="prueba4 estática" sheetId="18" r:id="rId4"/>
    <sheet name="prueba 5 unitaria" sheetId="40" r:id="rId5"/>
    <sheet name="prueba 6 unitaria" sheetId="42" r:id="rId6"/>
    <sheet name="prueba 7 unitaria" sheetId="43" r:id="rId7"/>
    <sheet name="prueba 8 unitaria" sheetId="44" r:id="rId8"/>
    <sheet name="prueba 9 unitaria" sheetId="45" r:id="rId9"/>
    <sheet name="Prueba integral 10" sheetId="25" r:id="rId10"/>
    <sheet name="Prueba integral 11" sheetId="26" r:id="rId11"/>
    <sheet name="Prueba integral 12" sheetId="27" r:id="rId12"/>
    <sheet name="Prueba integral 13" sheetId="28" r:id="rId13"/>
    <sheet name="Prueba integral 14" sheetId="29" r:id="rId14"/>
    <sheet name="prueba 15 y 16 sistema" sheetId="22" r:id="rId15"/>
    <sheet name="prueba 17 y 18 sistema " sheetId="23" r:id="rId16"/>
    <sheet name="prueba 19 sistema " sheetId="24" r:id="rId17"/>
    <sheet name="prueba 20 usuario" sheetId="34" r:id="rId18"/>
    <sheet name="prueba 21 usuario" sheetId="31" r:id="rId19"/>
    <sheet name="prueba 22 usuario" sheetId="32" r:id="rId20"/>
    <sheet name="prueba 23 usuario" sheetId="33"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1" i="33" l="1"/>
  <c r="F91" i="32"/>
  <c r="E71" i="33"/>
  <c r="E72" i="32"/>
  <c r="D20" i="44"/>
  <c r="D20" i="45"/>
  <c r="E20" i="45" s="1"/>
  <c r="G59" i="34"/>
  <c r="G58" i="34"/>
  <c r="G60" i="34" s="1"/>
  <c r="G57" i="34"/>
  <c r="G56" i="34"/>
  <c r="G55" i="34"/>
  <c r="G45" i="34"/>
  <c r="G44" i="34"/>
  <c r="G43" i="34"/>
  <c r="G42" i="34"/>
  <c r="G41" i="34"/>
  <c r="G31" i="34"/>
  <c r="G30" i="34"/>
  <c r="G29" i="34"/>
  <c r="G28" i="34"/>
  <c r="G27" i="34"/>
  <c r="E73" i="31"/>
  <c r="A28" i="45"/>
  <c r="C15" i="45"/>
  <c r="B28" i="45" l="1"/>
  <c r="B29" i="45" s="1"/>
  <c r="C29" i="45" s="1"/>
  <c r="A28" i="44" l="1"/>
  <c r="B28" i="44"/>
  <c r="B29" i="44" s="1"/>
  <c r="C29" i="44" s="1"/>
  <c r="C15" i="44"/>
  <c r="D20" i="43"/>
  <c r="B28" i="43" s="1"/>
  <c r="B29" i="43" s="1"/>
  <c r="C29" i="43" s="1"/>
  <c r="D20" i="40"/>
  <c r="D20" i="42"/>
  <c r="A28" i="43"/>
  <c r="C15" i="43"/>
  <c r="A28" i="42"/>
  <c r="B28" i="42"/>
  <c r="B29" i="42" s="1"/>
  <c r="C29" i="42" s="1"/>
  <c r="E20" i="42"/>
  <c r="C15" i="42"/>
  <c r="E20" i="44" l="1"/>
  <c r="E20" i="43"/>
  <c r="G46" i="34"/>
  <c r="G47" i="34" s="1"/>
  <c r="G32" i="34"/>
  <c r="G33" i="34" s="1"/>
  <c r="C15" i="40" l="1"/>
  <c r="A28" i="40"/>
  <c r="B28" i="40"/>
  <c r="B29" i="40" s="1"/>
  <c r="C29" i="40" s="1"/>
  <c r="E20" i="40"/>
  <c r="D23" i="29"/>
  <c r="B28" i="29" s="1"/>
  <c r="C13" i="29"/>
  <c r="A27" i="29"/>
  <c r="D22" i="29"/>
  <c r="E22" i="29" s="1"/>
  <c r="C13" i="28"/>
  <c r="A24" i="28"/>
  <c r="D19" i="28"/>
  <c r="B24" i="28" s="1"/>
  <c r="B26" i="28" s="1"/>
  <c r="C26" i="28" s="1"/>
  <c r="D20" i="28"/>
  <c r="B25" i="28" s="1"/>
  <c r="C13" i="27"/>
  <c r="D19" i="27"/>
  <c r="B27" i="27" s="1"/>
  <c r="B29" i="27" s="1"/>
  <c r="C29" i="27" s="1"/>
  <c r="D20" i="27"/>
  <c r="E20" i="27" s="1"/>
  <c r="A27" i="27"/>
  <c r="C13" i="26"/>
  <c r="A29" i="26"/>
  <c r="D20" i="26"/>
  <c r="B29" i="26" s="1"/>
  <c r="B31" i="26" s="1"/>
  <c r="C31" i="26" s="1"/>
  <c r="D21" i="26"/>
  <c r="B30" i="26" s="1"/>
  <c r="E21" i="26" l="1"/>
  <c r="B27" i="29"/>
  <c r="B29" i="29" s="1"/>
  <c r="C29" i="29" s="1"/>
  <c r="E20" i="26"/>
  <c r="B28" i="27"/>
  <c r="E20" i="28"/>
  <c r="E23" i="29"/>
  <c r="E19" i="28"/>
  <c r="E19" i="27"/>
  <c r="D21" i="25" l="1"/>
  <c r="C13" i="25"/>
  <c r="A29" i="25"/>
  <c r="D20" i="25"/>
  <c r="E31" i="11"/>
  <c r="E14" i="11"/>
  <c r="E22" i="11" s="1"/>
  <c r="E43" i="6"/>
  <c r="D89" i="33"/>
  <c r="F89" i="33" s="1"/>
  <c r="E54" i="33"/>
  <c r="D88" i="33" s="1"/>
  <c r="F88" i="33" s="1"/>
  <c r="E41" i="33"/>
  <c r="D87" i="33" s="1"/>
  <c r="F87" i="33" s="1"/>
  <c r="E25" i="33"/>
  <c r="D86" i="33" s="1"/>
  <c r="F86" i="33" s="1"/>
  <c r="D90" i="32"/>
  <c r="F90" i="32" s="1"/>
  <c r="E55" i="32"/>
  <c r="D89" i="32" s="1"/>
  <c r="F89" i="32" s="1"/>
  <c r="E42" i="32"/>
  <c r="D88" i="32" s="1"/>
  <c r="F88" i="32" s="1"/>
  <c r="E25" i="32"/>
  <c r="F87" i="32" l="1"/>
  <c r="F92" i="32" s="1"/>
  <c r="D87" i="32"/>
  <c r="G61" i="34"/>
  <c r="C75" i="34" s="1"/>
  <c r="E75" i="34" s="1"/>
  <c r="F75" i="34" s="1"/>
  <c r="E21" i="25"/>
  <c r="B30" i="25"/>
  <c r="B29" i="25"/>
  <c r="B31" i="25" s="1"/>
  <c r="C31" i="25" s="1"/>
  <c r="E20" i="25"/>
  <c r="F90" i="33"/>
  <c r="E77" i="23" l="1"/>
  <c r="D91" i="31"/>
  <c r="F91" i="31" s="1"/>
  <c r="E57" i="31"/>
  <c r="D90" i="31" s="1"/>
  <c r="F90" i="31" s="1"/>
  <c r="E45" i="31"/>
  <c r="D89" i="31" s="1"/>
  <c r="F89" i="31" s="1"/>
  <c r="E24" i="31"/>
  <c r="D88" i="31" s="1"/>
  <c r="F88" i="31" s="1"/>
  <c r="E31" i="24"/>
  <c r="D33" i="24"/>
  <c r="D32" i="24"/>
  <c r="D31" i="24"/>
  <c r="E64" i="23"/>
  <c r="E21" i="23"/>
  <c r="E16" i="18"/>
  <c r="F92" i="31" l="1"/>
  <c r="F93" i="31" s="1"/>
  <c r="D34" i="24"/>
  <c r="C76" i="23"/>
  <c r="E65" i="23"/>
  <c r="E22" i="23"/>
  <c r="G56" i="22"/>
  <c r="D84" i="22" s="1"/>
  <c r="H56" i="22"/>
  <c r="G57" i="22"/>
  <c r="D85" i="22" s="1"/>
  <c r="H57" i="22"/>
  <c r="G58" i="22"/>
  <c r="D86" i="22" s="1"/>
  <c r="H58" i="22"/>
  <c r="G59" i="22"/>
  <c r="D87" i="22" s="1"/>
  <c r="H59" i="22"/>
  <c r="G60" i="22"/>
  <c r="D88" i="22" s="1"/>
  <c r="H60" i="22"/>
  <c r="G61" i="22"/>
  <c r="D89" i="22" s="1"/>
  <c r="H61" i="22"/>
  <c r="D76" i="23" l="1"/>
  <c r="E76" i="23" s="1"/>
  <c r="H62" i="22"/>
  <c r="C72" i="22" s="1"/>
  <c r="E73" i="22" l="1"/>
  <c r="E72" i="22"/>
  <c r="D52" i="6"/>
  <c r="D53" i="6"/>
  <c r="D54" i="6"/>
  <c r="F44" i="6"/>
  <c r="F45" i="6"/>
  <c r="F46" i="6"/>
  <c r="F22" i="11"/>
  <c r="G22" i="11" s="1"/>
  <c r="E36" i="6"/>
  <c r="E46" i="6" s="1"/>
  <c r="E28" i="6"/>
  <c r="E45" i="6" s="1"/>
  <c r="E20" i="6"/>
  <c r="E44" i="6" s="1"/>
  <c r="H23" i="22"/>
  <c r="H22" i="22"/>
  <c r="H21" i="22"/>
  <c r="H20" i="22"/>
  <c r="H19" i="22"/>
  <c r="H18" i="22"/>
  <c r="G23" i="22"/>
  <c r="C89" i="22" s="1"/>
  <c r="E89" i="22" s="1"/>
  <c r="F89" i="22" s="1"/>
  <c r="G89" i="22" s="1"/>
  <c r="G22" i="22"/>
  <c r="C88" i="22" s="1"/>
  <c r="E88" i="22" s="1"/>
  <c r="F88" i="22" s="1"/>
  <c r="G88" i="22" s="1"/>
  <c r="G21" i="22"/>
  <c r="C87" i="22" s="1"/>
  <c r="E87" i="22" s="1"/>
  <c r="F87" i="22" s="1"/>
  <c r="G87" i="22" s="1"/>
  <c r="G20" i="22"/>
  <c r="C86" i="22" s="1"/>
  <c r="E86" i="22" s="1"/>
  <c r="F86" i="22" s="1"/>
  <c r="G86" i="22" s="1"/>
  <c r="G19" i="22"/>
  <c r="C85" i="22" s="1"/>
  <c r="E85" i="22" s="1"/>
  <c r="F85" i="22" s="1"/>
  <c r="G85" i="22" s="1"/>
  <c r="G18" i="22"/>
  <c r="C84" i="22" s="1"/>
  <c r="E84" i="22" s="1"/>
  <c r="F84" i="22" s="1"/>
  <c r="G84" i="22" s="1"/>
  <c r="G90" i="22" l="1"/>
  <c r="G91" i="22" s="1"/>
  <c r="H24" i="22"/>
  <c r="C34" i="22" s="1"/>
  <c r="E52" i="18"/>
  <c r="F52" i="18" s="1"/>
  <c r="E43" i="18"/>
  <c r="E56" i="18" s="1"/>
  <c r="E35" i="18"/>
  <c r="E55" i="18" s="1"/>
  <c r="F55" i="18" s="1"/>
  <c r="E28" i="18"/>
  <c r="E54" i="18" s="1"/>
  <c r="F54" i="18" s="1"/>
  <c r="E22" i="18"/>
  <c r="E53" i="18" s="1"/>
  <c r="F53" i="18" s="1"/>
  <c r="E15" i="17"/>
  <c r="E53" i="17" s="1"/>
  <c r="F53" i="17" s="1"/>
  <c r="E21" i="17"/>
  <c r="E54" i="17" s="1"/>
  <c r="F54" i="17" s="1"/>
  <c r="E28" i="17"/>
  <c r="E55" i="17" s="1"/>
  <c r="F55" i="17" s="1"/>
  <c r="E36" i="17"/>
  <c r="E56" i="17" s="1"/>
  <c r="F56" i="17" s="1"/>
  <c r="E44" i="17"/>
  <c r="E57" i="17" s="1"/>
  <c r="F57" i="17" s="1"/>
  <c r="E34" i="22" l="1"/>
  <c r="E35" i="22" s="1"/>
  <c r="F56" i="18"/>
  <c r="F57" i="18" s="1"/>
  <c r="G57" i="18" s="1"/>
  <c r="F58" i="17"/>
  <c r="G58" i="17" s="1"/>
  <c r="D30" i="11" l="1"/>
  <c r="D31" i="11" s="1"/>
  <c r="C30" i="11"/>
  <c r="C52" i="6"/>
  <c r="C53" i="6"/>
  <c r="C54" i="6"/>
  <c r="C51" i="6"/>
  <c r="G46" i="6"/>
  <c r="E13" i="6" l="1"/>
  <c r="F43" i="6" s="1"/>
  <c r="D51" i="6" l="1"/>
  <c r="D55" i="6" s="1"/>
  <c r="E55" i="6" s="1"/>
  <c r="G43" i="6"/>
  <c r="G45" i="6"/>
  <c r="G44" i="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<sst xmlns="http://schemas.openxmlformats.org/spreadsheetml/2006/main" count="1056" uniqueCount="434">
  <si>
    <t>Prueba Estática</t>
  </si>
  <si>
    <t xml:space="preserve">Prueba 1- Manual </t>
  </si>
  <si>
    <r>
      <rPr>
        <b/>
        <sz val="11"/>
        <color rgb="FF000000"/>
        <rFont val="Calibri"/>
        <family val="2"/>
        <scheme val="minor"/>
      </rPr>
      <t>Lista de chequeo</t>
    </r>
    <r>
      <rPr>
        <sz val="11"/>
        <color rgb="FF000000"/>
        <rFont val="Calibri"/>
        <family val="2"/>
        <scheme val="minor"/>
      </rPr>
      <t xml:space="preserve"> - Inspección para los requerimientos RF04, RF01,RF02,RF09</t>
    </r>
  </si>
  <si>
    <r>
      <t xml:space="preserve">Objetivo: </t>
    </r>
    <r>
      <rPr>
        <sz val="11"/>
        <color theme="1"/>
        <rFont val="Calibri"/>
        <family val="2"/>
        <scheme val="minor"/>
      </rPr>
      <t>comprobar que cada método especificado en los requerimientos esté presente en el sistema, lo cual es fundamental para asegurar que el sistema cumple con su propósito.</t>
    </r>
  </si>
  <si>
    <r>
      <t xml:space="preserve">Métrica evaluada: </t>
    </r>
    <r>
      <rPr>
        <sz val="11"/>
        <color theme="1"/>
        <rFont val="Calibri"/>
        <family val="2"/>
        <scheme val="minor"/>
      </rPr>
      <t>Cobertura funcional (Functional Completeness)</t>
    </r>
  </si>
  <si>
    <r>
      <rPr>
        <b/>
        <sz val="11"/>
        <color theme="1"/>
        <rFont val="Calibri"/>
        <family val="2"/>
        <scheme val="minor"/>
      </rPr>
      <t>Nota:</t>
    </r>
    <r>
      <rPr>
        <sz val="11"/>
        <color theme="1"/>
        <rFont val="Calibri"/>
        <family val="2"/>
        <scheme val="minor"/>
      </rPr>
      <t xml:space="preserve"> 1 indica que el método está presente dentro del código y 0 indica que no lo está</t>
    </r>
  </si>
  <si>
    <t>RF04 Modificación de información particular de un estudiante por parte de los profesores guías.</t>
  </si>
  <si>
    <t>#</t>
  </si>
  <si>
    <t>Método/escenario</t>
  </si>
  <si>
    <t>Presente (1/0)</t>
  </si>
  <si>
    <t>Nombre del método encontrado en el código</t>
  </si>
  <si>
    <t>Comentarios</t>
  </si>
  <si>
    <t>Método que permita a los profesores guía la actualización de información para los estudiantes asignados.</t>
  </si>
  <si>
    <t>updateStudent</t>
  </si>
  <si>
    <t>Se encuentra en la seccion de controllers en el archivo "stduentController" del backend</t>
  </si>
  <si>
    <t>Método que permita a los profesores guía la eliminación de información para los estudiantes asignados.</t>
  </si>
  <si>
    <t>deleteStudent</t>
  </si>
  <si>
    <t>Total presentes</t>
  </si>
  <si>
    <t>RF01 Registro y mantenimiento del equipo guía de profesores de primer ingreso.</t>
  </si>
  <si>
    <t>Nombre del método  encontrado en el código</t>
  </si>
  <si>
    <t>Método para registrar nuevos profesores en el equipo guía de primer ingreso.</t>
  </si>
  <si>
    <t>addProfeGuideTeam</t>
  </si>
  <si>
    <t>Se encuenta en el backend en la seccion de controller en el archivo "guideTeamController"</t>
  </si>
  <si>
    <t>Método  para actualizar  la información de contacto de los profesores ya registrados en el equipo guía.</t>
  </si>
  <si>
    <t>updateProfessor</t>
  </si>
  <si>
    <t>Se encuentra en el backend en la seccion de controllers en el archivo de "professorController"</t>
  </si>
  <si>
    <t>Método  para eliminar la información de contacto de los profesores ya registrados en el equipo guía.</t>
  </si>
  <si>
    <t>removeProfeGuide</t>
  </si>
  <si>
    <t xml:space="preserve">RF02 Registro y mantenimiento de la información básica de contacto de los estudiantes de primer ingreso. </t>
  </si>
  <si>
    <t xml:space="preserve">Método para registrar  la información básica de contacto de los estudiantes de primer ingreso. </t>
  </si>
  <si>
    <t>createStudent</t>
  </si>
  <si>
    <t xml:space="preserve">Método para actualizar la información básica de contacto de los estudiantes de primer ingreso. </t>
  </si>
  <si>
    <t xml:space="preserve">Método para eliminar la información básica de contacto de los estudiantes de primer ingreso. </t>
  </si>
  <si>
    <t>RF09 Registro y mantenimiento del plan de trabajo por parte del profesor guía coordinador.</t>
  </si>
  <si>
    <t>Método para registrar el plan de trabajo por parte del profesor guía coordinador.</t>
  </si>
  <si>
    <t>createPlan</t>
  </si>
  <si>
    <t>Se encuentra en la seccion de controllers del backend.</t>
  </si>
  <si>
    <t>Método para actualizar  el plan de trabajo por parte del profesor guía coordinador.</t>
  </si>
  <si>
    <t>updatePlan</t>
  </si>
  <si>
    <t>Método para eliminar el plan de trabajo por parte del profesor guía coordinador.</t>
  </si>
  <si>
    <t>deletePlan</t>
  </si>
  <si>
    <t xml:space="preserve">Cálculo de la métrica
</t>
  </si>
  <si>
    <r>
      <rPr>
        <b/>
        <sz val="11"/>
        <color theme="1"/>
        <rFont val="Calibri"/>
        <family val="2"/>
        <scheme val="minor"/>
      </rPr>
      <t>X = (1 – A/B)*100</t>
    </r>
    <r>
      <rPr>
        <sz val="11"/>
        <color theme="1"/>
        <rFont val="Calibri"/>
        <family val="2"/>
        <scheme val="minor"/>
      </rPr>
      <t xml:space="preserve">
A = Número de métodos que faltan.
B = Número de métodos especificados.
X: valor entre 0 y 100 que representa el porcentaje de implementación.</t>
    </r>
  </si>
  <si>
    <t>Criterio de Aceptación Total:</t>
  </si>
  <si>
    <t xml:space="preserve">ID del Requerimiento </t>
  </si>
  <si>
    <t>Total de métodos especificados (B)</t>
  </si>
  <si>
    <t>Métodos  que faltan (A)</t>
  </si>
  <si>
    <t>% Cobertura (x)</t>
  </si>
  <si>
    <t>Criterio de aceptación</t>
  </si>
  <si>
    <t>90% &lt;=Cobertura &lt;=100%</t>
  </si>
  <si>
    <t>RF04</t>
  </si>
  <si>
    <t>RF01</t>
  </si>
  <si>
    <t>Criterio de Aceptación Media:</t>
  </si>
  <si>
    <t>RF02</t>
  </si>
  <si>
    <t>80% &lt;=Cobertura &lt; 90</t>
  </si>
  <si>
    <t>RF09</t>
  </si>
  <si>
    <t xml:space="preserve">Criterio de Rechazo: </t>
  </si>
  <si>
    <t>Cobertura &lt; 80</t>
  </si>
  <si>
    <t>Resultado de la prueba con los 4 requerimientos</t>
  </si>
  <si>
    <t>%COBERTURA</t>
  </si>
  <si>
    <t>Resultado de la prueba</t>
  </si>
  <si>
    <r>
      <rPr>
        <b/>
        <sz val="11"/>
        <color rgb="FF000000"/>
        <rFont val="Calibri"/>
        <family val="2"/>
        <scheme val="minor"/>
      </rPr>
      <t>Lista de chequeo</t>
    </r>
    <r>
      <rPr>
        <sz val="11"/>
        <color rgb="FF000000"/>
        <rFont val="Calibri"/>
        <family val="2"/>
        <scheme val="minor"/>
      </rPr>
      <t xml:space="preserve"> - Inspección para los requerimientos RF07</t>
    </r>
  </si>
  <si>
    <t>RF07 Consulta del plan de trabajo completo por parte de las asistentes administrativas y los profesores guías.</t>
  </si>
  <si>
    <t>Método que le permita tanto a los asistentes administrativos como los profesores guías la consulta del plan de trabajo completo</t>
  </si>
  <si>
    <t>getPlan</t>
  </si>
  <si>
    <t>Metodo de la seccion de controllers del backend , del archvio "planController".</t>
  </si>
  <si>
    <t xml:space="preserve">Método que limite el acceso a los comentarios del plan de trabajo por parte de los asistentes administrativos. </t>
  </si>
  <si>
    <t>No existe un metodo especifico que limite el acceso, el manejo lo realizan por medio del frontend</t>
  </si>
  <si>
    <t>Método que consulte el plan de trabajo con las evidencias registradas para cada actividad realizada.</t>
  </si>
  <si>
    <t>Manejo en la logica del frontend en la seccion de componentes en el archivo de "listaActividadesProfe" y "infoActividadProfe".</t>
  </si>
  <si>
    <t>RF07</t>
  </si>
  <si>
    <t xml:space="preserve">Resultado de la prueba </t>
  </si>
  <si>
    <t xml:space="preserve">Prueba 2- Manual </t>
  </si>
  <si>
    <r>
      <t>Lista de chequeo</t>
    </r>
    <r>
      <rPr>
        <sz val="11"/>
        <color rgb="FF000000"/>
        <rFont val="Calibri"/>
        <family val="2"/>
        <scheme val="minor"/>
      </rPr>
      <t xml:space="preserve"> -  Inspección para los requerimientos RF04,RFO7, RF01,RF02,RF09</t>
    </r>
  </si>
  <si>
    <r>
      <t xml:space="preserve">Objetivo: </t>
    </r>
    <r>
      <rPr>
        <sz val="11"/>
        <color rgb="FF000000"/>
        <rFont val="Calibri"/>
        <family val="2"/>
        <scheme val="minor"/>
      </rPr>
      <t>comprobar que cada método especificado en el requerimientos RF04,RF07,RF01,RF02,RF09 esten presentes en el sistema, lo cual es fundamental para asegurar que el sistema logre el objetivo específico que indica el requerimiento.</t>
    </r>
  </si>
  <si>
    <t>Métrica evaluada: Adecuación funcional del objetivo de uso (Functional Appropiateness)</t>
  </si>
  <si>
    <t>Existencia (1 = Sí, 0 = No)</t>
  </si>
  <si>
    <t>Método que permita realizar actualización de los diferentes datos asociados al estudainte por parte de los profesores guías.</t>
  </si>
  <si>
    <t>Se ecnuentra en el backend en la seccion de controllers en el archivo "studentController" y en el archivo de "modificarEstudiante" de la seccion pages.</t>
  </si>
  <si>
    <t>Total de métodos presentes</t>
  </si>
  <si>
    <t xml:space="preserve">Método que permita a los asistentes administrativos y los profesores guías consultar el plan de trabajo con la información asociada a las diferentes actividades.  </t>
  </si>
  <si>
    <t>Se encuentra en el frontend en la seccion de componentes en el archivo de "infoActividadProfe" y en el archivo de "listaActividadesProfe"</t>
  </si>
  <si>
    <t>Método que permita registrar nuevos profesores de primer ingreso en el equipo guía.</t>
  </si>
  <si>
    <t>Se encuenta en el backend en la seccion de controller en el archivo "guideTeamController" y en el frontend en la seccion de componentes en el archivo "infoProfesor"</t>
  </si>
  <si>
    <t>Método que permita actualizar la información de los profesores.</t>
  </si>
  <si>
    <t>Se encuenta en el backend en la seccion de controller en el archivo "professorController" y en el frontend en la seccion de "pages" en el archivo "modificarProfesor".</t>
  </si>
  <si>
    <t>Método para registrar la información de contacto de los estudiantes de primer ingreso.</t>
  </si>
  <si>
    <t>Se ecnuentra en el backend en la seccion de controllers en el archivo "studentController"</t>
  </si>
  <si>
    <t>Método que permita realizar modificaciones sobre la información de contacto de los estudiantes.</t>
  </si>
  <si>
    <t>Método que permita a los profesores guías coordinadores registrar un plan de trabajo.</t>
  </si>
  <si>
    <t>La recoleccion de los datos se encuentra en el frontend  en la seccion de componentes en el archivo  "agregarActividad" y la insercion de los datos en el backend en la seccion de controllers en el archivo "planController"</t>
  </si>
  <si>
    <t>Método que permita actualizar el plan de trabajo.</t>
  </si>
  <si>
    <t>En el backend en la parte de controllers el archivo planController.</t>
  </si>
  <si>
    <t>Cálculo de la métrica: aplicado  a los escenarios</t>
  </si>
  <si>
    <t>Nota: Primero se evalúa por escenarios, estos escenarios conforman el requerimiento completo.</t>
  </si>
  <si>
    <t>X = (1 – A/B)*100</t>
  </si>
  <si>
    <t xml:space="preserve">Los métodos que faltan en un escenario se calculan restando B-total de métodos presentes en cada escenario  </t>
  </si>
  <si>
    <t>A = Número de métodos faltantes o incorrectos entre las que se requieren para lograr un objetivo de uso específico.</t>
  </si>
  <si>
    <t>B = Número de métodos necesarios para lograr un objetivo de uso específico.</t>
  </si>
  <si>
    <t>X: valor entre 0 y 100 que representa el porcentaje de implementación</t>
  </si>
  <si>
    <t>ID de requerimiento</t>
  </si>
  <si>
    <t>Total de métodos necesarios(B)</t>
  </si>
  <si>
    <t>Métodos  que faltan o incorrectos (A)</t>
  </si>
  <si>
    <t>Método  para validar la información antes de permitir la modificación de los datos del estudiante por parte de los profesores guía para garantizar que los datos introducidos sean correctos y completos.</t>
  </si>
  <si>
    <t>No se presenta metodo para validacion de datos.</t>
  </si>
  <si>
    <t>Método que limite la modificación de los datos de los estudiantes exclusivamente a usuarios con los permisos adecuados.</t>
  </si>
  <si>
    <t>Por medio del frontend se le muestran ventanas de modificacion de estudiante según el usuario que se haya iniciado sesion.</t>
  </si>
  <si>
    <t>Método  para limitar el acceso al  plan de trabajo a los usuarios que tengan los permisos adecuados.</t>
  </si>
  <si>
    <t>Limita el acceso a la modificacion de las actividades por medio de un verificacion en el archivo de "infoActividadProfe" ubicada en el frontend.</t>
  </si>
  <si>
    <t>Método para validar la información  antes de permitir la modificación del equipo guía de profesores para garantizar que los datos introducidos sean correctos y completos.</t>
  </si>
  <si>
    <t>No hay metodos para la validacion de datos.</t>
  </si>
  <si>
    <t>Método  para validar la información  antes de permitir la modificación de la información básica de contacto de los estudiantes para garantizar que los datos introducidos sean correctos y completos.</t>
  </si>
  <si>
    <t>No posee un metodo que valide informacion.</t>
  </si>
  <si>
    <t>Método que limite el acceso al registro y mantenimiento del plan de trabajo exclusivamente a usuarios con los permisos adecuados.</t>
  </si>
  <si>
    <t>Se limita el acceso en el frontend, no tienen un metod en particular que lo corrobore, no obstante la logica para limitar el acceso esta presente.</t>
  </si>
  <si>
    <t>Método para validar la información del plan de trabajo antes de permitir la modificación para garantizar que los datos introducidos sean correctos y completos.</t>
  </si>
  <si>
    <t>No posee un metodo que valide infromacion.</t>
  </si>
  <si>
    <t>Prueba Unitaria</t>
  </si>
  <si>
    <t xml:space="preserve">Prueba 10- Automatizada </t>
  </si>
  <si>
    <r>
      <rPr>
        <b/>
        <sz val="11"/>
        <color rgb="FF000000"/>
        <rFont val="Calibri"/>
        <family val="2"/>
      </rPr>
      <t>Lista de chequeo</t>
    </r>
    <r>
      <rPr>
        <sz val="11"/>
        <color rgb="FF000000"/>
        <rFont val="Calibri"/>
        <family val="2"/>
      </rPr>
      <t xml:space="preserve"> - Inspección para el requerimiento RF04</t>
    </r>
  </si>
  <si>
    <t xml:space="preserve">Objetivo: </t>
  </si>
  <si>
    <t>Métrica evaluada: Cobertura de casos de uso</t>
  </si>
  <si>
    <t>Validar el login de un profesor guía.</t>
  </si>
  <si>
    <t>Validar que un profesor guía pueda modificar la información de un estudiante con un carné válido.</t>
  </si>
  <si>
    <t>Validar que la información del estudiante fue correctamente cambiada</t>
  </si>
  <si>
    <t>X= B/A
  donde
A = Casos de uso exitosos
B = Total de casos de uso</t>
  </si>
  <si>
    <t>&lt;100% No funciona o funciona parcial
100% Si funciona totalmente"</t>
  </si>
  <si>
    <r>
      <rPr>
        <b/>
        <sz val="11"/>
        <color rgb="FF000000"/>
        <rFont val="Calibri"/>
        <family val="2"/>
      </rPr>
      <t>Lista de chequeo</t>
    </r>
    <r>
      <rPr>
        <sz val="11"/>
        <color rgb="FF000000"/>
        <rFont val="Calibri"/>
        <family val="2"/>
      </rPr>
      <t xml:space="preserve"> - Inspección para el requerimiento RF07</t>
    </r>
  </si>
  <si>
    <t>Verificar que un profesor guía pueda consultar el plan de trabajo completo y visualizar los comentarios asociados</t>
  </si>
  <si>
    <t>Validar que un asistente administrativo pueda consultar el plan de trabajo sin visualizar los comentarios</t>
  </si>
  <si>
    <t>Intentar acceder al plan de trabajo como usuario no autorizado y validar que el sistema lo bloquee</t>
  </si>
  <si>
    <t>Consultar el plan de trabajo desde un dispositivo móvil y verificar que los datos se muestren correctamente</t>
  </si>
  <si>
    <t>Validar que cualquier cambio en el plan de trabajo sea reflejado en tiempo real para los usuarios autorizados</t>
  </si>
  <si>
    <t>Prueba Integral</t>
  </si>
  <si>
    <r>
      <rPr>
        <b/>
        <sz val="11"/>
        <color rgb="FF000000"/>
        <rFont val="Calibri"/>
        <scheme val="minor"/>
      </rPr>
      <t>Lista de chequeo</t>
    </r>
    <r>
      <rPr>
        <sz val="11"/>
        <color rgb="FF000000"/>
        <rFont val="Calibri"/>
        <scheme val="minor"/>
      </rPr>
      <t xml:space="preserve"> - Inspección para los requerimientos RF04, RF19</t>
    </r>
  </si>
  <si>
    <t>Métrica evaluada: Security-Integrity</t>
  </si>
  <si>
    <r>
      <rPr>
        <b/>
        <sz val="11"/>
        <color rgb="FF000000"/>
        <rFont val="Calibri"/>
        <family val="2"/>
        <scheme val="minor"/>
      </rPr>
      <t xml:space="preserve">X= 1 - A/B
</t>
    </r>
    <r>
      <rPr>
        <sz val="11"/>
        <color rgb="FF000000"/>
        <rFont val="Calibri"/>
        <family val="2"/>
        <scheme val="minor"/>
      </rPr>
      <t xml:space="preserve">  donde
A = Número de  datos que se corrompieron por acceso no autorizado
B = Número de datos corrompidos que se pudieron preveer</t>
    </r>
  </si>
  <si>
    <t>RF19</t>
  </si>
  <si>
    <t xml:space="preserve">Prueba 11- Automatizada </t>
  </si>
  <si>
    <r>
      <rPr>
        <b/>
        <sz val="11"/>
        <color rgb="FF000000"/>
        <rFont val="Calibri"/>
      </rPr>
      <t>Lista de chequeo</t>
    </r>
    <r>
      <rPr>
        <sz val="11"/>
        <color rgb="FF000000"/>
        <rFont val="Calibri"/>
      </rPr>
      <t xml:space="preserve"> - Inspección para los requerimientos RF09, RF19</t>
    </r>
  </si>
  <si>
    <t>Validar que un profesor guía puede registrar un plan de trabajo completo.</t>
  </si>
  <si>
    <t>Validar que la información se guarda correctamente en la base de datos.</t>
  </si>
  <si>
    <t xml:space="preserve">Prueba 12- Automatizada </t>
  </si>
  <si>
    <r>
      <rPr>
        <b/>
        <sz val="11"/>
        <color rgb="FF000000"/>
        <rFont val="Calibri"/>
        <family val="2"/>
      </rPr>
      <t>Lista de chequeo</t>
    </r>
    <r>
      <rPr>
        <sz val="11"/>
        <color rgb="FF000000"/>
        <rFont val="Calibri"/>
        <family val="2"/>
      </rPr>
      <t xml:space="preserve"> - Inspección para los requerimientos RF07,RF19</t>
    </r>
  </si>
  <si>
    <t>Métrica evaluada: Security-Authenticity</t>
  </si>
  <si>
    <t>Validar el login de un usuario asistente y profesor guía.</t>
  </si>
  <si>
    <t>Realizar consulta de un plan de trabajo.</t>
  </si>
  <si>
    <t>Validar que no permita al estudiante consultar dicha información.</t>
  </si>
  <si>
    <r>
      <rPr>
        <b/>
        <sz val="11"/>
        <color rgb="FF000000"/>
        <rFont val="Calibri"/>
        <family val="2"/>
        <scheme val="minor"/>
      </rPr>
      <t xml:space="preserve">X= A/B
  </t>
    </r>
    <r>
      <rPr>
        <sz val="11"/>
        <color rgb="FF000000"/>
        <rFont val="Calibri"/>
        <family val="2"/>
        <scheme val="minor"/>
      </rPr>
      <t>donde
A = Número de reglas de autenticación implementadas
B = Número de reglas de autenticación especificadas</t>
    </r>
  </si>
  <si>
    <t xml:space="preserve">Prueba 13- Automatizada </t>
  </si>
  <si>
    <r>
      <rPr>
        <b/>
        <sz val="11"/>
        <color rgb="FF000000"/>
        <rFont val="Calibri"/>
        <family val="2"/>
      </rPr>
      <t>Lista de chequeo</t>
    </r>
    <r>
      <rPr>
        <sz val="11"/>
        <color rgb="FF000000"/>
        <rFont val="Calibri"/>
        <family val="2"/>
      </rPr>
      <t xml:space="preserve"> - Inspección para los requerimientos RF01,RF19</t>
    </r>
  </si>
  <si>
    <t>Validar que un profesor guía puede modificar la información de un estudiante de primer ingreso.</t>
  </si>
  <si>
    <t xml:space="preserve">Prueba 14- Automatizada </t>
  </si>
  <si>
    <r>
      <rPr>
        <b/>
        <sz val="11"/>
        <color rgb="FF000000"/>
        <rFont val="Calibri"/>
      </rPr>
      <t>Lista de chequeo</t>
    </r>
    <r>
      <rPr>
        <sz val="11"/>
        <color rgb="FF000000"/>
        <rFont val="Calibri"/>
      </rPr>
      <t xml:space="preserve"> - Inspección para los requerimientos RF02</t>
    </r>
  </si>
  <si>
    <t>Validar que un profesor guía puede modificar la información básica de un estudiante de primer ingreso.</t>
  </si>
  <si>
    <t>EN ESTA HOJA  SE ENCUENTRAN LAS DOS PRUEBAS DEL ATRIBUTO CAPACITY</t>
  </si>
  <si>
    <t>Prueba de sistema</t>
  </si>
  <si>
    <t xml:space="preserve">Prueba 15- Automatizada </t>
  </si>
  <si>
    <t>Desglose de resultados</t>
  </si>
  <si>
    <r>
      <t xml:space="preserve">Objetivo: </t>
    </r>
    <r>
      <rPr>
        <sz val="12"/>
        <color theme="1"/>
        <rFont val="Calibri"/>
        <family val="2"/>
        <scheme val="minor"/>
      </rPr>
      <t>evaluar el rendimiento y la capacidad del sistema web completo para determinar si puede soportar el acceso simultáneo de hasta 500 usuarios por segundo</t>
    </r>
  </si>
  <si>
    <r>
      <t xml:space="preserve">Métrica evaluada: </t>
    </r>
    <r>
      <rPr>
        <sz val="12"/>
        <color theme="1"/>
        <rFont val="Calibri"/>
        <family val="2"/>
        <scheme val="minor"/>
      </rPr>
      <t>User access capacity (Capacity)</t>
    </r>
  </si>
  <si>
    <r>
      <rPr>
        <b/>
        <sz val="12"/>
        <color theme="1"/>
        <rFont val="Calibri"/>
        <family val="2"/>
        <scheme val="minor"/>
      </rPr>
      <t>Nota:</t>
    </r>
    <r>
      <rPr>
        <sz val="12"/>
        <color theme="1"/>
        <rFont val="Calibri"/>
        <family val="2"/>
        <scheme val="minor"/>
      </rPr>
      <t xml:space="preserve"> se evalúa por escenarios al ser una prueba de sistema</t>
    </r>
  </si>
  <si>
    <r>
      <t xml:space="preserve">
</t>
    </r>
    <r>
      <rPr>
        <b/>
        <sz val="12"/>
        <color theme="1"/>
        <rFont val="Calibri"/>
        <family val="2"/>
        <scheme val="minor"/>
      </rPr>
      <t xml:space="preserve">Cálculo de escenarios exitosos
</t>
    </r>
  </si>
  <si>
    <r>
      <rPr>
        <b/>
        <sz val="12"/>
        <color theme="1"/>
        <rFont val="Calibri"/>
        <family val="2"/>
        <scheme val="minor"/>
      </rPr>
      <t>Cantidad de usuarios a probar:</t>
    </r>
    <r>
      <rPr>
        <sz val="12"/>
        <color theme="1"/>
        <rFont val="Calibri"/>
        <family val="2"/>
        <scheme val="minor"/>
      </rPr>
      <t xml:space="preserve"> representa el número establecido del escenario
</t>
    </r>
  </si>
  <si>
    <t xml:space="preserve">
</t>
  </si>
  <si>
    <r>
      <rPr>
        <b/>
        <sz val="12"/>
        <color theme="1"/>
        <rFont val="Calibri"/>
        <family val="2"/>
        <scheme val="minor"/>
      </rPr>
      <t>Porcentaje de error:</t>
    </r>
    <r>
      <rPr>
        <sz val="12"/>
        <color theme="1"/>
        <rFont val="Calibri"/>
        <family val="2"/>
        <scheme val="minor"/>
      </rPr>
      <t xml:space="preserve"> representa el porcentaje dado por la herramienta al hacer la prueba.
 </t>
    </r>
    <r>
      <rPr>
        <b/>
        <sz val="12"/>
        <color theme="1"/>
        <rFont val="Calibri"/>
        <family val="2"/>
        <scheme val="minor"/>
      </rPr>
      <t xml:space="preserve">
Cantidad de usuarios con éxito:</t>
    </r>
    <r>
      <rPr>
        <sz val="12"/>
        <color theme="1"/>
        <rFont val="Calibri"/>
        <family val="2"/>
        <scheme val="minor"/>
      </rPr>
      <t xml:space="preserve"> inidica el número total de usuarios que lograron acceder al sistema segun el escenario probado A1 = (P - E)
</t>
    </r>
    <r>
      <rPr>
        <b/>
        <sz val="12"/>
        <color theme="1"/>
        <rFont val="Calibri"/>
        <family val="2"/>
        <scheme val="minor"/>
      </rPr>
      <t>Escenario aprobado:</t>
    </r>
    <r>
      <rPr>
        <sz val="12"/>
        <color theme="1"/>
        <rFont val="Calibri"/>
        <family val="2"/>
        <scheme val="minor"/>
      </rPr>
      <t xml:space="preserve"> el escenario se aprueba si el porcentaje de error es &lt;= que el 20%. Aprobado corresponde a 1 y reprobado a 0</t>
    </r>
  </si>
  <si>
    <t>Número de escenarios</t>
  </si>
  <si>
    <t>Escenario</t>
  </si>
  <si>
    <t>Cantidad de usuarios a probar (P)</t>
  </si>
  <si>
    <t>Porcentaje de error (E)</t>
  </si>
  <si>
    <t>Cantidad de usuarios con éxito (A1)</t>
  </si>
  <si>
    <t>Escenario aprobado (1 = sí, 0 = no)</t>
  </si>
  <si>
    <t>El sistema soporta 50 usuarios por segundo.</t>
  </si>
  <si>
    <t>El sistema soportó todos los usuarios en las diferentes pruebas</t>
  </si>
  <si>
    <t>El sistema soporta 100 usuarios por segundo.</t>
  </si>
  <si>
    <t xml:space="preserve">El sistema soporta 200 usuarios por segundo. </t>
  </si>
  <si>
    <t>El sistema soporta 300 usuarios por segundo.</t>
  </si>
  <si>
    <t xml:space="preserve">El sistema soporta 400 usuarios por segundo.  </t>
  </si>
  <si>
    <t>El sistema soporta 500 usuarios por segundo.</t>
  </si>
  <si>
    <t>Total de escenarios aprobados</t>
  </si>
  <si>
    <r>
      <rPr>
        <b/>
        <sz val="12"/>
        <color theme="1"/>
        <rFont val="Calibri"/>
        <family val="2"/>
        <scheme val="minor"/>
      </rPr>
      <t>Total de escenarios =</t>
    </r>
    <r>
      <rPr>
        <sz val="12"/>
        <color theme="1"/>
        <rFont val="Calibri"/>
        <family val="2"/>
        <scheme val="minor"/>
      </rPr>
      <t xml:space="preserve"> representa el total de escenarios probados 
</t>
    </r>
    <r>
      <rPr>
        <b/>
        <sz val="12"/>
        <color theme="1"/>
        <rFont val="Calibri"/>
        <family val="2"/>
        <scheme val="minor"/>
      </rPr>
      <t xml:space="preserve">Total de escenarios aprobados: </t>
    </r>
    <r>
      <rPr>
        <sz val="12"/>
        <color theme="1"/>
        <rFont val="Calibri"/>
        <family val="2"/>
        <scheme val="minor"/>
      </rPr>
      <t>de la tabla anterior representa aquellos escenarios que dieron 1</t>
    </r>
  </si>
  <si>
    <r>
      <rPr>
        <b/>
        <sz val="12"/>
        <color theme="1"/>
        <rFont val="Calibri"/>
        <family val="2"/>
        <scheme val="minor"/>
      </rPr>
      <t>El porcentaje de cobertura para el criterio de aceptación se calcula</t>
    </r>
    <r>
      <rPr>
        <sz val="12"/>
        <color theme="1"/>
        <rFont val="Calibri"/>
        <family val="2"/>
        <scheme val="minor"/>
      </rPr>
      <t>: Total de escenarios aprobados/ Total de escenarios</t>
    </r>
  </si>
  <si>
    <t>Total de escenarios</t>
  </si>
  <si>
    <t>Criterio de Aceptación Total: 90% &lt;=Cobertura &lt;=100%</t>
  </si>
  <si>
    <t>Criterio de Aceptación Media: 80% &lt;=Cobertura &lt; 90</t>
  </si>
  <si>
    <t>Criterio de Rechazo: 
Cobertura &lt; 80</t>
  </si>
  <si>
    <t xml:space="preserve">Prueba 16- Automatizada </t>
  </si>
  <si>
    <r>
      <t xml:space="preserve">Objetivo: </t>
    </r>
    <r>
      <rPr>
        <sz val="12"/>
        <color theme="1"/>
        <rFont val="Calibri"/>
        <family val="2"/>
        <scheme val="minor"/>
      </rPr>
      <t>evaluar el rendimiento y la capacidad del sistema web completo para determinar si puede soportar el acceso simultáneo de hasta 500 usuarios por un lapso de 5 minutos</t>
    </r>
  </si>
  <si>
    <r>
      <rPr>
        <b/>
        <sz val="12"/>
        <color theme="1"/>
        <rFont val="Calibri"/>
        <family val="2"/>
        <scheme val="minor"/>
      </rPr>
      <t>Porcentaje de error:</t>
    </r>
    <r>
      <rPr>
        <sz val="12"/>
        <color theme="1"/>
        <rFont val="Calibri"/>
        <family val="2"/>
        <scheme val="minor"/>
      </rPr>
      <t xml:space="preserve"> representa el porcentaje dado por la herramienta al hacer la prueba.
 </t>
    </r>
    <r>
      <rPr>
        <b/>
        <sz val="12"/>
        <color theme="1"/>
        <rFont val="Calibri"/>
        <family val="2"/>
        <scheme val="minor"/>
      </rPr>
      <t xml:space="preserve">
Cantidad de usuarios con éxito:</t>
    </r>
    <r>
      <rPr>
        <sz val="12"/>
        <color theme="1"/>
        <rFont val="Calibri"/>
        <family val="2"/>
        <scheme val="minor"/>
      </rPr>
      <t xml:space="preserve"> inidica el número total de usuarios que lograron acceder al sistema segun el escenario probado A2 = (P - E)
</t>
    </r>
    <r>
      <rPr>
        <b/>
        <sz val="12"/>
        <color theme="1"/>
        <rFont val="Calibri"/>
        <family val="2"/>
        <scheme val="minor"/>
      </rPr>
      <t>Escenario aprobado:</t>
    </r>
    <r>
      <rPr>
        <sz val="12"/>
        <color theme="1"/>
        <rFont val="Calibri"/>
        <family val="2"/>
        <scheme val="minor"/>
      </rPr>
      <t xml:space="preserve"> el escenario se aprueba si el porcentaje de error es &lt;= que el 20%. Aprobado corresponde a 1 y reprobado a 0</t>
    </r>
  </si>
  <si>
    <t>Cantidad de usuarios con éxito (A2)</t>
  </si>
  <si>
    <t>El sistema soporta 50 usuarios en un lapso de 300 segundos (5 minutos).</t>
  </si>
  <si>
    <t>El sistema soporta 100 usuarios en un lapso de 300 segundos (5 minutos).</t>
  </si>
  <si>
    <t xml:space="preserve">El sistema soporta 200 usuarios en un lapso de 300 segundos (5 minutos). </t>
  </si>
  <si>
    <t>El sistema soporta 300 usuarios en un lapso de 300 segundos (5 minutos).</t>
  </si>
  <si>
    <t xml:space="preserve">El sistema soporta 400 usuarios en un lapso de 300 segundos (5 minutos). </t>
  </si>
  <si>
    <t>El sistema soporta 500 usuarios en un lapso de 300 segundos (5 minutos).</t>
  </si>
  <si>
    <t xml:space="preserve">Criterio de Aceptación Total: 90% &lt;=Cobertura &lt;=100%
</t>
  </si>
  <si>
    <t xml:space="preserve">Criterio de Aceptación Media: 80% &lt;=Cobertura &lt; 90
</t>
  </si>
  <si>
    <t>Resultado del atributo de Capacity</t>
  </si>
  <si>
    <t>Se aplicará la siguiente métrica para medir el atributo basado en ambas pruebas</t>
  </si>
  <si>
    <t>Cantidad de usuarios con éxito (A1) prueba 15</t>
  </si>
  <si>
    <t>Cantidad de usuarios con éxito (A2) prueba 16</t>
  </si>
  <si>
    <t>Cálculo de la métrica (A1+A2)/2</t>
  </si>
  <si>
    <t>Cálculo porcentaje</t>
  </si>
  <si>
    <t>Porcentaje final del atributo</t>
  </si>
  <si>
    <t>Resultado del atributo</t>
  </si>
  <si>
    <t>EN ESTA HOJA  SE ENCUENTRAN LAS DOS PRUEBAS DEL ATRIBUTO AVAILABILITY</t>
  </si>
  <si>
    <t xml:space="preserve">Prueba 17- Automatizada </t>
  </si>
  <si>
    <r>
      <t xml:space="preserve">Objetivo: </t>
    </r>
    <r>
      <rPr>
        <sz val="12"/>
        <color theme="1"/>
        <rFont val="Calibri"/>
        <family val="2"/>
        <scheme val="minor"/>
      </rPr>
      <t xml:space="preserve">evaluar la disponibilidad del sistema web completo utilizando la herramienta Uptime Robot. La prueba se llevará a cabo de manera automatizada durante un período de 24 horas, monitoreando el sistema cada 5 minutos sin la intervención de usuarios. 
</t>
    </r>
  </si>
  <si>
    <r>
      <t xml:space="preserve">Métrica evaluada: </t>
    </r>
    <r>
      <rPr>
        <sz val="12"/>
        <color theme="1"/>
        <rFont val="Calibri"/>
        <family val="2"/>
        <scheme val="minor"/>
      </rPr>
      <t>Disponibilidad  del sistema (Availability)</t>
    </r>
  </si>
  <si>
    <t>Resultado de la prueba : solo se evalúa un escenario</t>
  </si>
  <si>
    <t>Cálculo de la métrica</t>
  </si>
  <si>
    <t>A (resultados de la herramienta)</t>
  </si>
  <si>
    <t>B (se pretendía que estuviese disponible24 horas)</t>
  </si>
  <si>
    <r>
      <t xml:space="preserve">Objetivo: </t>
    </r>
    <r>
      <rPr>
        <sz val="12"/>
        <color theme="1"/>
        <rFont val="Calibri"/>
        <family val="2"/>
        <scheme val="minor"/>
      </rPr>
      <t xml:space="preserve">evaluar la disponibilidad del sistema web completo utilizando la herramienta Uptime Robot. La prueba se llevará a cabo de manera automatizada durante un período de 48 horas, monitoreando el sistema cada 5 minutos con la intervención de usuarios. 
</t>
    </r>
  </si>
  <si>
    <t xml:space="preserve">Aquí solo se enlistan los escenarios por probar y los comentarios al ponerlos a prueba que indican si el sistema estaba disponible o no cuando se ejecutó la prueba de los usuarios. </t>
  </si>
  <si>
    <t>El escenario se probó (1 = sí, 0 = no)</t>
  </si>
  <si>
    <t>Ingresar 50 usuarios por segundo (en la herramienta JMeter), monitorear el sistema cada 5 minutos durante 48 horas (con la herramienta Uptime Robot).</t>
  </si>
  <si>
    <t xml:space="preserve">En ninguno de los casos ocurrieron caidas del sistema. El sistema estuvo disponible el 100% del tiempo durante las 48 horas. </t>
  </si>
  <si>
    <t>Ingresar 100 usuarios por segundo (en la herramienta JMeter), monitorear el sistema cada 5 minutos durante las mismas 48 horas (con la herramienta Uptime Robot).</t>
  </si>
  <si>
    <t>Ingresar 200 usuarios por segundo (en la herramienta JMeter), monitorear el sistema cada 5 minutos durante las mismas 48 horas (con la herramienta Uptime Robot).</t>
  </si>
  <si>
    <t>Ingresar 300 usuarios por segundo (en la herramienta JMeter), monitorear el sistema cada 5 minutos durante las mismas 48 horas (con la herramienta Uptime Robot).</t>
  </si>
  <si>
    <t>Ingresar 400 usuarios por segundo (en la herramienta JMeter), monitorear el sistema cada 5 minutos durante las mismas 48 horas (con la herramienta Uptime Robot).</t>
  </si>
  <si>
    <t>Ingresar 500 usuarios por segundo (en la herramienta JMeter), monitorear el sistema cada 5 minutos durante las mismas 48 horas (con la herramienta Uptime Robot).</t>
  </si>
  <si>
    <t>Ingresar 50 usuarios en un lapso de 300 segundos (5 minutos) en la herramienta JMeter, monitorear el sistema cada 5 minutos durante las mismas 48 horas (con la herramienta Uptime Robot).</t>
  </si>
  <si>
    <t>Ingresar 100 usuarios en un lapso de 300 segundos (5 minutos) en la herramienta JMeter, monitorear el sistema cada 5 minutos durante las mismas 48 horas (con la herramienta Uptime Robot).</t>
  </si>
  <si>
    <t>Ingresar 200 usuarios en un lapso de 300 segundos (5 minutos) en la herramienta JMeter, monitorear el sistema cada 5 minutos durante las mismas 48 horas (con la herramienta Uptime Robot).</t>
  </si>
  <si>
    <t>Ingresar 300 usuarios en un lapso de 300 segundos (5 minutos) en la herramienta JMeter, monitorear el sistema cada 5 minutos durante las mismas 48 horas (con la herramienta Uptime Robot).</t>
  </si>
  <si>
    <t>Ingresar 400 usuarios en un lapso de 300 segundos (5 minutos) en la herramienta JMeter, monitorear el sistema cada 5 minutos durante las mismas 48 horas (con la herramienta Uptime Robot).</t>
  </si>
  <si>
    <t>Ingresar 500 usuarios en un lapso de 300 segundos (5 minutos) en la herramienta JMeter, monitorear el sistema cada 5 minutos durante las mismas 48 horas (con la herramienta Uptime Robot).</t>
  </si>
  <si>
    <t>Resultado de la prueba : al probarse todos los escenarios</t>
  </si>
  <si>
    <r>
      <rPr>
        <b/>
        <sz val="14"/>
        <color rgb="FFFFFF00"/>
        <rFont val="Calibri"/>
        <family val="2"/>
        <scheme val="minor"/>
      </rPr>
      <t>X=(B/A)*100</t>
    </r>
    <r>
      <rPr>
        <b/>
        <sz val="12"/>
        <color theme="1"/>
        <rFont val="Calibri"/>
        <family val="2"/>
        <scheme val="minor"/>
      </rPr>
      <t xml:space="preserve">
X:</t>
    </r>
    <r>
      <rPr>
        <sz val="12"/>
        <color theme="1"/>
        <rFont val="Calibri"/>
        <family val="2"/>
        <scheme val="minor"/>
      </rPr>
      <t xml:space="preserve"> porcentaje de disponibilidad del sistema o proporción de tiempo disponible en relación con el tiempo planificado.</t>
    </r>
    <r>
      <rPr>
        <b/>
        <sz val="12"/>
        <color theme="1"/>
        <rFont val="Calibri"/>
        <family val="2"/>
        <scheme val="minor"/>
      </rPr>
      <t xml:space="preserve">
A: </t>
    </r>
    <r>
      <rPr>
        <sz val="12"/>
        <color theme="1"/>
        <rFont val="Calibri"/>
        <family val="2"/>
        <scheme val="minor"/>
      </rPr>
      <t>El tiempo real en el que el sistema estuvo disponible.</t>
    </r>
    <r>
      <rPr>
        <b/>
        <sz val="12"/>
        <color theme="1"/>
        <rFont val="Calibri"/>
        <family val="2"/>
        <scheme val="minor"/>
      </rPr>
      <t xml:space="preserve">
B: </t>
    </r>
    <r>
      <rPr>
        <sz val="12"/>
        <color theme="1"/>
        <rFont val="Calibri"/>
        <family val="2"/>
        <scheme val="minor"/>
      </rPr>
      <t>El tiempo total planificado para que el sistema estuviera operativo.</t>
    </r>
  </si>
  <si>
    <t>B (se pretendía que estuviese disponible48 horas)</t>
  </si>
  <si>
    <t>Resultado del atributo de Availability</t>
  </si>
  <si>
    <t>El porcentaje final del atributo se calcula sumando el porcentaje obtenido en la prueba 17 + el porcentaje obtenido en la prueba 18, dividido entre el total de pruebas aplicadas  para el atributo que es 2</t>
  </si>
  <si>
    <t>Porcentaje prueba 17</t>
  </si>
  <si>
    <t>Porcentaje prueba 18</t>
  </si>
  <si>
    <t xml:space="preserve">Prueba 19- Automatizada </t>
  </si>
  <si>
    <r>
      <t>Objetivo:</t>
    </r>
    <r>
      <rPr>
        <sz val="12"/>
        <color theme="1"/>
        <rFont val="Calibri"/>
        <family val="2"/>
        <scheme val="minor"/>
      </rPr>
      <t xml:space="preserve"> calcular el tiempo promedio que tarda el sistema en recuperarse después de un fallo..
</t>
    </r>
  </si>
  <si>
    <r>
      <t xml:space="preserve">Métrica evaluada: </t>
    </r>
    <r>
      <rPr>
        <sz val="12"/>
        <color theme="1"/>
        <rFont val="Calibri"/>
        <family val="2"/>
        <scheme val="minor"/>
      </rPr>
      <t>Tiempo medio de recuperación  (Recoverability)</t>
    </r>
  </si>
  <si>
    <t>Tiempo en recuperarse en minutos</t>
  </si>
  <si>
    <t>Tiempo en recuperarse en segundos</t>
  </si>
  <si>
    <t>Ingresar 7000 usuarios en un lapso de 5 segundos  en la herramienta Jmeter.</t>
  </si>
  <si>
    <t>El sistema tardó 10 minutos con 21 segundos en recuperarse</t>
  </si>
  <si>
    <t>Ingresar 3000 usuarios en un lapso de 5 segundos  en la herramienta Jmeter.</t>
  </si>
  <si>
    <t>El sistema tardó 10 minutos en recuperarse</t>
  </si>
  <si>
    <t>Ingresar 4000 usuarios en un lapso de 5 segundos  en la herramienta Jmeter.</t>
  </si>
  <si>
    <t>El sistema tardó 10 minutos con 2 segundos en recuperarse</t>
  </si>
  <si>
    <t>Resultado de la prueba y atributo : al probarse todos los escenarios</t>
  </si>
  <si>
    <r>
      <rPr>
        <b/>
        <sz val="11"/>
        <color rgb="FF70AD47"/>
        <rFont val="Calibri"/>
        <family val="2"/>
        <scheme val="minor"/>
      </rPr>
      <t xml:space="preserve">Criterio de Aceptación Total:
</t>
    </r>
    <r>
      <rPr>
        <sz val="11"/>
        <color theme="1"/>
        <rFont val="Calibri"/>
        <family val="2"/>
        <scheme val="minor"/>
      </rPr>
      <t>0 minutos &lt;= tiempo &lt;= 5 minutos</t>
    </r>
    <r>
      <rPr>
        <sz val="11"/>
        <color rgb="FF000000"/>
        <rFont val="Calibri"/>
        <family val="2"/>
        <scheme val="minor"/>
      </rPr>
      <t xml:space="preserve">
</t>
    </r>
    <r>
      <rPr>
        <b/>
        <sz val="11"/>
        <color rgb="FFED7D31"/>
        <rFont val="Calibri"/>
        <family val="2"/>
        <scheme val="minor"/>
      </rPr>
      <t xml:space="preserve">
Criterio de Aceptación Media:
</t>
    </r>
    <r>
      <rPr>
        <sz val="11"/>
        <color theme="1"/>
        <rFont val="Calibri"/>
        <family val="2"/>
        <scheme val="minor"/>
      </rPr>
      <t>6 minutos</t>
    </r>
    <r>
      <rPr>
        <sz val="11"/>
        <color rgb="FF000000"/>
        <rFont val="Calibri"/>
        <family val="2"/>
        <scheme val="minor"/>
      </rPr>
      <t xml:space="preserve"> &lt;= tiempo &lt;= 10 minutos
</t>
    </r>
    <r>
      <rPr>
        <b/>
        <sz val="11"/>
        <color rgb="FFFF0000"/>
        <rFont val="Calibri"/>
        <family val="2"/>
        <scheme val="minor"/>
      </rPr>
      <t xml:space="preserve">Criterio de Rechazo: 
</t>
    </r>
    <r>
      <rPr>
        <sz val="11"/>
        <rFont val="Calibri"/>
        <family val="2"/>
        <scheme val="minor"/>
      </rPr>
      <t>tiempo &gt; 10 minutos</t>
    </r>
  </si>
  <si>
    <t>Número de fallo</t>
  </si>
  <si>
    <t>Ai</t>
  </si>
  <si>
    <t>Resultado de la prueba en segundos</t>
  </si>
  <si>
    <t>Resultado de la prueba en minutos sin segundos</t>
  </si>
  <si>
    <t>Prueba de aceptación de usuarios</t>
  </si>
  <si>
    <t>Prueba 20 - Manual</t>
  </si>
  <si>
    <r>
      <t>Objetivo:</t>
    </r>
    <r>
      <rPr>
        <sz val="12"/>
        <color theme="1"/>
        <rFont val="Calibri"/>
        <family val="2"/>
        <scheme val="minor"/>
      </rPr>
      <t xml:space="preserve"> Evaluar el porcentaje en el que las interfaces de usuario y el diseño general son estéticamente agradables en apariencia para el usuario
</t>
    </r>
  </si>
  <si>
    <r>
      <t xml:space="preserve">Métrica evaluada: </t>
    </r>
    <r>
      <rPr>
        <sz val="12"/>
        <color theme="1"/>
        <rFont val="Calibri"/>
        <family val="2"/>
        <scheme val="minor"/>
      </rPr>
      <t>Estética de la apariencia de las interfaces de usuario  (User Interface Aesthetics)</t>
    </r>
  </si>
  <si>
    <r>
      <rPr>
        <b/>
        <sz val="12"/>
        <color theme="1"/>
        <rFont val="Calibri"/>
        <family val="2"/>
        <scheme val="minor"/>
      </rPr>
      <t xml:space="preserve">Nota: </t>
    </r>
    <r>
      <rPr>
        <sz val="12"/>
        <color theme="1"/>
        <rFont val="Calibri"/>
        <family val="2"/>
        <scheme val="minor"/>
      </rPr>
      <t>consiste en designar una serie de actividades  a un grupo de 10 personas para que realicen en el sistema, estas actividades son las mismas que se realizarán en el atributo de "Learnability". Por lo tanto, solo se aplicarán una vez, con esto es suficiente para que el usuario pueda apreciar  la apariencia de la interfaz y responder a las preguntas de la encuesta realizada con Google Forms, la cual contendrá ciertas escalas de puntuación para facilitar el cálculo de la métrica. 
Las preguntas serán las mismas para todos los usuarios</t>
    </r>
  </si>
  <si>
    <t xml:space="preserve">
En total se evaluaron 3 roles,y cada rol tuvo que acceder a una interfaz distinta, por lo tanto se evaluarán 3 interfaces
</t>
  </si>
  <si>
    <t>Requerimientos evaluados en las pruebas de Learnability</t>
  </si>
  <si>
    <t xml:space="preserve">RF01 Registro y mantenimiento del equipo guía de profesores de primer ingreso. </t>
  </si>
  <si>
    <t>RF03 Consulta de la lista total de estudiantes organizada por orden alfabético, número de carné o campus.</t>
  </si>
  <si>
    <t xml:space="preserve">RF04 Modificación de información particular de un estudiante por parte de los profesores guías. </t>
  </si>
  <si>
    <t>RF05 Generación de un nuevo archivo en Excel con la información de los estudiantes de un campus o centro académico específico, o de todos los campus o centros académicos.</t>
  </si>
  <si>
    <t>RF06 Definición del coordinador del equipo guía por parte de la asistente administrativa del campus central.</t>
  </si>
  <si>
    <t>RF13 Registro de comentarios a una actividad del plan de trabajo por parte de los profesores guías.</t>
  </si>
  <si>
    <t xml:space="preserve">
Interfaz de profesores guía
</t>
  </si>
  <si>
    <t>Cantidad de usuarios que evalúan: 4</t>
  </si>
  <si>
    <r>
      <rPr>
        <b/>
        <sz val="12"/>
        <rFont val="Calibri"/>
        <family val="2"/>
        <scheme val="minor"/>
      </rPr>
      <t>Nota:</t>
    </r>
    <r>
      <rPr>
        <sz val="12"/>
        <rFont val="Calibri"/>
        <family val="2"/>
        <scheme val="minor"/>
      </rPr>
      <t xml:space="preserve"> Cada pregunta da un porcentaje obtenido de la encuesta, entonces la pregunta se toma como exitosa si está entre un 90% a 100%, eso se contabiliza como 1.
Así se hace con las 5 preguntas, el total de esos 1 se suman y se dividen entre 5 y se multiplica por 100%, si ese resultado está entre 90% y 100% la interfaz se toma como estéticamente agradable (1). Si no, se toma como lo contrario y se asigna un 0. </t>
    </r>
  </si>
  <si>
    <t xml:space="preserve">
</t>
  </si>
  <si>
    <t xml:space="preserve">número de pregunta </t>
  </si>
  <si>
    <t>Categoría</t>
  </si>
  <si>
    <t>Pregunta</t>
  </si>
  <si>
    <t>La pregunta se aceptó con éxito ( 1 / 0)</t>
  </si>
  <si>
    <t>Apariencia</t>
  </si>
  <si>
    <t>¿Es agradable visualmente la interfaz?</t>
  </si>
  <si>
    <t>Coherencia</t>
  </si>
  <si>
    <t>¿El diseño general de la interfaz es uniforme y consistente en todas las pantallas?</t>
  </si>
  <si>
    <t>Legibilidad</t>
  </si>
  <si>
    <t>¿Es fácil leer los textos y comprender los elementos?</t>
  </si>
  <si>
    <t>Uso de colores</t>
  </si>
  <si>
    <t>¿Los colores son adecuados y no generan confusión?</t>
  </si>
  <si>
    <t>Organización</t>
  </si>
  <si>
    <t>¿Los elementos como botones y etiquetas están bien organizados y son fáciles de localizar?</t>
  </si>
  <si>
    <t>Total de porcentaje de preguntas exitosas</t>
  </si>
  <si>
    <t>*</t>
  </si>
  <si>
    <t>¿La interfaz es estéticamente agradable?   (1 = sí / 0 = no)</t>
  </si>
  <si>
    <t xml:space="preserve">
Interfaz de asistente administrativa de otra sede
</t>
  </si>
  <si>
    <t>Cantidad de usuarios que evalúan: 3</t>
  </si>
  <si>
    <t xml:space="preserve">
Interfaz de asistente administrativa de Cartago
</t>
  </si>
  <si>
    <t>Cálculo de la métrica:</t>
  </si>
  <si>
    <t>X = (A/B)*100</t>
  </si>
  <si>
    <t xml:space="preserve">A = Número de interfaces de visualización estéticamente agradables para los usuarios en apariencia  
</t>
  </si>
  <si>
    <r>
      <rPr>
        <b/>
        <sz val="11"/>
        <color rgb="FF00B050"/>
        <rFont val="Calibri"/>
        <family val="2"/>
        <scheme val="minor"/>
      </rPr>
      <t xml:space="preserve">Criterio de Aceptación Total: </t>
    </r>
    <r>
      <rPr>
        <b/>
        <sz val="11"/>
        <color theme="1"/>
        <rFont val="Calibri"/>
        <family val="2"/>
        <scheme val="minor"/>
      </rPr>
      <t xml:space="preserve">
90% &lt;=Cobertura &lt;=100%</t>
    </r>
  </si>
  <si>
    <t xml:space="preserve">B = Número total de interfaces de visualización </t>
  </si>
  <si>
    <r>
      <rPr>
        <b/>
        <sz val="11"/>
        <color theme="5"/>
        <rFont val="Calibri"/>
        <family val="2"/>
        <scheme val="minor"/>
      </rPr>
      <t>Criterio de Aceptación Media:</t>
    </r>
    <r>
      <rPr>
        <b/>
        <sz val="11"/>
        <color theme="1"/>
        <rFont val="Calibri"/>
        <family val="2"/>
        <scheme val="minor"/>
      </rPr>
      <t xml:space="preserve">
 80% &lt;=Cobertura &lt; 90</t>
    </r>
  </si>
  <si>
    <r>
      <rPr>
        <b/>
        <sz val="11"/>
        <color rgb="FFFF0000"/>
        <rFont val="Calibri"/>
        <family val="2"/>
        <scheme val="minor"/>
      </rPr>
      <t xml:space="preserve">Criterio de Rechazo: </t>
    </r>
    <r>
      <rPr>
        <b/>
        <sz val="11"/>
        <color theme="1"/>
        <rFont val="Calibri"/>
        <family val="2"/>
        <scheme val="minor"/>
      </rPr>
      <t xml:space="preserve">
Cobertura &lt; 80</t>
    </r>
  </si>
  <si>
    <t>A</t>
  </si>
  <si>
    <t xml:space="preserve">B </t>
  </si>
  <si>
    <t>Comentarios generales</t>
  </si>
  <si>
    <t>Prueba 21 - Manual</t>
  </si>
  <si>
    <r>
      <t>Objetivo:</t>
    </r>
    <r>
      <rPr>
        <sz val="12"/>
        <color theme="1"/>
        <rFont val="Calibri"/>
        <family val="2"/>
        <scheme val="minor"/>
      </rPr>
      <t xml:space="preserve"> Evaluar la intuitividad y autoexplicatividad de la interfaz, asegurando que los usuarios con roles de profesores guías completen tareas comunes sin capacitación ni ayuda, midiendo la proporción de pasos comprendidos frente al total necesario.
</t>
    </r>
  </si>
  <si>
    <r>
      <t xml:space="preserve">Métrica evaluada: </t>
    </r>
    <r>
      <rPr>
        <sz val="12"/>
        <color theme="1"/>
        <rFont val="Calibri"/>
        <family val="2"/>
        <scheme val="minor"/>
      </rPr>
      <t>Interfaz de usuario autoexplicativa  (Learnability)</t>
    </r>
  </si>
  <si>
    <r>
      <rPr>
        <b/>
        <sz val="12"/>
        <color theme="1"/>
        <rFont val="Calibri"/>
        <family val="2"/>
        <scheme val="minor"/>
      </rPr>
      <t>Nota:</t>
    </r>
    <r>
      <rPr>
        <sz val="12"/>
        <color theme="1"/>
        <rFont val="Calibri"/>
        <family val="2"/>
        <scheme val="minor"/>
      </rPr>
      <t xml:space="preserve"> los resultados se obtendrán con las respuestas de los usuarios por medio de una encuesta, que será aplicada después de completar las actividades</t>
    </r>
  </si>
  <si>
    <t>Cantidad de usuarios que la realizan: 4</t>
  </si>
  <si>
    <r>
      <t xml:space="preserve">
Requerimiento evaluado: </t>
    </r>
    <r>
      <rPr>
        <sz val="12"/>
        <color theme="1"/>
        <rFont val="Calibri"/>
        <family val="2"/>
        <scheme val="minor"/>
      </rPr>
      <t>RF03 Consulta de la lista total de estudiantes organizada por orden alfabético, número de carné o campus</t>
    </r>
    <r>
      <rPr>
        <b/>
        <sz val="12"/>
        <color theme="1"/>
        <rFont val="Calibri"/>
        <family val="2"/>
        <scheme val="minor"/>
      </rPr>
      <t xml:space="preserve">
</t>
    </r>
  </si>
  <si>
    <r>
      <t xml:space="preserve">Escenario 1: </t>
    </r>
    <r>
      <rPr>
        <sz val="12"/>
        <rFont val="Calibri"/>
        <family val="2"/>
        <scheme val="minor"/>
      </rPr>
      <t>Verificar si el usuario puede consultar la lista total de estudiantes organizada por orden alfabético, número de carné o campus, sin requerir ayuda externa.</t>
    </r>
    <r>
      <rPr>
        <b/>
        <sz val="12"/>
        <rFont val="Calibri"/>
        <family val="2"/>
        <scheme val="minor"/>
      </rPr>
      <t xml:space="preserve">
</t>
    </r>
  </si>
  <si>
    <t>Rol evaluado: profesor guía</t>
  </si>
  <si>
    <t>Paso</t>
  </si>
  <si>
    <t xml:space="preserve">Descripción del paso </t>
  </si>
  <si>
    <t>Autoexplicativo (1 / 0 )</t>
  </si>
  <si>
    <t>Observaciones del usuario</t>
  </si>
  <si>
    <t>Inicio de sesión con las credenciales : 
usuario: valorant13854@gmail.com
contraseña: 12345678</t>
  </si>
  <si>
    <t>Localizar "Estudiantes" y presionar su botón de "Ver lista".</t>
  </si>
  <si>
    <t>Seleccionar el criterio de organización (alfabético, número de carné, campus).</t>
  </si>
  <si>
    <t>Visualizar la lista generada según el criterio seleccionado.</t>
  </si>
  <si>
    <t>Total de pasos autoexplicativos (fáciles de entender)</t>
  </si>
  <si>
    <t xml:space="preserve">
Requerimiento evaluado: RF04 Modificación de información particular de un estudiante por parte de los profesores guías. 
</t>
  </si>
  <si>
    <r>
      <t xml:space="preserve">Escenario 1: </t>
    </r>
    <r>
      <rPr>
        <sz val="12"/>
        <rFont val="Calibri"/>
        <family val="2"/>
        <scheme val="minor"/>
      </rPr>
      <t xml:space="preserve">Verificar si el usuario puede modificar la información del estudiante "Alex Johnson Smith" especificamente el número de celular     </t>
    </r>
    <r>
      <rPr>
        <b/>
        <sz val="12"/>
        <rFont val="Calibri"/>
        <family val="2"/>
        <scheme val="minor"/>
      </rPr>
      <t xml:space="preserve">
</t>
    </r>
  </si>
  <si>
    <t>cambiarlo por el número: 60334450,  sin requerir ayuda externa</t>
  </si>
  <si>
    <t xml:space="preserve">
Rol evaluado: profesor guía</t>
  </si>
  <si>
    <t>Localizar "Estudiantes" y su botón de "Ver lista".</t>
  </si>
  <si>
    <t>Seleccionar algún criterio de ordenamiento de la lista para visualizarla (alfabético, número de carné, campus). Ya que al inicio no se muestra ninguna lista sin antes seleccionar algún criterio</t>
  </si>
  <si>
    <t>Visualizar la lista generada según el criterio seleccionado y localizar al estudiante "Alex Johnson Smith"</t>
  </si>
  <si>
    <t>Localizar el botón de "Modificar información".</t>
  </si>
  <si>
    <t>Localizar el espacio de el área para cambiar el número de teléfono (etiqueta: Escriba el teléfono celular).</t>
  </si>
  <si>
    <t>Modificar el número por: 60334450</t>
  </si>
  <si>
    <t>Guardar los cambios presionando el botón "Guardar Cambios"</t>
  </si>
  <si>
    <t>Visualizar los cambios realizados en ese estudiante (para ello debe volver a realizar el paso 2, 3 y 4)</t>
  </si>
  <si>
    <t xml:space="preserve">
Requerimiento evaluado: RF07 Consulta del plan de trabajo completo por parte de las asistentes administrativas y los profesores guías.
</t>
  </si>
  <si>
    <r>
      <t xml:space="preserve">Escenario 1: </t>
    </r>
    <r>
      <rPr>
        <sz val="12"/>
        <rFont val="Calibri"/>
        <family val="2"/>
        <scheme val="minor"/>
      </rPr>
      <t>Verificar si un profesor guía puede consultar el plan de trabajo  completo (actividades de este plan y sus detalles) sin confusión.</t>
    </r>
    <r>
      <rPr>
        <b/>
        <sz val="12"/>
        <rFont val="Calibri"/>
        <family val="2"/>
        <scheme val="minor"/>
      </rPr>
      <t xml:space="preserve">
</t>
    </r>
  </si>
  <si>
    <t>Localizar la etiqueta "Actividades" y presionar su botón de "Ver actividades".</t>
  </si>
  <si>
    <t>Visualizar todas las actividades que contiene ese plan y todos los detalles de dicha actividad sin necesidad de ver las observaciones (comentarios)</t>
  </si>
  <si>
    <t xml:space="preserve">
Requerimiento evaluado: RF13 Registro de comentarios a una actividad del plan de trabajo por parte de los profesores guías.
</t>
  </si>
  <si>
    <r>
      <t xml:space="preserve">Escenario 1: </t>
    </r>
    <r>
      <rPr>
        <sz val="12"/>
        <rFont val="Calibri"/>
        <family val="2"/>
        <scheme val="minor"/>
      </rPr>
      <t>Comprobar si un profesor guía puede registrar comentarios en una actividad del plan de trabajo sin necesidad de instrucciones adicionales.</t>
    </r>
    <r>
      <rPr>
        <b/>
        <sz val="12"/>
        <rFont val="Calibri"/>
        <family val="2"/>
        <scheme val="minor"/>
      </rPr>
      <t xml:space="preserve">
</t>
    </r>
  </si>
  <si>
    <t>Elegir cualquier actividad, localizar y presionar el botón de "Observaciones"</t>
  </si>
  <si>
    <t>Localizar y presionar el botón de "Agregar observación"</t>
  </si>
  <si>
    <t xml:space="preserve">Escribir la observación y guardar la observación.
Nota: al guardar la observación no se visiualiza en la interfaz si el comentario fue agregado, la idea solo es que el usuario pueda llegar a este punto de interacción. </t>
  </si>
  <si>
    <t xml:space="preserve">Resultados de la prueba </t>
  </si>
  <si>
    <t>A: Número de elementos de información (textos, etiquetas, instrucciones) y pasos que son fáciles de entender y usar para un usuario novato.</t>
  </si>
  <si>
    <r>
      <rPr>
        <b/>
        <sz val="12"/>
        <color rgb="FF00B050"/>
        <rFont val="Calibri"/>
        <family val="2"/>
        <scheme val="minor"/>
      </rPr>
      <t xml:space="preserve">Criterio de Aceptación Total: </t>
    </r>
    <r>
      <rPr>
        <b/>
        <sz val="12"/>
        <color theme="1"/>
        <rFont val="Calibri"/>
        <family val="2"/>
        <scheme val="minor"/>
      </rPr>
      <t xml:space="preserve">
90% &lt;=Cobertura &lt;=100%</t>
    </r>
  </si>
  <si>
    <t>B: Número total de elementos y pasos necesarios para completar las tareas comunes</t>
  </si>
  <si>
    <r>
      <rPr>
        <b/>
        <sz val="12"/>
        <color theme="5"/>
        <rFont val="Calibri"/>
        <family val="2"/>
        <scheme val="minor"/>
      </rPr>
      <t>Criterio de Aceptación Media:</t>
    </r>
    <r>
      <rPr>
        <b/>
        <sz val="12"/>
        <color theme="1"/>
        <rFont val="Calibri"/>
        <family val="2"/>
        <scheme val="minor"/>
      </rPr>
      <t xml:space="preserve">
 80% &lt;=Cobertura &lt; 90</t>
    </r>
  </si>
  <si>
    <r>
      <rPr>
        <b/>
        <sz val="12"/>
        <color rgb="FFFF0000"/>
        <rFont val="Calibri"/>
        <family val="2"/>
        <scheme val="minor"/>
      </rPr>
      <t xml:space="preserve">Criterio de Rechazo: </t>
    </r>
    <r>
      <rPr>
        <b/>
        <sz val="12"/>
        <color theme="1"/>
        <rFont val="Calibri"/>
        <family val="2"/>
        <scheme val="minor"/>
      </rPr>
      <t xml:space="preserve">
Cobertura &lt; 80</t>
    </r>
  </si>
  <si>
    <t>Número de pasos autoexplicativos (A)</t>
  </si>
  <si>
    <t>Total de pasos (B)</t>
  </si>
  <si>
    <t>RF03</t>
  </si>
  <si>
    <t>RF13</t>
  </si>
  <si>
    <t xml:space="preserve">Criterio de aceptación </t>
  </si>
  <si>
    <t>Prueba 22 - Manual</t>
  </si>
  <si>
    <r>
      <t>Objetivo:</t>
    </r>
    <r>
      <rPr>
        <sz val="12"/>
        <color theme="1"/>
        <rFont val="Calibri"/>
        <family val="2"/>
        <scheme val="minor"/>
      </rPr>
      <t xml:space="preserve"> Evaluar la intuitividad y autoexplicatividad de la interfaz, asegurando que los usuarios con roles de asiste de otra sede completen tareas comunes sin capacitación ni ayuda, midiendo la proporción de pasos comprendidos frente al total necesario.
</t>
    </r>
  </si>
  <si>
    <t>Cantidad de usuarios que la realizan: 3</t>
  </si>
  <si>
    <t xml:space="preserve">
Requerimiento evaluado: RF01 Registro y mantenimiento del equipo guía de profesores de primer ingreso. 
</t>
  </si>
  <si>
    <r>
      <t xml:space="preserve">Escenario 1: </t>
    </r>
    <r>
      <rPr>
        <sz val="12"/>
        <rFont val="Calibri"/>
        <family val="2"/>
        <scheme val="minor"/>
      </rPr>
      <t>Verificar si el usuario administrador puede registrar un profesor en el equipo guía.</t>
    </r>
    <r>
      <rPr>
        <b/>
        <sz val="12"/>
        <rFont val="Calibri"/>
        <family val="2"/>
        <scheme val="minor"/>
      </rPr>
      <t xml:space="preserve">
</t>
    </r>
  </si>
  <si>
    <t>Rol evaluado: asistente de otra sede</t>
  </si>
  <si>
    <t>Inicio de sesión con las credenciales : 
usuario: bryanruiz@gmail.com
contraseña: 88888888</t>
  </si>
  <si>
    <t>Localizar  el boton de "Añadir  un profesor".</t>
  </si>
  <si>
    <t>Rellenar los datos del profesor.</t>
  </si>
  <si>
    <t>Localizar y presionar el boton de "Agregar Profesor"</t>
  </si>
  <si>
    <t>Visualizar el profesor generado en el sistema.</t>
  </si>
  <si>
    <t>Requerimiento evaluado:RF05 Generación de un nuevo archivo en Excel con la información de los estudiantes de un campus o centro académico específico, o de todos los campus o centros académicos.</t>
  </si>
  <si>
    <r>
      <t xml:space="preserve">Escenario 1: </t>
    </r>
    <r>
      <rPr>
        <sz val="12"/>
        <rFont val="Calibri"/>
        <family val="2"/>
        <scheme val="minor"/>
      </rPr>
      <t>Verificar si el usuario administrador puede descargar y visualizar el archivo de Excel  con la información de los diferentes estudiantes de primer ingreso de un equipo guía determinado .</t>
    </r>
    <r>
      <rPr>
        <b/>
        <sz val="12"/>
        <rFont val="Calibri"/>
        <family val="2"/>
        <scheme val="minor"/>
      </rPr>
      <t xml:space="preserve">
</t>
    </r>
  </si>
  <si>
    <t xml:space="preserve">
Rol evaluado:  asistente de otra sede</t>
  </si>
  <si>
    <t>Presionar el boton "Descargar Excel"</t>
  </si>
  <si>
    <t>Visualizar el archivo "Estudiantesxlsx".</t>
  </si>
  <si>
    <r>
      <t xml:space="preserve">Escenario 1: </t>
    </r>
    <r>
      <rPr>
        <sz val="12"/>
        <rFont val="Calibri"/>
        <family val="2"/>
        <scheme val="minor"/>
      </rPr>
      <t>Verificar si el usuario administrador puede visualizar la lista de actividades de un determinado plan de trabajo.</t>
    </r>
    <r>
      <rPr>
        <b/>
        <sz val="12"/>
        <rFont val="Calibri"/>
        <family val="2"/>
        <scheme val="minor"/>
      </rPr>
      <t xml:space="preserve">
</t>
    </r>
  </si>
  <si>
    <t>Inicio de sesión con las credenciales : 
usuario: lucas@gmail.com
contraseña: 76543299</t>
  </si>
  <si>
    <t>Localizar la etiqueta "Equipo Guia" y seleccionar el año 2014.</t>
  </si>
  <si>
    <t>Localizar la etiqueta "Actividades" y presionar su botón de "Ver siguiente actividad".</t>
  </si>
  <si>
    <t>Visualizar todas las actividades que contiene ese plan y todos los detalles de dicha actividad.</t>
  </si>
  <si>
    <r>
      <t xml:space="preserve">Escenario 2: </t>
    </r>
    <r>
      <rPr>
        <sz val="12"/>
        <rFont val="Calibri"/>
        <family val="2"/>
        <scheme val="minor"/>
      </rPr>
      <t>Verificar si el usuario administrador puede acceder a los archivos de las diferentes actividades del plan de trabajo.</t>
    </r>
    <r>
      <rPr>
        <b/>
        <sz val="12"/>
        <rFont val="Calibri"/>
        <family val="2"/>
        <scheme val="minor"/>
      </rPr>
      <t xml:space="preserve">
</t>
    </r>
  </si>
  <si>
    <t>Localizar la actividad de "Motivacion a los Estudiantes".</t>
  </si>
  <si>
    <t>Acceder al afiche de la actividad.</t>
  </si>
  <si>
    <t>RF05</t>
  </si>
  <si>
    <t>RF07(1)</t>
  </si>
  <si>
    <t>RF07(2)</t>
  </si>
  <si>
    <t>Prueba 23 - Manual</t>
  </si>
  <si>
    <t/>
  </si>
  <si>
    <r>
      <t>Objetivo:</t>
    </r>
    <r>
      <rPr>
        <sz val="12"/>
        <color theme="1"/>
        <rFont val="Calibri"/>
        <family val="2"/>
        <scheme val="minor"/>
      </rPr>
      <t xml:space="preserve"> Evaluar la intuitividad y autoexplicatividad de la interfaz, asegurando que los usuarios con roles de asistente de Cartago completen tareas comunes sin capacitación ni ayuda, midiendo la proporción de pasos comprendidos frente al total necesario.
</t>
    </r>
  </si>
  <si>
    <r>
      <t xml:space="preserve">Escenario 1: </t>
    </r>
    <r>
      <rPr>
        <sz val="12"/>
        <rFont val="Calibri"/>
        <family val="2"/>
        <scheme val="minor"/>
      </rPr>
      <t>Verificar si el usuario administrador puede dar de baja un profesor del equipo guía.</t>
    </r>
    <r>
      <rPr>
        <b/>
        <sz val="12"/>
        <rFont val="Calibri"/>
        <family val="2"/>
        <scheme val="minor"/>
      </rPr>
      <t xml:space="preserve">
</t>
    </r>
  </si>
  <si>
    <t>Rol evaluado: asistente de Cartago</t>
  </si>
  <si>
    <t>Autoexplicativo (1 / 0)</t>
  </si>
  <si>
    <t>Inicio de sesión con las credenciales : 
usuario: rireyes@gmail.com
contraseña: 12345678</t>
  </si>
  <si>
    <t>Localizar  la etiqueta "Profesores guía" y seleccionar el boton de "Ver lista".</t>
  </si>
  <si>
    <t>Localizar al profesor "Marco Oporta"</t>
  </si>
  <si>
    <t>Seleccionar el boton "Dar de baja".</t>
  </si>
  <si>
    <t>Visualizar los cambios en el sistema.</t>
  </si>
  <si>
    <t>Requerimiento evaluado:  RF03 Consulta de la lista total de estudiantes organizada por orden alfabético, número de carné o campus.</t>
  </si>
  <si>
    <r>
      <t xml:space="preserve">Escenario 1: </t>
    </r>
    <r>
      <rPr>
        <sz val="12"/>
        <rFont val="Calibri"/>
        <family val="2"/>
        <scheme val="minor"/>
      </rPr>
      <t>Verificar que el usuario administrador puede ordenar los estudiantes en orden alfabético,carnet y campus.</t>
    </r>
    <r>
      <rPr>
        <b/>
        <sz val="12"/>
        <rFont val="Calibri"/>
        <family val="2"/>
        <scheme val="minor"/>
      </rPr>
      <t xml:space="preserve">
</t>
    </r>
  </si>
  <si>
    <t xml:space="preserve">
Rol evaluado:  asistente de Cartago</t>
  </si>
  <si>
    <t>Visualizar todas las actividades que contiene ese plan y localizar la actividad "Salida del Semestre".</t>
  </si>
  <si>
    <t xml:space="preserve">
Requerimiento evaluado: RF06 Definición del coordinador del equipo guía por parte de la asistente administrativa del campus central.
</t>
  </si>
  <si>
    <r>
      <t xml:space="preserve">Escenario 1: </t>
    </r>
    <r>
      <rPr>
        <sz val="12"/>
        <rFont val="Calibri"/>
        <family val="2"/>
        <scheme val="minor"/>
      </rPr>
      <t>Verificar que el usuario administrador puede dar de baja al profesor coordinador del equipo guía.</t>
    </r>
    <r>
      <rPr>
        <b/>
        <sz val="12"/>
        <rFont val="Calibri"/>
        <family val="2"/>
        <scheme val="minor"/>
      </rPr>
      <t xml:space="preserve">
</t>
    </r>
  </si>
  <si>
    <t>Localizar la etiqueta "Profesores guia" y presionar su botón de "Ver lista".</t>
  </si>
  <si>
    <t>Localizar el campo de "Pofe coordinador".</t>
  </si>
  <si>
    <t>Seleccionar el boton de "Dar de baja" al profesor.</t>
  </si>
  <si>
    <t>RF06</t>
  </si>
  <si>
    <r>
      <rPr>
        <b/>
        <sz val="11"/>
        <color rgb="FF000000"/>
        <rFont val="Calibri"/>
      </rPr>
      <t>Lista de chequeo</t>
    </r>
    <r>
      <rPr>
        <sz val="11"/>
        <color rgb="FF000000"/>
        <rFont val="Calibri"/>
      </rPr>
      <t xml:space="preserve"> - Inspección para el requerimiento RF09</t>
    </r>
  </si>
  <si>
    <t>Registrar un nuevo plan de trabajo con todos los campos completos y validar que el sistema lo guarde correctamente</t>
  </si>
  <si>
    <t>Intentar registrar un plan de trabajo sin completar todos los campos obligatorios y verificar que el sistema lo rechace</t>
  </si>
  <si>
    <t>Modificar un plan de trabajo existente y validar que los cambios sean reflejados correctamente</t>
  </si>
  <si>
    <t>Intentar registrar un plan de trabajo con fechas inválidas y validar que el sistema lo rechace</t>
  </si>
  <si>
    <t>Eliminar un plan de trabajo y verificar que el sistema no permita accesos posteriores a los datos eliminados</t>
  </si>
  <si>
    <t xml:space="preserve">l </t>
  </si>
  <si>
    <t xml:space="preserve">Prueba 5- Automatizada </t>
  </si>
  <si>
    <t xml:space="preserve">Prueba 6- Automatizada </t>
  </si>
  <si>
    <t xml:space="preserve">Prueba 8- Automatizada </t>
  </si>
  <si>
    <t xml:space="preserve">Prueba 7- Automatizada </t>
  </si>
  <si>
    <r>
      <rPr>
        <b/>
        <sz val="11"/>
        <color rgb="FF000000"/>
        <rFont val="Calibri"/>
      </rPr>
      <t>Lista de chequeo</t>
    </r>
    <r>
      <rPr>
        <sz val="11"/>
        <color rgb="FF000000"/>
        <rFont val="Calibri"/>
      </rPr>
      <t xml:space="preserve"> - Inspección para el requerimiento RF01</t>
    </r>
  </si>
  <si>
    <t>Verificar que solo el administrador autorizado pueda registrar un nuevo profesor guía en el sistema</t>
  </si>
  <si>
    <t>Intentar acceder al registro del equipo guía sin los permisos adecuados y validar que el sistema lo rechace</t>
  </si>
  <si>
    <t>Modificar los datos de un profesor guía existente y validar que el acceso esté restringido a usuarios autorizados</t>
  </si>
  <si>
    <t>Intentar visualizar la lista completa de profesores guías como usuario no autorizado y validar el bloqueo</t>
  </si>
  <si>
    <t>Validar que los datos del equipo guía estén protegidos mediante encriptación en la base de datos</t>
  </si>
  <si>
    <t xml:space="preserve">Prueba 9- Automatizada </t>
  </si>
  <si>
    <r>
      <rPr>
        <b/>
        <sz val="11"/>
        <color rgb="FF000000"/>
        <rFont val="Calibri"/>
        <family val="2"/>
      </rPr>
      <t>Lista de chequeo</t>
    </r>
    <r>
      <rPr>
        <sz val="11"/>
        <color rgb="FF000000"/>
        <rFont val="Calibri"/>
        <family val="2"/>
      </rPr>
      <t xml:space="preserve"> - Inspección para el requerimiento RF19</t>
    </r>
  </si>
  <si>
    <t>Métrica evaluada:  Access Controllability</t>
  </si>
  <si>
    <t>X = 1 − A/B
A = Número de elementos de datos confidenciales a os que se puede acceder sin autorización
B = Número de elementos de datos que requieren control de acceso</t>
  </si>
  <si>
    <t>Intentar acceder a la aplicación con un token de sesión caducado y validar que el sistema lo rechace</t>
  </si>
  <si>
    <t>Verificar que un token de sesión expira después de 15 minutos de inactividad</t>
  </si>
  <si>
    <t>Intentar usar un token generado en otro dispositivo para acceder al sistema y validar que el acceso sea bloqueado</t>
  </si>
  <si>
    <t>Probar que un token sigue siendo válido si el usuario está activo dentro del sistema</t>
  </si>
  <si>
    <t>Intentar acceder a datos protegidos inmediatamente después de cerrar sesión y validar que el acceso sea denegado</t>
  </si>
  <si>
    <r>
      <rPr>
        <b/>
        <sz val="12"/>
        <color rgb="FF000000"/>
        <rFont val="Calibri"/>
        <family val="2"/>
        <scheme val="minor"/>
      </rPr>
      <t xml:space="preserve">Métrica evaluada: </t>
    </r>
    <r>
      <rPr>
        <sz val="12"/>
        <color rgb="FF000000"/>
        <rFont val="Calibri"/>
        <family val="2"/>
        <scheme val="minor"/>
      </rPr>
      <t>Interfaz de usuario autoexplicativa  (Learnability)</t>
    </r>
  </si>
  <si>
    <r>
      <rPr>
        <b/>
        <sz val="12"/>
        <color rgb="FF00B050"/>
        <rFont val="Calibri"/>
        <family val="2"/>
        <scheme val="minor"/>
      </rPr>
      <t xml:space="preserve">Criterio de Aceptación Total: 
</t>
    </r>
    <r>
      <rPr>
        <b/>
        <sz val="12"/>
        <color rgb="FF000000"/>
        <rFont val="Calibri"/>
        <family val="2"/>
        <scheme val="minor"/>
      </rPr>
      <t>90% &lt;=Cobertura &lt;=100%</t>
    </r>
  </si>
  <si>
    <r>
      <rPr>
        <b/>
        <sz val="12"/>
        <color rgb="FFED7D31"/>
        <rFont val="Calibri"/>
        <family val="2"/>
        <scheme val="minor"/>
      </rPr>
      <t xml:space="preserve">Criterio de Aceptación Media:
</t>
    </r>
    <r>
      <rPr>
        <b/>
        <sz val="12"/>
        <color rgb="FF000000"/>
        <rFont val="Calibri"/>
        <family val="2"/>
        <scheme val="minor"/>
      </rPr>
      <t xml:space="preserve"> 80% &lt;=Cobertura &lt; 90</t>
    </r>
  </si>
  <si>
    <r>
      <rPr>
        <b/>
        <sz val="12"/>
        <color rgb="FFFF0000"/>
        <rFont val="Calibri"/>
        <family val="2"/>
        <scheme val="minor"/>
      </rPr>
      <t xml:space="preserve">Criterio de Rechazo: 
</t>
    </r>
    <r>
      <rPr>
        <b/>
        <sz val="12"/>
        <color rgb="FF000000"/>
        <rFont val="Calibri"/>
        <family val="2"/>
        <scheme val="minor"/>
      </rPr>
      <t>Cobertura &lt; 80</t>
    </r>
  </si>
  <si>
    <t>Average rating de la encuesta</t>
  </si>
  <si>
    <t>Prueba 5</t>
  </si>
  <si>
    <t>Prueba 4</t>
  </si>
  <si>
    <r>
      <rPr>
        <b/>
        <sz val="12"/>
        <color rgb="FFFFFF00"/>
        <rFont val="Calibri"/>
        <family val="2"/>
        <scheme val="minor"/>
      </rPr>
      <t>X=(B/A)*100</t>
    </r>
    <r>
      <rPr>
        <b/>
        <sz val="12"/>
        <color theme="1"/>
        <rFont val="Calibri"/>
        <family val="2"/>
        <scheme val="minor"/>
      </rPr>
      <t xml:space="preserve">
X:</t>
    </r>
    <r>
      <rPr>
        <sz val="12"/>
        <color theme="1"/>
        <rFont val="Calibri"/>
        <family val="2"/>
        <scheme val="minor"/>
      </rPr>
      <t xml:space="preserve"> porcentaje de disponibilidad del sistema o proporción de tiempo disponible en relación con el tiempo planificado.</t>
    </r>
    <r>
      <rPr>
        <b/>
        <sz val="12"/>
        <color theme="1"/>
        <rFont val="Calibri"/>
        <family val="2"/>
        <scheme val="minor"/>
      </rPr>
      <t xml:space="preserve">
A: </t>
    </r>
    <r>
      <rPr>
        <sz val="12"/>
        <color theme="1"/>
        <rFont val="Calibri"/>
        <family val="2"/>
        <scheme val="minor"/>
      </rPr>
      <t>El tiempo real en el que el sistema estuvo disponible.</t>
    </r>
    <r>
      <rPr>
        <b/>
        <sz val="12"/>
        <color theme="1"/>
        <rFont val="Calibri"/>
        <family val="2"/>
        <scheme val="minor"/>
      </rPr>
      <t xml:space="preserve">
B: </t>
    </r>
    <r>
      <rPr>
        <sz val="12"/>
        <color theme="1"/>
        <rFont val="Calibri"/>
        <family val="2"/>
        <scheme val="minor"/>
      </rPr>
      <t>El tiempo total planificado para que el sistema estuviera operativo.</t>
    </r>
  </si>
  <si>
    <t xml:space="preserve">Prueba 18- Automatizada </t>
  </si>
  <si>
    <r>
      <t xml:space="preserve">Métrica evaluada: </t>
    </r>
    <r>
      <rPr>
        <sz val="12"/>
        <color rgb="FF000000"/>
        <rFont val="Calibri"/>
        <family val="2"/>
        <scheme val="minor"/>
      </rPr>
      <t>Interfaz de usuario autoexplicativa  (Learnability)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</si>
</sst>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b/>
      <sz val="11"/>
      <name val="Calibri"/>
      <family val="2"/>
      <scheme val="minor"/>
    </font>
    <font>
      <b/>
      <sz val="11"/>
      <color rgb="FF7030A0"/>
      <name val="Calibri"/>
      <family val="2"/>
      <scheme val="minor"/>
    </font>
    <font>
      <b/>
      <sz val="11"/>
      <color rgb="FF203764"/>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b/>
      <sz val="12"/>
      <color rgb="FF7030A0"/>
      <name val="Calibri"/>
      <family val="2"/>
      <scheme val="minor"/>
    </font>
    <font>
      <b/>
      <sz val="12"/>
      <name val="Calibri"/>
      <family val="2"/>
      <scheme val="minor"/>
    </font>
    <font>
      <sz val="11"/>
      <name val="Calibri"/>
      <family val="2"/>
      <scheme val="minor"/>
    </font>
    <font>
      <b/>
      <sz val="14"/>
      <name val="Calibri"/>
      <family val="2"/>
      <scheme val="minor"/>
    </font>
    <font>
      <sz val="14"/>
      <name val="Calibri"/>
      <family val="2"/>
      <scheme val="minor"/>
    </font>
    <font>
      <b/>
      <sz val="12"/>
      <color rgb="FFFFFF00"/>
      <name val="Calibri"/>
      <family val="2"/>
      <scheme val="minor"/>
    </font>
    <font>
      <b/>
      <sz val="14"/>
      <color rgb="FFFFFF00"/>
      <name val="Calibri"/>
      <family val="2"/>
      <scheme val="minor"/>
    </font>
    <font>
      <b/>
      <sz val="11"/>
      <color rgb="FF70AD47"/>
      <name val="Calibri"/>
      <family val="2"/>
      <scheme val="minor"/>
    </font>
    <font>
      <b/>
      <sz val="11"/>
      <color rgb="FFED7D31"/>
      <name val="Calibri"/>
      <family val="2"/>
      <scheme val="minor"/>
    </font>
    <font>
      <b/>
      <sz val="11"/>
      <color rgb="FFFF0000"/>
      <name val="Calibri"/>
      <family val="2"/>
      <scheme val="minor"/>
    </font>
    <font>
      <b/>
      <sz val="11"/>
      <color rgb="FF000000"/>
      <name val="Calibri"/>
      <scheme val="minor"/>
    </font>
    <font>
      <sz val="11"/>
      <color rgb="FF000000"/>
      <name val="Calibri"/>
      <scheme val="minor"/>
    </font>
    <font>
      <b/>
      <sz val="11"/>
      <color rgb="FF000000"/>
      <name val="Calibri"/>
    </font>
    <font>
      <sz val="11"/>
      <color rgb="FF000000"/>
      <name val="Calibri"/>
    </font>
    <font>
      <sz val="12"/>
      <name val="Calibri"/>
      <family val="2"/>
      <scheme val="minor"/>
    </font>
    <font>
      <b/>
      <sz val="11"/>
      <color theme="5"/>
      <name val="Calibri"/>
      <family val="2"/>
      <scheme val="minor"/>
    </font>
    <font>
      <b/>
      <sz val="11"/>
      <color rgb="FF00B050"/>
      <name val="Calibri"/>
      <family val="2"/>
      <scheme val="minor"/>
    </font>
    <font>
      <b/>
      <sz val="12"/>
      <color theme="5"/>
      <name val="Calibri"/>
      <family val="2"/>
      <scheme val="minor"/>
    </font>
    <font>
      <b/>
      <sz val="12"/>
      <color theme="1"/>
      <name val="Aptos"/>
      <family val="2"/>
    </font>
    <font>
      <sz val="11"/>
      <color rgb="FF000000"/>
      <name val="Calibri"/>
      <family val="2"/>
    </font>
    <font>
      <b/>
      <sz val="11"/>
      <color rgb="FF000000"/>
      <name val="Calibri"/>
      <family val="2"/>
    </font>
    <font>
      <b/>
      <sz val="12"/>
      <color rgb="FFC00000"/>
      <name val="Calibri"/>
      <family val="2"/>
      <scheme val="minor"/>
    </font>
    <font>
      <sz val="12"/>
      <color rgb="FFC00000"/>
      <name val="Calibri"/>
      <family val="2"/>
      <scheme val="minor"/>
    </font>
    <font>
      <b/>
      <sz val="14"/>
      <color rgb="FF000000"/>
      <name val="Calibri"/>
      <family val="2"/>
      <scheme val="minor"/>
    </font>
    <font>
      <sz val="14"/>
      <color rgb="FF000000"/>
      <name val="Calibri"/>
      <family val="2"/>
      <scheme val="minor"/>
    </font>
    <font>
      <b/>
      <sz val="12"/>
      <color rgb="FFFF0000"/>
      <name val="Calibri"/>
      <family val="2"/>
      <scheme val="minor"/>
    </font>
    <font>
      <b/>
      <sz val="12"/>
      <color rgb="FF00B050"/>
      <name val="Calibri"/>
      <family val="2"/>
      <scheme val="minor"/>
    </font>
    <font>
      <b/>
      <sz val="12"/>
      <color rgb="FFED7D31"/>
      <name val="Calibri"/>
      <family val="2"/>
      <scheme val="minor"/>
    </font>
  </fonts>
  <fills count="37">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5"/>
        <bgColor indexed="64"/>
      </patternFill>
    </fill>
    <fill>
      <patternFill patternType="solid">
        <fgColor theme="8"/>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bgColor indexed="64"/>
      </patternFill>
    </fill>
    <fill>
      <patternFill patternType="solid">
        <fgColor theme="9"/>
        <bgColor indexed="64"/>
      </patternFill>
    </fill>
    <fill>
      <patternFill patternType="solid">
        <fgColor theme="2" tint="-9.9978637043366805E-2"/>
        <bgColor indexed="64"/>
      </patternFill>
    </fill>
    <fill>
      <patternFill patternType="solid">
        <fgColor rgb="FFFFFFFF"/>
        <bgColor rgb="FF000000"/>
      </patternFill>
    </fill>
    <fill>
      <patternFill patternType="solid">
        <fgColor rgb="FF4472C4"/>
        <bgColor rgb="FF000000"/>
      </patternFill>
    </fill>
    <fill>
      <patternFill patternType="solid">
        <fgColor rgb="FFDDEBF7"/>
        <bgColor rgb="FF000000"/>
      </patternFill>
    </fill>
    <fill>
      <patternFill patternType="solid">
        <fgColor rgb="FFB4C6E7"/>
        <bgColor rgb="FF000000"/>
      </patternFill>
    </fill>
    <fill>
      <patternFill patternType="solid">
        <fgColor rgb="FFED7D31"/>
        <bgColor rgb="FF000000"/>
      </patternFill>
    </fill>
    <fill>
      <patternFill patternType="solid">
        <fgColor rgb="FFE2EFDA"/>
        <bgColor rgb="FF000000"/>
      </patternFill>
    </fill>
    <fill>
      <patternFill patternType="solid">
        <fgColor rgb="FFD0CECE"/>
        <bgColor rgb="FF000000"/>
      </patternFill>
    </fill>
    <fill>
      <patternFill patternType="solid">
        <fgColor theme="8" tint="0.39997558519241921"/>
        <bgColor indexed="64"/>
      </patternFill>
    </fill>
    <fill>
      <patternFill patternType="solid">
        <fgColor rgb="FFB799F9"/>
        <bgColor indexed="64"/>
      </patternFill>
    </fill>
    <fill>
      <patternFill patternType="solid">
        <fgColor rgb="FFB799F9"/>
        <bgColor rgb="FF000000"/>
      </patternFill>
    </fill>
    <fill>
      <patternFill patternType="solid">
        <fgColor theme="4"/>
        <bgColor indexed="64"/>
      </patternFill>
    </fill>
    <fill>
      <patternFill patternType="solid">
        <fgColor theme="4"/>
        <bgColor rgb="FF000000"/>
      </patternFill>
    </fill>
    <fill>
      <patternFill patternType="solid">
        <fgColor theme="8" tint="0.59999389629810485"/>
        <bgColor rgb="FF000000"/>
      </patternFill>
    </fill>
    <fill>
      <patternFill patternType="solid">
        <fgColor rgb="FF32C87D"/>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E8ECFE"/>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7" tint="0.59999389629810485"/>
        <bgColor indexed="64"/>
      </patternFill>
    </fill>
    <fill>
      <patternFill patternType="solid">
        <fgColor theme="7" tint="0.59999389629810485"/>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2"/>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bottom/>
      <diagonal/>
    </border>
    <border>
      <left/>
      <right style="thin">
        <color indexed="64"/>
      </right>
      <top/>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rgb="FF000000"/>
      </right>
      <top style="thin">
        <color rgb="FF000000"/>
      </top>
      <bottom/>
      <diagonal/>
    </border>
  </borders>
  <cellStyleXfs count="1">
    <xf numFmtId="0" fontId="0" fillId="0" borderId="0"/>
  </cellStyleXfs>
  <cellXfs count="338">
    <xf numFmtId="0" fontId="0" fillId="0" borderId="0" xfId="0"/>
    <xf numFmtId="0" fontId="0" fillId="2" borderId="0" xfId="0" applyFill="1"/>
    <xf numFmtId="0" fontId="0" fillId="2" borderId="1" xfId="0" applyFill="1" applyBorder="1"/>
    <xf numFmtId="0" fontId="2" fillId="0" borderId="0" xfId="0" applyFont="1"/>
    <xf numFmtId="0" fontId="1" fillId="2" borderId="0" xfId="0" applyFont="1" applyFill="1"/>
    <xf numFmtId="0" fontId="2" fillId="2" borderId="0" xfId="0" applyFont="1" applyFill="1" applyAlignment="1">
      <alignment wrapText="1"/>
    </xf>
    <xf numFmtId="0" fontId="0" fillId="2" borderId="1" xfId="0" applyFill="1" applyBorder="1" applyAlignment="1">
      <alignment wrapText="1"/>
    </xf>
    <xf numFmtId="0" fontId="0" fillId="0" borderId="1" xfId="0" applyBorder="1" applyAlignment="1">
      <alignment wrapText="1"/>
    </xf>
    <xf numFmtId="0" fontId="5" fillId="2" borderId="0" xfId="0" applyFont="1" applyFill="1"/>
    <xf numFmtId="0" fontId="0" fillId="3" borderId="0" xfId="0" applyFill="1"/>
    <xf numFmtId="0" fontId="0" fillId="3" borderId="1" xfId="0" applyFill="1" applyBorder="1"/>
    <xf numFmtId="0" fontId="2" fillId="3" borderId="0" xfId="0" applyFont="1" applyFill="1" applyAlignment="1">
      <alignment wrapText="1"/>
    </xf>
    <xf numFmtId="0" fontId="0" fillId="3" borderId="1" xfId="0" applyFill="1" applyBorder="1" applyAlignment="1">
      <alignment wrapText="1"/>
    </xf>
    <xf numFmtId="0" fontId="1" fillId="4" borderId="1" xfId="0" applyFont="1" applyFill="1" applyBorder="1" applyAlignment="1">
      <alignment horizontal="center" wrapText="1"/>
    </xf>
    <xf numFmtId="0" fontId="1" fillId="4" borderId="1" xfId="0" applyFont="1" applyFill="1" applyBorder="1" applyAlignment="1">
      <alignment horizontal="center" vertical="center"/>
    </xf>
    <xf numFmtId="0" fontId="1" fillId="5" borderId="1" xfId="0" applyFont="1" applyFill="1" applyBorder="1" applyAlignment="1">
      <alignment horizontal="center" wrapText="1"/>
    </xf>
    <xf numFmtId="0" fontId="1" fillId="5" borderId="1" xfId="0" applyFont="1" applyFill="1" applyBorder="1" applyAlignment="1">
      <alignment horizontal="center" vertical="center"/>
    </xf>
    <xf numFmtId="0" fontId="0" fillId="6" borderId="1" xfId="0" applyFill="1" applyBorder="1"/>
    <xf numFmtId="0" fontId="0" fillId="0" borderId="2" xfId="0" applyBorder="1" applyAlignment="1">
      <alignment wrapText="1"/>
    </xf>
    <xf numFmtId="0" fontId="1" fillId="2" borderId="3" xfId="0" applyFont="1" applyFill="1" applyBorder="1"/>
    <xf numFmtId="0" fontId="0" fillId="7" borderId="0" xfId="0" applyFill="1"/>
    <xf numFmtId="0" fontId="4" fillId="7" borderId="0" xfId="0" applyFont="1" applyFill="1" applyAlignment="1">
      <alignment wrapText="1"/>
    </xf>
    <xf numFmtId="0" fontId="0" fillId="7" borderId="0" xfId="0" applyFill="1" applyAlignment="1">
      <alignment wrapText="1"/>
    </xf>
    <xf numFmtId="0" fontId="0" fillId="8" borderId="0" xfId="0" applyFill="1"/>
    <xf numFmtId="0" fontId="0" fillId="10" borderId="1" xfId="0" applyFill="1" applyBorder="1"/>
    <xf numFmtId="0" fontId="0" fillId="10" borderId="1" xfId="0" applyFill="1" applyBorder="1" applyAlignment="1">
      <alignment wrapText="1"/>
    </xf>
    <xf numFmtId="0" fontId="0" fillId="2" borderId="0" xfId="0" applyFill="1" applyAlignment="1">
      <alignment wrapText="1"/>
    </xf>
    <xf numFmtId="0" fontId="0" fillId="3" borderId="4" xfId="0" applyFill="1" applyBorder="1"/>
    <xf numFmtId="0" fontId="0" fillId="3" borderId="4" xfId="0" applyFill="1" applyBorder="1" applyAlignment="1">
      <alignment wrapText="1"/>
    </xf>
    <xf numFmtId="0" fontId="0" fillId="3" borderId="6" xfId="0" applyFill="1" applyBorder="1"/>
    <xf numFmtId="0" fontId="0" fillId="3" borderId="3" xfId="0" applyFill="1" applyBorder="1"/>
    <xf numFmtId="0" fontId="0" fillId="3" borderId="2" xfId="0" applyFill="1" applyBorder="1"/>
    <xf numFmtId="0" fontId="1" fillId="4" borderId="4" xfId="0" applyFont="1" applyFill="1" applyBorder="1" applyAlignment="1">
      <alignment horizontal="center" vertical="center"/>
    </xf>
    <xf numFmtId="0" fontId="2" fillId="3" borderId="6" xfId="0" applyFont="1" applyFill="1" applyBorder="1" applyAlignment="1">
      <alignment wrapText="1"/>
    </xf>
    <xf numFmtId="0" fontId="2" fillId="11" borderId="0" xfId="0" applyFont="1" applyFill="1"/>
    <xf numFmtId="0" fontId="3" fillId="11" borderId="0" xfId="0" applyFont="1" applyFill="1"/>
    <xf numFmtId="0" fontId="6" fillId="11" borderId="0" xfId="0" applyFont="1" applyFill="1"/>
    <xf numFmtId="0" fontId="3" fillId="12" borderId="1" xfId="0" applyFont="1" applyFill="1" applyBorder="1" applyAlignment="1">
      <alignment horizontal="center" wrapText="1"/>
    </xf>
    <xf numFmtId="0" fontId="3" fillId="12" borderId="1" xfId="0" applyFont="1" applyFill="1" applyBorder="1" applyAlignment="1">
      <alignment horizontal="center" vertical="center"/>
    </xf>
    <xf numFmtId="0" fontId="3" fillId="12" borderId="0" xfId="0" applyFont="1" applyFill="1" applyAlignment="1">
      <alignment horizontal="center" vertical="center"/>
    </xf>
    <xf numFmtId="0" fontId="2" fillId="11" borderId="1" xfId="0" applyFont="1" applyFill="1" applyBorder="1"/>
    <xf numFmtId="0" fontId="2" fillId="11" borderId="0" xfId="0" applyFont="1" applyFill="1" applyAlignment="1">
      <alignment wrapText="1"/>
    </xf>
    <xf numFmtId="0" fontId="2" fillId="11" borderId="1" xfId="0" applyFont="1" applyFill="1" applyBorder="1" applyAlignment="1">
      <alignment wrapText="1"/>
    </xf>
    <xf numFmtId="0" fontId="3" fillId="13" borderId="3" xfId="0" applyFont="1" applyFill="1" applyBorder="1"/>
    <xf numFmtId="0" fontId="2" fillId="13" borderId="2" xfId="0" applyFont="1" applyFill="1" applyBorder="1" applyAlignment="1">
      <alignment wrapText="1"/>
    </xf>
    <xf numFmtId="0" fontId="2" fillId="13" borderId="1" xfId="0" applyFont="1" applyFill="1" applyBorder="1"/>
    <xf numFmtId="0" fontId="2" fillId="14" borderId="0" xfId="0" applyFont="1" applyFill="1"/>
    <xf numFmtId="0" fontId="0" fillId="14" borderId="0" xfId="0" applyFill="1" applyAlignment="1">
      <alignment wrapText="1"/>
    </xf>
    <xf numFmtId="0" fontId="3" fillId="14" borderId="0" xfId="0" applyFont="1" applyFill="1" applyAlignment="1">
      <alignment wrapText="1"/>
    </xf>
    <xf numFmtId="0" fontId="2" fillId="14" borderId="0" xfId="0" applyFont="1" applyFill="1" applyAlignment="1">
      <alignment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center"/>
    </xf>
    <xf numFmtId="0" fontId="2" fillId="16" borderId="1" xfId="0" applyFont="1" applyFill="1" applyBorder="1" applyAlignment="1">
      <alignment horizontal="center"/>
    </xf>
    <xf numFmtId="0" fontId="2" fillId="16" borderId="0" xfId="0" applyFont="1" applyFill="1" applyAlignment="1">
      <alignment wrapText="1"/>
    </xf>
    <xf numFmtId="0" fontId="2" fillId="16" borderId="1" xfId="0" applyFont="1" applyFill="1" applyBorder="1"/>
    <xf numFmtId="0" fontId="2" fillId="16" borderId="1" xfId="0" applyFont="1" applyFill="1" applyBorder="1" applyAlignment="1">
      <alignment wrapText="1"/>
    </xf>
    <xf numFmtId="0" fontId="2" fillId="17" borderId="1" xfId="0" applyFont="1" applyFill="1" applyBorder="1"/>
    <xf numFmtId="0" fontId="2" fillId="11" borderId="4" xfId="0" applyFont="1" applyFill="1" applyBorder="1"/>
    <xf numFmtId="0" fontId="3" fillId="13" borderId="9" xfId="0" applyFont="1" applyFill="1" applyBorder="1"/>
    <xf numFmtId="0" fontId="2" fillId="13" borderId="10" xfId="0" applyFont="1" applyFill="1" applyBorder="1" applyAlignment="1">
      <alignment wrapText="1"/>
    </xf>
    <xf numFmtId="0" fontId="2" fillId="13" borderId="11" xfId="0" applyFont="1" applyFill="1" applyBorder="1"/>
    <xf numFmtId="0" fontId="2" fillId="11" borderId="11" xfId="0" applyFont="1" applyFill="1" applyBorder="1"/>
    <xf numFmtId="0" fontId="2" fillId="11" borderId="6" xfId="0" applyFont="1" applyFill="1" applyBorder="1"/>
    <xf numFmtId="0" fontId="2" fillId="11" borderId="6" xfId="0" applyFont="1" applyFill="1" applyBorder="1" applyAlignment="1">
      <alignment wrapText="1"/>
    </xf>
    <xf numFmtId="0" fontId="2" fillId="2" borderId="0" xfId="0" applyFont="1" applyFill="1" applyAlignment="1">
      <alignment vertical="center" wrapText="1"/>
    </xf>
    <xf numFmtId="0" fontId="1" fillId="19" borderId="0" xfId="0" applyFont="1" applyFill="1" applyAlignment="1">
      <alignment vertical="center"/>
    </xf>
    <xf numFmtId="0" fontId="0" fillId="19" borderId="0" xfId="0" applyFill="1"/>
    <xf numFmtId="0" fontId="7" fillId="19" borderId="0" xfId="0" applyFont="1" applyFill="1" applyAlignment="1">
      <alignment vertical="center"/>
    </xf>
    <xf numFmtId="0" fontId="8" fillId="19" borderId="0" xfId="0" applyFont="1" applyFill="1"/>
    <xf numFmtId="0" fontId="2" fillId="20" borderId="0" xfId="0" applyFont="1" applyFill="1"/>
    <xf numFmtId="0" fontId="8" fillId="2" borderId="0" xfId="0" applyFont="1" applyFill="1"/>
    <xf numFmtId="0" fontId="7" fillId="18" borderId="0" xfId="0" applyFont="1" applyFill="1"/>
    <xf numFmtId="0" fontId="8" fillId="18" borderId="0" xfId="0" applyFont="1" applyFill="1"/>
    <xf numFmtId="0" fontId="10" fillId="18" borderId="0" xfId="0" applyFont="1" applyFill="1"/>
    <xf numFmtId="0" fontId="11" fillId="2" borderId="0" xfId="0" applyFont="1" applyFill="1"/>
    <xf numFmtId="0" fontId="7" fillId="5" borderId="1" xfId="0" applyFont="1" applyFill="1" applyBorder="1" applyAlignment="1">
      <alignment horizontal="center" wrapText="1"/>
    </xf>
    <xf numFmtId="0" fontId="7" fillId="5" borderId="1" xfId="0" applyFont="1" applyFill="1" applyBorder="1" applyAlignment="1">
      <alignment horizontal="center" vertical="center"/>
    </xf>
    <xf numFmtId="0" fontId="8" fillId="2" borderId="1" xfId="0" applyFont="1" applyFill="1" applyBorder="1"/>
    <xf numFmtId="0" fontId="8" fillId="2" borderId="1" xfId="0" applyFont="1" applyFill="1" applyBorder="1" applyAlignment="1">
      <alignment wrapText="1"/>
    </xf>
    <xf numFmtId="0" fontId="8" fillId="7" borderId="0" xfId="0" applyFont="1" applyFill="1"/>
    <xf numFmtId="0" fontId="8" fillId="7" borderId="0" xfId="0" applyFont="1" applyFill="1" applyAlignment="1">
      <alignment wrapText="1"/>
    </xf>
    <xf numFmtId="0" fontId="7" fillId="4" borderId="1" xfId="0" applyFont="1" applyFill="1" applyBorder="1" applyAlignment="1">
      <alignment horizontal="center" vertical="center"/>
    </xf>
    <xf numFmtId="0" fontId="8" fillId="3" borderId="1" xfId="0" applyFont="1" applyFill="1" applyBorder="1"/>
    <xf numFmtId="0" fontId="7" fillId="2" borderId="0" xfId="0" applyFont="1" applyFill="1"/>
    <xf numFmtId="0" fontId="9" fillId="3" borderId="0" xfId="0" applyFont="1" applyFill="1" applyAlignment="1">
      <alignment wrapText="1"/>
    </xf>
    <xf numFmtId="0" fontId="8" fillId="10" borderId="1" xfId="0" applyFont="1" applyFill="1" applyBorder="1" applyAlignment="1">
      <alignment wrapText="1"/>
    </xf>
    <xf numFmtId="0" fontId="8" fillId="2" borderId="1" xfId="0" applyFont="1" applyFill="1" applyBorder="1" applyAlignment="1">
      <alignment horizontal="center"/>
    </xf>
    <xf numFmtId="0" fontId="13" fillId="0" borderId="12" xfId="0" applyFont="1" applyBorder="1" applyAlignment="1">
      <alignment horizontal="left" vertical="center" wrapText="1"/>
    </xf>
    <xf numFmtId="0" fontId="0" fillId="0" borderId="12" xfId="0" applyBorder="1" applyAlignment="1">
      <alignment horizontal="left" vertical="center" wrapText="1"/>
    </xf>
    <xf numFmtId="0" fontId="7" fillId="5" borderId="1" xfId="0" applyFont="1" applyFill="1" applyBorder="1" applyAlignment="1">
      <alignment horizontal="center" vertical="center" wrapText="1"/>
    </xf>
    <xf numFmtId="0" fontId="1" fillId="21" borderId="0" xfId="0" applyFont="1" applyFill="1"/>
    <xf numFmtId="0" fontId="0" fillId="21" borderId="0" xfId="0" applyFill="1"/>
    <xf numFmtId="0" fontId="2" fillId="21" borderId="0" xfId="0" applyFont="1" applyFill="1"/>
    <xf numFmtId="0" fontId="3" fillId="22" borderId="0" xfId="0" applyFont="1" applyFill="1"/>
    <xf numFmtId="0" fontId="2" fillId="22" borderId="0" xfId="0" applyFont="1" applyFill="1"/>
    <xf numFmtId="0" fontId="3" fillId="21" borderId="0" xfId="0" applyFont="1" applyFill="1"/>
    <xf numFmtId="0" fontId="5" fillId="22" borderId="0" xfId="0" applyFont="1" applyFill="1"/>
    <xf numFmtId="0" fontId="2" fillId="23" borderId="0" xfId="0" applyFont="1" applyFill="1"/>
    <xf numFmtId="0" fontId="7" fillId="2" borderId="0" xfId="0" applyFont="1" applyFill="1" applyAlignment="1">
      <alignment wrapText="1"/>
    </xf>
    <xf numFmtId="0" fontId="12" fillId="7" borderId="0" xfId="0" applyFont="1" applyFill="1" applyAlignment="1">
      <alignment horizontal="center" wrapText="1"/>
    </xf>
    <xf numFmtId="9" fontId="8" fillId="2" borderId="1" xfId="0" applyNumberFormat="1" applyFont="1" applyFill="1" applyBorder="1"/>
    <xf numFmtId="0" fontId="8" fillId="9" borderId="0" xfId="0" applyFont="1" applyFill="1"/>
    <xf numFmtId="0" fontId="7" fillId="9" borderId="0" xfId="0" applyFont="1" applyFill="1"/>
    <xf numFmtId="0" fontId="7" fillId="2" borderId="0" xfId="0" applyFont="1" applyFill="1" applyAlignment="1">
      <alignment horizontal="center" vertical="center"/>
    </xf>
    <xf numFmtId="0" fontId="9" fillId="2" borderId="0" xfId="0" applyFont="1" applyFill="1" applyAlignment="1">
      <alignment wrapText="1"/>
    </xf>
    <xf numFmtId="0" fontId="8" fillId="2" borderId="0" xfId="0" applyFont="1" applyFill="1" applyAlignment="1">
      <alignment wrapText="1"/>
    </xf>
    <xf numFmtId="0" fontId="7" fillId="4" borderId="13" xfId="0" applyFont="1" applyFill="1" applyBorder="1" applyAlignment="1">
      <alignment horizontal="center" vertical="center"/>
    </xf>
    <xf numFmtId="0" fontId="8" fillId="3" borderId="13" xfId="0" applyFont="1" applyFill="1" applyBorder="1"/>
    <xf numFmtId="0" fontId="8" fillId="10" borderId="13" xfId="0" applyFont="1" applyFill="1" applyBorder="1"/>
    <xf numFmtId="0" fontId="8" fillId="10" borderId="2" xfId="0" applyFont="1" applyFill="1" applyBorder="1" applyAlignment="1">
      <alignment wrapText="1"/>
    </xf>
    <xf numFmtId="0" fontId="7" fillId="4" borderId="1" xfId="0" applyFont="1" applyFill="1" applyBorder="1" applyAlignment="1">
      <alignment horizontal="center" vertical="center" wrapText="1"/>
    </xf>
    <xf numFmtId="0" fontId="7" fillId="10" borderId="3" xfId="0" applyFont="1" applyFill="1" applyBorder="1"/>
    <xf numFmtId="0" fontId="8" fillId="9" borderId="0" xfId="0" applyFont="1" applyFill="1" applyAlignment="1">
      <alignment wrapText="1"/>
    </xf>
    <xf numFmtId="0" fontId="1" fillId="8" borderId="0" xfId="0" applyFont="1" applyFill="1" applyAlignment="1">
      <alignment wrapText="1"/>
    </xf>
    <xf numFmtId="0" fontId="8" fillId="10" borderId="5" xfId="0" applyFont="1" applyFill="1" applyBorder="1" applyAlignment="1">
      <alignment wrapText="1"/>
    </xf>
    <xf numFmtId="0" fontId="8" fillId="10" borderId="2" xfId="0" applyFont="1" applyFill="1" applyBorder="1"/>
    <xf numFmtId="0" fontId="8" fillId="24" borderId="0" xfId="0" applyFont="1" applyFill="1"/>
    <xf numFmtId="0" fontId="7" fillId="24" borderId="0" xfId="0" applyFont="1" applyFill="1"/>
    <xf numFmtId="0" fontId="14" fillId="21" borderId="0" xfId="0" applyFont="1" applyFill="1" applyAlignment="1">
      <alignment horizontal="left"/>
    </xf>
    <xf numFmtId="0" fontId="15" fillId="21" borderId="0" xfId="0" applyFont="1" applyFill="1" applyAlignment="1">
      <alignment horizontal="left"/>
    </xf>
    <xf numFmtId="0" fontId="1" fillId="2" borderId="0" xfId="0" applyFont="1" applyFill="1" applyAlignment="1">
      <alignment wrapText="1"/>
    </xf>
    <xf numFmtId="0" fontId="8" fillId="3" borderId="3" xfId="0" applyFont="1" applyFill="1" applyBorder="1"/>
    <xf numFmtId="9" fontId="8" fillId="3" borderId="3" xfId="0" applyNumberFormat="1" applyFont="1" applyFill="1" applyBorder="1"/>
    <xf numFmtId="9" fontId="8" fillId="3" borderId="13" xfId="0" applyNumberFormat="1" applyFont="1" applyFill="1" applyBorder="1"/>
    <xf numFmtId="0" fontId="7" fillId="25" borderId="3" xfId="0" applyFont="1" applyFill="1" applyBorder="1"/>
    <xf numFmtId="0" fontId="8" fillId="25" borderId="5" xfId="0" applyFont="1" applyFill="1" applyBorder="1" applyAlignment="1">
      <alignment wrapText="1"/>
    </xf>
    <xf numFmtId="0" fontId="8" fillId="25" borderId="2" xfId="0" applyFont="1" applyFill="1" applyBorder="1" applyAlignment="1">
      <alignment wrapText="1"/>
    </xf>
    <xf numFmtId="0" fontId="8" fillId="25" borderId="13" xfId="0" applyFont="1" applyFill="1" applyBorder="1"/>
    <xf numFmtId="0" fontId="7" fillId="26" borderId="3" xfId="0" applyFont="1" applyFill="1" applyBorder="1"/>
    <xf numFmtId="0" fontId="8" fillId="26" borderId="5" xfId="0" applyFont="1" applyFill="1" applyBorder="1" applyAlignment="1">
      <alignment wrapText="1"/>
    </xf>
    <xf numFmtId="0" fontId="8" fillId="26" borderId="2" xfId="0" applyFont="1" applyFill="1" applyBorder="1" applyAlignment="1">
      <alignment wrapText="1"/>
    </xf>
    <xf numFmtId="0" fontId="8" fillId="26" borderId="13" xfId="0" applyFont="1" applyFill="1" applyBorder="1"/>
    <xf numFmtId="0" fontId="8" fillId="24" borderId="0" xfId="0" applyFont="1" applyFill="1" applyAlignment="1">
      <alignment wrapText="1"/>
    </xf>
    <xf numFmtId="0" fontId="7" fillId="21" borderId="1" xfId="0" applyFont="1" applyFill="1" applyBorder="1" applyAlignment="1">
      <alignment horizontal="center" vertical="center" wrapText="1"/>
    </xf>
    <xf numFmtId="0" fontId="8" fillId="3" borderId="1" xfId="0" applyFont="1" applyFill="1" applyBorder="1" applyAlignment="1">
      <alignment vertical="center"/>
    </xf>
    <xf numFmtId="0" fontId="9" fillId="3" borderId="0" xfId="0" applyFont="1" applyFill="1" applyAlignment="1">
      <alignment vertical="center" wrapText="1"/>
    </xf>
    <xf numFmtId="0" fontId="8" fillId="3" borderId="13" xfId="0" applyFont="1" applyFill="1" applyBorder="1" applyAlignment="1">
      <alignment vertical="center"/>
    </xf>
    <xf numFmtId="0" fontId="7" fillId="21" borderId="13" xfId="0" applyFont="1" applyFill="1" applyBorder="1" applyAlignment="1">
      <alignment horizontal="center" vertical="center" wrapText="1"/>
    </xf>
    <xf numFmtId="0" fontId="2" fillId="11" borderId="3" xfId="0" applyFont="1" applyFill="1" applyBorder="1"/>
    <xf numFmtId="0" fontId="2" fillId="11" borderId="4" xfId="0" applyFont="1" applyFill="1" applyBorder="1" applyAlignment="1">
      <alignment wrapText="1"/>
    </xf>
    <xf numFmtId="0" fontId="0" fillId="2" borderId="6" xfId="0" applyFill="1" applyBorder="1" applyAlignment="1">
      <alignment wrapText="1"/>
    </xf>
    <xf numFmtId="0" fontId="7" fillId="9" borderId="0" xfId="0" applyFont="1" applyFill="1" applyAlignment="1">
      <alignment wrapText="1"/>
    </xf>
    <xf numFmtId="0" fontId="7" fillId="7" borderId="0" xfId="0" applyFont="1" applyFill="1" applyAlignment="1">
      <alignment wrapText="1"/>
    </xf>
    <xf numFmtId="0" fontId="7" fillId="5" borderId="3" xfId="0" applyFont="1" applyFill="1" applyBorder="1" applyAlignment="1">
      <alignment horizontal="center" vertical="center" wrapText="1"/>
    </xf>
    <xf numFmtId="0" fontId="7" fillId="2" borderId="0" xfId="0" applyFont="1" applyFill="1" applyAlignment="1">
      <alignment horizontal="center" vertical="center" wrapText="1"/>
    </xf>
    <xf numFmtId="9" fontId="8" fillId="2" borderId="0" xfId="0" applyNumberFormat="1" applyFont="1" applyFill="1"/>
    <xf numFmtId="0" fontId="8" fillId="2" borderId="13" xfId="0" applyFont="1" applyFill="1" applyBorder="1" applyAlignment="1">
      <alignment wrapText="1"/>
    </xf>
    <xf numFmtId="0" fontId="8" fillId="24" borderId="15" xfId="0" applyFont="1" applyFill="1" applyBorder="1"/>
    <xf numFmtId="0" fontId="8" fillId="24" borderId="0" xfId="0" applyFont="1" applyFill="1" applyAlignment="1">
      <alignment vertical="center" wrapText="1"/>
    </xf>
    <xf numFmtId="0" fontId="7" fillId="26" borderId="3" xfId="0" applyFont="1" applyFill="1" applyBorder="1" applyAlignment="1">
      <alignment vertical="center"/>
    </xf>
    <xf numFmtId="0" fontId="8" fillId="26" borderId="5" xfId="0" applyFont="1" applyFill="1" applyBorder="1" applyAlignment="1">
      <alignment vertical="center" wrapText="1"/>
    </xf>
    <xf numFmtId="0" fontId="8" fillId="26" borderId="13" xfId="0" applyFont="1" applyFill="1" applyBorder="1" applyAlignment="1">
      <alignment vertical="center"/>
    </xf>
    <xf numFmtId="0" fontId="2" fillId="2" borderId="0" xfId="0" applyFont="1" applyFill="1"/>
    <xf numFmtId="0" fontId="14" fillId="2" borderId="0" xfId="0" applyFont="1" applyFill="1" applyAlignment="1">
      <alignment horizontal="left"/>
    </xf>
    <xf numFmtId="0" fontId="15" fillId="2" borderId="0" xfId="0" applyFont="1" applyFill="1" applyAlignment="1">
      <alignment horizontal="left"/>
    </xf>
    <xf numFmtId="0" fontId="0" fillId="27" borderId="12" xfId="0" applyFill="1" applyBorder="1" applyAlignment="1">
      <alignment horizontal="left" vertical="center" wrapText="1"/>
    </xf>
    <xf numFmtId="0" fontId="7" fillId="18" borderId="0" xfId="0" applyFont="1" applyFill="1" applyAlignment="1">
      <alignment horizontal="left" indent="1"/>
    </xf>
    <xf numFmtId="0" fontId="8" fillId="3" borderId="3" xfId="0" applyFont="1" applyFill="1" applyBorder="1" applyAlignment="1">
      <alignment vertical="center"/>
    </xf>
    <xf numFmtId="0" fontId="8" fillId="3" borderId="22" xfId="0" applyFont="1" applyFill="1" applyBorder="1" applyAlignment="1">
      <alignment vertical="center"/>
    </xf>
    <xf numFmtId="0" fontId="7" fillId="4" borderId="19" xfId="0" applyFont="1" applyFill="1" applyBorder="1" applyAlignment="1">
      <alignment horizontal="center" vertical="center"/>
    </xf>
    <xf numFmtId="0" fontId="7" fillId="29" borderId="3" xfId="0" applyFont="1" applyFill="1" applyBorder="1"/>
    <xf numFmtId="0" fontId="8" fillId="29" borderId="23" xfId="0" applyFont="1" applyFill="1" applyBorder="1" applyAlignment="1">
      <alignment wrapText="1"/>
    </xf>
    <xf numFmtId="0" fontId="13" fillId="28" borderId="6" xfId="0" applyFont="1" applyFill="1" applyBorder="1" applyAlignment="1">
      <alignment horizontal="left" vertical="center" wrapText="1"/>
    </xf>
    <xf numFmtId="0" fontId="22" fillId="21" borderId="0" xfId="0" applyFont="1" applyFill="1"/>
    <xf numFmtId="0" fontId="0" fillId="2" borderId="3" xfId="0" applyFill="1" applyBorder="1" applyAlignment="1">
      <alignment horizontal="center" wrapText="1"/>
    </xf>
    <xf numFmtId="0" fontId="0" fillId="2" borderId="2" xfId="0" applyFill="1" applyBorder="1" applyAlignment="1">
      <alignment horizontal="center" wrapText="1"/>
    </xf>
    <xf numFmtId="0" fontId="24" fillId="21" borderId="0" xfId="0" applyFont="1" applyFill="1"/>
    <xf numFmtId="0" fontId="7" fillId="7" borderId="0" xfId="0" applyFont="1" applyFill="1"/>
    <xf numFmtId="0" fontId="12" fillId="7" borderId="0" xfId="0" applyFont="1" applyFill="1" applyAlignment="1">
      <alignment horizontal="left" wrapText="1"/>
    </xf>
    <xf numFmtId="0" fontId="12" fillId="7" borderId="0" xfId="0" applyFont="1" applyFill="1" applyAlignment="1">
      <alignment horizontal="left"/>
    </xf>
    <xf numFmtId="0" fontId="7" fillId="18" borderId="0" xfId="0" applyFont="1" applyFill="1" applyAlignment="1">
      <alignment horizontal="left"/>
    </xf>
    <xf numFmtId="0" fontId="8" fillId="0" borderId="0" xfId="0" applyFont="1" applyAlignment="1">
      <alignment wrapText="1"/>
    </xf>
    <xf numFmtId="0" fontId="7" fillId="5" borderId="22" xfId="0" applyFont="1" applyFill="1" applyBorder="1" applyAlignment="1">
      <alignment horizontal="center" vertical="center" wrapText="1"/>
    </xf>
    <xf numFmtId="0" fontId="8" fillId="2" borderId="6" xfId="0" applyFont="1" applyFill="1" applyBorder="1" applyAlignment="1">
      <alignment wrapText="1"/>
    </xf>
    <xf numFmtId="0" fontId="25" fillId="7" borderId="0" xfId="0" applyFont="1" applyFill="1" applyAlignment="1">
      <alignment horizontal="left"/>
    </xf>
    <xf numFmtId="0" fontId="0" fillId="10" borderId="24" xfId="0" applyFill="1" applyBorder="1" applyAlignment="1">
      <alignment horizontal="left" vertical="center" wrapText="1"/>
    </xf>
    <xf numFmtId="0" fontId="7" fillId="10" borderId="3" xfId="0" applyFont="1" applyFill="1" applyBorder="1" applyAlignment="1">
      <alignment horizontal="left" indent="1"/>
    </xf>
    <xf numFmtId="0" fontId="8" fillId="10" borderId="24" xfId="0" applyFont="1" applyFill="1" applyBorder="1" applyAlignment="1">
      <alignment wrapText="1"/>
    </xf>
    <xf numFmtId="0" fontId="0" fillId="10" borderId="25" xfId="0" applyFill="1" applyBorder="1" applyAlignment="1">
      <alignment horizontal="center" vertical="center" wrapText="1"/>
    </xf>
    <xf numFmtId="0" fontId="8" fillId="2" borderId="3" xfId="0" applyFont="1" applyFill="1" applyBorder="1" applyAlignment="1">
      <alignment horizontal="center"/>
    </xf>
    <xf numFmtId="0" fontId="0" fillId="0" borderId="26" xfId="0" applyBorder="1" applyAlignment="1">
      <alignment horizontal="left" vertical="center" wrapText="1"/>
    </xf>
    <xf numFmtId="0" fontId="8" fillId="2" borderId="24" xfId="0" applyFont="1" applyFill="1" applyBorder="1" applyAlignment="1">
      <alignment wrapText="1"/>
    </xf>
    <xf numFmtId="0" fontId="8" fillId="2" borderId="4" xfId="0" applyFont="1" applyFill="1" applyBorder="1" applyAlignment="1">
      <alignment horizontal="center"/>
    </xf>
    <xf numFmtId="0" fontId="7" fillId="10" borderId="9" xfId="0" applyFont="1" applyFill="1" applyBorder="1" applyAlignment="1">
      <alignment horizontal="left" indent="1"/>
    </xf>
    <xf numFmtId="0" fontId="8" fillId="2" borderId="6" xfId="0" applyFont="1" applyFill="1" applyBorder="1" applyAlignment="1">
      <alignment horizontal="center"/>
    </xf>
    <xf numFmtId="0" fontId="0" fillId="0" borderId="6" xfId="0" applyBorder="1" applyAlignment="1">
      <alignment horizontal="left" vertical="center" wrapText="1"/>
    </xf>
    <xf numFmtId="0" fontId="20" fillId="14" borderId="0" xfId="0" applyFont="1" applyFill="1" applyAlignment="1">
      <alignment wrapText="1"/>
    </xf>
    <xf numFmtId="0" fontId="0" fillId="10" borderId="3" xfId="0" applyFill="1" applyBorder="1"/>
    <xf numFmtId="0" fontId="0" fillId="10" borderId="2" xfId="0" applyFill="1" applyBorder="1"/>
    <xf numFmtId="0" fontId="0" fillId="10" borderId="5" xfId="0" applyFill="1" applyBorder="1"/>
    <xf numFmtId="0" fontId="0" fillId="30" borderId="3" xfId="0" applyFill="1" applyBorder="1"/>
    <xf numFmtId="0" fontId="0" fillId="30" borderId="5" xfId="0" applyFill="1" applyBorder="1"/>
    <xf numFmtId="0" fontId="0" fillId="30" borderId="2" xfId="0" applyFill="1" applyBorder="1"/>
    <xf numFmtId="0" fontId="2" fillId="17" borderId="2" xfId="0" applyFont="1" applyFill="1" applyBorder="1"/>
    <xf numFmtId="0" fontId="2" fillId="31" borderId="2" xfId="0" applyFont="1" applyFill="1" applyBorder="1"/>
    <xf numFmtId="0" fontId="3" fillId="14" borderId="0" xfId="0" applyFont="1" applyFill="1"/>
    <xf numFmtId="0" fontId="3" fillId="15" borderId="11" xfId="0" applyFont="1" applyFill="1" applyBorder="1" applyAlignment="1">
      <alignment horizontal="center" vertical="center"/>
    </xf>
    <xf numFmtId="0" fontId="1" fillId="32" borderId="0" xfId="0" applyFont="1" applyFill="1" applyAlignment="1">
      <alignment wrapText="1"/>
    </xf>
    <xf numFmtId="0" fontId="2" fillId="33" borderId="0" xfId="0" applyFont="1" applyFill="1"/>
    <xf numFmtId="0" fontId="7" fillId="7" borderId="0" xfId="0" applyFont="1" applyFill="1" applyAlignment="1">
      <alignment vertical="center"/>
    </xf>
    <xf numFmtId="0" fontId="8" fillId="18" borderId="0" xfId="0" quotePrefix="1" applyFont="1" applyFill="1"/>
    <xf numFmtId="0" fontId="8" fillId="18" borderId="0" xfId="0" applyFont="1" applyFill="1" applyAlignment="1">
      <alignment wrapText="1"/>
    </xf>
    <xf numFmtId="0" fontId="8" fillId="26" borderId="0" xfId="0" applyFont="1" applyFill="1"/>
    <xf numFmtId="0" fontId="7" fillId="5" borderId="4" xfId="0" applyFont="1" applyFill="1" applyBorder="1" applyAlignment="1">
      <alignment horizontal="center" vertical="center"/>
    </xf>
    <xf numFmtId="0" fontId="29" fillId="0" borderId="6" xfId="0" applyFont="1" applyBorder="1" applyAlignment="1">
      <alignment horizontal="left" vertical="center" indent="2"/>
    </xf>
    <xf numFmtId="0" fontId="0" fillId="10" borderId="27" xfId="0" applyFill="1" applyBorder="1" applyAlignment="1">
      <alignment horizontal="left" vertical="center" wrapText="1"/>
    </xf>
    <xf numFmtId="0" fontId="0" fillId="10" borderId="24" xfId="0" applyFill="1" applyBorder="1" applyAlignment="1">
      <alignment horizontal="center" vertical="center" wrapText="1"/>
    </xf>
    <xf numFmtId="0" fontId="25" fillId="7" borderId="0" xfId="0" applyFont="1" applyFill="1" applyAlignment="1">
      <alignment horizontal="left" wrapText="1"/>
    </xf>
    <xf numFmtId="0" fontId="0" fillId="10" borderId="27" xfId="0" applyFill="1" applyBorder="1" applyAlignment="1">
      <alignment horizontal="center" vertical="center" wrapText="1"/>
    </xf>
    <xf numFmtId="0" fontId="0" fillId="2" borderId="3" xfId="0" applyFill="1" applyBorder="1"/>
    <xf numFmtId="0" fontId="0" fillId="6" borderId="11" xfId="0" applyFill="1" applyBorder="1" applyAlignment="1">
      <alignment wrapText="1"/>
    </xf>
    <xf numFmtId="0" fontId="0" fillId="0" borderId="10" xfId="0" applyBorder="1" applyAlignment="1">
      <alignment wrapText="1"/>
    </xf>
    <xf numFmtId="0" fontId="30" fillId="0" borderId="1" xfId="0" applyFont="1" applyBorder="1"/>
    <xf numFmtId="0" fontId="30" fillId="0" borderId="1" xfId="0" applyFont="1" applyBorder="1" applyAlignment="1">
      <alignment wrapText="1"/>
    </xf>
    <xf numFmtId="0" fontId="30" fillId="2" borderId="1" xfId="0" applyFont="1" applyFill="1" applyBorder="1" applyAlignment="1">
      <alignment wrapText="1"/>
    </xf>
    <xf numFmtId="0" fontId="1" fillId="4" borderId="1"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3" fillId="7" borderId="0" xfId="0" applyFont="1" applyFill="1" applyAlignment="1">
      <alignment wrapText="1"/>
    </xf>
    <xf numFmtId="0" fontId="0" fillId="34" borderId="0" xfId="0" applyFill="1" applyAlignment="1">
      <alignment wrapText="1"/>
    </xf>
    <xf numFmtId="0" fontId="0" fillId="3" borderId="3" xfId="0" applyFill="1" applyBorder="1" applyAlignment="1">
      <alignment wrapText="1"/>
    </xf>
    <xf numFmtId="0" fontId="0" fillId="3" borderId="2" xfId="0" applyFill="1" applyBorder="1" applyAlignment="1">
      <alignment wrapText="1"/>
    </xf>
    <xf numFmtId="0" fontId="30" fillId="0" borderId="0" xfId="0" applyFont="1" applyAlignment="1">
      <alignment wrapText="1"/>
    </xf>
    <xf numFmtId="0" fontId="0" fillId="2" borderId="2" xfId="0" applyFill="1" applyBorder="1"/>
    <xf numFmtId="0" fontId="1" fillId="5" borderId="4" xfId="0" applyFont="1" applyFill="1" applyBorder="1" applyAlignment="1">
      <alignment horizontal="center" vertical="center"/>
    </xf>
    <xf numFmtId="0" fontId="30" fillId="0" borderId="11" xfId="0" applyFont="1" applyBorder="1" applyAlignment="1">
      <alignment wrapText="1"/>
    </xf>
    <xf numFmtId="0" fontId="0" fillId="10" borderId="11" xfId="0" applyFill="1" applyBorder="1" applyAlignment="1">
      <alignment wrapText="1"/>
    </xf>
    <xf numFmtId="0" fontId="2" fillId="3" borderId="1" xfId="0" applyFont="1" applyFill="1" applyBorder="1" applyAlignment="1">
      <alignment wrapText="1"/>
    </xf>
    <xf numFmtId="0" fontId="1" fillId="5" borderId="4" xfId="0" applyFont="1" applyFill="1" applyBorder="1" applyAlignment="1">
      <alignment horizontal="center" wrapText="1"/>
    </xf>
    <xf numFmtId="0" fontId="1" fillId="2" borderId="9" xfId="0" applyFont="1" applyFill="1" applyBorder="1"/>
    <xf numFmtId="0" fontId="30" fillId="21" borderId="0" xfId="0" applyFont="1" applyFill="1"/>
    <xf numFmtId="0" fontId="7" fillId="35" borderId="3" xfId="0" applyFont="1" applyFill="1" applyBorder="1" applyAlignment="1">
      <alignment horizontal="left" indent="1"/>
    </xf>
    <xf numFmtId="0" fontId="0" fillId="35" borderId="27" xfId="0" applyFill="1" applyBorder="1" applyAlignment="1">
      <alignment horizontal="left" vertical="center" wrapText="1"/>
    </xf>
    <xf numFmtId="0" fontId="0" fillId="35" borderId="27" xfId="0" applyFill="1" applyBorder="1" applyAlignment="1">
      <alignment horizontal="center" vertical="center" wrapText="1"/>
    </xf>
    <xf numFmtId="0" fontId="0" fillId="35" borderId="24" xfId="0" applyFill="1" applyBorder="1" applyAlignment="1">
      <alignment horizontal="center" vertical="center" wrapText="1"/>
    </xf>
    <xf numFmtId="0" fontId="0" fillId="35" borderId="25" xfId="0" applyFill="1" applyBorder="1" applyAlignment="1">
      <alignment horizontal="center" vertical="center" wrapText="1"/>
    </xf>
    <xf numFmtId="0" fontId="0" fillId="10" borderId="6" xfId="0" applyFill="1" applyBorder="1" applyAlignment="1">
      <alignment horizontal="center" vertical="center" wrapText="1"/>
    </xf>
    <xf numFmtId="0" fontId="7" fillId="2" borderId="0" xfId="0" applyFont="1" applyFill="1" applyAlignment="1">
      <alignment horizontal="left" indent="1"/>
    </xf>
    <xf numFmtId="0" fontId="0" fillId="2" borderId="0" xfId="0" applyFill="1" applyAlignment="1">
      <alignment horizontal="left" vertical="center" wrapText="1"/>
    </xf>
    <xf numFmtId="0" fontId="0" fillId="2" borderId="0" xfId="0" applyFill="1" applyAlignment="1">
      <alignment horizontal="center" vertical="center" wrapText="1"/>
    </xf>
    <xf numFmtId="0" fontId="32" fillId="7" borderId="0" xfId="0" applyFont="1" applyFill="1"/>
    <xf numFmtId="0" fontId="33" fillId="7" borderId="0" xfId="0" applyFont="1" applyFill="1" applyAlignment="1">
      <alignment wrapText="1"/>
    </xf>
    <xf numFmtId="0" fontId="1" fillId="10" borderId="3" xfId="0" applyFont="1" applyFill="1" applyBorder="1"/>
    <xf numFmtId="0" fontId="1" fillId="30" borderId="3" xfId="0" applyFont="1" applyFill="1" applyBorder="1"/>
    <xf numFmtId="0" fontId="10" fillId="15" borderId="1" xfId="0" applyFont="1" applyFill="1" applyBorder="1" applyAlignment="1">
      <alignment horizontal="center" wrapText="1"/>
    </xf>
    <xf numFmtId="0" fontId="10" fillId="15" borderId="1" xfId="0" applyFont="1" applyFill="1" applyBorder="1" applyAlignment="1">
      <alignment horizontal="center" vertical="center"/>
    </xf>
    <xf numFmtId="0" fontId="10" fillId="15" borderId="11" xfId="0" applyFont="1" applyFill="1" applyBorder="1" applyAlignment="1">
      <alignment horizontal="center" vertical="center"/>
    </xf>
    <xf numFmtId="0" fontId="9" fillId="16" borderId="1" xfId="0" applyFont="1" applyFill="1" applyBorder="1"/>
    <xf numFmtId="0" fontId="34" fillId="15" borderId="1" xfId="0" applyFont="1" applyFill="1" applyBorder="1" applyAlignment="1">
      <alignment horizontal="center" wrapText="1"/>
    </xf>
    <xf numFmtId="0" fontId="34" fillId="15" borderId="4" xfId="0" applyFont="1" applyFill="1" applyBorder="1" applyAlignment="1">
      <alignment horizontal="center" vertical="center"/>
    </xf>
    <xf numFmtId="0" fontId="34" fillId="15" borderId="1" xfId="0" applyFont="1" applyFill="1" applyBorder="1" applyAlignment="1">
      <alignment horizontal="center" vertical="center"/>
    </xf>
    <xf numFmtId="0" fontId="34" fillId="15" borderId="11" xfId="0" applyFont="1" applyFill="1" applyBorder="1" applyAlignment="1">
      <alignment horizontal="center" vertical="center"/>
    </xf>
    <xf numFmtId="0" fontId="35" fillId="16" borderId="3" xfId="0" applyFont="1" applyFill="1" applyBorder="1" applyAlignment="1">
      <alignment horizontal="center"/>
    </xf>
    <xf numFmtId="0" fontId="35" fillId="16" borderId="6" xfId="0" applyFont="1" applyFill="1" applyBorder="1" applyAlignment="1">
      <alignment wrapText="1"/>
    </xf>
    <xf numFmtId="0" fontId="35" fillId="16" borderId="1" xfId="0" applyFont="1" applyFill="1" applyBorder="1"/>
    <xf numFmtId="0" fontId="8" fillId="14" borderId="0" xfId="0" applyFont="1" applyFill="1" applyAlignment="1">
      <alignment wrapText="1"/>
    </xf>
    <xf numFmtId="0" fontId="9" fillId="14" borderId="0" xfId="0" applyFont="1" applyFill="1" applyAlignment="1">
      <alignment wrapText="1"/>
    </xf>
    <xf numFmtId="0" fontId="9" fillId="23" borderId="0" xfId="0" applyFont="1" applyFill="1"/>
    <xf numFmtId="0" fontId="36" fillId="14" borderId="0" xfId="0" applyFont="1" applyFill="1" applyAlignment="1">
      <alignment wrapText="1"/>
    </xf>
    <xf numFmtId="0" fontId="9" fillId="14" borderId="0" xfId="0" applyFont="1" applyFill="1"/>
    <xf numFmtId="0" fontId="12" fillId="36" borderId="0" xfId="0" applyFont="1" applyFill="1"/>
    <xf numFmtId="0" fontId="25" fillId="36" borderId="0" xfId="0" applyFont="1" applyFill="1"/>
    <xf numFmtId="0" fontId="8" fillId="36" borderId="0" xfId="0" applyFont="1" applyFill="1"/>
    <xf numFmtId="0" fontId="0" fillId="0" borderId="12" xfId="0" applyBorder="1" applyAlignment="1">
      <alignment horizontal="center" vertical="center" wrapText="1"/>
    </xf>
    <xf numFmtId="0" fontId="10" fillId="14" borderId="0" xfId="0" applyFont="1" applyFill="1"/>
    <xf numFmtId="0" fontId="9" fillId="33" borderId="0" xfId="0" applyFont="1" applyFill="1"/>
    <xf numFmtId="0" fontId="7" fillId="32" borderId="0" xfId="0" applyFont="1" applyFill="1" applyAlignment="1">
      <alignment wrapText="1"/>
    </xf>
    <xf numFmtId="0" fontId="9" fillId="16" borderId="1" xfId="0" applyFont="1" applyFill="1" applyBorder="1" applyAlignment="1">
      <alignment horizontal="center"/>
    </xf>
    <xf numFmtId="0" fontId="9" fillId="16" borderId="0" xfId="0" applyFont="1" applyFill="1" applyAlignment="1">
      <alignment wrapText="1"/>
    </xf>
    <xf numFmtId="0" fontId="9" fillId="16" borderId="1" xfId="0" applyFont="1" applyFill="1" applyBorder="1" applyAlignment="1">
      <alignment wrapText="1"/>
    </xf>
    <xf numFmtId="0" fontId="7" fillId="10" borderId="5" xfId="0" applyFont="1" applyFill="1" applyBorder="1"/>
    <xf numFmtId="0" fontId="8" fillId="10" borderId="3" xfId="0" applyFont="1" applyFill="1" applyBorder="1"/>
    <xf numFmtId="0" fontId="9" fillId="17" borderId="2" xfId="0" applyFont="1" applyFill="1" applyBorder="1"/>
    <xf numFmtId="0" fontId="7" fillId="30" borderId="3" xfId="0" applyFont="1" applyFill="1" applyBorder="1"/>
    <xf numFmtId="0" fontId="7" fillId="30" borderId="5" xfId="0" applyFont="1" applyFill="1" applyBorder="1"/>
    <xf numFmtId="0" fontId="8" fillId="30" borderId="2" xfId="0" applyFont="1" applyFill="1" applyBorder="1"/>
    <xf numFmtId="0" fontId="8" fillId="30" borderId="3" xfId="0" applyFont="1" applyFill="1" applyBorder="1"/>
    <xf numFmtId="0" fontId="9" fillId="31" borderId="2" xfId="0" applyFont="1" applyFill="1" applyBorder="1"/>
    <xf numFmtId="0" fontId="8" fillId="10" borderId="5" xfId="0" applyFont="1" applyFill="1" applyBorder="1"/>
    <xf numFmtId="0" fontId="8" fillId="30" borderId="5" xfId="0" applyFont="1" applyFill="1" applyBorder="1"/>
    <xf numFmtId="0" fontId="1" fillId="4" borderId="6" xfId="0" applyFont="1" applyFill="1" applyBorder="1" applyAlignment="1">
      <alignment horizontal="center" wrapText="1"/>
    </xf>
    <xf numFmtId="0" fontId="1" fillId="4" borderId="6" xfId="0" applyFont="1" applyFill="1" applyBorder="1" applyAlignment="1">
      <alignment horizontal="center" vertical="center" wrapText="1"/>
    </xf>
    <xf numFmtId="0" fontId="0" fillId="3" borderId="6" xfId="0" applyFill="1" applyBorder="1" applyAlignment="1">
      <alignment wrapText="1"/>
    </xf>
    <xf numFmtId="0" fontId="1" fillId="4" borderId="6" xfId="0" applyFont="1" applyFill="1" applyBorder="1" applyAlignment="1">
      <alignment horizontal="center" vertical="center"/>
    </xf>
    <xf numFmtId="0" fontId="0" fillId="10" borderId="6" xfId="0" applyFill="1" applyBorder="1"/>
    <xf numFmtId="0" fontId="0" fillId="10" borderId="6" xfId="0" applyFill="1" applyBorder="1" applyAlignment="1">
      <alignment wrapText="1"/>
    </xf>
    <xf numFmtId="0" fontId="24" fillId="0" borderId="1" xfId="0" applyFont="1" applyBorder="1" applyAlignment="1">
      <alignment wrapText="1"/>
    </xf>
    <xf numFmtId="0" fontId="24" fillId="0" borderId="1" xfId="0" applyFont="1" applyBorder="1"/>
    <xf numFmtId="0" fontId="24" fillId="2" borderId="1" xfId="0" applyFont="1" applyFill="1" applyBorder="1" applyAlignment="1">
      <alignment wrapText="1"/>
    </xf>
    <xf numFmtId="2" fontId="35" fillId="16" borderId="2" xfId="0" applyNumberFormat="1" applyFont="1" applyFill="1" applyBorder="1"/>
    <xf numFmtId="0" fontId="12" fillId="7" borderId="0" xfId="0" applyFont="1" applyFill="1" applyAlignment="1">
      <alignment vertical="center" wrapText="1"/>
    </xf>
    <xf numFmtId="0" fontId="0" fillId="3" borderId="4" xfId="0" applyFill="1" applyBorder="1" applyAlignment="1">
      <alignment horizontal="center"/>
    </xf>
    <xf numFmtId="0" fontId="0" fillId="3" borderId="14" xfId="0" applyFill="1" applyBorder="1" applyAlignment="1">
      <alignment horizontal="center"/>
    </xf>
    <xf numFmtId="0" fontId="0" fillId="3" borderId="11" xfId="0" applyFill="1" applyBorder="1" applyAlignment="1">
      <alignment horizontal="center"/>
    </xf>
    <xf numFmtId="0" fontId="1" fillId="4" borderId="3" xfId="0" applyFont="1" applyFill="1" applyBorder="1" applyAlignment="1">
      <alignment horizontal="center" vertical="center"/>
    </xf>
    <xf numFmtId="0" fontId="1" fillId="4" borderId="2" xfId="0" applyFont="1" applyFill="1" applyBorder="1" applyAlignment="1">
      <alignment horizontal="center" vertical="center"/>
    </xf>
    <xf numFmtId="0" fontId="0" fillId="3" borderId="3" xfId="0" applyFill="1" applyBorder="1" applyAlignment="1">
      <alignment horizontal="center"/>
    </xf>
    <xf numFmtId="0" fontId="0" fillId="3" borderId="2" xfId="0" applyFill="1" applyBorder="1" applyAlignment="1">
      <alignment horizontal="center"/>
    </xf>
    <xf numFmtId="0" fontId="2" fillId="11" borderId="0" xfId="0" applyFont="1" applyFill="1"/>
    <xf numFmtId="0" fontId="2" fillId="11" borderId="7" xfId="0" applyFont="1" applyFill="1" applyBorder="1"/>
    <xf numFmtId="0" fontId="4" fillId="14" borderId="0" xfId="0" applyFont="1" applyFill="1" applyAlignment="1">
      <alignment wrapText="1"/>
    </xf>
    <xf numFmtId="0" fontId="4" fillId="14" borderId="8" xfId="0" applyFont="1" applyFill="1" applyBorder="1" applyAlignment="1">
      <alignment wrapText="1"/>
    </xf>
    <xf numFmtId="0" fontId="2" fillId="23" borderId="0" xfId="0" applyFont="1" applyFill="1"/>
    <xf numFmtId="0" fontId="2" fillId="23" borderId="8" xfId="0" applyFont="1" applyFill="1" applyBorder="1"/>
    <xf numFmtId="0" fontId="1" fillId="5" borderId="22" xfId="0" applyFont="1" applyFill="1" applyBorder="1" applyAlignment="1">
      <alignment horizontal="center" vertical="center"/>
    </xf>
    <xf numFmtId="0" fontId="1" fillId="5" borderId="28" xfId="0" applyFont="1" applyFill="1" applyBorder="1" applyAlignment="1">
      <alignment horizontal="center" vertical="center"/>
    </xf>
    <xf numFmtId="0" fontId="0" fillId="2" borderId="1" xfId="0" applyFill="1" applyBorder="1" applyAlignment="1">
      <alignment horizontal="center" wrapText="1"/>
    </xf>
    <xf numFmtId="0" fontId="0" fillId="2" borderId="3" xfId="0" applyFill="1" applyBorder="1" applyAlignment="1">
      <alignment horizontal="center" wrapText="1"/>
    </xf>
    <xf numFmtId="0" fontId="0" fillId="2" borderId="2" xfId="0" applyFill="1" applyBorder="1" applyAlignment="1">
      <alignment horizontal="center" wrapText="1"/>
    </xf>
    <xf numFmtId="0" fontId="1" fillId="5" borderId="3" xfId="0" applyFont="1" applyFill="1" applyBorder="1" applyAlignment="1">
      <alignment horizontal="center" vertical="center"/>
    </xf>
    <xf numFmtId="0" fontId="1" fillId="5" borderId="2" xfId="0" applyFont="1" applyFill="1" applyBorder="1" applyAlignment="1">
      <alignment horizontal="center" vertical="center"/>
    </xf>
    <xf numFmtId="0" fontId="0" fillId="3" borderId="3" xfId="0" applyFill="1" applyBorder="1" applyAlignment="1">
      <alignment horizontal="center" wrapText="1"/>
    </xf>
    <xf numFmtId="0" fontId="0" fillId="3" borderId="2" xfId="0" applyFill="1" applyBorder="1" applyAlignment="1">
      <alignment horizontal="center" wrapText="1"/>
    </xf>
    <xf numFmtId="0" fontId="0" fillId="2" borderId="3" xfId="0" applyFill="1" applyBorder="1" applyAlignment="1">
      <alignment horizontal="center"/>
    </xf>
    <xf numFmtId="0" fontId="0" fillId="2" borderId="2" xfId="0" applyFill="1" applyBorder="1" applyAlignment="1">
      <alignment horizontal="center"/>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2" borderId="14"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8" fillId="2" borderId="16"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2" borderId="21" xfId="0" applyFont="1" applyFill="1" applyBorder="1" applyAlignment="1">
      <alignment horizontal="center" vertical="center" wrapText="1"/>
    </xf>
    <xf numFmtId="0" fontId="8" fillId="29" borderId="6" xfId="0" applyFont="1" applyFill="1" applyBorder="1" applyAlignment="1">
      <alignment horizontal="center" vertical="center"/>
    </xf>
    <xf numFmtId="0" fontId="12" fillId="14" borderId="0" xfId="0" applyFont="1" applyFill="1" applyAlignment="1">
      <alignment vertical="center" wrapText="1"/>
    </xf>
    <xf numFmtId="0" fontId="12" fillId="14" borderId="8" xfId="0" applyFont="1" applyFill="1" applyBorder="1" applyAlignment="1">
      <alignment vertical="center" wrapText="1"/>
    </xf>
    <xf numFmtId="0" fontId="9" fillId="23" borderId="0" xfId="0" applyFont="1" applyFill="1"/>
    <xf numFmtId="0" fontId="9" fillId="23" borderId="8" xfId="0" applyFont="1" applyFill="1" applyBorder="1"/>
    <xf numFmtId="0" fontId="32" fillId="7" borderId="0" xfId="0" applyFont="1" applyFill="1" applyAlignment="1">
      <alignment horizontal="left" wrapText="1"/>
    </xf>
    <xf numFmtId="0" fontId="7" fillId="7" borderId="0" xfId="0" applyFont="1" applyFill="1" applyAlignment="1">
      <alignment horizontal="left" wrapText="1"/>
    </xf>
    <xf numFmtId="0" fontId="12" fillId="7" borderId="0" xfId="0" applyFont="1" applyFill="1" applyAlignment="1">
      <alignment horizontal="left" wrapText="1"/>
    </xf>
    <xf numFmtId="0" fontId="7" fillId="7" borderId="0" xfId="0" applyFont="1" applyFill="1" applyAlignment="1">
      <alignment horizontal="left" vertical="center" wrapText="1"/>
    </xf>
    <xf numFmtId="0" fontId="12" fillId="7" borderId="0" xfId="0" applyFont="1" applyFill="1" applyAlignment="1">
      <alignment horizontal="left" vertical="center" wrapText="1"/>
    </xf>
    <xf numFmtId="0" fontId="7" fillId="7" borderId="0" xfId="0" applyFont="1" applyFill="1" applyAlignment="1">
      <alignment horizontal="left" vertical="top" wrapText="1"/>
    </xf>
    <xf numFmtId="0" fontId="4" fillId="14" borderId="0" xfId="0" applyFont="1" applyFill="1" applyAlignment="1">
      <alignment vertical="center" wrapText="1"/>
    </xf>
    <xf numFmtId="0" fontId="4" fillId="14" borderId="8"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32C87D"/>
      <color rgb="FFB79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22/10/relationships/richValueRel" Target="richData/richValueRel.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microsoft.com/office/2017/06/relationships/rdRichValueStructure" Target="richData/rdrichvaluestructure.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microsoft.com/office/2017/06/relationships/rdRichValue" Target="richData/rdrichvalue.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F92D5-C56E-408F-9D82-786365A05D2A}">
  <dimension ref="C2:K55"/>
  <sheetViews>
    <sheetView topLeftCell="A23" zoomScale="70" zoomScaleNormal="70" workbookViewId="0">
      <selection activeCell="H22" sqref="H22"/>
    </sheetView>
  </sheetViews>
  <sheetFormatPr baseColWidth="10" defaultColWidth="11.44140625" defaultRowHeight="14.4" x14ac:dyDescent="0.3"/>
  <cols>
    <col min="1" max="1" width="6" style="1" customWidth="1"/>
    <col min="2" max="2" width="6.6640625" style="1" customWidth="1"/>
    <col min="3" max="3" width="26" style="1" customWidth="1"/>
    <col min="4" max="4" width="106.33203125" style="1" customWidth="1"/>
    <col min="5" max="5" width="30" style="1" customWidth="1"/>
    <col min="6" max="6" width="53" style="1" customWidth="1"/>
    <col min="7" max="7" width="60.6640625" style="1" customWidth="1"/>
    <col min="8" max="8" width="30.5546875" style="1" customWidth="1"/>
    <col min="9" max="9" width="13.33203125" style="1" bestFit="1" customWidth="1"/>
    <col min="10" max="16384" width="11.44140625" style="1"/>
  </cols>
  <sheetData>
    <row r="2" spans="3:7" ht="55.95" customHeight="1" x14ac:dyDescent="0.3">
      <c r="C2" s="65" t="s">
        <v>0</v>
      </c>
      <c r="D2" s="66"/>
      <c r="E2" s="66"/>
      <c r="F2" s="66"/>
      <c r="G2" s="66"/>
    </row>
    <row r="3" spans="3:7" ht="25.2" customHeight="1" x14ac:dyDescent="0.3">
      <c r="C3" s="90" t="s">
        <v>1</v>
      </c>
      <c r="D3" s="91"/>
      <c r="E3" s="91"/>
      <c r="F3" s="91"/>
      <c r="G3" s="91"/>
    </row>
    <row r="4" spans="3:7" ht="22.2" customHeight="1" x14ac:dyDescent="0.3">
      <c r="C4" s="92" t="s">
        <v>2</v>
      </c>
      <c r="D4" s="91"/>
      <c r="E4" s="91"/>
      <c r="F4" s="91"/>
      <c r="G4" s="91"/>
    </row>
    <row r="5" spans="3:7" x14ac:dyDescent="0.3">
      <c r="C5" s="91"/>
      <c r="D5" s="91"/>
      <c r="E5" s="91"/>
      <c r="F5" s="91"/>
      <c r="G5" s="91"/>
    </row>
    <row r="6" spans="3:7" x14ac:dyDescent="0.3">
      <c r="C6" s="90" t="s">
        <v>3</v>
      </c>
      <c r="D6" s="91"/>
      <c r="E6" s="91"/>
      <c r="F6" s="91"/>
      <c r="G6" s="91"/>
    </row>
    <row r="7" spans="3:7" x14ac:dyDescent="0.3">
      <c r="C7" s="90" t="s">
        <v>4</v>
      </c>
      <c r="D7" s="91"/>
      <c r="E7" s="91"/>
      <c r="F7" s="91"/>
      <c r="G7" s="91"/>
    </row>
    <row r="8" spans="3:7" x14ac:dyDescent="0.3">
      <c r="C8" s="91" t="s">
        <v>5</v>
      </c>
      <c r="D8" s="91"/>
      <c r="E8" s="91"/>
      <c r="F8" s="91"/>
      <c r="G8" s="91"/>
    </row>
    <row r="9" spans="3:7" ht="28.95" customHeight="1" x14ac:dyDescent="0.3">
      <c r="C9" s="8" t="s">
        <v>6</v>
      </c>
    </row>
    <row r="10" spans="3:7" x14ac:dyDescent="0.3">
      <c r="C10" s="15" t="s">
        <v>7</v>
      </c>
      <c r="D10" s="16" t="s">
        <v>8</v>
      </c>
      <c r="E10" s="16" t="s">
        <v>9</v>
      </c>
      <c r="F10" s="16" t="s">
        <v>10</v>
      </c>
      <c r="G10" s="16" t="s">
        <v>11</v>
      </c>
    </row>
    <row r="11" spans="3:7" ht="28.8" x14ac:dyDescent="0.3">
      <c r="C11" s="2">
        <v>1</v>
      </c>
      <c r="D11" s="5" t="s">
        <v>12</v>
      </c>
      <c r="E11" s="2">
        <v>1</v>
      </c>
      <c r="F11" s="6" t="s">
        <v>13</v>
      </c>
      <c r="G11" s="6" t="s">
        <v>14</v>
      </c>
    </row>
    <row r="12" spans="3:7" ht="28.8" x14ac:dyDescent="0.3">
      <c r="C12" s="2">
        <v>2</v>
      </c>
      <c r="D12" s="6" t="s">
        <v>15</v>
      </c>
      <c r="E12" s="2">
        <v>1</v>
      </c>
      <c r="F12" s="6" t="s">
        <v>16</v>
      </c>
      <c r="G12" s="6" t="s">
        <v>14</v>
      </c>
    </row>
    <row r="13" spans="3:7" x14ac:dyDescent="0.3">
      <c r="C13" s="19" t="s">
        <v>17</v>
      </c>
      <c r="D13" s="18"/>
      <c r="E13" s="17">
        <f>SUM(E11:E12)</f>
        <v>2</v>
      </c>
      <c r="F13" s="6"/>
      <c r="G13" s="6"/>
    </row>
    <row r="15" spans="3:7" x14ac:dyDescent="0.3">
      <c r="C15" s="8" t="s">
        <v>18</v>
      </c>
    </row>
    <row r="16" spans="3:7" x14ac:dyDescent="0.3">
      <c r="C16" s="15" t="s">
        <v>7</v>
      </c>
      <c r="D16" s="16" t="s">
        <v>8</v>
      </c>
      <c r="E16" s="16" t="s">
        <v>9</v>
      </c>
      <c r="F16" s="16" t="s">
        <v>19</v>
      </c>
      <c r="G16" s="16" t="s">
        <v>11</v>
      </c>
    </row>
    <row r="17" spans="3:8" ht="28.8" x14ac:dyDescent="0.3">
      <c r="C17" s="2">
        <v>1</v>
      </c>
      <c r="D17" s="5" t="s">
        <v>20</v>
      </c>
      <c r="E17" s="2">
        <v>1</v>
      </c>
      <c r="F17" s="2" t="s">
        <v>21</v>
      </c>
      <c r="G17" s="139" t="s">
        <v>22</v>
      </c>
    </row>
    <row r="18" spans="3:8" ht="28.8" x14ac:dyDescent="0.3">
      <c r="C18" s="2">
        <v>2</v>
      </c>
      <c r="D18" s="6" t="s">
        <v>23</v>
      </c>
      <c r="E18" s="2">
        <v>1</v>
      </c>
      <c r="F18" s="2" t="s">
        <v>24</v>
      </c>
      <c r="G18" s="6" t="s">
        <v>25</v>
      </c>
    </row>
    <row r="19" spans="3:8" ht="28.8" x14ac:dyDescent="0.3">
      <c r="C19" s="2">
        <v>3</v>
      </c>
      <c r="D19" s="7" t="s">
        <v>26</v>
      </c>
      <c r="E19" s="2">
        <v>1</v>
      </c>
      <c r="F19" s="2" t="s">
        <v>27</v>
      </c>
      <c r="G19" s="139" t="s">
        <v>22</v>
      </c>
    </row>
    <row r="20" spans="3:8" x14ac:dyDescent="0.3">
      <c r="C20" s="19" t="s">
        <v>17</v>
      </c>
      <c r="D20" s="18"/>
      <c r="E20" s="17">
        <f>SUM(E17:E19)</f>
        <v>3</v>
      </c>
      <c r="F20" s="2"/>
      <c r="G20" s="6"/>
    </row>
    <row r="22" spans="3:8" x14ac:dyDescent="0.3">
      <c r="H22" s="1">
        <v>1</v>
      </c>
    </row>
    <row r="23" spans="3:8" x14ac:dyDescent="0.3">
      <c r="C23" s="8" t="s">
        <v>28</v>
      </c>
      <c r="H23" s="1">
        <v>1</v>
      </c>
    </row>
    <row r="24" spans="3:8" x14ac:dyDescent="0.3">
      <c r="C24" s="15" t="s">
        <v>7</v>
      </c>
      <c r="D24" s="16" t="s">
        <v>8</v>
      </c>
      <c r="E24" s="16" t="s">
        <v>9</v>
      </c>
      <c r="F24" s="16" t="s">
        <v>19</v>
      </c>
      <c r="G24" s="16" t="s">
        <v>11</v>
      </c>
    </row>
    <row r="25" spans="3:8" ht="28.8" x14ac:dyDescent="0.3">
      <c r="C25" s="2">
        <v>1</v>
      </c>
      <c r="D25" s="5" t="s">
        <v>29</v>
      </c>
      <c r="E25" s="2">
        <v>1</v>
      </c>
      <c r="F25" s="2" t="s">
        <v>30</v>
      </c>
      <c r="G25" s="6" t="s">
        <v>14</v>
      </c>
    </row>
    <row r="26" spans="3:8" ht="28.8" x14ac:dyDescent="0.3">
      <c r="C26" s="2">
        <v>2</v>
      </c>
      <c r="D26" s="6" t="s">
        <v>31</v>
      </c>
      <c r="E26" s="2">
        <v>1</v>
      </c>
      <c r="F26" s="2" t="s">
        <v>13</v>
      </c>
      <c r="G26" s="6" t="s">
        <v>14</v>
      </c>
    </row>
    <row r="27" spans="3:8" ht="28.8" x14ac:dyDescent="0.3">
      <c r="C27" s="2">
        <v>3</v>
      </c>
      <c r="D27" s="7" t="s">
        <v>32</v>
      </c>
      <c r="E27" s="2">
        <v>1</v>
      </c>
      <c r="F27" s="2" t="s">
        <v>16</v>
      </c>
      <c r="G27" s="6" t="s">
        <v>14</v>
      </c>
    </row>
    <row r="28" spans="3:8" x14ac:dyDescent="0.3">
      <c r="C28" s="19" t="s">
        <v>17</v>
      </c>
      <c r="D28" s="18"/>
      <c r="E28" s="17">
        <f>SUM(E25:E27)</f>
        <v>3</v>
      </c>
      <c r="F28" s="2"/>
      <c r="G28" s="6"/>
    </row>
    <row r="29" spans="3:8" x14ac:dyDescent="0.3">
      <c r="C29" s="4"/>
      <c r="D29" s="26"/>
      <c r="G29" s="26"/>
    </row>
    <row r="30" spans="3:8" x14ac:dyDescent="0.3">
      <c r="C30" s="4"/>
      <c r="D30" s="26"/>
      <c r="G30" s="26"/>
    </row>
    <row r="31" spans="3:8" x14ac:dyDescent="0.3">
      <c r="C31" s="8" t="s">
        <v>33</v>
      </c>
    </row>
    <row r="32" spans="3:8" x14ac:dyDescent="0.3">
      <c r="C32" s="15" t="s">
        <v>7</v>
      </c>
      <c r="D32" s="16" t="s">
        <v>8</v>
      </c>
      <c r="E32" s="16" t="s">
        <v>9</v>
      </c>
      <c r="F32" s="16" t="s">
        <v>19</v>
      </c>
      <c r="G32" s="16" t="s">
        <v>11</v>
      </c>
    </row>
    <row r="33" spans="3:11" x14ac:dyDescent="0.3">
      <c r="C33" s="2">
        <v>1</v>
      </c>
      <c r="D33" s="5" t="s">
        <v>34</v>
      </c>
      <c r="E33" s="2">
        <v>1</v>
      </c>
      <c r="F33" s="2" t="s">
        <v>35</v>
      </c>
      <c r="G33" s="6" t="s">
        <v>36</v>
      </c>
    </row>
    <row r="34" spans="3:11" x14ac:dyDescent="0.3">
      <c r="C34" s="2">
        <v>2</v>
      </c>
      <c r="D34" s="6" t="s">
        <v>37</v>
      </c>
      <c r="E34" s="2">
        <v>1</v>
      </c>
      <c r="F34" s="2" t="s">
        <v>38</v>
      </c>
      <c r="G34" s="6" t="s">
        <v>36</v>
      </c>
    </row>
    <row r="35" spans="3:11" x14ac:dyDescent="0.3">
      <c r="C35" s="2">
        <v>3</v>
      </c>
      <c r="D35" s="7" t="s">
        <v>39</v>
      </c>
      <c r="E35" s="2">
        <v>1</v>
      </c>
      <c r="F35" s="2" t="s">
        <v>40</v>
      </c>
      <c r="G35" s="6" t="s">
        <v>36</v>
      </c>
    </row>
    <row r="36" spans="3:11" x14ac:dyDescent="0.3">
      <c r="C36" s="19" t="s">
        <v>17</v>
      </c>
      <c r="D36" s="18"/>
      <c r="E36" s="17">
        <f>SUM(E33:E35)</f>
        <v>3</v>
      </c>
      <c r="F36" s="2"/>
      <c r="G36" s="6"/>
    </row>
    <row r="40" spans="3:11" x14ac:dyDescent="0.3">
      <c r="C40" s="20"/>
      <c r="D40" s="20"/>
      <c r="E40" s="20"/>
      <c r="F40" s="20"/>
      <c r="G40" s="20"/>
    </row>
    <row r="41" spans="3:11" ht="57.6" x14ac:dyDescent="0.3">
      <c r="C41" s="21" t="s">
        <v>41</v>
      </c>
      <c r="D41" s="22" t="s">
        <v>42</v>
      </c>
      <c r="E41" s="20"/>
      <c r="F41" s="20"/>
      <c r="G41" s="20"/>
      <c r="I41" s="23" t="s">
        <v>43</v>
      </c>
      <c r="J41" s="23"/>
      <c r="K41" s="23"/>
    </row>
    <row r="42" spans="3:11" x14ac:dyDescent="0.3">
      <c r="C42" s="13" t="s">
        <v>44</v>
      </c>
      <c r="D42" s="14" t="s">
        <v>45</v>
      </c>
      <c r="E42" s="14" t="s">
        <v>46</v>
      </c>
      <c r="F42" s="14" t="s">
        <v>47</v>
      </c>
      <c r="G42" s="14" t="s">
        <v>48</v>
      </c>
      <c r="I42" s="23" t="s">
        <v>49</v>
      </c>
      <c r="J42" s="23"/>
      <c r="K42" s="23"/>
    </row>
    <row r="43" spans="3:11" x14ac:dyDescent="0.3">
      <c r="C43" s="10" t="s">
        <v>50</v>
      </c>
      <c r="D43" s="11">
        <v>2</v>
      </c>
      <c r="E43" s="10">
        <f>+D43-E13</f>
        <v>0</v>
      </c>
      <c r="F43" s="10">
        <f>+(1-(E43/D43))*100</f>
        <v>100</v>
      </c>
      <c r="G43" s="10" t="str">
        <f>IF(F43&gt;=90, "Aceptación Total", IF(F43&gt;=80, "Aceptación Media", "Rechazo"))</f>
        <v>Aceptación Total</v>
      </c>
      <c r="I43" s="23"/>
      <c r="J43" s="23"/>
      <c r="K43" s="23"/>
    </row>
    <row r="44" spans="3:11" x14ac:dyDescent="0.3">
      <c r="C44" s="10" t="s">
        <v>51</v>
      </c>
      <c r="D44" s="12">
        <v>3</v>
      </c>
      <c r="E44" s="10">
        <f>+D44-E20</f>
        <v>0</v>
      </c>
      <c r="F44" s="10">
        <f t="shared" ref="F44:F46" si="0">+(1-(E44/D44))*100</f>
        <v>100</v>
      </c>
      <c r="G44" s="10" t="str">
        <f>IF(F44&gt;=90, "Aceptación Total", IF(F44&gt;=80, "Aceptación Media", "Rechazo"))</f>
        <v>Aceptación Total</v>
      </c>
      <c r="I44" s="23" t="s">
        <v>52</v>
      </c>
      <c r="J44" s="23"/>
      <c r="K44" s="23"/>
    </row>
    <row r="45" spans="3:11" x14ac:dyDescent="0.3">
      <c r="C45" s="27" t="s">
        <v>53</v>
      </c>
      <c r="D45" s="28">
        <v>3</v>
      </c>
      <c r="E45" s="27">
        <f>+D45-E28</f>
        <v>0</v>
      </c>
      <c r="F45" s="10">
        <f t="shared" si="0"/>
        <v>100</v>
      </c>
      <c r="G45" s="27" t="str">
        <f>IF(F45&gt;=90, "Aceptación Total", IF(F45&gt;=80, "Aceptación Media", "Rechazo"))</f>
        <v>Aceptación Total</v>
      </c>
      <c r="I45" s="23" t="s">
        <v>54</v>
      </c>
      <c r="J45" s="23"/>
      <c r="K45" s="23"/>
    </row>
    <row r="46" spans="3:11" x14ac:dyDescent="0.3">
      <c r="C46" s="29" t="s">
        <v>55</v>
      </c>
      <c r="D46" s="29">
        <v>3</v>
      </c>
      <c r="E46" s="29">
        <f>+D46-E36</f>
        <v>0</v>
      </c>
      <c r="F46" s="10">
        <f t="shared" si="0"/>
        <v>100</v>
      </c>
      <c r="G46" s="29" t="str">
        <f>IF(F46&gt;=90, "Aceptación Total", IF(F46&gt;=80, "Aceptación Media", "Rechazo"))</f>
        <v>Aceptación Total</v>
      </c>
      <c r="I46" s="23"/>
      <c r="J46" s="23"/>
      <c r="K46" s="23"/>
    </row>
    <row r="47" spans="3:11" x14ac:dyDescent="0.3">
      <c r="C47" s="9"/>
      <c r="D47" s="9"/>
      <c r="E47" s="9"/>
      <c r="F47" s="9"/>
      <c r="G47" s="9"/>
      <c r="I47" s="23" t="s">
        <v>56</v>
      </c>
      <c r="J47" s="23"/>
      <c r="K47" s="23"/>
    </row>
    <row r="48" spans="3:11" x14ac:dyDescent="0.3">
      <c r="I48" s="23" t="s">
        <v>57</v>
      </c>
      <c r="J48" s="23"/>
      <c r="K48" s="23"/>
    </row>
    <row r="49" spans="3:5" x14ac:dyDescent="0.3">
      <c r="C49" s="4" t="s">
        <v>58</v>
      </c>
    </row>
    <row r="50" spans="3:5" x14ac:dyDescent="0.3">
      <c r="C50" s="13" t="s">
        <v>44</v>
      </c>
      <c r="D50" s="14" t="s">
        <v>59</v>
      </c>
      <c r="E50" s="14" t="s">
        <v>48</v>
      </c>
    </row>
    <row r="51" spans="3:5" x14ac:dyDescent="0.3">
      <c r="C51" s="10" t="str">
        <f>+C43</f>
        <v>RF04</v>
      </c>
      <c r="D51" s="11">
        <f>+F43</f>
        <v>100</v>
      </c>
      <c r="E51" s="290"/>
    </row>
    <row r="52" spans="3:5" x14ac:dyDescent="0.3">
      <c r="C52" s="10" t="str">
        <f t="shared" ref="C52:C54" si="1">+C44</f>
        <v>RF01</v>
      </c>
      <c r="D52" s="11">
        <f t="shared" ref="D52:D54" si="2">+F44</f>
        <v>100</v>
      </c>
      <c r="E52" s="291"/>
    </row>
    <row r="53" spans="3:5" x14ac:dyDescent="0.3">
      <c r="C53" s="10" t="str">
        <f t="shared" si="1"/>
        <v>RF02</v>
      </c>
      <c r="D53" s="11">
        <f t="shared" si="2"/>
        <v>100</v>
      </c>
      <c r="E53" s="291"/>
    </row>
    <row r="54" spans="3:5" x14ac:dyDescent="0.3">
      <c r="C54" s="10" t="str">
        <f t="shared" si="1"/>
        <v>RF09</v>
      </c>
      <c r="D54" s="11">
        <f t="shared" si="2"/>
        <v>100</v>
      </c>
      <c r="E54" s="292"/>
    </row>
    <row r="55" spans="3:5" x14ac:dyDescent="0.3">
      <c r="C55" s="24" t="s">
        <v>60</v>
      </c>
      <c r="D55" s="25">
        <f>SUM(D51:D54)/4</f>
        <v>100</v>
      </c>
      <c r="E55" s="24" t="str">
        <f>IF(D55&gt;=90, "Aceptación Total", IF(D55&gt;=80, "Aceptación Media", "Rechazo"))</f>
        <v>Aceptación Total</v>
      </c>
    </row>
  </sheetData>
  <mergeCells count="1">
    <mergeCell ref="E51:E5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C9367-FC32-4EA2-94E8-BB613F085A6C}">
  <dimension ref="A1:J32"/>
  <sheetViews>
    <sheetView zoomScale="58" workbookViewId="0">
      <selection activeCell="G31" sqref="G31"/>
    </sheetView>
  </sheetViews>
  <sheetFormatPr baseColWidth="10" defaultColWidth="8.88671875" defaultRowHeight="14.4" x14ac:dyDescent="0.3"/>
  <cols>
    <col min="1" max="1" width="45.109375" customWidth="1"/>
    <col min="2" max="2" width="29.109375" customWidth="1"/>
    <col min="3" max="3" width="28.88671875" customWidth="1"/>
    <col min="4" max="4" width="42" bestFit="1" customWidth="1"/>
    <col min="5" max="5" width="30.33203125" customWidth="1"/>
    <col min="8" max="8" width="27" customWidth="1"/>
  </cols>
  <sheetData>
    <row r="1" spans="1:5" x14ac:dyDescent="0.3">
      <c r="A1" s="65" t="s">
        <v>133</v>
      </c>
      <c r="B1" s="66"/>
      <c r="C1" s="66"/>
      <c r="D1" s="66"/>
      <c r="E1" s="66"/>
    </row>
    <row r="2" spans="1:5" x14ac:dyDescent="0.3">
      <c r="A2" s="90" t="s">
        <v>118</v>
      </c>
      <c r="B2" s="91"/>
      <c r="C2" s="91"/>
      <c r="D2" s="91"/>
      <c r="E2" s="91"/>
    </row>
    <row r="3" spans="1:5" x14ac:dyDescent="0.3">
      <c r="A3" s="163" t="s">
        <v>134</v>
      </c>
      <c r="B3" s="91"/>
      <c r="C3" s="91"/>
      <c r="D3" s="91"/>
      <c r="E3" s="91"/>
    </row>
    <row r="4" spans="1:5" x14ac:dyDescent="0.3">
      <c r="A4" s="91"/>
      <c r="B4" s="91"/>
      <c r="C4" s="91"/>
      <c r="D4" s="91"/>
      <c r="E4" s="91"/>
    </row>
    <row r="5" spans="1:5" x14ac:dyDescent="0.3">
      <c r="A5" s="90" t="s">
        <v>120</v>
      </c>
      <c r="B5" s="91"/>
      <c r="C5" s="91"/>
      <c r="D5" s="91"/>
      <c r="E5" s="91"/>
    </row>
    <row r="6" spans="1:5" x14ac:dyDescent="0.3">
      <c r="A6" s="90" t="s">
        <v>135</v>
      </c>
      <c r="B6" s="91"/>
      <c r="C6" s="91"/>
      <c r="D6" s="91"/>
      <c r="E6" s="91"/>
    </row>
    <row r="7" spans="1:5" x14ac:dyDescent="0.3">
      <c r="A7" s="91"/>
      <c r="B7" s="91"/>
      <c r="C7" s="91"/>
      <c r="D7" s="91"/>
      <c r="E7" s="91"/>
    </row>
    <row r="8" spans="1:5" x14ac:dyDescent="0.3">
      <c r="A8" s="8"/>
      <c r="B8" s="1"/>
      <c r="C8" s="1"/>
      <c r="D8" s="1"/>
      <c r="E8" s="1"/>
    </row>
    <row r="9" spans="1:5" x14ac:dyDescent="0.3">
      <c r="A9" s="15" t="s">
        <v>7</v>
      </c>
      <c r="B9" s="16" t="s">
        <v>8</v>
      </c>
      <c r="C9" s="16" t="s">
        <v>9</v>
      </c>
      <c r="D9" s="308" t="s">
        <v>11</v>
      </c>
      <c r="E9" s="309"/>
    </row>
    <row r="10" spans="1:5" ht="28.8" x14ac:dyDescent="0.3">
      <c r="A10" s="2">
        <v>1</v>
      </c>
      <c r="B10" s="213" t="s">
        <v>122</v>
      </c>
      <c r="C10" s="212">
        <v>1</v>
      </c>
      <c r="D10" s="305"/>
      <c r="E10" s="305"/>
    </row>
    <row r="11" spans="1:5" ht="57.6" x14ac:dyDescent="0.3">
      <c r="A11" s="2">
        <v>2</v>
      </c>
      <c r="B11" s="213" t="s">
        <v>123</v>
      </c>
      <c r="C11" s="213">
        <v>1</v>
      </c>
      <c r="D11" s="305"/>
      <c r="E11" s="305"/>
    </row>
    <row r="12" spans="1:5" ht="43.2" x14ac:dyDescent="0.3">
      <c r="A12" s="2">
        <v>3</v>
      </c>
      <c r="B12" s="214" t="s">
        <v>124</v>
      </c>
      <c r="C12" s="6">
        <v>1</v>
      </c>
      <c r="D12" s="306"/>
      <c r="E12" s="307"/>
    </row>
    <row r="13" spans="1:5" x14ac:dyDescent="0.3">
      <c r="A13" s="19" t="s">
        <v>17</v>
      </c>
      <c r="B13" s="211"/>
      <c r="C13" s="210">
        <f>SUM(C10:C12)</f>
        <v>3</v>
      </c>
      <c r="D13" s="306"/>
      <c r="E13" s="307"/>
    </row>
    <row r="17" spans="1:10" x14ac:dyDescent="0.3">
      <c r="A17" s="20"/>
      <c r="B17" s="20"/>
      <c r="C17" s="20"/>
      <c r="D17" s="20"/>
      <c r="E17" s="20"/>
      <c r="F17" s="20"/>
      <c r="G17" s="1"/>
      <c r="H17" s="1"/>
      <c r="I17" s="1"/>
      <c r="J17" s="1"/>
    </row>
    <row r="18" spans="1:10" ht="115.2" x14ac:dyDescent="0.3">
      <c r="A18" s="21" t="s">
        <v>41</v>
      </c>
      <c r="B18" s="217" t="s">
        <v>136</v>
      </c>
      <c r="C18" s="20"/>
      <c r="D18" s="20"/>
      <c r="E18" s="20"/>
      <c r="F18" s="20"/>
      <c r="G18" s="1"/>
      <c r="H18" s="218" t="s">
        <v>126</v>
      </c>
      <c r="I18" s="1"/>
      <c r="J18" s="1"/>
    </row>
    <row r="19" spans="1:10" ht="28.8" x14ac:dyDescent="0.3">
      <c r="A19" s="13" t="s">
        <v>44</v>
      </c>
      <c r="B19" s="216" t="s">
        <v>45</v>
      </c>
      <c r="C19" s="215" t="s">
        <v>46</v>
      </c>
      <c r="D19" s="14" t="s">
        <v>47</v>
      </c>
      <c r="E19" s="293" t="s">
        <v>48</v>
      </c>
      <c r="F19" s="294"/>
      <c r="G19" s="1"/>
      <c r="H19" s="1"/>
      <c r="I19" s="1"/>
      <c r="J19" s="1"/>
    </row>
    <row r="20" spans="1:10" x14ac:dyDescent="0.3">
      <c r="A20" s="30" t="s">
        <v>50</v>
      </c>
      <c r="B20" s="33">
        <v>2</v>
      </c>
      <c r="C20" s="31">
        <v>0</v>
      </c>
      <c r="D20" s="10">
        <f>+(1-(C20/B20))*100</f>
        <v>100</v>
      </c>
      <c r="E20" s="295" t="str">
        <f>IF(D20&gt;=90, "Aceptación Total", IF(D20&gt;=80, "Aceptación Media", "Rechazo"))</f>
        <v>Aceptación Total</v>
      </c>
      <c r="F20" s="296"/>
      <c r="G20" s="1"/>
      <c r="H20" s="1"/>
      <c r="I20" s="1"/>
      <c r="J20" s="1"/>
    </row>
    <row r="21" spans="1:10" x14ac:dyDescent="0.3">
      <c r="A21" s="30" t="s">
        <v>137</v>
      </c>
      <c r="B21" s="33">
        <v>1</v>
      </c>
      <c r="C21" s="31">
        <v>0</v>
      </c>
      <c r="D21" s="10">
        <f>+(1-(C21/B21))*100</f>
        <v>100</v>
      </c>
      <c r="E21" s="295" t="str">
        <f>IF(D21&gt;=90, "Aceptación Total", IF(D21&gt;=80, "Aceptación Media", "Rechazo"))</f>
        <v>Aceptación Total</v>
      </c>
      <c r="F21" s="296"/>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1"/>
      <c r="B26" s="1"/>
      <c r="C26" s="1"/>
      <c r="D26" s="1"/>
      <c r="E26" s="1"/>
      <c r="F26" s="1"/>
      <c r="G26" s="1"/>
      <c r="H26" s="1"/>
      <c r="I26" s="1"/>
      <c r="J26" s="1"/>
    </row>
    <row r="27" spans="1:10" x14ac:dyDescent="0.3">
      <c r="A27" s="4" t="s">
        <v>71</v>
      </c>
      <c r="B27" s="1"/>
      <c r="C27" s="1"/>
      <c r="D27" s="1"/>
      <c r="E27" s="1"/>
      <c r="F27" s="1"/>
      <c r="G27" s="1"/>
      <c r="H27" s="1"/>
      <c r="I27" s="1"/>
      <c r="J27" s="1"/>
    </row>
    <row r="28" spans="1:10" x14ac:dyDescent="0.3">
      <c r="A28" s="279" t="s">
        <v>44</v>
      </c>
      <c r="B28" s="282" t="s">
        <v>59</v>
      </c>
      <c r="C28" s="282" t="s">
        <v>48</v>
      </c>
      <c r="D28" s="1"/>
      <c r="E28" s="1"/>
      <c r="F28" s="1"/>
      <c r="G28" s="1"/>
      <c r="H28" s="1"/>
      <c r="I28" s="1"/>
      <c r="J28" s="1"/>
    </row>
    <row r="29" spans="1:10" x14ac:dyDescent="0.3">
      <c r="A29" s="29" t="str">
        <f>+A20</f>
        <v>RF04</v>
      </c>
      <c r="B29" s="33">
        <f>D20</f>
        <v>100</v>
      </c>
      <c r="C29" s="29">
        <v>100</v>
      </c>
      <c r="D29" s="1"/>
      <c r="E29" s="1"/>
      <c r="F29" s="1"/>
      <c r="G29" s="1"/>
      <c r="H29" s="1"/>
      <c r="I29" s="1"/>
      <c r="J29" s="1"/>
    </row>
    <row r="30" spans="1:10" x14ac:dyDescent="0.3">
      <c r="A30" s="29" t="s">
        <v>137</v>
      </c>
      <c r="B30" s="33">
        <f>D21</f>
        <v>100</v>
      </c>
      <c r="C30" s="29">
        <v>100</v>
      </c>
      <c r="D30" s="1"/>
      <c r="E30" s="1"/>
      <c r="F30" s="1"/>
      <c r="G30" s="1"/>
      <c r="H30" s="1"/>
      <c r="I30" s="1"/>
      <c r="J30" s="1"/>
    </row>
    <row r="31" spans="1:10" x14ac:dyDescent="0.3">
      <c r="A31" s="283" t="s">
        <v>60</v>
      </c>
      <c r="B31" s="284">
        <f>SUM(B29:B29)/1</f>
        <v>100</v>
      </c>
      <c r="C31" s="283" t="str">
        <f>IF(B31&gt;=90, "Aceptación Total", IF(B31&gt;=80, "Aceptación Media", "Rechazo"))</f>
        <v>Aceptación Total</v>
      </c>
      <c r="D31" s="1"/>
      <c r="E31" s="1"/>
      <c r="F31" s="1"/>
      <c r="G31" s="1" t="s">
        <v>404</v>
      </c>
      <c r="H31" s="1"/>
      <c r="I31" s="1"/>
      <c r="J31" s="1"/>
    </row>
    <row r="32" spans="1:10" x14ac:dyDescent="0.3">
      <c r="A32" s="1"/>
      <c r="B32" s="1"/>
      <c r="C32" s="1"/>
      <c r="D32" s="1"/>
      <c r="E32" s="1"/>
      <c r="F32" s="1"/>
      <c r="G32" s="1"/>
      <c r="H32" s="1"/>
      <c r="I32" s="1"/>
      <c r="J32" s="1"/>
    </row>
  </sheetData>
  <mergeCells count="8">
    <mergeCell ref="E21:F21"/>
    <mergeCell ref="D12:E12"/>
    <mergeCell ref="D13:E13"/>
    <mergeCell ref="D9:E9"/>
    <mergeCell ref="D10:E10"/>
    <mergeCell ref="D11:E11"/>
    <mergeCell ref="E19:F19"/>
    <mergeCell ref="E20:F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D83BF-9163-41A6-BA86-87D130ED91C3}">
  <dimension ref="A1:H32"/>
  <sheetViews>
    <sheetView zoomScale="71" workbookViewId="0">
      <selection activeCell="H30" sqref="H30"/>
    </sheetView>
  </sheetViews>
  <sheetFormatPr baseColWidth="10" defaultColWidth="8.88671875" defaultRowHeight="14.4" x14ac:dyDescent="0.3"/>
  <cols>
    <col min="1" max="1" width="31.5546875" customWidth="1"/>
    <col min="2" max="2" width="46" customWidth="1"/>
    <col min="3" max="3" width="24.33203125" customWidth="1"/>
    <col min="4" max="4" width="13.88671875" customWidth="1"/>
    <col min="8" max="8" width="28.109375" customWidth="1"/>
  </cols>
  <sheetData>
    <row r="1" spans="1:5" ht="33" customHeight="1" x14ac:dyDescent="0.3">
      <c r="A1" s="65" t="s">
        <v>133</v>
      </c>
      <c r="B1" s="66"/>
      <c r="C1" s="66"/>
      <c r="D1" s="66"/>
      <c r="E1" s="66"/>
    </row>
    <row r="2" spans="1:5" x14ac:dyDescent="0.3">
      <c r="A2" s="90" t="s">
        <v>138</v>
      </c>
      <c r="B2" s="91"/>
      <c r="C2" s="91"/>
      <c r="D2" s="91"/>
      <c r="E2" s="91"/>
    </row>
    <row r="3" spans="1:5" x14ac:dyDescent="0.3">
      <c r="A3" s="166" t="s">
        <v>139</v>
      </c>
      <c r="B3" s="91"/>
      <c r="C3" s="91"/>
      <c r="D3" s="91"/>
      <c r="E3" s="91"/>
    </row>
    <row r="4" spans="1:5" x14ac:dyDescent="0.3">
      <c r="A4" s="91"/>
      <c r="B4" s="91"/>
      <c r="C4" s="91"/>
      <c r="D4" s="91"/>
      <c r="E4" s="91"/>
    </row>
    <row r="5" spans="1:5" x14ac:dyDescent="0.3">
      <c r="A5" s="90" t="s">
        <v>120</v>
      </c>
      <c r="B5" s="91"/>
      <c r="C5" s="91"/>
      <c r="D5" s="91"/>
      <c r="E5" s="91"/>
    </row>
    <row r="6" spans="1:5" x14ac:dyDescent="0.3">
      <c r="A6" s="90" t="s">
        <v>135</v>
      </c>
      <c r="B6" s="91"/>
      <c r="C6" s="91"/>
      <c r="D6" s="91"/>
      <c r="E6" s="91"/>
    </row>
    <row r="7" spans="1:5" x14ac:dyDescent="0.3">
      <c r="A7" s="91"/>
      <c r="B7" s="91"/>
      <c r="C7" s="91"/>
      <c r="D7" s="91"/>
      <c r="E7" s="91"/>
    </row>
    <row r="8" spans="1:5" x14ac:dyDescent="0.3">
      <c r="A8" s="8"/>
      <c r="B8" s="1"/>
      <c r="C8" s="1"/>
      <c r="D8" s="1"/>
      <c r="E8" s="1"/>
    </row>
    <row r="9" spans="1:5" x14ac:dyDescent="0.3">
      <c r="A9" s="15" t="s">
        <v>7</v>
      </c>
      <c r="B9" s="223" t="s">
        <v>8</v>
      </c>
      <c r="C9" s="16" t="s">
        <v>9</v>
      </c>
      <c r="D9" s="308" t="s">
        <v>11</v>
      </c>
      <c r="E9" s="309"/>
    </row>
    <row r="10" spans="1:5" x14ac:dyDescent="0.3">
      <c r="A10" s="209">
        <v>1</v>
      </c>
      <c r="B10" s="213" t="s">
        <v>122</v>
      </c>
      <c r="C10" s="222">
        <v>1</v>
      </c>
      <c r="D10" s="306"/>
      <c r="E10" s="307"/>
    </row>
    <row r="11" spans="1:5" ht="28.8" x14ac:dyDescent="0.3">
      <c r="A11" s="209">
        <v>2</v>
      </c>
      <c r="B11" s="213" t="s">
        <v>140</v>
      </c>
      <c r="C11" s="222">
        <v>1</v>
      </c>
      <c r="D11" s="306"/>
      <c r="E11" s="307"/>
    </row>
    <row r="12" spans="1:5" ht="28.8" x14ac:dyDescent="0.3">
      <c r="A12" s="2">
        <v>3</v>
      </c>
      <c r="B12" s="224" t="s">
        <v>141</v>
      </c>
      <c r="C12" s="2">
        <v>1</v>
      </c>
      <c r="D12" s="164"/>
      <c r="E12" s="165"/>
    </row>
    <row r="13" spans="1:5" x14ac:dyDescent="0.3">
      <c r="A13" s="19" t="s">
        <v>17</v>
      </c>
      <c r="B13" s="18"/>
      <c r="C13" s="17">
        <f>SUM(C10:C12)</f>
        <v>3</v>
      </c>
      <c r="D13" s="312"/>
      <c r="E13" s="313"/>
    </row>
    <row r="17" spans="1:8" x14ac:dyDescent="0.3">
      <c r="A17" s="22"/>
      <c r="B17" s="22"/>
      <c r="C17" s="22"/>
      <c r="D17" s="22"/>
      <c r="E17" s="22"/>
      <c r="F17" s="22"/>
      <c r="G17" s="26"/>
      <c r="H17" s="26"/>
    </row>
    <row r="18" spans="1:8" ht="86.4" x14ac:dyDescent="0.3">
      <c r="A18" s="21" t="s">
        <v>41</v>
      </c>
      <c r="B18" s="217" t="s">
        <v>136</v>
      </c>
      <c r="C18" s="22"/>
      <c r="D18" s="22"/>
      <c r="E18" s="22"/>
      <c r="F18" s="22"/>
      <c r="G18" s="26"/>
      <c r="H18" s="218" t="s">
        <v>126</v>
      </c>
    </row>
    <row r="19" spans="1:8" ht="28.8" x14ac:dyDescent="0.3">
      <c r="A19" s="13" t="s">
        <v>44</v>
      </c>
      <c r="B19" s="216" t="s">
        <v>45</v>
      </c>
      <c r="C19" s="215" t="s">
        <v>46</v>
      </c>
      <c r="D19" s="215" t="s">
        <v>47</v>
      </c>
      <c r="E19" s="314" t="s">
        <v>48</v>
      </c>
      <c r="F19" s="315"/>
      <c r="G19" s="26"/>
      <c r="H19" s="26"/>
    </row>
    <row r="20" spans="1:8" x14ac:dyDescent="0.3">
      <c r="A20" s="219" t="s">
        <v>55</v>
      </c>
      <c r="B20" s="33">
        <v>2</v>
      </c>
      <c r="C20" s="220">
        <v>0</v>
      </c>
      <c r="D20" s="12">
        <f>+(1-(C20/B20))*100</f>
        <v>100</v>
      </c>
      <c r="E20" s="310" t="str">
        <f>IF(D20&gt;=90, "Aceptación Total", IF(D20&gt;=80, "Aceptación Media", "Rechazo"))</f>
        <v>Aceptación Total</v>
      </c>
      <c r="F20" s="311"/>
      <c r="G20" s="26"/>
      <c r="H20" s="26"/>
    </row>
    <row r="21" spans="1:8" x14ac:dyDescent="0.3">
      <c r="A21" s="219" t="s">
        <v>137</v>
      </c>
      <c r="B21" s="33">
        <v>1</v>
      </c>
      <c r="C21" s="220">
        <v>0</v>
      </c>
      <c r="D21" s="12">
        <f>+(1-(C21/B21))*100</f>
        <v>100</v>
      </c>
      <c r="E21" s="310" t="str">
        <f>IF(D21&gt;=90, "Aceptación Total", IF(D21&gt;=80, "Aceptación Media", "Rechazo"))</f>
        <v>Aceptación Total</v>
      </c>
      <c r="F21" s="311"/>
      <c r="G21" s="26"/>
      <c r="H21" s="26"/>
    </row>
    <row r="22" spans="1:8" x14ac:dyDescent="0.3">
      <c r="A22" s="26"/>
      <c r="B22" s="26"/>
      <c r="C22" s="26"/>
      <c r="D22" s="26"/>
      <c r="E22" s="26"/>
      <c r="F22" s="26"/>
      <c r="G22" s="26"/>
      <c r="H22" s="26"/>
    </row>
    <row r="23" spans="1:8" x14ac:dyDescent="0.3">
      <c r="A23" s="26"/>
      <c r="B23" s="26"/>
      <c r="C23" s="26"/>
      <c r="D23" s="26"/>
      <c r="E23" s="26"/>
      <c r="F23" s="26"/>
      <c r="G23" s="26"/>
      <c r="H23" s="26"/>
    </row>
    <row r="24" spans="1:8" x14ac:dyDescent="0.3">
      <c r="A24" s="26"/>
      <c r="B24" s="26"/>
      <c r="C24" s="26"/>
      <c r="D24" s="26"/>
      <c r="E24" s="26"/>
      <c r="F24" s="26"/>
      <c r="G24" s="26"/>
      <c r="H24" s="26"/>
    </row>
    <row r="25" spans="1:8" x14ac:dyDescent="0.3">
      <c r="A25" s="26"/>
      <c r="B25" s="26"/>
      <c r="C25" s="26"/>
      <c r="D25" s="26"/>
      <c r="E25" s="26"/>
      <c r="F25" s="26"/>
      <c r="G25" s="26"/>
      <c r="H25" s="26"/>
    </row>
    <row r="26" spans="1:8" x14ac:dyDescent="0.3">
      <c r="A26" s="26"/>
      <c r="B26" s="26"/>
      <c r="C26" s="26"/>
      <c r="D26" s="26"/>
      <c r="E26" s="26"/>
      <c r="F26" s="26"/>
      <c r="G26" s="26"/>
      <c r="H26" s="26"/>
    </row>
    <row r="27" spans="1:8" x14ac:dyDescent="0.3">
      <c r="A27" s="120" t="s">
        <v>71</v>
      </c>
      <c r="B27" s="26"/>
      <c r="C27" s="26"/>
      <c r="D27" s="26"/>
      <c r="E27" s="26"/>
      <c r="F27" s="26"/>
      <c r="G27" s="26"/>
      <c r="H27" s="26"/>
    </row>
    <row r="28" spans="1:8" x14ac:dyDescent="0.3">
      <c r="A28" s="279" t="s">
        <v>44</v>
      </c>
      <c r="B28" s="280" t="s">
        <v>59</v>
      </c>
      <c r="C28" s="280" t="s">
        <v>48</v>
      </c>
      <c r="D28" s="26"/>
      <c r="E28" s="26"/>
      <c r="F28" s="26"/>
      <c r="G28" s="26"/>
      <c r="H28" s="26"/>
    </row>
    <row r="29" spans="1:8" x14ac:dyDescent="0.3">
      <c r="A29" s="281" t="str">
        <f>+A20</f>
        <v>RF09</v>
      </c>
      <c r="B29" s="33">
        <f>D20</f>
        <v>100</v>
      </c>
      <c r="C29" s="281">
        <v>100</v>
      </c>
      <c r="D29" s="26"/>
      <c r="E29" s="26"/>
      <c r="F29" s="26"/>
      <c r="G29" s="26"/>
      <c r="H29" s="26"/>
    </row>
    <row r="30" spans="1:8" x14ac:dyDescent="0.3">
      <c r="A30" s="281" t="s">
        <v>137</v>
      </c>
      <c r="B30" s="33">
        <f>D21</f>
        <v>100</v>
      </c>
      <c r="C30" s="281">
        <v>100</v>
      </c>
      <c r="D30" s="26"/>
      <c r="E30" s="26"/>
      <c r="F30" s="26"/>
      <c r="G30" s="26"/>
      <c r="H30" s="26"/>
    </row>
    <row r="31" spans="1:8" x14ac:dyDescent="0.3">
      <c r="A31" s="225" t="s">
        <v>60</v>
      </c>
      <c r="B31" s="225">
        <f>SUM(B29:B29)/1</f>
        <v>100</v>
      </c>
      <c r="C31" s="225" t="str">
        <f>IF(B31&gt;=90, "Aceptación Total", IF(B31&gt;=80, "Aceptación Media", "Rechazo"))</f>
        <v>Aceptación Total</v>
      </c>
      <c r="D31" s="26"/>
      <c r="E31" s="26"/>
      <c r="F31" s="26"/>
      <c r="G31" s="26"/>
      <c r="H31" s="26"/>
    </row>
    <row r="32" spans="1:8" x14ac:dyDescent="0.3">
      <c r="A32" s="26"/>
      <c r="B32" s="26"/>
      <c r="C32" s="26"/>
      <c r="D32" s="26"/>
      <c r="E32" s="26"/>
      <c r="F32" s="26"/>
      <c r="G32" s="26"/>
      <c r="H32" s="26"/>
    </row>
  </sheetData>
  <mergeCells count="7">
    <mergeCell ref="E21:F21"/>
    <mergeCell ref="D13:E13"/>
    <mergeCell ref="D9:E9"/>
    <mergeCell ref="D10:E10"/>
    <mergeCell ref="D11:E11"/>
    <mergeCell ref="E19:F19"/>
    <mergeCell ref="E20:F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440CB-A600-489F-BA08-FC7995878F2E}">
  <dimension ref="A1:H29"/>
  <sheetViews>
    <sheetView topLeftCell="A10" zoomScale="80" workbookViewId="0">
      <selection activeCell="F10" sqref="F10"/>
    </sheetView>
  </sheetViews>
  <sheetFormatPr baseColWidth="10" defaultColWidth="35.5546875" defaultRowHeight="14.4" x14ac:dyDescent="0.3"/>
  <sheetData>
    <row r="1" spans="1:5" x14ac:dyDescent="0.3">
      <c r="A1" s="65" t="s">
        <v>133</v>
      </c>
      <c r="B1" s="66"/>
      <c r="C1" s="66"/>
      <c r="D1" s="66"/>
      <c r="E1" s="66"/>
    </row>
    <row r="2" spans="1:5" x14ac:dyDescent="0.3">
      <c r="A2" s="90" t="s">
        <v>142</v>
      </c>
      <c r="B2" s="91"/>
      <c r="C2" s="91"/>
      <c r="D2" s="91"/>
      <c r="E2" s="91"/>
    </row>
    <row r="3" spans="1:5" x14ac:dyDescent="0.3">
      <c r="A3" s="166" t="s">
        <v>143</v>
      </c>
      <c r="B3" s="91"/>
      <c r="C3" s="91"/>
      <c r="D3" s="91"/>
      <c r="E3" s="91"/>
    </row>
    <row r="4" spans="1:5" x14ac:dyDescent="0.3">
      <c r="A4" s="91"/>
      <c r="B4" s="91"/>
      <c r="C4" s="91"/>
      <c r="D4" s="91"/>
      <c r="E4" s="91"/>
    </row>
    <row r="5" spans="1:5" x14ac:dyDescent="0.3">
      <c r="A5" s="90" t="s">
        <v>120</v>
      </c>
      <c r="B5" s="91"/>
      <c r="C5" s="91"/>
      <c r="D5" s="91"/>
      <c r="E5" s="91"/>
    </row>
    <row r="6" spans="1:5" x14ac:dyDescent="0.3">
      <c r="A6" s="90" t="s">
        <v>144</v>
      </c>
      <c r="B6" s="91"/>
      <c r="C6" s="91"/>
      <c r="D6" s="91"/>
      <c r="E6" s="91"/>
    </row>
    <row r="7" spans="1:5" x14ac:dyDescent="0.3">
      <c r="A7" s="91"/>
      <c r="B7" s="91"/>
      <c r="C7" s="91"/>
      <c r="D7" s="91"/>
      <c r="E7" s="91"/>
    </row>
    <row r="8" spans="1:5" x14ac:dyDescent="0.3">
      <c r="A8" s="8"/>
      <c r="B8" s="1"/>
      <c r="C8" s="1"/>
      <c r="D8" s="1"/>
      <c r="E8" s="1"/>
    </row>
    <row r="9" spans="1:5" x14ac:dyDescent="0.3">
      <c r="A9" s="15" t="s">
        <v>7</v>
      </c>
      <c r="B9" s="16" t="s">
        <v>8</v>
      </c>
      <c r="C9" s="16" t="s">
        <v>9</v>
      </c>
      <c r="D9" s="308" t="s">
        <v>11</v>
      </c>
      <c r="E9" s="309"/>
    </row>
    <row r="10" spans="1:5" ht="28.8" x14ac:dyDescent="0.3">
      <c r="A10" s="2">
        <v>1</v>
      </c>
      <c r="B10" s="221" t="s">
        <v>145</v>
      </c>
      <c r="C10" s="2">
        <v>1</v>
      </c>
      <c r="D10" s="306"/>
      <c r="E10" s="307"/>
    </row>
    <row r="11" spans="1:5" x14ac:dyDescent="0.3">
      <c r="A11" s="2">
        <v>2</v>
      </c>
      <c r="B11" s="213" t="s">
        <v>146</v>
      </c>
      <c r="C11" s="2">
        <v>1</v>
      </c>
      <c r="D11" s="305"/>
      <c r="E11" s="305"/>
    </row>
    <row r="12" spans="1:5" ht="28.8" x14ac:dyDescent="0.3">
      <c r="A12" s="2">
        <v>3</v>
      </c>
      <c r="B12" s="213" t="s">
        <v>147</v>
      </c>
      <c r="C12" s="2">
        <v>1</v>
      </c>
      <c r="D12" s="306"/>
      <c r="E12" s="307"/>
    </row>
    <row r="13" spans="1:5" x14ac:dyDescent="0.3">
      <c r="A13" s="19" t="s">
        <v>17</v>
      </c>
      <c r="B13" s="18"/>
      <c r="C13" s="17">
        <f>SUM(C10:C12)</f>
        <v>3</v>
      </c>
      <c r="D13" s="306"/>
      <c r="E13" s="307"/>
    </row>
    <row r="17" spans="1:8" ht="86.4" x14ac:dyDescent="0.3">
      <c r="A17" s="21" t="s">
        <v>41</v>
      </c>
      <c r="B17" s="217" t="s">
        <v>148</v>
      </c>
      <c r="C17" s="22"/>
      <c r="D17" s="22"/>
      <c r="E17" s="22"/>
      <c r="F17" s="22"/>
      <c r="H17" s="218" t="s">
        <v>126</v>
      </c>
    </row>
    <row r="18" spans="1:8" x14ac:dyDescent="0.3">
      <c r="A18" s="13" t="s">
        <v>44</v>
      </c>
      <c r="B18" s="216" t="s">
        <v>45</v>
      </c>
      <c r="C18" s="215" t="s">
        <v>46</v>
      </c>
      <c r="D18" s="215" t="s">
        <v>47</v>
      </c>
      <c r="E18" s="314" t="s">
        <v>48</v>
      </c>
      <c r="F18" s="315"/>
    </row>
    <row r="19" spans="1:8" x14ac:dyDescent="0.3">
      <c r="A19" s="219" t="s">
        <v>70</v>
      </c>
      <c r="B19" s="33">
        <v>2</v>
      </c>
      <c r="C19" s="220">
        <v>0</v>
      </c>
      <c r="D19" s="12">
        <f>+(1-(C19/B19))*100</f>
        <v>100</v>
      </c>
      <c r="E19" s="310" t="str">
        <f>IF(D19&gt;=90, "Aceptación Total", IF(D19&gt;=80, "Aceptación Media", "Rechazo"))</f>
        <v>Aceptación Total</v>
      </c>
      <c r="F19" s="311"/>
    </row>
    <row r="20" spans="1:8" x14ac:dyDescent="0.3">
      <c r="A20" s="219" t="s">
        <v>137</v>
      </c>
      <c r="B20" s="33">
        <v>1</v>
      </c>
      <c r="C20" s="220">
        <v>0</v>
      </c>
      <c r="D20" s="12">
        <f>+(1-(C20/B20))*100</f>
        <v>100</v>
      </c>
      <c r="E20" s="310" t="str">
        <f>IF(D20&gt;=90, "Aceptación Total", IF(D20&gt;=80, "Aceptación Media", "Rechazo"))</f>
        <v>Aceptación Total</v>
      </c>
      <c r="F20" s="311"/>
    </row>
    <row r="21" spans="1:8" x14ac:dyDescent="0.3">
      <c r="A21" s="26"/>
      <c r="B21" s="26"/>
      <c r="C21" s="26"/>
      <c r="D21" s="26"/>
      <c r="E21" s="26"/>
      <c r="F21" s="26"/>
    </row>
    <row r="22" spans="1:8" x14ac:dyDescent="0.3">
      <c r="A22" s="26"/>
      <c r="B22" s="26"/>
      <c r="C22" s="26"/>
      <c r="D22" s="26"/>
      <c r="E22" s="26"/>
      <c r="F22" s="26"/>
    </row>
    <row r="23" spans="1:8" x14ac:dyDescent="0.3">
      <c r="A23" s="26"/>
      <c r="B23" s="26"/>
      <c r="C23" s="26"/>
      <c r="D23" s="26"/>
      <c r="E23" s="26"/>
      <c r="F23" s="26"/>
    </row>
    <row r="24" spans="1:8" x14ac:dyDescent="0.3">
      <c r="A24" s="26"/>
      <c r="B24" s="26"/>
      <c r="C24" s="26"/>
      <c r="D24" s="26"/>
      <c r="E24" s="26"/>
      <c r="F24" s="26"/>
    </row>
    <row r="25" spans="1:8" x14ac:dyDescent="0.3">
      <c r="A25" s="120" t="s">
        <v>71</v>
      </c>
      <c r="B25" s="26"/>
      <c r="C25" s="26"/>
      <c r="D25" s="26"/>
      <c r="E25" s="26"/>
      <c r="F25" s="26"/>
    </row>
    <row r="26" spans="1:8" x14ac:dyDescent="0.3">
      <c r="A26" s="13" t="s">
        <v>44</v>
      </c>
      <c r="B26" s="215" t="s">
        <v>59</v>
      </c>
      <c r="C26" s="215" t="s">
        <v>48</v>
      </c>
      <c r="D26" s="26"/>
      <c r="E26" s="26"/>
      <c r="F26" s="26"/>
    </row>
    <row r="27" spans="1:8" x14ac:dyDescent="0.3">
      <c r="A27" s="12" t="str">
        <f>+A19</f>
        <v>RF07</v>
      </c>
      <c r="B27" s="11">
        <f>D19</f>
        <v>100</v>
      </c>
      <c r="C27" s="12">
        <v>100</v>
      </c>
      <c r="D27" s="26"/>
      <c r="E27" s="26"/>
      <c r="F27" s="26"/>
    </row>
    <row r="28" spans="1:8" x14ac:dyDescent="0.3">
      <c r="A28" s="12" t="s">
        <v>137</v>
      </c>
      <c r="B28" s="226">
        <f>D20</f>
        <v>100</v>
      </c>
      <c r="C28" s="220">
        <v>100</v>
      </c>
      <c r="D28" s="26"/>
      <c r="E28" s="26"/>
      <c r="F28" s="26"/>
    </row>
    <row r="29" spans="1:8" x14ac:dyDescent="0.3">
      <c r="A29" s="225" t="s">
        <v>60</v>
      </c>
      <c r="B29" s="225">
        <f>SUM(B27:B27)/1</f>
        <v>100</v>
      </c>
      <c r="C29" s="25" t="str">
        <f>IF(B29&gt;=90, "Aceptación Total", IF(B29&gt;=80, "Aceptación Media", "Rechazo"))</f>
        <v>Aceptación Total</v>
      </c>
      <c r="D29" s="26"/>
      <c r="E29" s="26"/>
      <c r="F29" s="26"/>
    </row>
  </sheetData>
  <mergeCells count="8">
    <mergeCell ref="E20:F20"/>
    <mergeCell ref="D13:E13"/>
    <mergeCell ref="D12:E12"/>
    <mergeCell ref="D9:E9"/>
    <mergeCell ref="D10:E10"/>
    <mergeCell ref="D11:E11"/>
    <mergeCell ref="E18:F18"/>
    <mergeCell ref="E19:F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FF65B-E467-4614-9A86-F116A1782BAE}">
  <dimension ref="A1:H30"/>
  <sheetViews>
    <sheetView topLeftCell="A15" workbookViewId="0">
      <selection activeCell="C16" sqref="C16"/>
    </sheetView>
  </sheetViews>
  <sheetFormatPr baseColWidth="10" defaultColWidth="8.88671875" defaultRowHeight="14.4" x14ac:dyDescent="0.3"/>
  <cols>
    <col min="1" max="1" width="20.88671875" customWidth="1"/>
    <col min="2" max="2" width="21" customWidth="1"/>
    <col min="3" max="3" width="22.33203125" customWidth="1"/>
    <col min="4" max="4" width="16.6640625" customWidth="1"/>
    <col min="6" max="6" width="15.6640625" customWidth="1"/>
    <col min="8" max="8" width="29.5546875" customWidth="1"/>
  </cols>
  <sheetData>
    <row r="1" spans="1:5" x14ac:dyDescent="0.3">
      <c r="A1" s="65" t="s">
        <v>133</v>
      </c>
      <c r="B1" s="66"/>
      <c r="C1" s="66"/>
      <c r="D1" s="66"/>
      <c r="E1" s="66"/>
    </row>
    <row r="2" spans="1:5" x14ac:dyDescent="0.3">
      <c r="A2" s="90" t="s">
        <v>149</v>
      </c>
      <c r="B2" s="91"/>
      <c r="C2" s="91"/>
      <c r="D2" s="91"/>
      <c r="E2" s="91"/>
    </row>
    <row r="3" spans="1:5" x14ac:dyDescent="0.3">
      <c r="A3" s="166" t="s">
        <v>150</v>
      </c>
      <c r="B3" s="91"/>
      <c r="C3" s="91"/>
      <c r="D3" s="91"/>
      <c r="E3" s="91"/>
    </row>
    <row r="4" spans="1:5" x14ac:dyDescent="0.3">
      <c r="A4" s="91"/>
      <c r="B4" s="91"/>
      <c r="C4" s="91"/>
      <c r="D4" s="91"/>
      <c r="E4" s="91"/>
    </row>
    <row r="5" spans="1:5" x14ac:dyDescent="0.3">
      <c r="A5" s="90" t="s">
        <v>120</v>
      </c>
      <c r="B5" s="91"/>
      <c r="C5" s="91"/>
      <c r="D5" s="91"/>
      <c r="E5" s="91"/>
    </row>
    <row r="6" spans="1:5" x14ac:dyDescent="0.3">
      <c r="A6" s="90" t="s">
        <v>135</v>
      </c>
      <c r="B6" s="91"/>
      <c r="C6" s="91"/>
      <c r="D6" s="91"/>
      <c r="E6" s="91"/>
    </row>
    <row r="7" spans="1:5" x14ac:dyDescent="0.3">
      <c r="A7" s="91"/>
      <c r="B7" s="91"/>
      <c r="C7" s="91"/>
      <c r="D7" s="91"/>
      <c r="E7" s="91"/>
    </row>
    <row r="8" spans="1:5" x14ac:dyDescent="0.3">
      <c r="A8" s="8"/>
      <c r="B8" s="1"/>
      <c r="C8" s="1"/>
      <c r="D8" s="1"/>
      <c r="E8" s="1"/>
    </row>
    <row r="9" spans="1:5" x14ac:dyDescent="0.3">
      <c r="A9" s="15" t="s">
        <v>7</v>
      </c>
      <c r="B9" s="16" t="s">
        <v>8</v>
      </c>
      <c r="C9" s="16" t="s">
        <v>9</v>
      </c>
      <c r="D9" s="308" t="s">
        <v>11</v>
      </c>
      <c r="E9" s="309"/>
    </row>
    <row r="10" spans="1:5" ht="28.8" x14ac:dyDescent="0.3">
      <c r="A10" s="2">
        <v>1</v>
      </c>
      <c r="B10" s="213" t="s">
        <v>122</v>
      </c>
      <c r="C10" s="2">
        <v>1</v>
      </c>
      <c r="D10" s="306"/>
      <c r="E10" s="307"/>
    </row>
    <row r="11" spans="1:5" ht="72" x14ac:dyDescent="0.3">
      <c r="A11" s="2">
        <v>2</v>
      </c>
      <c r="B11" s="213" t="s">
        <v>151</v>
      </c>
      <c r="C11" s="2">
        <v>1</v>
      </c>
      <c r="D11" s="306"/>
      <c r="E11" s="307"/>
    </row>
    <row r="12" spans="1:5" ht="57.6" x14ac:dyDescent="0.3">
      <c r="A12" s="2">
        <v>3</v>
      </c>
      <c r="B12" s="213" t="s">
        <v>141</v>
      </c>
      <c r="C12" s="2">
        <v>1</v>
      </c>
      <c r="D12" s="306"/>
      <c r="E12" s="307"/>
    </row>
    <row r="13" spans="1:5" x14ac:dyDescent="0.3">
      <c r="A13" s="19" t="s">
        <v>17</v>
      </c>
      <c r="B13" s="18"/>
      <c r="C13" s="17">
        <f>SUM(C10:C12)</f>
        <v>3</v>
      </c>
      <c r="D13" s="306"/>
      <c r="E13" s="307"/>
    </row>
    <row r="17" spans="1:8" ht="129.6" x14ac:dyDescent="0.3">
      <c r="A17" s="21" t="s">
        <v>41</v>
      </c>
      <c r="B17" s="217" t="s">
        <v>136</v>
      </c>
      <c r="C17" s="22"/>
      <c r="D17" s="22"/>
      <c r="E17" s="22"/>
      <c r="F17" s="22"/>
      <c r="G17" s="26"/>
      <c r="H17" s="218" t="s">
        <v>126</v>
      </c>
    </row>
    <row r="18" spans="1:8" ht="28.8" x14ac:dyDescent="0.3">
      <c r="A18" s="13" t="s">
        <v>44</v>
      </c>
      <c r="B18" s="216" t="s">
        <v>45</v>
      </c>
      <c r="C18" s="215" t="s">
        <v>46</v>
      </c>
      <c r="D18" s="215" t="s">
        <v>47</v>
      </c>
      <c r="E18" s="314" t="s">
        <v>48</v>
      </c>
      <c r="F18" s="315"/>
      <c r="G18" s="26"/>
      <c r="H18" s="26"/>
    </row>
    <row r="19" spans="1:8" x14ac:dyDescent="0.3">
      <c r="A19" s="219" t="s">
        <v>51</v>
      </c>
      <c r="B19" s="33">
        <v>2</v>
      </c>
      <c r="C19" s="220">
        <v>0</v>
      </c>
      <c r="D19" s="12">
        <f>+(1-(C19/B19))*100</f>
        <v>100</v>
      </c>
      <c r="E19" s="310" t="str">
        <f>IF(D19&gt;=90, "Aceptación Total", IF(D19&gt;=80, "Aceptación Media", "Rechazo"))</f>
        <v>Aceptación Total</v>
      </c>
      <c r="F19" s="311"/>
      <c r="G19" s="26"/>
      <c r="H19" s="26"/>
    </row>
    <row r="20" spans="1:8" x14ac:dyDescent="0.3">
      <c r="A20" s="219" t="s">
        <v>137</v>
      </c>
      <c r="B20" s="33">
        <v>1</v>
      </c>
      <c r="C20" s="220">
        <v>0</v>
      </c>
      <c r="D20" s="12">
        <f>+(1-(C20/B20))*100</f>
        <v>100</v>
      </c>
      <c r="E20" s="310" t="str">
        <f>IF(D20&gt;=90, "Aceptación Total", IF(D20&gt;=80, "Aceptación Media", "Rechazo"))</f>
        <v>Aceptación Total</v>
      </c>
      <c r="F20" s="311"/>
      <c r="G20" s="26"/>
      <c r="H20" s="26"/>
    </row>
    <row r="21" spans="1:8" x14ac:dyDescent="0.3">
      <c r="A21" s="26"/>
      <c r="B21" s="26"/>
      <c r="C21" s="26"/>
      <c r="D21" s="26"/>
      <c r="E21" s="26"/>
      <c r="F21" s="26"/>
      <c r="G21" s="26"/>
      <c r="H21" s="26"/>
    </row>
    <row r="22" spans="1:8" x14ac:dyDescent="0.3">
      <c r="A22" s="120" t="s">
        <v>71</v>
      </c>
      <c r="B22" s="26"/>
      <c r="C22" s="26"/>
      <c r="D22" s="26"/>
      <c r="E22" s="26"/>
      <c r="F22" s="26"/>
      <c r="G22" s="26"/>
      <c r="H22" s="26"/>
    </row>
    <row r="23" spans="1:8" x14ac:dyDescent="0.3">
      <c r="A23" s="13" t="s">
        <v>44</v>
      </c>
      <c r="B23" s="215" t="s">
        <v>59</v>
      </c>
      <c r="C23" s="215" t="s">
        <v>48</v>
      </c>
      <c r="D23" s="26"/>
      <c r="E23" s="26"/>
      <c r="F23" s="26"/>
      <c r="G23" s="26"/>
      <c r="H23" s="26"/>
    </row>
    <row r="24" spans="1:8" x14ac:dyDescent="0.3">
      <c r="A24" s="28" t="str">
        <f>+A19</f>
        <v>RF01</v>
      </c>
      <c r="B24" s="11">
        <f>D19</f>
        <v>100</v>
      </c>
      <c r="C24" s="12">
        <v>100</v>
      </c>
      <c r="D24" s="26"/>
      <c r="E24" s="26"/>
      <c r="F24" s="26"/>
      <c r="G24" s="26"/>
      <c r="H24" s="26"/>
    </row>
    <row r="25" spans="1:8" x14ac:dyDescent="0.3">
      <c r="A25" s="12" t="s">
        <v>137</v>
      </c>
      <c r="B25" s="226">
        <f>D20</f>
        <v>100</v>
      </c>
      <c r="C25" s="12">
        <v>100</v>
      </c>
      <c r="D25" s="26"/>
      <c r="E25" s="26"/>
      <c r="F25" s="26"/>
      <c r="G25" s="26"/>
      <c r="H25" s="26"/>
    </row>
    <row r="26" spans="1:8" x14ac:dyDescent="0.3">
      <c r="A26" s="25" t="s">
        <v>60</v>
      </c>
      <c r="B26" s="25">
        <f>SUM(B24:B24)/1</f>
        <v>100</v>
      </c>
      <c r="C26" s="25" t="str">
        <f>IF(B26&gt;=90, "Aceptación Total", IF(B26&gt;=80, "Aceptación Media", "Rechazo"))</f>
        <v>Aceptación Total</v>
      </c>
      <c r="D26" s="26"/>
      <c r="E26" s="26"/>
      <c r="F26" s="26"/>
      <c r="G26" s="26"/>
      <c r="H26" s="26"/>
    </row>
    <row r="27" spans="1:8" x14ac:dyDescent="0.3">
      <c r="D27" s="26"/>
      <c r="E27" s="26"/>
      <c r="F27" s="26"/>
      <c r="G27" s="26"/>
      <c r="H27" s="26"/>
    </row>
    <row r="28" spans="1:8" x14ac:dyDescent="0.3">
      <c r="D28" s="26"/>
      <c r="E28" s="26"/>
      <c r="F28" s="26"/>
      <c r="G28" s="26"/>
      <c r="H28" s="26"/>
    </row>
    <row r="29" spans="1:8" x14ac:dyDescent="0.3">
      <c r="D29" s="26"/>
      <c r="E29" s="26"/>
      <c r="F29" s="26"/>
      <c r="G29" s="26"/>
      <c r="H29" s="26"/>
    </row>
    <row r="30" spans="1:8" x14ac:dyDescent="0.3">
      <c r="D30" s="26"/>
      <c r="E30" s="26"/>
      <c r="F30" s="26"/>
      <c r="G30" s="26"/>
      <c r="H30" s="26"/>
    </row>
  </sheetData>
  <mergeCells count="8">
    <mergeCell ref="E20:F20"/>
    <mergeCell ref="D12:E12"/>
    <mergeCell ref="D13:E13"/>
    <mergeCell ref="D9:E9"/>
    <mergeCell ref="D10:E10"/>
    <mergeCell ref="D11:E11"/>
    <mergeCell ref="E18:F18"/>
    <mergeCell ref="E19:F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57133-2952-4E8C-81D4-1B8AC43D5716}">
  <dimension ref="A1:H30"/>
  <sheetViews>
    <sheetView topLeftCell="A15" workbookViewId="0">
      <selection activeCell="N29" sqref="N29"/>
    </sheetView>
  </sheetViews>
  <sheetFormatPr baseColWidth="10" defaultColWidth="8.88671875" defaultRowHeight="14.4" x14ac:dyDescent="0.3"/>
  <cols>
    <col min="1" max="1" width="21.88671875" customWidth="1"/>
    <col min="2" max="2" width="22.88671875" customWidth="1"/>
    <col min="3" max="3" width="20.109375" customWidth="1"/>
    <col min="4" max="4" width="19.6640625" customWidth="1"/>
    <col min="6" max="6" width="15.33203125" customWidth="1"/>
    <col min="8" max="8" width="24.5546875" customWidth="1"/>
  </cols>
  <sheetData>
    <row r="1" spans="1:5" x14ac:dyDescent="0.3">
      <c r="A1" s="65" t="s">
        <v>133</v>
      </c>
      <c r="B1" s="66"/>
      <c r="C1" s="66"/>
      <c r="D1" s="66"/>
      <c r="E1" s="66"/>
    </row>
    <row r="2" spans="1:5" x14ac:dyDescent="0.3">
      <c r="A2" s="90" t="s">
        <v>152</v>
      </c>
      <c r="B2" s="91"/>
      <c r="C2" s="91"/>
      <c r="D2" s="91"/>
      <c r="E2" s="91"/>
    </row>
    <row r="3" spans="1:5" x14ac:dyDescent="0.3">
      <c r="A3" s="166" t="s">
        <v>153</v>
      </c>
      <c r="B3" s="91"/>
      <c r="C3" s="91"/>
      <c r="D3" s="91"/>
      <c r="E3" s="91"/>
    </row>
    <row r="4" spans="1:5" x14ac:dyDescent="0.3">
      <c r="A4" s="91"/>
      <c r="B4" s="91"/>
      <c r="C4" s="91"/>
      <c r="D4" s="91"/>
      <c r="E4" s="91"/>
    </row>
    <row r="5" spans="1:5" x14ac:dyDescent="0.3">
      <c r="A5" s="90" t="s">
        <v>120</v>
      </c>
      <c r="B5" s="91"/>
      <c r="C5" s="91"/>
      <c r="D5" s="91"/>
      <c r="E5" s="91"/>
    </row>
    <row r="6" spans="1:5" x14ac:dyDescent="0.3">
      <c r="A6" s="90" t="s">
        <v>135</v>
      </c>
      <c r="B6" s="91"/>
      <c r="C6" s="91"/>
      <c r="D6" s="91"/>
      <c r="E6" s="91"/>
    </row>
    <row r="7" spans="1:5" x14ac:dyDescent="0.3">
      <c r="A7" s="91"/>
      <c r="B7" s="91"/>
      <c r="C7" s="91"/>
      <c r="D7" s="91"/>
      <c r="E7" s="91"/>
    </row>
    <row r="8" spans="1:5" x14ac:dyDescent="0.3">
      <c r="A8" s="8"/>
      <c r="B8" s="1"/>
      <c r="C8" s="1"/>
      <c r="D8" s="1"/>
      <c r="E8" s="1"/>
    </row>
    <row r="9" spans="1:5" x14ac:dyDescent="0.3">
      <c r="A9" s="15" t="s">
        <v>7</v>
      </c>
      <c r="B9" s="16" t="s">
        <v>8</v>
      </c>
      <c r="C9" s="16" t="s">
        <v>9</v>
      </c>
      <c r="D9" s="308" t="s">
        <v>11</v>
      </c>
      <c r="E9" s="308"/>
    </row>
    <row r="10" spans="1:5" ht="28.8" x14ac:dyDescent="0.3">
      <c r="A10" s="2">
        <v>1</v>
      </c>
      <c r="B10" s="213" t="s">
        <v>122</v>
      </c>
      <c r="C10" s="2">
        <v>1</v>
      </c>
      <c r="D10" s="306"/>
      <c r="E10" s="306"/>
    </row>
    <row r="11" spans="1:5" ht="72" x14ac:dyDescent="0.3">
      <c r="A11" s="2">
        <v>2</v>
      </c>
      <c r="B11" s="213" t="s">
        <v>154</v>
      </c>
      <c r="C11" s="2">
        <v>1</v>
      </c>
      <c r="D11" s="306"/>
      <c r="E11" s="306"/>
    </row>
    <row r="12" spans="1:5" ht="43.2" x14ac:dyDescent="0.3">
      <c r="A12" s="2">
        <v>3</v>
      </c>
      <c r="B12" s="213" t="s">
        <v>141</v>
      </c>
      <c r="C12" s="2">
        <v>1</v>
      </c>
      <c r="D12" s="306"/>
      <c r="E12" s="306"/>
    </row>
    <row r="13" spans="1:5" x14ac:dyDescent="0.3">
      <c r="A13" s="19" t="s">
        <v>17</v>
      </c>
      <c r="B13" s="18"/>
      <c r="C13" s="17">
        <f>SUM(C10:C12)</f>
        <v>3</v>
      </c>
      <c r="D13" s="312"/>
      <c r="E13" s="312"/>
    </row>
    <row r="20" spans="1:8" ht="115.2" x14ac:dyDescent="0.3">
      <c r="A20" s="21" t="s">
        <v>41</v>
      </c>
      <c r="B20" s="217" t="s">
        <v>136</v>
      </c>
      <c r="C20" s="22"/>
      <c r="D20" s="22"/>
      <c r="E20" s="22"/>
      <c r="F20" s="22"/>
      <c r="G20" s="26"/>
      <c r="H20" s="218" t="s">
        <v>126</v>
      </c>
    </row>
    <row r="21" spans="1:8" ht="28.8" x14ac:dyDescent="0.3">
      <c r="A21" s="13" t="s">
        <v>44</v>
      </c>
      <c r="B21" s="216" t="s">
        <v>45</v>
      </c>
      <c r="C21" s="215" t="s">
        <v>46</v>
      </c>
      <c r="D21" s="215" t="s">
        <v>47</v>
      </c>
      <c r="E21" s="314" t="s">
        <v>48</v>
      </c>
      <c r="F21" s="314"/>
      <c r="G21" s="26"/>
      <c r="H21" s="26"/>
    </row>
    <row r="22" spans="1:8" x14ac:dyDescent="0.3">
      <c r="A22" s="219" t="s">
        <v>53</v>
      </c>
      <c r="B22" s="33">
        <v>2</v>
      </c>
      <c r="C22" s="220">
        <v>0</v>
      </c>
      <c r="D22" s="12">
        <f>+(1-(C22/B22))*100</f>
        <v>100</v>
      </c>
      <c r="E22" s="310" t="str">
        <f>IF(D22&gt;=90, "Aceptación Total", IF(D22&gt;=80, "Aceptación Media", "Rechazo"))</f>
        <v>Aceptación Total</v>
      </c>
      <c r="F22" s="310"/>
      <c r="G22" s="26"/>
      <c r="H22" s="26"/>
    </row>
    <row r="23" spans="1:8" ht="15" customHeight="1" x14ac:dyDescent="0.3">
      <c r="A23" s="219" t="s">
        <v>137</v>
      </c>
      <c r="B23" s="33">
        <v>1</v>
      </c>
      <c r="C23" s="220">
        <v>0</v>
      </c>
      <c r="D23" s="12">
        <f>+(1-(C23/B23))*100</f>
        <v>100</v>
      </c>
      <c r="E23" s="310" t="str">
        <f>IF(D23&gt;=90, "Aceptación Total", IF(D23&gt;=80, "Aceptación Media", "Rechazo"))</f>
        <v>Aceptación Total</v>
      </c>
      <c r="F23" s="311"/>
      <c r="G23" s="26"/>
      <c r="H23" s="26"/>
    </row>
    <row r="24" spans="1:8" x14ac:dyDescent="0.3">
      <c r="A24" s="26"/>
      <c r="B24" s="26"/>
      <c r="C24" s="26"/>
      <c r="D24" s="26"/>
      <c r="E24" s="26"/>
      <c r="F24" s="26"/>
      <c r="G24" s="26"/>
      <c r="H24" s="26"/>
    </row>
    <row r="25" spans="1:8" x14ac:dyDescent="0.3">
      <c r="A25" s="120" t="s">
        <v>71</v>
      </c>
      <c r="B25" s="26"/>
      <c r="C25" s="26"/>
      <c r="D25" s="26"/>
      <c r="E25" s="26"/>
      <c r="F25" s="26"/>
      <c r="G25" s="26"/>
      <c r="H25" s="26"/>
    </row>
    <row r="26" spans="1:8" x14ac:dyDescent="0.3">
      <c r="A26" s="13" t="s">
        <v>44</v>
      </c>
      <c r="B26" s="215" t="s">
        <v>59</v>
      </c>
      <c r="C26" s="215" t="s">
        <v>48</v>
      </c>
      <c r="D26" s="26"/>
      <c r="E26" s="26"/>
      <c r="F26" s="26"/>
      <c r="G26" s="26"/>
      <c r="H26" s="26"/>
    </row>
    <row r="27" spans="1:8" x14ac:dyDescent="0.3">
      <c r="A27" s="28" t="str">
        <f>+A22</f>
        <v>RF02</v>
      </c>
      <c r="B27" s="11">
        <f>D22</f>
        <v>100</v>
      </c>
      <c r="C27" s="12">
        <v>100</v>
      </c>
      <c r="D27" s="26"/>
      <c r="E27" s="26"/>
      <c r="F27" s="26"/>
      <c r="G27" s="26"/>
      <c r="H27" s="26"/>
    </row>
    <row r="28" spans="1:8" x14ac:dyDescent="0.3">
      <c r="A28" s="12" t="s">
        <v>137</v>
      </c>
      <c r="B28" s="226">
        <f>D23</f>
        <v>100</v>
      </c>
      <c r="C28" s="220">
        <v>100</v>
      </c>
      <c r="D28" s="26"/>
      <c r="E28" s="26"/>
      <c r="F28" s="26"/>
      <c r="G28" s="26"/>
      <c r="H28" s="26"/>
    </row>
    <row r="29" spans="1:8" x14ac:dyDescent="0.3">
      <c r="A29" s="225" t="s">
        <v>60</v>
      </c>
      <c r="B29" s="225">
        <f>SUM(B27:B27)/1</f>
        <v>100</v>
      </c>
      <c r="C29" s="25" t="str">
        <f>IF(B29&gt;=90, "Aceptación Total", IF(B29&gt;=80, "Aceptación Media", "Rechazo"))</f>
        <v>Aceptación Total</v>
      </c>
      <c r="D29" s="26"/>
      <c r="E29" s="26"/>
      <c r="F29" s="26"/>
      <c r="G29" s="26"/>
      <c r="H29" s="26"/>
    </row>
    <row r="30" spans="1:8" x14ac:dyDescent="0.3">
      <c r="D30" s="26"/>
      <c r="E30" s="26"/>
      <c r="F30" s="26"/>
      <c r="G30" s="26"/>
      <c r="H30" s="26"/>
    </row>
  </sheetData>
  <mergeCells count="8">
    <mergeCell ref="E23:F23"/>
    <mergeCell ref="D12:E12"/>
    <mergeCell ref="D13:E13"/>
    <mergeCell ref="D9:E9"/>
    <mergeCell ref="D10:E10"/>
    <mergeCell ref="D11:E11"/>
    <mergeCell ref="E21:F21"/>
    <mergeCell ref="E22:F2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CCCF4-E757-4F3E-B478-4AC6CB902C98}">
  <dimension ref="A1:M91"/>
  <sheetViews>
    <sheetView topLeftCell="A70" zoomScale="89" zoomScaleNormal="113" workbookViewId="0">
      <selection activeCell="I65" sqref="I65"/>
    </sheetView>
  </sheetViews>
  <sheetFormatPr baseColWidth="10" defaultColWidth="11.44140625" defaultRowHeight="14.4" x14ac:dyDescent="0.3"/>
  <cols>
    <col min="1" max="1" width="6" style="1" customWidth="1"/>
    <col min="2" max="2" width="6.6640625" style="1" customWidth="1"/>
    <col min="3" max="3" width="42.109375" style="1" customWidth="1"/>
    <col min="4" max="4" width="58.33203125" style="1" customWidth="1"/>
    <col min="5" max="5" width="31.5546875" style="1" customWidth="1"/>
    <col min="6" max="6" width="29.88671875" style="1" customWidth="1"/>
    <col min="7" max="7" width="36.109375" style="1" customWidth="1"/>
    <col min="8" max="8" width="23.33203125" style="1" customWidth="1"/>
    <col min="9" max="9" width="55.88671875" style="1" customWidth="1"/>
    <col min="10" max="10" width="13.33203125" style="1" bestFit="1" customWidth="1"/>
    <col min="11" max="11" width="38.33203125" style="1" customWidth="1"/>
    <col min="12" max="12" width="15.109375" style="1" customWidth="1"/>
    <col min="13" max="16384" width="11.44140625" style="1"/>
  </cols>
  <sheetData>
    <row r="1" spans="1:13" ht="15.6" x14ac:dyDescent="0.3">
      <c r="A1" s="70"/>
      <c r="B1" s="70"/>
      <c r="C1" s="70"/>
      <c r="D1" s="70"/>
      <c r="E1" s="70"/>
      <c r="F1" s="70"/>
      <c r="G1" s="70"/>
      <c r="H1" s="70"/>
      <c r="I1" s="70"/>
      <c r="J1" s="70"/>
      <c r="K1" s="70"/>
      <c r="L1" s="70"/>
      <c r="M1" s="70"/>
    </row>
    <row r="2" spans="1:13" ht="35.4" customHeight="1" x14ac:dyDescent="0.35">
      <c r="A2" s="70"/>
      <c r="B2" s="70"/>
      <c r="C2" s="70"/>
      <c r="D2" s="70"/>
      <c r="E2" s="118" t="s">
        <v>155</v>
      </c>
      <c r="F2" s="118"/>
      <c r="G2" s="119"/>
      <c r="H2" s="70"/>
      <c r="I2" s="70"/>
      <c r="J2" s="70"/>
      <c r="K2" s="70"/>
      <c r="L2" s="70"/>
      <c r="M2" s="70"/>
    </row>
    <row r="3" spans="1:13" ht="43.95" customHeight="1" x14ac:dyDescent="0.3">
      <c r="A3" s="70"/>
      <c r="B3" s="70"/>
      <c r="C3" s="67" t="s">
        <v>156</v>
      </c>
      <c r="D3" s="68"/>
      <c r="E3" s="68"/>
      <c r="F3" s="68"/>
      <c r="G3" s="68"/>
      <c r="H3" s="68"/>
      <c r="I3" s="68"/>
      <c r="J3" s="70"/>
      <c r="K3" s="70"/>
      <c r="L3" s="70"/>
      <c r="M3" s="70"/>
    </row>
    <row r="4" spans="1:13" ht="28.95" customHeight="1" x14ac:dyDescent="0.3">
      <c r="A4" s="70"/>
      <c r="B4" s="70"/>
      <c r="C4" s="71" t="s">
        <v>157</v>
      </c>
      <c r="D4" s="72"/>
      <c r="E4" s="72"/>
      <c r="F4" s="72"/>
      <c r="G4" s="72"/>
      <c r="H4" s="72"/>
      <c r="I4" s="72"/>
      <c r="J4" s="70"/>
      <c r="K4" s="70"/>
      <c r="L4" s="70"/>
      <c r="M4" s="70"/>
    </row>
    <row r="5" spans="1:13" ht="15.6" x14ac:dyDescent="0.3">
      <c r="A5" s="70"/>
      <c r="B5" s="70"/>
      <c r="C5" s="72"/>
      <c r="D5" s="72"/>
      <c r="E5" s="72"/>
      <c r="F5" s="72"/>
      <c r="G5" s="72"/>
      <c r="H5" s="72"/>
      <c r="I5" s="72"/>
      <c r="J5" s="70"/>
      <c r="K5" s="70"/>
      <c r="L5" s="70"/>
      <c r="M5" s="70"/>
    </row>
    <row r="6" spans="1:13" ht="15.6" x14ac:dyDescent="0.3">
      <c r="A6" s="70"/>
      <c r="B6" s="70"/>
      <c r="C6" s="73" t="s">
        <v>158</v>
      </c>
      <c r="D6" s="72"/>
      <c r="E6" s="72"/>
      <c r="F6" s="72"/>
      <c r="G6" s="72"/>
      <c r="H6" s="72"/>
      <c r="I6" s="72"/>
      <c r="J6" s="70"/>
      <c r="K6" s="70"/>
      <c r="L6" s="70"/>
      <c r="M6" s="70"/>
    </row>
    <row r="7" spans="1:13" ht="15.6" x14ac:dyDescent="0.3">
      <c r="A7" s="70"/>
      <c r="B7" s="70"/>
      <c r="C7" s="72"/>
      <c r="D7" s="72"/>
      <c r="E7" s="72"/>
      <c r="F7" s="72"/>
      <c r="G7" s="72"/>
      <c r="H7" s="72"/>
      <c r="I7" s="72"/>
      <c r="J7" s="70"/>
      <c r="K7" s="70"/>
      <c r="L7" s="70"/>
      <c r="M7" s="70"/>
    </row>
    <row r="8" spans="1:13" ht="22.95" customHeight="1" x14ac:dyDescent="0.3">
      <c r="A8" s="70"/>
      <c r="B8" s="70"/>
      <c r="C8" s="71" t="s">
        <v>159</v>
      </c>
      <c r="D8" s="72"/>
      <c r="E8" s="72"/>
      <c r="F8" s="72"/>
      <c r="G8" s="72"/>
      <c r="H8" s="72"/>
      <c r="I8" s="72"/>
      <c r="J8" s="70"/>
      <c r="K8" s="70"/>
      <c r="L8" s="70"/>
      <c r="M8" s="70"/>
    </row>
    <row r="9" spans="1:13" ht="24" customHeight="1" x14ac:dyDescent="0.3">
      <c r="A9" s="70"/>
      <c r="B9" s="70"/>
      <c r="C9" s="71" t="s">
        <v>160</v>
      </c>
      <c r="D9" s="72"/>
      <c r="E9" s="72"/>
      <c r="F9" s="72"/>
      <c r="G9" s="72"/>
      <c r="H9" s="72"/>
      <c r="I9" s="72"/>
      <c r="J9" s="70"/>
      <c r="K9" s="70"/>
      <c r="L9" s="70"/>
      <c r="M9" s="70"/>
    </row>
    <row r="10" spans="1:13" ht="24" customHeight="1" x14ac:dyDescent="0.3">
      <c r="A10" s="70"/>
      <c r="B10" s="70"/>
      <c r="C10" s="72" t="s">
        <v>161</v>
      </c>
      <c r="D10" s="72"/>
      <c r="E10" s="72"/>
      <c r="F10" s="72"/>
      <c r="G10" s="72"/>
      <c r="H10" s="72"/>
      <c r="I10" s="72"/>
      <c r="J10" s="70"/>
      <c r="K10" s="70"/>
      <c r="L10" s="70"/>
      <c r="M10" s="70"/>
    </row>
    <row r="11" spans="1:13" ht="24" customHeight="1" x14ac:dyDescent="0.3">
      <c r="A11" s="70"/>
      <c r="B11" s="70"/>
      <c r="C11" s="72"/>
      <c r="D11" s="72"/>
      <c r="E11" s="72"/>
      <c r="F11" s="72"/>
      <c r="G11" s="72"/>
      <c r="H11" s="72"/>
      <c r="I11" s="72"/>
      <c r="J11" s="70"/>
      <c r="K11" s="70"/>
      <c r="L11" s="70"/>
      <c r="M11" s="70"/>
    </row>
    <row r="12" spans="1:13" ht="24" customHeight="1" x14ac:dyDescent="0.3">
      <c r="A12" s="70"/>
      <c r="B12" s="70"/>
      <c r="C12" s="74"/>
      <c r="D12" s="70"/>
      <c r="E12" s="70"/>
      <c r="F12" s="70"/>
      <c r="G12" s="70"/>
      <c r="H12" s="70"/>
      <c r="I12" s="70"/>
      <c r="J12" s="70"/>
      <c r="K12" s="70"/>
      <c r="L12" s="70"/>
      <c r="M12" s="70"/>
    </row>
    <row r="13" spans="1:13" ht="24" customHeight="1" x14ac:dyDescent="0.3">
      <c r="A13" s="70"/>
      <c r="B13" s="70"/>
      <c r="C13" s="74"/>
      <c r="D13" s="70"/>
      <c r="E13" s="70"/>
      <c r="F13" s="70"/>
      <c r="G13" s="70"/>
      <c r="H13" s="70"/>
      <c r="I13" s="70"/>
      <c r="J13" s="70"/>
      <c r="K13" s="70"/>
      <c r="L13" s="70"/>
      <c r="M13" s="70"/>
    </row>
    <row r="14" spans="1:13" ht="24" customHeight="1" x14ac:dyDescent="0.3">
      <c r="A14" s="70"/>
      <c r="B14" s="70"/>
      <c r="C14" s="74"/>
      <c r="D14" s="70"/>
      <c r="E14" s="70"/>
      <c r="F14" s="70"/>
      <c r="G14" s="70"/>
      <c r="H14" s="70"/>
      <c r="I14" s="70"/>
      <c r="J14" s="70"/>
      <c r="K14" s="70"/>
      <c r="L14" s="70"/>
      <c r="M14" s="70"/>
    </row>
    <row r="15" spans="1:13" ht="57" customHeight="1" x14ac:dyDescent="0.3">
      <c r="A15" s="70"/>
      <c r="B15" s="70"/>
      <c r="C15" s="80" t="s">
        <v>162</v>
      </c>
      <c r="D15" s="80" t="s">
        <v>163</v>
      </c>
      <c r="E15" s="79"/>
      <c r="F15" s="79"/>
      <c r="G15" s="79"/>
      <c r="H15" s="79"/>
      <c r="I15" s="79"/>
      <c r="J15" s="70"/>
      <c r="K15" s="98"/>
      <c r="L15" s="70"/>
      <c r="M15" s="70"/>
    </row>
    <row r="16" spans="1:13" ht="165" customHeight="1" x14ac:dyDescent="0.3">
      <c r="A16" s="70"/>
      <c r="B16" s="70"/>
      <c r="C16" s="99" t="s">
        <v>164</v>
      </c>
      <c r="D16" s="80" t="s">
        <v>165</v>
      </c>
      <c r="E16" s="80"/>
      <c r="F16" s="80"/>
      <c r="G16" s="79"/>
      <c r="H16" s="79"/>
      <c r="I16" s="79"/>
      <c r="J16" s="70"/>
      <c r="K16" s="98"/>
      <c r="L16" s="70"/>
      <c r="M16" s="70"/>
    </row>
    <row r="17" spans="1:13" ht="49.2" customHeight="1" x14ac:dyDescent="0.3">
      <c r="A17" s="70"/>
      <c r="B17" s="70"/>
      <c r="C17" s="75" t="s">
        <v>166</v>
      </c>
      <c r="D17" s="76" t="s">
        <v>167</v>
      </c>
      <c r="E17" s="89" t="s">
        <v>168</v>
      </c>
      <c r="F17" s="89" t="s">
        <v>169</v>
      </c>
      <c r="G17" s="89" t="s">
        <v>170</v>
      </c>
      <c r="H17" s="89" t="s">
        <v>171</v>
      </c>
      <c r="I17" s="89" t="s">
        <v>11</v>
      </c>
      <c r="J17" s="70"/>
      <c r="K17" s="98"/>
      <c r="L17" s="70"/>
      <c r="M17" s="70"/>
    </row>
    <row r="18" spans="1:13" ht="26.4" customHeight="1" x14ac:dyDescent="0.3">
      <c r="A18" s="70"/>
      <c r="B18" s="70"/>
      <c r="C18" s="86">
        <v>1</v>
      </c>
      <c r="D18" s="87" t="s">
        <v>172</v>
      </c>
      <c r="E18" s="78">
        <v>50</v>
      </c>
      <c r="F18" s="78">
        <v>0</v>
      </c>
      <c r="G18" s="1" t="str">
        <f t="shared" ref="G18:G23" si="0">IMSUB(E18,F18/100)</f>
        <v>50</v>
      </c>
      <c r="H18" s="78">
        <f t="shared" ref="H18:H23" si="1">IF(F18&lt;=20, 1, 0)</f>
        <v>1</v>
      </c>
      <c r="I18" s="316" t="s">
        <v>173</v>
      </c>
      <c r="J18" s="70"/>
      <c r="K18" s="98"/>
      <c r="L18" s="70"/>
      <c r="M18" s="70"/>
    </row>
    <row r="19" spans="1:13" ht="31.95" customHeight="1" x14ac:dyDescent="0.3">
      <c r="A19" s="70"/>
      <c r="B19" s="70"/>
      <c r="C19" s="86">
        <v>2</v>
      </c>
      <c r="D19" s="87" t="s">
        <v>174</v>
      </c>
      <c r="E19" s="78">
        <v>100</v>
      </c>
      <c r="F19" s="78">
        <v>0</v>
      </c>
      <c r="G19" s="100" t="str">
        <f t="shared" si="0"/>
        <v>100</v>
      </c>
      <c r="H19" s="78">
        <f t="shared" si="1"/>
        <v>1</v>
      </c>
      <c r="I19" s="317"/>
      <c r="J19" s="70"/>
      <c r="K19" s="98"/>
      <c r="L19" s="70"/>
      <c r="M19" s="70"/>
    </row>
    <row r="20" spans="1:13" ht="46.95" customHeight="1" x14ac:dyDescent="0.3">
      <c r="A20" s="70"/>
      <c r="B20" s="70"/>
      <c r="C20" s="86">
        <v>3</v>
      </c>
      <c r="D20" s="87" t="s">
        <v>175</v>
      </c>
      <c r="E20" s="78">
        <v>200</v>
      </c>
      <c r="F20" s="78">
        <v>0</v>
      </c>
      <c r="G20" s="1" t="str">
        <f t="shared" si="0"/>
        <v>200</v>
      </c>
      <c r="H20" s="78">
        <f t="shared" si="1"/>
        <v>1</v>
      </c>
      <c r="I20" s="317"/>
      <c r="J20" s="70"/>
      <c r="K20" s="98"/>
      <c r="L20" s="70"/>
      <c r="M20" s="70"/>
    </row>
    <row r="21" spans="1:13" ht="27.6" customHeight="1" x14ac:dyDescent="0.3">
      <c r="A21" s="70"/>
      <c r="B21" s="70"/>
      <c r="C21" s="86">
        <v>4</v>
      </c>
      <c r="D21" s="88" t="s">
        <v>176</v>
      </c>
      <c r="E21" s="78">
        <v>300</v>
      </c>
      <c r="F21" s="78">
        <v>0</v>
      </c>
      <c r="G21" s="77" t="str">
        <f t="shared" si="0"/>
        <v>300</v>
      </c>
      <c r="H21" s="78">
        <f t="shared" si="1"/>
        <v>1</v>
      </c>
      <c r="I21" s="317"/>
      <c r="J21" s="70"/>
      <c r="K21" s="98"/>
      <c r="L21" s="70"/>
      <c r="M21" s="70"/>
    </row>
    <row r="22" spans="1:13" ht="31.95" customHeight="1" x14ac:dyDescent="0.3">
      <c r="A22" s="70"/>
      <c r="B22" s="70"/>
      <c r="C22" s="86">
        <v>5</v>
      </c>
      <c r="D22" s="88" t="s">
        <v>177</v>
      </c>
      <c r="E22" s="78">
        <v>400</v>
      </c>
      <c r="F22" s="78">
        <v>0</v>
      </c>
      <c r="G22" s="77" t="str">
        <f t="shared" si="0"/>
        <v>400</v>
      </c>
      <c r="H22" s="78">
        <f t="shared" si="1"/>
        <v>1</v>
      </c>
      <c r="I22" s="317"/>
      <c r="J22" s="70"/>
      <c r="K22" s="98"/>
      <c r="L22" s="70"/>
      <c r="M22" s="70"/>
    </row>
    <row r="23" spans="1:13" ht="31.95" customHeight="1" x14ac:dyDescent="0.3">
      <c r="A23" s="70"/>
      <c r="B23" s="70"/>
      <c r="C23" s="86">
        <v>6</v>
      </c>
      <c r="D23" s="88" t="s">
        <v>178</v>
      </c>
      <c r="E23" s="78">
        <v>500</v>
      </c>
      <c r="F23" s="78">
        <v>0</v>
      </c>
      <c r="G23" s="77" t="str">
        <f t="shared" si="0"/>
        <v>500</v>
      </c>
      <c r="H23" s="78">
        <f t="shared" si="1"/>
        <v>1</v>
      </c>
      <c r="I23" s="317"/>
      <c r="J23" s="70"/>
      <c r="K23" s="70"/>
      <c r="L23" s="70"/>
      <c r="M23" s="70"/>
    </row>
    <row r="24" spans="1:13" ht="15.6" x14ac:dyDescent="0.3">
      <c r="A24" s="70"/>
      <c r="B24" s="70"/>
      <c r="C24" s="111" t="s">
        <v>179</v>
      </c>
      <c r="D24" s="114"/>
      <c r="E24" s="114"/>
      <c r="F24" s="114"/>
      <c r="G24" s="115"/>
      <c r="H24" s="85">
        <f>SUM(H18:H23)</f>
        <v>6</v>
      </c>
      <c r="I24" s="318"/>
      <c r="J24" s="70"/>
      <c r="K24" s="70"/>
      <c r="L24" s="70"/>
      <c r="M24" s="70"/>
    </row>
    <row r="25" spans="1:13" ht="15.6" x14ac:dyDescent="0.3">
      <c r="A25" s="70"/>
      <c r="B25" s="70"/>
      <c r="C25" s="70"/>
      <c r="D25" s="70"/>
      <c r="E25" s="70"/>
      <c r="F25" s="70"/>
      <c r="G25" s="70"/>
      <c r="H25" s="70"/>
      <c r="I25" s="70"/>
      <c r="J25" s="70"/>
      <c r="K25" s="70"/>
      <c r="L25" s="70"/>
      <c r="M25" s="70"/>
    </row>
    <row r="26" spans="1:13" ht="15.6" x14ac:dyDescent="0.3">
      <c r="A26" s="70"/>
      <c r="B26" s="70"/>
      <c r="C26" s="70"/>
      <c r="D26" s="70"/>
      <c r="E26" s="70"/>
      <c r="F26" s="70"/>
      <c r="G26" s="70"/>
      <c r="H26" s="70"/>
      <c r="I26" s="70"/>
      <c r="J26" s="70"/>
      <c r="K26" s="70"/>
      <c r="L26" s="70"/>
      <c r="M26" s="70"/>
    </row>
    <row r="27" spans="1:13" ht="15.6" x14ac:dyDescent="0.3">
      <c r="A27" s="70"/>
      <c r="B27" s="70"/>
      <c r="C27" s="70"/>
      <c r="D27" s="70"/>
      <c r="E27" s="70"/>
      <c r="F27" s="70"/>
      <c r="G27" s="70"/>
      <c r="H27" s="70"/>
      <c r="I27" s="70"/>
      <c r="J27" s="70"/>
      <c r="K27" s="70"/>
      <c r="L27" s="70"/>
      <c r="M27" s="70"/>
    </row>
    <row r="28" spans="1:13" ht="15.6" x14ac:dyDescent="0.3">
      <c r="A28" s="70"/>
      <c r="B28" s="70"/>
      <c r="C28" s="70"/>
      <c r="D28" s="70"/>
      <c r="E28" s="70"/>
      <c r="F28" s="70"/>
      <c r="G28" s="70"/>
      <c r="H28" s="70"/>
      <c r="I28" s="70"/>
      <c r="J28" s="70"/>
      <c r="K28" s="70"/>
      <c r="L28" s="70"/>
      <c r="M28" s="70"/>
    </row>
    <row r="29" spans="1:13" ht="15.6" x14ac:dyDescent="0.3">
      <c r="A29" s="70"/>
      <c r="B29" s="70"/>
      <c r="C29" s="102" t="s">
        <v>71</v>
      </c>
      <c r="D29" s="101"/>
      <c r="E29" s="101"/>
      <c r="F29" s="70"/>
      <c r="G29" s="70"/>
      <c r="H29" s="70"/>
      <c r="I29" s="70"/>
      <c r="J29" s="70"/>
      <c r="K29" s="70"/>
      <c r="L29" s="83"/>
      <c r="M29" s="70"/>
    </row>
    <row r="30" spans="1:13" ht="21.6" customHeight="1" x14ac:dyDescent="0.3">
      <c r="A30" s="70"/>
      <c r="B30" s="70"/>
      <c r="C30" s="101"/>
      <c r="D30" s="101"/>
      <c r="E30" s="101"/>
      <c r="F30" s="70"/>
      <c r="G30" s="70"/>
      <c r="H30" s="70"/>
      <c r="I30" s="70"/>
      <c r="J30" s="70"/>
      <c r="K30" s="70"/>
      <c r="L30" s="83"/>
      <c r="M30" s="70"/>
    </row>
    <row r="31" spans="1:13" ht="85.95" customHeight="1" x14ac:dyDescent="0.3">
      <c r="A31" s="70"/>
      <c r="B31" s="70"/>
      <c r="C31" s="112" t="s">
        <v>180</v>
      </c>
      <c r="D31" s="112" t="s">
        <v>181</v>
      </c>
      <c r="E31" s="101"/>
      <c r="F31" s="70"/>
      <c r="G31" s="70"/>
      <c r="H31" s="70"/>
      <c r="I31" s="70"/>
      <c r="J31" s="70"/>
      <c r="K31" s="70"/>
      <c r="L31" s="83"/>
      <c r="M31" s="70"/>
    </row>
    <row r="32" spans="1:13" ht="36.6" customHeight="1" x14ac:dyDescent="0.3">
      <c r="A32" s="70"/>
      <c r="B32" s="70"/>
      <c r="C32" s="112"/>
      <c r="D32" s="101"/>
      <c r="E32" s="101"/>
      <c r="F32" s="70"/>
      <c r="G32" s="70"/>
      <c r="H32" s="70"/>
      <c r="I32" s="70"/>
      <c r="J32" s="70"/>
      <c r="K32" s="70"/>
      <c r="L32" s="83"/>
      <c r="M32" s="70"/>
    </row>
    <row r="33" spans="1:13" ht="64.95" customHeight="1" x14ac:dyDescent="0.3">
      <c r="A33" s="70"/>
      <c r="B33" s="70"/>
      <c r="C33" s="110" t="s">
        <v>179</v>
      </c>
      <c r="D33" s="81" t="s">
        <v>182</v>
      </c>
      <c r="E33" s="106" t="s">
        <v>48</v>
      </c>
      <c r="F33" s="103"/>
      <c r="G33" s="113" t="s">
        <v>183</v>
      </c>
      <c r="H33" s="70"/>
      <c r="I33" s="70"/>
      <c r="J33" s="70"/>
      <c r="K33" s="70"/>
      <c r="L33" s="70"/>
      <c r="M33" s="70"/>
    </row>
    <row r="34" spans="1:13" ht="66.599999999999994" customHeight="1" x14ac:dyDescent="0.3">
      <c r="A34" s="70"/>
      <c r="B34" s="70"/>
      <c r="C34" s="82">
        <f>H24</f>
        <v>6</v>
      </c>
      <c r="D34" s="84">
        <v>6</v>
      </c>
      <c r="E34" s="107">
        <f>(C34/D34)*100</f>
        <v>100</v>
      </c>
      <c r="F34" s="104"/>
      <c r="G34" s="113" t="s">
        <v>184</v>
      </c>
      <c r="H34" s="70"/>
      <c r="I34" s="70"/>
      <c r="J34" s="70"/>
      <c r="K34" s="70"/>
      <c r="L34" s="70"/>
      <c r="M34" s="70"/>
    </row>
    <row r="35" spans="1:13" ht="42.6" customHeight="1" x14ac:dyDescent="0.3">
      <c r="A35" s="70"/>
      <c r="B35" s="70"/>
      <c r="C35" s="111" t="s">
        <v>60</v>
      </c>
      <c r="D35" s="109"/>
      <c r="E35" s="108" t="str">
        <f>IF(E34&gt;=90, "Aceptación Total", IF(E34&gt;=80, "Aceptación Media", "Rechazo"))</f>
        <v>Aceptación Total</v>
      </c>
      <c r="F35" s="105"/>
      <c r="G35" s="113" t="s">
        <v>185</v>
      </c>
      <c r="H35" s="70"/>
      <c r="I35" s="70"/>
      <c r="J35" s="70"/>
      <c r="K35" s="70"/>
      <c r="L35" s="70"/>
      <c r="M35" s="70"/>
    </row>
    <row r="36" spans="1:13" ht="15.6" x14ac:dyDescent="0.3">
      <c r="A36" s="70"/>
      <c r="B36" s="70"/>
      <c r="C36" s="70"/>
      <c r="D36" s="70"/>
      <c r="E36" s="70"/>
      <c r="F36" s="70"/>
      <c r="G36" s="70"/>
      <c r="H36" s="70"/>
      <c r="I36" s="70"/>
      <c r="J36" s="70"/>
      <c r="K36" s="70"/>
      <c r="L36" s="70"/>
      <c r="M36" s="70"/>
    </row>
    <row r="37" spans="1:13" ht="15.6" x14ac:dyDescent="0.3">
      <c r="A37" s="70"/>
      <c r="B37" s="70"/>
      <c r="C37" s="70"/>
      <c r="D37" s="70"/>
      <c r="E37" s="70"/>
      <c r="F37" s="70"/>
      <c r="G37" s="70"/>
      <c r="H37" s="70"/>
      <c r="I37" s="70"/>
      <c r="J37" s="70"/>
      <c r="K37" s="70"/>
      <c r="L37" s="70"/>
      <c r="M37" s="70"/>
    </row>
    <row r="38" spans="1:13" ht="15.6" x14ac:dyDescent="0.3">
      <c r="A38" s="70"/>
      <c r="B38" s="70"/>
      <c r="C38" s="70"/>
      <c r="D38" s="70"/>
      <c r="E38" s="70"/>
      <c r="F38" s="70"/>
      <c r="G38" s="70"/>
      <c r="H38" s="70"/>
      <c r="I38" s="70"/>
      <c r="J38" s="70"/>
      <c r="K38" s="70"/>
      <c r="L38" s="70"/>
      <c r="M38" s="70"/>
    </row>
    <row r="39" spans="1:13" ht="15.6" x14ac:dyDescent="0.3">
      <c r="A39" s="70"/>
      <c r="B39" s="70"/>
      <c r="C39" s="70"/>
      <c r="D39" s="70"/>
      <c r="E39" s="70"/>
      <c r="F39" s="70"/>
      <c r="G39" s="70"/>
      <c r="H39" s="70"/>
      <c r="I39" s="70"/>
      <c r="J39" s="70"/>
      <c r="K39" s="70"/>
      <c r="L39" s="70"/>
      <c r="M39" s="70"/>
    </row>
    <row r="40" spans="1:13" ht="15.6" x14ac:dyDescent="0.3">
      <c r="A40" s="70"/>
      <c r="B40" s="70"/>
      <c r="C40" s="70"/>
      <c r="D40" s="70"/>
      <c r="E40" s="70"/>
      <c r="F40" s="70"/>
      <c r="G40" s="70"/>
      <c r="H40" s="70"/>
      <c r="I40" s="70"/>
      <c r="J40" s="70"/>
      <c r="K40" s="70"/>
      <c r="L40" s="70"/>
      <c r="M40" s="70"/>
    </row>
    <row r="41" spans="1:13" ht="36" customHeight="1" x14ac:dyDescent="0.3">
      <c r="A41" s="70"/>
      <c r="B41" s="70"/>
      <c r="C41" s="67" t="s">
        <v>156</v>
      </c>
      <c r="D41" s="68"/>
      <c r="E41" s="68"/>
      <c r="F41" s="68"/>
      <c r="G41" s="68"/>
      <c r="H41" s="68"/>
      <c r="I41" s="68"/>
      <c r="J41" s="70"/>
      <c r="K41" s="70"/>
      <c r="L41" s="70"/>
      <c r="M41" s="70"/>
    </row>
    <row r="42" spans="1:13" ht="15.6" x14ac:dyDescent="0.3">
      <c r="B42" s="70"/>
      <c r="C42" s="71" t="s">
        <v>186</v>
      </c>
      <c r="D42" s="72"/>
      <c r="E42" s="72"/>
      <c r="F42" s="72"/>
      <c r="G42" s="72"/>
      <c r="H42" s="72"/>
      <c r="I42" s="72"/>
    </row>
    <row r="43" spans="1:13" ht="15.6" x14ac:dyDescent="0.3">
      <c r="B43" s="70"/>
      <c r="C43" s="72"/>
      <c r="D43" s="72"/>
      <c r="E43" s="72"/>
      <c r="F43" s="72"/>
      <c r="G43" s="72"/>
      <c r="H43" s="72"/>
      <c r="I43" s="72"/>
    </row>
    <row r="44" spans="1:13" ht="15.6" x14ac:dyDescent="0.3">
      <c r="B44" s="70"/>
      <c r="C44" s="73" t="s">
        <v>158</v>
      </c>
      <c r="D44" s="72"/>
      <c r="E44" s="72"/>
      <c r="F44" s="72"/>
      <c r="G44" s="72"/>
      <c r="H44" s="72"/>
      <c r="I44" s="72"/>
    </row>
    <row r="45" spans="1:13" ht="15.6" x14ac:dyDescent="0.3">
      <c r="B45" s="70"/>
      <c r="C45" s="72"/>
      <c r="D45" s="72"/>
      <c r="E45" s="72"/>
      <c r="F45" s="72"/>
      <c r="G45" s="72"/>
      <c r="H45" s="72"/>
      <c r="I45" s="72"/>
    </row>
    <row r="46" spans="1:13" ht="15.6" x14ac:dyDescent="0.3">
      <c r="B46" s="70"/>
      <c r="C46" s="71" t="s">
        <v>187</v>
      </c>
      <c r="D46" s="72"/>
      <c r="E46" s="72"/>
      <c r="F46" s="72"/>
      <c r="G46" s="72"/>
      <c r="H46" s="72"/>
      <c r="I46" s="72"/>
    </row>
    <row r="47" spans="1:13" ht="15.6" x14ac:dyDescent="0.3">
      <c r="B47" s="70"/>
      <c r="C47" s="71" t="s">
        <v>160</v>
      </c>
      <c r="D47" s="72"/>
      <c r="E47" s="72"/>
      <c r="F47" s="72"/>
      <c r="G47" s="72"/>
      <c r="H47" s="72"/>
      <c r="I47" s="72"/>
    </row>
    <row r="48" spans="1:13" ht="15.6" x14ac:dyDescent="0.3">
      <c r="B48" s="70"/>
      <c r="C48" s="72" t="s">
        <v>161</v>
      </c>
      <c r="D48" s="72"/>
      <c r="E48" s="72"/>
      <c r="F48" s="72"/>
      <c r="G48" s="72"/>
      <c r="H48" s="72"/>
      <c r="I48" s="72"/>
    </row>
    <row r="49" spans="2:9" ht="15.6" x14ac:dyDescent="0.3">
      <c r="B49" s="70"/>
      <c r="C49" s="72"/>
      <c r="D49" s="72"/>
      <c r="E49" s="72"/>
      <c r="F49" s="72"/>
      <c r="G49" s="72"/>
      <c r="H49" s="72"/>
      <c r="I49" s="72"/>
    </row>
    <row r="50" spans="2:9" ht="15.6" x14ac:dyDescent="0.3">
      <c r="B50" s="70"/>
      <c r="C50" s="74"/>
      <c r="D50" s="70"/>
      <c r="E50" s="70"/>
      <c r="F50" s="70"/>
      <c r="G50" s="70"/>
      <c r="H50" s="70"/>
      <c r="I50" s="70"/>
    </row>
    <row r="51" spans="2:9" ht="15.6" x14ac:dyDescent="0.3">
      <c r="B51" s="70"/>
      <c r="C51" s="74"/>
      <c r="D51" s="70"/>
      <c r="E51" s="70"/>
      <c r="F51" s="70"/>
      <c r="G51" s="70"/>
      <c r="H51" s="70"/>
      <c r="I51" s="70"/>
    </row>
    <row r="52" spans="2:9" ht="28.95" customHeight="1" x14ac:dyDescent="0.3">
      <c r="B52" s="70"/>
      <c r="C52" s="74"/>
      <c r="D52" s="70"/>
      <c r="E52" s="70"/>
      <c r="F52" s="70"/>
      <c r="G52" s="70"/>
      <c r="H52" s="70"/>
      <c r="I52" s="70"/>
    </row>
    <row r="53" spans="2:9" ht="94.95" customHeight="1" x14ac:dyDescent="0.3">
      <c r="B53" s="70"/>
      <c r="C53" s="80" t="s">
        <v>162</v>
      </c>
      <c r="D53" s="80" t="s">
        <v>163</v>
      </c>
      <c r="E53" s="79"/>
      <c r="F53" s="79"/>
      <c r="G53" s="79"/>
      <c r="H53" s="79"/>
      <c r="I53" s="79"/>
    </row>
    <row r="54" spans="2:9" ht="156" x14ac:dyDescent="0.3">
      <c r="B54" s="70"/>
      <c r="C54" s="99" t="s">
        <v>164</v>
      </c>
      <c r="D54" s="80" t="s">
        <v>188</v>
      </c>
      <c r="E54" s="80"/>
      <c r="F54" s="80"/>
      <c r="G54" s="79"/>
      <c r="H54" s="79"/>
      <c r="I54" s="79"/>
    </row>
    <row r="55" spans="2:9" ht="63.6" customHeight="1" x14ac:dyDescent="0.3">
      <c r="B55" s="70"/>
      <c r="C55" s="75" t="s">
        <v>166</v>
      </c>
      <c r="D55" s="76" t="s">
        <v>167</v>
      </c>
      <c r="E55" s="89" t="s">
        <v>168</v>
      </c>
      <c r="F55" s="89" t="s">
        <v>169</v>
      </c>
      <c r="G55" s="89" t="s">
        <v>189</v>
      </c>
      <c r="H55" s="89" t="s">
        <v>171</v>
      </c>
      <c r="I55" s="89" t="s">
        <v>11</v>
      </c>
    </row>
    <row r="56" spans="2:9" ht="28.8" x14ac:dyDescent="0.3">
      <c r="B56" s="70"/>
      <c r="C56" s="86">
        <v>1</v>
      </c>
      <c r="D56" s="87" t="s">
        <v>190</v>
      </c>
      <c r="E56" s="78">
        <v>50</v>
      </c>
      <c r="F56" s="78">
        <v>0</v>
      </c>
      <c r="G56" s="1" t="str">
        <f t="shared" ref="G56:G61" si="2">IMSUB(E56,F56/100)</f>
        <v>50</v>
      </c>
      <c r="H56" s="78">
        <f t="shared" ref="H56:H61" si="3">IF(F56&lt;=20, 1, 0)</f>
        <v>1</v>
      </c>
      <c r="I56" s="316" t="s">
        <v>173</v>
      </c>
    </row>
    <row r="57" spans="2:9" ht="28.8" x14ac:dyDescent="0.3">
      <c r="B57" s="70"/>
      <c r="C57" s="86">
        <v>2</v>
      </c>
      <c r="D57" s="87" t="s">
        <v>191</v>
      </c>
      <c r="E57" s="78">
        <v>100</v>
      </c>
      <c r="F57" s="78">
        <v>0</v>
      </c>
      <c r="G57" s="100" t="str">
        <f t="shared" si="2"/>
        <v>100</v>
      </c>
      <c r="H57" s="78">
        <f t="shared" si="3"/>
        <v>1</v>
      </c>
      <c r="I57" s="317"/>
    </row>
    <row r="58" spans="2:9" ht="28.8" x14ac:dyDescent="0.3">
      <c r="B58" s="70"/>
      <c r="C58" s="86">
        <v>3</v>
      </c>
      <c r="D58" s="87" t="s">
        <v>192</v>
      </c>
      <c r="E58" s="78">
        <v>200</v>
      </c>
      <c r="F58" s="78">
        <v>0</v>
      </c>
      <c r="G58" s="1" t="str">
        <f t="shared" si="2"/>
        <v>200</v>
      </c>
      <c r="H58" s="78">
        <f t="shared" si="3"/>
        <v>1</v>
      </c>
      <c r="I58" s="317"/>
    </row>
    <row r="59" spans="2:9" ht="28.8" x14ac:dyDescent="0.3">
      <c r="B59" s="70"/>
      <c r="C59" s="86">
        <v>4</v>
      </c>
      <c r="D59" s="88" t="s">
        <v>193</v>
      </c>
      <c r="E59" s="78">
        <v>300</v>
      </c>
      <c r="F59" s="78">
        <v>0</v>
      </c>
      <c r="G59" s="77" t="str">
        <f t="shared" si="2"/>
        <v>300</v>
      </c>
      <c r="H59" s="78">
        <f t="shared" si="3"/>
        <v>1</v>
      </c>
      <c r="I59" s="317"/>
    </row>
    <row r="60" spans="2:9" ht="28.8" x14ac:dyDescent="0.3">
      <c r="B60" s="70"/>
      <c r="C60" s="86">
        <v>5</v>
      </c>
      <c r="D60" s="88" t="s">
        <v>194</v>
      </c>
      <c r="E60" s="78">
        <v>400</v>
      </c>
      <c r="F60" s="78">
        <v>0</v>
      </c>
      <c r="G60" s="77" t="str">
        <f t="shared" si="2"/>
        <v>400</v>
      </c>
      <c r="H60" s="78">
        <f t="shared" si="3"/>
        <v>1</v>
      </c>
      <c r="I60" s="317"/>
    </row>
    <row r="61" spans="2:9" ht="28.8" x14ac:dyDescent="0.3">
      <c r="B61" s="70"/>
      <c r="C61" s="86">
        <v>6</v>
      </c>
      <c r="D61" s="88" t="s">
        <v>195</v>
      </c>
      <c r="E61" s="78">
        <v>500</v>
      </c>
      <c r="F61" s="78">
        <v>0</v>
      </c>
      <c r="G61" s="77" t="str">
        <f t="shared" si="2"/>
        <v>500</v>
      </c>
      <c r="H61" s="78">
        <f t="shared" si="3"/>
        <v>1</v>
      </c>
      <c r="I61" s="317"/>
    </row>
    <row r="62" spans="2:9" ht="24" customHeight="1" x14ac:dyDescent="0.3">
      <c r="B62" s="70"/>
      <c r="C62" s="111" t="s">
        <v>179</v>
      </c>
      <c r="D62" s="114"/>
      <c r="E62" s="114"/>
      <c r="F62" s="114"/>
      <c r="G62" s="115"/>
      <c r="H62" s="85">
        <f>SUM(H56:H61)</f>
        <v>6</v>
      </c>
      <c r="I62" s="318"/>
    </row>
    <row r="63" spans="2:9" ht="15.6" x14ac:dyDescent="0.3">
      <c r="B63" s="70"/>
      <c r="C63" s="70"/>
      <c r="D63" s="70"/>
      <c r="E63" s="70"/>
      <c r="F63" s="70"/>
      <c r="G63" s="70"/>
      <c r="H63" s="70"/>
      <c r="I63" s="70"/>
    </row>
    <row r="64" spans="2:9" ht="15.6" x14ac:dyDescent="0.3">
      <c r="B64" s="70"/>
      <c r="C64" s="70"/>
      <c r="D64" s="70"/>
      <c r="E64" s="70"/>
      <c r="F64" s="70"/>
      <c r="G64" s="70"/>
      <c r="H64" s="70"/>
      <c r="I64" s="70"/>
    </row>
    <row r="65" spans="2:9" ht="15.6" x14ac:dyDescent="0.3">
      <c r="B65" s="70"/>
      <c r="C65" s="70"/>
      <c r="D65" s="70"/>
      <c r="E65" s="70"/>
      <c r="F65" s="70"/>
      <c r="G65" s="70"/>
      <c r="H65" s="70"/>
      <c r="I65" s="70"/>
    </row>
    <row r="66" spans="2:9" ht="15.6" x14ac:dyDescent="0.3">
      <c r="B66" s="70"/>
      <c r="C66" s="70"/>
      <c r="D66" s="70"/>
      <c r="E66" s="70"/>
      <c r="F66" s="70"/>
      <c r="G66" s="70"/>
      <c r="H66" s="70"/>
      <c r="I66" s="70"/>
    </row>
    <row r="67" spans="2:9" ht="15.6" x14ac:dyDescent="0.3">
      <c r="B67" s="70"/>
      <c r="C67" s="102" t="s">
        <v>71</v>
      </c>
      <c r="D67" s="101"/>
      <c r="E67" s="101"/>
      <c r="F67" s="70"/>
      <c r="G67" s="70"/>
      <c r="H67" s="70"/>
      <c r="I67" s="70"/>
    </row>
    <row r="68" spans="2:9" ht="15.6" x14ac:dyDescent="0.3">
      <c r="B68" s="70"/>
      <c r="C68" s="101"/>
      <c r="D68" s="101"/>
      <c r="E68" s="101"/>
      <c r="F68" s="70"/>
      <c r="G68" s="120"/>
      <c r="H68" s="70"/>
      <c r="I68" s="70"/>
    </row>
    <row r="69" spans="2:9" ht="78" x14ac:dyDescent="0.3">
      <c r="B69" s="70"/>
      <c r="C69" s="112" t="s">
        <v>180</v>
      </c>
      <c r="D69" s="112" t="s">
        <v>181</v>
      </c>
      <c r="E69" s="101"/>
      <c r="F69" s="70"/>
      <c r="G69" s="120"/>
      <c r="H69" s="70"/>
      <c r="I69" s="70"/>
    </row>
    <row r="70" spans="2:9" ht="15.6" x14ac:dyDescent="0.3">
      <c r="B70" s="70"/>
      <c r="C70" s="112"/>
      <c r="D70" s="101"/>
      <c r="E70" s="101"/>
      <c r="F70" s="70"/>
      <c r="G70" s="113"/>
      <c r="H70" s="70"/>
      <c r="I70" s="70"/>
    </row>
    <row r="71" spans="2:9" ht="42" customHeight="1" x14ac:dyDescent="0.3">
      <c r="B71" s="70"/>
      <c r="C71" s="110" t="s">
        <v>179</v>
      </c>
      <c r="D71" s="81" t="s">
        <v>182</v>
      </c>
      <c r="E71" s="106" t="s">
        <v>48</v>
      </c>
      <c r="F71" s="103"/>
      <c r="G71" s="113" t="s">
        <v>196</v>
      </c>
      <c r="H71" s="70"/>
      <c r="I71" s="70"/>
    </row>
    <row r="72" spans="2:9" ht="59.4" customHeight="1" x14ac:dyDescent="0.3">
      <c r="B72" s="70"/>
      <c r="C72" s="134">
        <f>H62</f>
        <v>6</v>
      </c>
      <c r="D72" s="135">
        <v>6</v>
      </c>
      <c r="E72" s="136">
        <f>(C72/D72)*100</f>
        <v>100</v>
      </c>
      <c r="F72" s="104"/>
      <c r="G72" s="113" t="s">
        <v>197</v>
      </c>
      <c r="H72" s="70"/>
      <c r="I72" s="70"/>
    </row>
    <row r="73" spans="2:9" ht="28.8" x14ac:dyDescent="0.3">
      <c r="B73" s="70"/>
      <c r="C73" s="111" t="s">
        <v>60</v>
      </c>
      <c r="D73" s="109"/>
      <c r="E73" s="108" t="str">
        <f>IF(E72&gt;=90, "Aceptación Total", IF(E72&gt;=80, "Aceptación Media", "Rechazo"))</f>
        <v>Aceptación Total</v>
      </c>
      <c r="F73" s="105"/>
      <c r="G73" s="113" t="s">
        <v>185</v>
      </c>
      <c r="H73" s="70"/>
      <c r="I73" s="70"/>
    </row>
    <row r="76" spans="2:9" x14ac:dyDescent="0.3">
      <c r="G76" s="120"/>
    </row>
    <row r="77" spans="2:9" x14ac:dyDescent="0.3">
      <c r="G77" s="120"/>
    </row>
    <row r="78" spans="2:9" ht="15.6" x14ac:dyDescent="0.3">
      <c r="B78" s="70"/>
      <c r="C78" s="70"/>
      <c r="D78" s="70"/>
      <c r="E78" s="70"/>
      <c r="F78" s="70"/>
      <c r="G78" s="120"/>
      <c r="H78" s="70"/>
    </row>
    <row r="79" spans="2:9" ht="15.6" x14ac:dyDescent="0.3">
      <c r="B79" s="70"/>
      <c r="C79" s="117" t="s">
        <v>198</v>
      </c>
      <c r="D79" s="116"/>
      <c r="E79" s="116"/>
      <c r="F79" s="116"/>
      <c r="G79" s="116"/>
      <c r="H79" s="70"/>
    </row>
    <row r="80" spans="2:9" ht="15" customHeight="1" x14ac:dyDescent="0.3">
      <c r="B80" s="70"/>
      <c r="C80" s="116"/>
      <c r="D80" s="116"/>
      <c r="E80" s="116"/>
      <c r="F80" s="116"/>
      <c r="G80" s="116"/>
      <c r="H80" s="70"/>
    </row>
    <row r="81" spans="2:8" ht="49.95" customHeight="1" x14ac:dyDescent="0.3">
      <c r="B81" s="70"/>
      <c r="C81" s="132" t="s">
        <v>199</v>
      </c>
      <c r="D81" s="132"/>
      <c r="E81" s="116"/>
      <c r="F81" s="116"/>
      <c r="G81" s="116"/>
      <c r="H81" s="70"/>
    </row>
    <row r="82" spans="2:8" ht="92.4" customHeight="1" x14ac:dyDescent="0.3">
      <c r="B82" s="70"/>
      <c r="C82" s="132" t="e" vm="1">
        <v>#VALUE!</v>
      </c>
      <c r="D82" s="116"/>
      <c r="E82" s="116"/>
      <c r="F82" s="116"/>
      <c r="G82" s="116"/>
      <c r="H82" s="70"/>
    </row>
    <row r="83" spans="2:8" ht="47.4" customHeight="1" x14ac:dyDescent="0.3">
      <c r="B83" s="70"/>
      <c r="C83" s="133" t="s">
        <v>200</v>
      </c>
      <c r="D83" s="133" t="s">
        <v>201</v>
      </c>
      <c r="E83" s="137" t="s">
        <v>202</v>
      </c>
      <c r="F83" s="137" t="s">
        <v>203</v>
      </c>
      <c r="G83" s="137" t="s">
        <v>48</v>
      </c>
      <c r="H83" s="70"/>
    </row>
    <row r="84" spans="2:8" ht="15.6" x14ac:dyDescent="0.3">
      <c r="B84" s="70"/>
      <c r="C84" s="82" t="str">
        <f t="shared" ref="C84:C89" si="4">G18</f>
        <v>50</v>
      </c>
      <c r="D84" s="107" t="str">
        <f t="shared" ref="D84:D89" si="5">G56</f>
        <v>50</v>
      </c>
      <c r="E84" s="107">
        <f t="shared" ref="E84:E89" si="6">(C84+D84)/2</f>
        <v>50</v>
      </c>
      <c r="F84" s="107">
        <f>(E84/50)*100</f>
        <v>100</v>
      </c>
      <c r="G84" s="107">
        <f t="shared" ref="G84:G89" si="7">IF(F84&gt;=80, 1, 0)</f>
        <v>1</v>
      </c>
      <c r="H84" s="70"/>
    </row>
    <row r="85" spans="2:8" ht="15.6" x14ac:dyDescent="0.3">
      <c r="B85" s="70"/>
      <c r="C85" s="122" t="str">
        <f t="shared" si="4"/>
        <v>100</v>
      </c>
      <c r="D85" s="123" t="str">
        <f t="shared" si="5"/>
        <v>100</v>
      </c>
      <c r="E85" s="107">
        <f t="shared" si="6"/>
        <v>100</v>
      </c>
      <c r="F85" s="107">
        <f>(E85/100)*100</f>
        <v>100</v>
      </c>
      <c r="G85" s="107">
        <f t="shared" si="7"/>
        <v>1</v>
      </c>
      <c r="H85" s="70"/>
    </row>
    <row r="86" spans="2:8" ht="15.6" x14ac:dyDescent="0.3">
      <c r="B86" s="70"/>
      <c r="C86" s="121" t="str">
        <f t="shared" si="4"/>
        <v>200</v>
      </c>
      <c r="D86" s="107" t="str">
        <f t="shared" si="5"/>
        <v>200</v>
      </c>
      <c r="E86" s="107">
        <f t="shared" si="6"/>
        <v>200</v>
      </c>
      <c r="F86" s="107">
        <f>(E86/200)*100</f>
        <v>100</v>
      </c>
      <c r="G86" s="107">
        <f t="shared" si="7"/>
        <v>1</v>
      </c>
      <c r="H86" s="70"/>
    </row>
    <row r="87" spans="2:8" ht="15.6" x14ac:dyDescent="0.3">
      <c r="B87" s="70"/>
      <c r="C87" s="121" t="str">
        <f t="shared" si="4"/>
        <v>300</v>
      </c>
      <c r="D87" s="107" t="str">
        <f t="shared" si="5"/>
        <v>300</v>
      </c>
      <c r="E87" s="107">
        <f t="shared" si="6"/>
        <v>300</v>
      </c>
      <c r="F87" s="107">
        <f>(E87/300)*100</f>
        <v>100</v>
      </c>
      <c r="G87" s="107">
        <f t="shared" si="7"/>
        <v>1</v>
      </c>
      <c r="H87" s="70"/>
    </row>
    <row r="88" spans="2:8" ht="15.6" x14ac:dyDescent="0.3">
      <c r="B88" s="70"/>
      <c r="C88" s="121" t="str">
        <f t="shared" si="4"/>
        <v>400</v>
      </c>
      <c r="D88" s="107" t="str">
        <f t="shared" si="5"/>
        <v>400</v>
      </c>
      <c r="E88" s="107">
        <f t="shared" si="6"/>
        <v>400</v>
      </c>
      <c r="F88" s="107">
        <f>(E88/400)*100</f>
        <v>100</v>
      </c>
      <c r="G88" s="107">
        <f t="shared" si="7"/>
        <v>1</v>
      </c>
      <c r="H88" s="70"/>
    </row>
    <row r="89" spans="2:8" ht="15.6" x14ac:dyDescent="0.3">
      <c r="B89" s="70"/>
      <c r="C89" s="121" t="str">
        <f t="shared" si="4"/>
        <v>500</v>
      </c>
      <c r="D89" s="107" t="str">
        <f t="shared" si="5"/>
        <v>500</v>
      </c>
      <c r="E89" s="107">
        <f t="shared" si="6"/>
        <v>500</v>
      </c>
      <c r="F89" s="107">
        <f>(E89/500)*100</f>
        <v>100</v>
      </c>
      <c r="G89" s="107">
        <f t="shared" si="7"/>
        <v>1</v>
      </c>
      <c r="H89" s="70"/>
    </row>
    <row r="90" spans="2:8" ht="15.6" x14ac:dyDescent="0.3">
      <c r="B90" s="70"/>
      <c r="C90" s="124" t="s">
        <v>204</v>
      </c>
      <c r="D90" s="125"/>
      <c r="E90" s="125"/>
      <c r="F90" s="126"/>
      <c r="G90" s="127">
        <f>((SUM(G84:G89))/6)*100</f>
        <v>100</v>
      </c>
      <c r="H90" s="70"/>
    </row>
    <row r="91" spans="2:8" ht="15.6" x14ac:dyDescent="0.3">
      <c r="B91" s="70"/>
      <c r="C91" s="128" t="s">
        <v>205</v>
      </c>
      <c r="D91" s="129"/>
      <c r="E91" s="129"/>
      <c r="F91" s="130"/>
      <c r="G91" s="131" t="str">
        <f>IF(G90&gt;=90, "Aceptación Total", IF(G90&gt;=80, "Aceptación Media", "Rechazo"))</f>
        <v>Aceptación Total</v>
      </c>
      <c r="H91" s="70"/>
    </row>
  </sheetData>
  <mergeCells count="2">
    <mergeCell ref="I18:I24"/>
    <mergeCell ref="I56:I6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DD389-7466-4689-A422-4638F4381BF1}">
  <dimension ref="A1:M78"/>
  <sheetViews>
    <sheetView topLeftCell="A61" zoomScale="78" zoomScaleNormal="113" workbookViewId="0">
      <selection activeCell="E2" sqref="E2"/>
    </sheetView>
  </sheetViews>
  <sheetFormatPr baseColWidth="10" defaultColWidth="11.44140625" defaultRowHeight="14.4" x14ac:dyDescent="0.3"/>
  <cols>
    <col min="1" max="1" width="6" style="1" customWidth="1"/>
    <col min="2" max="2" width="6.6640625" style="1" customWidth="1"/>
    <col min="3" max="3" width="42.109375" style="1" customWidth="1"/>
    <col min="4" max="4" width="58.33203125" style="1" customWidth="1"/>
    <col min="5" max="5" width="31.5546875" style="1" customWidth="1"/>
    <col min="6" max="6" width="67.33203125" style="1" customWidth="1"/>
    <col min="7" max="7" width="36.109375" style="1" customWidth="1"/>
    <col min="8" max="8" width="23.33203125" style="1" customWidth="1"/>
    <col min="9" max="9" width="55.88671875" style="1" customWidth="1"/>
    <col min="10" max="10" width="13.33203125" style="1" bestFit="1" customWidth="1"/>
    <col min="11" max="11" width="38.33203125" style="1" customWidth="1"/>
    <col min="12" max="12" width="15.109375" style="1" customWidth="1"/>
    <col min="13" max="16384" width="11.44140625" style="1"/>
  </cols>
  <sheetData>
    <row r="1" spans="1:13" ht="15.6" x14ac:dyDescent="0.3">
      <c r="A1" s="70"/>
      <c r="B1" s="70"/>
      <c r="C1" s="70"/>
      <c r="D1" s="70"/>
      <c r="E1" s="70"/>
      <c r="F1" s="70"/>
      <c r="G1" s="70"/>
      <c r="H1" s="70"/>
      <c r="I1" s="70"/>
      <c r="J1" s="70"/>
      <c r="K1" s="70"/>
      <c r="L1" s="70"/>
      <c r="M1" s="70"/>
    </row>
    <row r="2" spans="1:13" ht="35.4" customHeight="1" x14ac:dyDescent="0.35">
      <c r="A2" s="70"/>
      <c r="B2" s="70"/>
      <c r="C2" s="70"/>
      <c r="D2" s="70"/>
      <c r="E2" s="118" t="s">
        <v>206</v>
      </c>
      <c r="F2" s="118"/>
      <c r="G2" s="119"/>
      <c r="H2" s="70"/>
      <c r="I2" s="70"/>
      <c r="J2" s="70"/>
      <c r="K2" s="70"/>
      <c r="L2" s="70"/>
      <c r="M2" s="70"/>
    </row>
    <row r="3" spans="1:13" ht="43.95" customHeight="1" x14ac:dyDescent="0.3">
      <c r="A3" s="70"/>
      <c r="B3" s="70"/>
      <c r="C3" s="67" t="s">
        <v>156</v>
      </c>
      <c r="D3" s="68"/>
      <c r="E3" s="68"/>
      <c r="F3" s="68"/>
      <c r="G3" s="68"/>
      <c r="H3" s="68"/>
      <c r="I3" s="68"/>
      <c r="J3" s="70"/>
      <c r="K3" s="70"/>
      <c r="L3" s="70"/>
      <c r="M3" s="70"/>
    </row>
    <row r="4" spans="1:13" ht="28.95" customHeight="1" x14ac:dyDescent="0.3">
      <c r="A4" s="70"/>
      <c r="B4" s="70"/>
      <c r="C4" s="71" t="s">
        <v>207</v>
      </c>
      <c r="D4" s="72"/>
      <c r="E4" s="72"/>
      <c r="F4" s="72"/>
      <c r="G4" s="72"/>
      <c r="H4" s="72"/>
      <c r="I4" s="72"/>
      <c r="J4" s="70"/>
      <c r="K4" s="70"/>
      <c r="L4" s="70"/>
      <c r="M4" s="70"/>
    </row>
    <row r="5" spans="1:13" ht="15.6" x14ac:dyDescent="0.3">
      <c r="A5" s="70"/>
      <c r="B5" s="70"/>
      <c r="C5" s="72"/>
      <c r="D5" s="72"/>
      <c r="E5" s="72"/>
      <c r="F5" s="72"/>
      <c r="G5" s="72"/>
      <c r="H5" s="72"/>
      <c r="I5" s="72"/>
      <c r="J5" s="70"/>
      <c r="K5" s="70"/>
      <c r="L5" s="70"/>
      <c r="M5" s="70"/>
    </row>
    <row r="6" spans="1:13" ht="15.6" x14ac:dyDescent="0.3">
      <c r="A6" s="70"/>
      <c r="B6" s="70"/>
      <c r="C6" s="73" t="s">
        <v>158</v>
      </c>
      <c r="D6" s="72"/>
      <c r="E6" s="72"/>
      <c r="F6" s="72"/>
      <c r="G6" s="72"/>
      <c r="H6" s="72"/>
      <c r="I6" s="72"/>
      <c r="J6" s="70"/>
      <c r="K6" s="70"/>
      <c r="L6" s="70"/>
      <c r="M6" s="70"/>
    </row>
    <row r="7" spans="1:13" ht="15.6" x14ac:dyDescent="0.3">
      <c r="A7" s="70"/>
      <c r="B7" s="70"/>
      <c r="C7" s="72"/>
      <c r="D7" s="72"/>
      <c r="E7" s="72"/>
      <c r="F7" s="72"/>
      <c r="G7" s="72"/>
      <c r="H7" s="72"/>
      <c r="I7" s="72"/>
      <c r="J7" s="70"/>
      <c r="K7" s="70"/>
      <c r="L7" s="70"/>
      <c r="M7" s="70"/>
    </row>
    <row r="8" spans="1:13" ht="54.6" customHeight="1" x14ac:dyDescent="0.3">
      <c r="A8" s="70"/>
      <c r="B8" s="105"/>
      <c r="C8" s="71" t="s">
        <v>208</v>
      </c>
      <c r="D8" s="72"/>
      <c r="E8" s="72"/>
      <c r="F8" s="72"/>
      <c r="G8" s="72"/>
      <c r="H8" s="72"/>
      <c r="I8" s="72"/>
      <c r="J8" s="70"/>
      <c r="K8" s="70"/>
      <c r="L8" s="70"/>
      <c r="M8" s="70"/>
    </row>
    <row r="9" spans="1:13" ht="24" customHeight="1" x14ac:dyDescent="0.3">
      <c r="A9" s="70"/>
      <c r="B9" s="70"/>
      <c r="C9" s="71" t="s">
        <v>209</v>
      </c>
      <c r="D9" s="72"/>
      <c r="E9" s="72"/>
      <c r="F9" s="72"/>
      <c r="G9" s="72"/>
      <c r="H9" s="72"/>
      <c r="I9" s="72"/>
      <c r="J9" s="70"/>
      <c r="K9" s="70"/>
      <c r="L9" s="70"/>
      <c r="M9" s="70"/>
    </row>
    <row r="10" spans="1:13" ht="24" customHeight="1" x14ac:dyDescent="0.3">
      <c r="A10" s="70"/>
      <c r="B10" s="70"/>
      <c r="C10" s="72" t="s">
        <v>161</v>
      </c>
      <c r="D10" s="72"/>
      <c r="E10" s="72"/>
      <c r="F10" s="72"/>
      <c r="G10" s="72"/>
      <c r="H10" s="72"/>
      <c r="I10" s="72"/>
      <c r="J10" s="70"/>
      <c r="K10" s="70"/>
      <c r="L10" s="70"/>
      <c r="M10" s="70"/>
    </row>
    <row r="11" spans="1:13" ht="24" customHeight="1" x14ac:dyDescent="0.3">
      <c r="A11" s="70"/>
      <c r="B11" s="70"/>
      <c r="C11" s="72"/>
      <c r="D11" s="72"/>
      <c r="E11" s="72"/>
      <c r="F11" s="72"/>
      <c r="G11" s="72"/>
      <c r="H11" s="72"/>
      <c r="I11" s="72"/>
      <c r="J11" s="70"/>
      <c r="K11" s="70"/>
      <c r="L11" s="70"/>
      <c r="M11" s="70"/>
    </row>
    <row r="12" spans="1:13" ht="24" customHeight="1" x14ac:dyDescent="0.3">
      <c r="A12" s="70"/>
      <c r="B12" s="70"/>
      <c r="C12" s="74"/>
      <c r="D12" s="70"/>
      <c r="E12" s="70"/>
      <c r="F12" s="70"/>
      <c r="G12" s="70"/>
      <c r="H12" s="70"/>
      <c r="I12" s="70"/>
      <c r="J12" s="70"/>
      <c r="K12" s="70"/>
      <c r="L12" s="70"/>
      <c r="M12" s="70"/>
    </row>
    <row r="13" spans="1:13" ht="24" customHeight="1" x14ac:dyDescent="0.3">
      <c r="A13" s="70"/>
      <c r="B13" s="70"/>
      <c r="C13" s="74"/>
      <c r="D13" s="70"/>
      <c r="E13" s="70"/>
      <c r="F13" s="70"/>
      <c r="G13" s="70"/>
      <c r="H13" s="70"/>
      <c r="I13" s="70"/>
      <c r="J13" s="70"/>
      <c r="K13" s="70"/>
      <c r="L13" s="70"/>
      <c r="M13" s="70"/>
    </row>
    <row r="14" spans="1:13" ht="24" customHeight="1" x14ac:dyDescent="0.3">
      <c r="A14" s="70"/>
      <c r="B14" s="70"/>
      <c r="C14" s="74"/>
      <c r="D14" s="70"/>
      <c r="E14" s="70"/>
      <c r="F14" s="70"/>
      <c r="G14" s="70"/>
      <c r="H14" s="70"/>
      <c r="I14" s="70"/>
      <c r="J14" s="70"/>
      <c r="K14" s="70"/>
      <c r="L14" s="70"/>
      <c r="M14" s="70"/>
    </row>
    <row r="15" spans="1:13" ht="15.6" x14ac:dyDescent="0.3">
      <c r="A15" s="70"/>
      <c r="B15" s="70"/>
      <c r="C15" s="70"/>
      <c r="D15" s="70"/>
      <c r="E15" s="70"/>
      <c r="F15" s="70"/>
      <c r="G15" s="70"/>
      <c r="H15" s="70"/>
      <c r="I15" s="70"/>
      <c r="J15" s="70"/>
      <c r="K15" s="70"/>
      <c r="L15" s="70"/>
      <c r="M15" s="70"/>
    </row>
    <row r="16" spans="1:13" ht="15.6" x14ac:dyDescent="0.3">
      <c r="A16" s="70"/>
      <c r="B16" s="70"/>
      <c r="C16" s="102" t="s">
        <v>210</v>
      </c>
      <c r="D16" s="101"/>
      <c r="E16" s="101"/>
      <c r="F16" s="70"/>
      <c r="G16" s="70"/>
      <c r="H16" s="70"/>
      <c r="I16" s="70"/>
      <c r="J16" s="70"/>
      <c r="K16" s="70"/>
      <c r="L16" s="83"/>
      <c r="M16" s="70"/>
    </row>
    <row r="17" spans="1:13" ht="25.95" customHeight="1" x14ac:dyDescent="0.3">
      <c r="A17" s="70"/>
      <c r="B17" s="70"/>
      <c r="C17" s="102" t="s">
        <v>211</v>
      </c>
      <c r="D17" s="101"/>
      <c r="E17" s="101"/>
      <c r="F17" s="70"/>
      <c r="G17" s="70"/>
      <c r="H17" s="70"/>
      <c r="I17" s="70"/>
      <c r="J17" s="70"/>
      <c r="K17" s="70"/>
      <c r="L17" s="83"/>
      <c r="M17" s="70"/>
    </row>
    <row r="18" spans="1:13" ht="191.4" customHeight="1" x14ac:dyDescent="0.3">
      <c r="A18" s="70"/>
      <c r="B18" s="70"/>
      <c r="C18" s="141" t="s">
        <v>431</v>
      </c>
      <c r="D18" s="112"/>
      <c r="E18" s="101"/>
      <c r="F18" s="70"/>
      <c r="G18" s="70"/>
      <c r="H18" s="70"/>
      <c r="I18" s="70"/>
      <c r="J18" s="70"/>
      <c r="K18" s="70"/>
      <c r="L18" s="83"/>
      <c r="M18" s="70"/>
    </row>
    <row r="19" spans="1:13" ht="36.6" customHeight="1" x14ac:dyDescent="0.3">
      <c r="A19" s="70"/>
      <c r="B19" s="70"/>
      <c r="C19" s="112"/>
      <c r="D19" s="101"/>
      <c r="E19" s="101"/>
      <c r="F19" s="70"/>
      <c r="G19" s="70"/>
      <c r="H19" s="70"/>
      <c r="I19" s="70"/>
      <c r="J19" s="70"/>
      <c r="K19" s="70"/>
      <c r="L19" s="83"/>
      <c r="M19" s="70"/>
    </row>
    <row r="20" spans="1:13" ht="64.95" customHeight="1" x14ac:dyDescent="0.3">
      <c r="A20" s="70"/>
      <c r="B20" s="70"/>
      <c r="C20" s="110" t="s">
        <v>212</v>
      </c>
      <c r="D20" s="81" t="s">
        <v>213</v>
      </c>
      <c r="E20" s="106" t="s">
        <v>48</v>
      </c>
      <c r="F20" s="103"/>
      <c r="G20" s="113" t="s">
        <v>183</v>
      </c>
      <c r="H20" s="70"/>
      <c r="I20" s="70"/>
      <c r="J20" s="70"/>
      <c r="K20" s="70"/>
      <c r="L20" s="70"/>
      <c r="M20" s="70"/>
    </row>
    <row r="21" spans="1:13" ht="66.599999999999994" customHeight="1" x14ac:dyDescent="0.3">
      <c r="A21" s="70"/>
      <c r="B21" s="70"/>
      <c r="C21" s="134">
        <v>24</v>
      </c>
      <c r="D21" s="135">
        <v>24</v>
      </c>
      <c r="E21" s="136">
        <f>(D21/C21)*100</f>
        <v>100</v>
      </c>
      <c r="F21" s="104"/>
      <c r="G21" s="113" t="s">
        <v>184</v>
      </c>
      <c r="H21" s="70"/>
      <c r="I21" s="70"/>
      <c r="J21" s="70"/>
      <c r="K21" s="70"/>
      <c r="L21" s="70"/>
      <c r="M21" s="70"/>
    </row>
    <row r="22" spans="1:13" ht="42.6" customHeight="1" x14ac:dyDescent="0.3">
      <c r="A22" s="70"/>
      <c r="B22" s="70"/>
      <c r="C22" s="111" t="s">
        <v>60</v>
      </c>
      <c r="D22" s="109"/>
      <c r="E22" s="108" t="str">
        <f>IF(E21&gt;=90, "Aceptación Total", IF(E21&gt;=80, "Aceptación Media", "Rechazo"))</f>
        <v>Aceptación Total</v>
      </c>
      <c r="F22" s="105"/>
      <c r="G22" s="113" t="s">
        <v>185</v>
      </c>
      <c r="H22" s="70"/>
      <c r="I22" s="70"/>
      <c r="J22" s="70"/>
      <c r="K22" s="70"/>
      <c r="L22" s="70"/>
      <c r="M22" s="70"/>
    </row>
    <row r="23" spans="1:13" ht="15.6" x14ac:dyDescent="0.3">
      <c r="A23" s="70"/>
      <c r="B23" s="70"/>
      <c r="C23" s="70"/>
      <c r="D23" s="70"/>
      <c r="E23" s="70"/>
      <c r="F23" s="70"/>
      <c r="G23" s="70"/>
      <c r="H23" s="70"/>
      <c r="I23" s="70"/>
      <c r="J23" s="70"/>
      <c r="K23" s="70"/>
      <c r="L23" s="70"/>
      <c r="M23" s="70"/>
    </row>
    <row r="24" spans="1:13" ht="15.6" x14ac:dyDescent="0.3">
      <c r="A24" s="70"/>
      <c r="B24" s="70"/>
      <c r="C24" s="70"/>
      <c r="D24" s="70"/>
      <c r="E24" s="70"/>
      <c r="F24" s="70"/>
      <c r="G24" s="70"/>
      <c r="H24" s="70"/>
      <c r="I24" s="70"/>
      <c r="J24" s="70"/>
      <c r="K24" s="70"/>
      <c r="L24" s="70"/>
      <c r="M24" s="70"/>
    </row>
    <row r="25" spans="1:13" ht="15.6" x14ac:dyDescent="0.3">
      <c r="A25" s="70"/>
      <c r="B25" s="70"/>
      <c r="C25" s="70"/>
      <c r="D25" s="70"/>
      <c r="E25" s="70"/>
      <c r="F25" s="70"/>
      <c r="G25" s="70"/>
      <c r="H25" s="70"/>
      <c r="I25" s="70"/>
      <c r="J25" s="70"/>
      <c r="K25" s="70"/>
      <c r="L25" s="70"/>
      <c r="M25" s="70"/>
    </row>
    <row r="26" spans="1:13" ht="15.6" x14ac:dyDescent="0.3">
      <c r="A26" s="70"/>
      <c r="B26" s="70"/>
      <c r="C26" s="70"/>
      <c r="D26" s="70"/>
      <c r="E26" s="70"/>
      <c r="F26" s="70"/>
      <c r="G26" s="70"/>
      <c r="H26" s="70"/>
      <c r="I26" s="70"/>
      <c r="J26" s="70"/>
      <c r="K26" s="70"/>
      <c r="L26" s="70"/>
      <c r="M26" s="70"/>
    </row>
    <row r="27" spans="1:13" ht="15.6" x14ac:dyDescent="0.3">
      <c r="A27" s="70"/>
      <c r="B27" s="70"/>
      <c r="C27" s="70"/>
      <c r="D27" s="70"/>
      <c r="E27" s="70"/>
      <c r="F27" s="70"/>
      <c r="G27" s="70"/>
      <c r="H27" s="70"/>
      <c r="I27" s="70"/>
      <c r="J27" s="70"/>
      <c r="K27" s="70"/>
      <c r="L27" s="70"/>
      <c r="M27" s="70"/>
    </row>
    <row r="28" spans="1:13" ht="36" customHeight="1" x14ac:dyDescent="0.3">
      <c r="A28" s="70"/>
      <c r="B28" s="70"/>
      <c r="C28" s="67" t="s">
        <v>156</v>
      </c>
      <c r="D28" s="68"/>
      <c r="E28" s="68"/>
      <c r="F28" s="68"/>
      <c r="G28" s="68"/>
      <c r="H28" s="68"/>
      <c r="I28" s="68"/>
      <c r="J28" s="70"/>
      <c r="K28" s="70"/>
      <c r="L28" s="70"/>
      <c r="M28" s="70"/>
    </row>
    <row r="29" spans="1:13" ht="15.6" x14ac:dyDescent="0.3">
      <c r="B29" s="70"/>
      <c r="C29" s="71" t="s">
        <v>432</v>
      </c>
      <c r="D29" s="72"/>
      <c r="E29" s="72"/>
      <c r="F29" s="72"/>
      <c r="G29" s="72"/>
      <c r="H29" s="72"/>
      <c r="I29" s="72"/>
    </row>
    <row r="30" spans="1:13" ht="15.6" x14ac:dyDescent="0.3">
      <c r="B30" s="70"/>
      <c r="C30" s="72"/>
      <c r="D30" s="72"/>
      <c r="E30" s="72"/>
      <c r="F30" s="72"/>
      <c r="G30" s="72"/>
      <c r="H30" s="72"/>
      <c r="I30" s="72"/>
    </row>
    <row r="31" spans="1:13" ht="15.6" x14ac:dyDescent="0.3">
      <c r="B31" s="70"/>
      <c r="C31" s="73" t="s">
        <v>158</v>
      </c>
      <c r="D31" s="72"/>
      <c r="E31" s="72"/>
      <c r="F31" s="72"/>
      <c r="G31" s="72"/>
      <c r="H31" s="72"/>
      <c r="I31" s="72"/>
    </row>
    <row r="32" spans="1:13" ht="15.6" x14ac:dyDescent="0.3">
      <c r="B32" s="70"/>
      <c r="C32" s="72"/>
      <c r="D32" s="72"/>
      <c r="E32" s="72"/>
      <c r="F32" s="72"/>
      <c r="G32" s="72"/>
      <c r="H32" s="72"/>
      <c r="I32" s="72"/>
    </row>
    <row r="33" spans="2:9" ht="15.6" x14ac:dyDescent="0.3">
      <c r="B33" s="70"/>
      <c r="C33" s="71" t="s">
        <v>214</v>
      </c>
      <c r="D33" s="72"/>
      <c r="E33" s="72"/>
      <c r="F33" s="72"/>
      <c r="G33" s="72"/>
      <c r="H33" s="72"/>
      <c r="I33" s="72"/>
    </row>
    <row r="34" spans="2:9" ht="31.2" customHeight="1" x14ac:dyDescent="0.3">
      <c r="B34" s="70"/>
      <c r="C34" s="71" t="s">
        <v>209</v>
      </c>
      <c r="D34" s="72"/>
      <c r="E34" s="72"/>
      <c r="F34" s="72"/>
      <c r="G34" s="72"/>
      <c r="H34" s="72"/>
      <c r="I34" s="72"/>
    </row>
    <row r="35" spans="2:9" ht="37.200000000000003" customHeight="1" x14ac:dyDescent="0.3">
      <c r="B35" s="70"/>
      <c r="C35" s="72" t="s">
        <v>161</v>
      </c>
      <c r="D35" s="72"/>
      <c r="E35" s="72"/>
      <c r="F35" s="72"/>
      <c r="G35" s="72"/>
      <c r="H35" s="72"/>
      <c r="I35" s="72"/>
    </row>
    <row r="36" spans="2:9" ht="15.6" x14ac:dyDescent="0.3">
      <c r="B36" s="70"/>
      <c r="C36" s="72"/>
      <c r="D36" s="72"/>
      <c r="E36" s="72"/>
      <c r="F36" s="72"/>
      <c r="G36" s="72"/>
      <c r="H36" s="72"/>
      <c r="I36" s="72"/>
    </row>
    <row r="37" spans="2:9" ht="15.6" x14ac:dyDescent="0.3">
      <c r="B37" s="70"/>
      <c r="C37" s="74"/>
      <c r="D37" s="70"/>
      <c r="E37" s="70"/>
      <c r="F37" s="70"/>
      <c r="G37" s="70"/>
      <c r="H37" s="70"/>
      <c r="I37" s="70"/>
    </row>
    <row r="38" spans="2:9" ht="15.6" x14ac:dyDescent="0.3">
      <c r="B38" s="70"/>
      <c r="C38" s="74"/>
      <c r="D38" s="70"/>
      <c r="E38" s="70"/>
      <c r="F38" s="70"/>
      <c r="G38" s="70"/>
      <c r="H38" s="70"/>
      <c r="I38" s="70"/>
    </row>
    <row r="39" spans="2:9" ht="28.95" customHeight="1" x14ac:dyDescent="0.3">
      <c r="B39" s="70"/>
      <c r="C39" s="74"/>
      <c r="D39" s="70"/>
      <c r="E39" s="70"/>
      <c r="F39" s="70"/>
      <c r="G39" s="70"/>
      <c r="H39" s="70"/>
      <c r="I39" s="70"/>
    </row>
    <row r="40" spans="2:9" ht="144.6" customHeight="1" x14ac:dyDescent="0.3">
      <c r="B40" s="70"/>
      <c r="C40" s="142" t="s">
        <v>215</v>
      </c>
      <c r="D40" s="80"/>
      <c r="E40" s="79"/>
      <c r="F40" s="79"/>
      <c r="G40" s="70"/>
      <c r="H40" s="70"/>
      <c r="I40" s="70"/>
    </row>
    <row r="41" spans="2:9" ht="15.6" x14ac:dyDescent="0.3">
      <c r="B41" s="70"/>
      <c r="C41" s="99"/>
      <c r="D41" s="80"/>
      <c r="E41" s="80"/>
      <c r="F41" s="80"/>
      <c r="G41" s="70"/>
      <c r="H41" s="70"/>
      <c r="I41" s="70"/>
    </row>
    <row r="42" spans="2:9" ht="63.6" customHeight="1" x14ac:dyDescent="0.3">
      <c r="B42" s="70"/>
      <c r="C42" s="75" t="s">
        <v>166</v>
      </c>
      <c r="D42" s="76" t="s">
        <v>167</v>
      </c>
      <c r="E42" s="89" t="s">
        <v>216</v>
      </c>
      <c r="F42" s="143" t="s">
        <v>11</v>
      </c>
      <c r="G42" s="144"/>
      <c r="H42" s="144"/>
      <c r="I42" s="144"/>
    </row>
    <row r="43" spans="2:9" ht="54.6" customHeight="1" x14ac:dyDescent="0.3">
      <c r="B43" s="70"/>
      <c r="C43" s="86">
        <v>1</v>
      </c>
      <c r="D43" s="88" t="s">
        <v>217</v>
      </c>
      <c r="E43" s="319">
        <v>1</v>
      </c>
      <c r="F43" s="322" t="s">
        <v>218</v>
      </c>
      <c r="H43" s="105"/>
      <c r="I43" s="105"/>
    </row>
    <row r="44" spans="2:9" ht="59.4" customHeight="1" x14ac:dyDescent="0.3">
      <c r="B44" s="70"/>
      <c r="C44" s="86">
        <v>2</v>
      </c>
      <c r="D44" s="88" t="s">
        <v>219</v>
      </c>
      <c r="E44" s="320"/>
      <c r="F44" s="323"/>
      <c r="G44" s="145"/>
      <c r="H44" s="105"/>
      <c r="I44" s="105"/>
    </row>
    <row r="45" spans="2:9" ht="60.6" customHeight="1" x14ac:dyDescent="0.3">
      <c r="B45" s="70"/>
      <c r="C45" s="86">
        <v>3</v>
      </c>
      <c r="D45" s="88" t="s">
        <v>220</v>
      </c>
      <c r="E45" s="320"/>
      <c r="F45" s="323"/>
      <c r="H45" s="105"/>
      <c r="I45" s="105"/>
    </row>
    <row r="46" spans="2:9" ht="54.6" customHeight="1" x14ac:dyDescent="0.3">
      <c r="B46" s="70"/>
      <c r="C46" s="86">
        <v>4</v>
      </c>
      <c r="D46" s="88" t="s">
        <v>221</v>
      </c>
      <c r="E46" s="320"/>
      <c r="F46" s="323"/>
      <c r="G46" s="70"/>
      <c r="H46" s="105"/>
      <c r="I46" s="105"/>
    </row>
    <row r="47" spans="2:9" ht="57.6" customHeight="1" x14ac:dyDescent="0.3">
      <c r="B47" s="70"/>
      <c r="C47" s="86">
        <v>5</v>
      </c>
      <c r="D47" s="88" t="s">
        <v>222</v>
      </c>
      <c r="E47" s="320"/>
      <c r="F47" s="323"/>
      <c r="G47" s="70"/>
      <c r="H47" s="105"/>
      <c r="I47" s="105"/>
    </row>
    <row r="48" spans="2:9" ht="60.6" customHeight="1" x14ac:dyDescent="0.3">
      <c r="B48" s="70"/>
      <c r="C48" s="86">
        <v>6</v>
      </c>
      <c r="D48" s="88" t="s">
        <v>223</v>
      </c>
      <c r="E48" s="320"/>
      <c r="F48" s="323"/>
      <c r="G48" s="70"/>
      <c r="H48" s="105"/>
      <c r="I48" s="105"/>
    </row>
    <row r="49" spans="2:9" ht="67.95" customHeight="1" x14ac:dyDescent="0.3">
      <c r="B49" s="70"/>
      <c r="C49" s="86">
        <v>7</v>
      </c>
      <c r="D49" s="88" t="s">
        <v>224</v>
      </c>
      <c r="E49" s="320"/>
      <c r="F49" s="323"/>
      <c r="G49" s="70"/>
      <c r="H49" s="105"/>
      <c r="I49" s="105"/>
    </row>
    <row r="50" spans="2:9" ht="63" customHeight="1" x14ac:dyDescent="0.3">
      <c r="B50" s="70"/>
      <c r="C50" s="86">
        <v>8</v>
      </c>
      <c r="D50" s="88" t="s">
        <v>225</v>
      </c>
      <c r="E50" s="320"/>
      <c r="F50" s="323"/>
      <c r="G50" s="70"/>
      <c r="H50" s="105"/>
      <c r="I50" s="105"/>
    </row>
    <row r="51" spans="2:9" ht="59.4" customHeight="1" x14ac:dyDescent="0.3">
      <c r="B51" s="70"/>
      <c r="C51" s="86">
        <v>9</v>
      </c>
      <c r="D51" s="88" t="s">
        <v>226</v>
      </c>
      <c r="E51" s="320"/>
      <c r="F51" s="323"/>
      <c r="G51" s="70"/>
      <c r="H51" s="105"/>
      <c r="I51" s="105"/>
    </row>
    <row r="52" spans="2:9" ht="65.400000000000006" customHeight="1" x14ac:dyDescent="0.3">
      <c r="B52" s="70"/>
      <c r="C52" s="86">
        <v>10</v>
      </c>
      <c r="D52" s="88" t="s">
        <v>227</v>
      </c>
      <c r="E52" s="320"/>
      <c r="F52" s="323"/>
      <c r="G52" s="70"/>
      <c r="H52" s="105"/>
      <c r="I52" s="105"/>
    </row>
    <row r="53" spans="2:9" ht="65.400000000000006" customHeight="1" x14ac:dyDescent="0.3">
      <c r="B53" s="70"/>
      <c r="C53" s="86">
        <v>11</v>
      </c>
      <c r="D53" s="88" t="s">
        <v>228</v>
      </c>
      <c r="E53" s="320"/>
      <c r="F53" s="323"/>
      <c r="G53" s="70"/>
      <c r="H53" s="105"/>
      <c r="I53" s="105"/>
    </row>
    <row r="54" spans="2:9" ht="62.4" customHeight="1" x14ac:dyDescent="0.3">
      <c r="B54" s="70"/>
      <c r="C54" s="86">
        <v>12</v>
      </c>
      <c r="D54" s="88" t="s">
        <v>229</v>
      </c>
      <c r="E54" s="321"/>
      <c r="F54" s="324"/>
      <c r="G54" s="70"/>
      <c r="H54" s="105"/>
      <c r="I54" s="105"/>
    </row>
    <row r="55" spans="2:9" ht="15.6" x14ac:dyDescent="0.3">
      <c r="B55" s="70"/>
      <c r="C55" s="70"/>
      <c r="D55" s="70"/>
      <c r="E55" s="70"/>
      <c r="F55" s="70"/>
      <c r="G55" s="70"/>
      <c r="H55" s="70"/>
      <c r="I55" s="70"/>
    </row>
    <row r="56" spans="2:9" ht="15.6" x14ac:dyDescent="0.3">
      <c r="B56" s="70"/>
      <c r="C56" s="70"/>
      <c r="D56" s="70"/>
      <c r="E56" s="70"/>
      <c r="F56" s="70"/>
      <c r="G56" s="70"/>
      <c r="H56" s="70"/>
      <c r="I56" s="70"/>
    </row>
    <row r="57" spans="2:9" ht="15.6" x14ac:dyDescent="0.3">
      <c r="B57" s="70"/>
      <c r="C57" s="70"/>
      <c r="D57" s="70"/>
      <c r="E57" s="70"/>
      <c r="F57" s="70"/>
      <c r="G57" s="70"/>
      <c r="H57" s="70"/>
      <c r="I57" s="70"/>
    </row>
    <row r="58" spans="2:9" ht="15.6" x14ac:dyDescent="0.3">
      <c r="B58" s="70"/>
      <c r="C58" s="70"/>
      <c r="D58" s="70"/>
      <c r="E58" s="70"/>
      <c r="F58" s="70"/>
      <c r="G58" s="70"/>
      <c r="H58" s="70"/>
      <c r="I58" s="70"/>
    </row>
    <row r="59" spans="2:9" ht="15.6" x14ac:dyDescent="0.3">
      <c r="B59" s="70"/>
      <c r="C59" s="102" t="s">
        <v>230</v>
      </c>
      <c r="D59" s="101"/>
      <c r="E59" s="101"/>
      <c r="F59" s="70"/>
      <c r="G59" s="70"/>
      <c r="H59" s="70"/>
      <c r="I59" s="70"/>
    </row>
    <row r="60" spans="2:9" ht="15.6" x14ac:dyDescent="0.3">
      <c r="B60" s="70"/>
      <c r="C60" s="102" t="s">
        <v>211</v>
      </c>
      <c r="D60" s="101"/>
      <c r="E60" s="101"/>
      <c r="F60" s="70"/>
      <c r="G60" s="70"/>
      <c r="H60" s="70"/>
      <c r="I60" s="70"/>
    </row>
    <row r="61" spans="2:9" ht="174" x14ac:dyDescent="0.3">
      <c r="B61" s="70"/>
      <c r="C61" s="141" t="s">
        <v>231</v>
      </c>
      <c r="D61" s="112"/>
      <c r="E61" s="101"/>
      <c r="F61" s="70"/>
      <c r="G61" s="70"/>
      <c r="H61" s="70"/>
      <c r="I61" s="70"/>
    </row>
    <row r="62" spans="2:9" ht="15.6" x14ac:dyDescent="0.3">
      <c r="B62" s="70"/>
      <c r="C62" s="112"/>
      <c r="D62" s="101"/>
      <c r="E62" s="101"/>
      <c r="F62" s="70"/>
      <c r="G62" s="70"/>
      <c r="H62" s="70"/>
      <c r="I62" s="70"/>
    </row>
    <row r="63" spans="2:9" ht="42" customHeight="1" x14ac:dyDescent="0.3">
      <c r="B63" s="70"/>
      <c r="C63" s="110" t="s">
        <v>212</v>
      </c>
      <c r="D63" s="110" t="s">
        <v>232</v>
      </c>
      <c r="E63" s="106" t="s">
        <v>48</v>
      </c>
      <c r="F63" s="103"/>
      <c r="G63" s="113" t="s">
        <v>183</v>
      </c>
      <c r="H63" s="70"/>
      <c r="I63" s="70"/>
    </row>
    <row r="64" spans="2:9" ht="44.4" customHeight="1" x14ac:dyDescent="0.3">
      <c r="B64" s="70"/>
      <c r="C64" s="134">
        <v>48</v>
      </c>
      <c r="D64" s="135">
        <v>48</v>
      </c>
      <c r="E64" s="136">
        <f>(D64/C64)*100</f>
        <v>100</v>
      </c>
      <c r="F64" s="104"/>
      <c r="G64" s="113" t="s">
        <v>184</v>
      </c>
      <c r="H64" s="70"/>
      <c r="I64" s="70"/>
    </row>
    <row r="65" spans="2:9" ht="49.95" customHeight="1" x14ac:dyDescent="0.3">
      <c r="B65" s="70"/>
      <c r="C65" s="111" t="s">
        <v>60</v>
      </c>
      <c r="D65" s="109"/>
      <c r="E65" s="108" t="str">
        <f>IF(E64&gt;=90, "Aceptación Total", IF(E64&gt;=80, "Aceptación Media", "Rechazo"))</f>
        <v>Aceptación Total</v>
      </c>
      <c r="F65" s="105"/>
      <c r="G65" s="113" t="s">
        <v>185</v>
      </c>
      <c r="H65" s="70"/>
      <c r="I65" s="70"/>
    </row>
    <row r="68" spans="2:9" x14ac:dyDescent="0.3">
      <c r="G68" s="120"/>
    </row>
    <row r="69" spans="2:9" x14ac:dyDescent="0.3">
      <c r="G69" s="120"/>
    </row>
    <row r="70" spans="2:9" ht="15.6" x14ac:dyDescent="0.3">
      <c r="B70" s="70"/>
      <c r="C70" s="70"/>
      <c r="D70" s="70"/>
      <c r="E70" s="70"/>
      <c r="F70" s="70"/>
      <c r="G70" s="120"/>
      <c r="H70" s="70"/>
    </row>
    <row r="71" spans="2:9" ht="15.6" x14ac:dyDescent="0.3">
      <c r="B71" s="70"/>
      <c r="C71" s="117" t="s">
        <v>233</v>
      </c>
      <c r="D71" s="116"/>
      <c r="E71" s="147"/>
      <c r="F71" s="70"/>
      <c r="G71" s="70"/>
      <c r="H71" s="70"/>
    </row>
    <row r="72" spans="2:9" ht="15" customHeight="1" x14ac:dyDescent="0.3">
      <c r="B72" s="70"/>
      <c r="C72" s="116"/>
      <c r="D72" s="116"/>
      <c r="E72" s="147"/>
      <c r="F72" s="70"/>
      <c r="G72" s="70"/>
      <c r="H72" s="70"/>
    </row>
    <row r="73" spans="2:9" ht="122.4" customHeight="1" x14ac:dyDescent="0.3">
      <c r="B73" s="70"/>
      <c r="C73" s="148" t="s">
        <v>234</v>
      </c>
      <c r="D73" s="132"/>
      <c r="E73" s="147"/>
      <c r="F73" s="70"/>
      <c r="G73" s="70"/>
      <c r="H73" s="70"/>
    </row>
    <row r="74" spans="2:9" ht="36.6" customHeight="1" x14ac:dyDescent="0.3">
      <c r="B74" s="70"/>
      <c r="C74" s="132"/>
      <c r="D74" s="116"/>
      <c r="E74" s="147"/>
      <c r="F74" s="70"/>
      <c r="G74" s="70"/>
      <c r="H74" s="70"/>
    </row>
    <row r="75" spans="2:9" ht="47.4" customHeight="1" x14ac:dyDescent="0.3">
      <c r="B75" s="70"/>
      <c r="C75" s="133" t="s">
        <v>235</v>
      </c>
      <c r="D75" s="133" t="s">
        <v>236</v>
      </c>
      <c r="E75" s="137" t="s">
        <v>48</v>
      </c>
      <c r="F75" s="144"/>
      <c r="G75" s="144"/>
      <c r="H75" s="70"/>
    </row>
    <row r="76" spans="2:9" ht="37.950000000000003" customHeight="1" x14ac:dyDescent="0.3">
      <c r="B76" s="70"/>
      <c r="C76" s="134">
        <f>E21</f>
        <v>100</v>
      </c>
      <c r="D76" s="136">
        <f>E64</f>
        <v>100</v>
      </c>
      <c r="E76" s="136">
        <f>(C76+D76)/2</f>
        <v>100</v>
      </c>
      <c r="F76" s="70"/>
      <c r="G76" s="70"/>
      <c r="H76" s="70"/>
    </row>
    <row r="77" spans="2:9" ht="34.200000000000003" customHeight="1" x14ac:dyDescent="0.3">
      <c r="B77" s="70"/>
      <c r="C77" s="149" t="s">
        <v>205</v>
      </c>
      <c r="D77" s="150"/>
      <c r="E77" s="151" t="str">
        <f>IF(E76&gt;=90, "Aceptación Total", IF(E76&gt;=80, "Aceptación Media", "Rechazo"))</f>
        <v>Aceptación Total</v>
      </c>
      <c r="F77" s="105"/>
      <c r="G77" s="70"/>
      <c r="H77" s="70"/>
    </row>
    <row r="78" spans="2:9" x14ac:dyDescent="0.3">
      <c r="F78"/>
      <c r="G78"/>
    </row>
  </sheetData>
  <mergeCells count="2">
    <mergeCell ref="E43:E54"/>
    <mergeCell ref="F43:F5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F59B8-C4BE-4043-9B14-5A6561581D1A}">
  <dimension ref="A1:K37"/>
  <sheetViews>
    <sheetView topLeftCell="A19" zoomScale="71" zoomScaleNormal="55" workbookViewId="0">
      <selection activeCell="C9" sqref="C9"/>
    </sheetView>
  </sheetViews>
  <sheetFormatPr baseColWidth="10" defaultColWidth="11.44140625" defaultRowHeight="14.4" x14ac:dyDescent="0.3"/>
  <cols>
    <col min="1" max="1" width="6" style="1" customWidth="1"/>
    <col min="2" max="2" width="6.6640625" style="1" customWidth="1"/>
    <col min="3" max="3" width="67.6640625" style="1" customWidth="1"/>
    <col min="4" max="4" width="58.33203125" style="1" customWidth="1"/>
    <col min="5" max="5" width="31.5546875" style="1" customWidth="1"/>
    <col min="6" max="6" width="52.6640625" style="1" customWidth="1"/>
    <col min="7" max="7" width="36.109375" style="1" customWidth="1"/>
    <col min="8" max="8" width="13.33203125" style="1" bestFit="1" customWidth="1"/>
    <col min="9" max="9" width="38.33203125" style="1" customWidth="1"/>
    <col min="10" max="10" width="15.109375" style="1" customWidth="1"/>
    <col min="11" max="16384" width="11.44140625" style="1"/>
  </cols>
  <sheetData>
    <row r="1" spans="1:11" ht="15.6" x14ac:dyDescent="0.3">
      <c r="A1" s="70"/>
      <c r="B1" s="70"/>
      <c r="C1" s="70"/>
      <c r="D1" s="70"/>
      <c r="E1" s="70"/>
      <c r="F1" s="70"/>
      <c r="G1" s="70"/>
      <c r="H1" s="70"/>
      <c r="I1" s="70"/>
      <c r="J1" s="70"/>
      <c r="K1" s="70"/>
    </row>
    <row r="2" spans="1:11" ht="35.4" customHeight="1" x14ac:dyDescent="0.35">
      <c r="A2" s="70"/>
      <c r="B2" s="70"/>
      <c r="C2" s="70"/>
      <c r="D2" s="70"/>
      <c r="E2" s="153"/>
      <c r="F2" s="153"/>
      <c r="G2" s="154"/>
      <c r="H2" s="70"/>
      <c r="I2" s="70"/>
      <c r="J2" s="70"/>
      <c r="K2" s="70"/>
    </row>
    <row r="3" spans="1:11" ht="43.95" customHeight="1" x14ac:dyDescent="0.3">
      <c r="A3" s="70"/>
      <c r="B3" s="70"/>
      <c r="C3" s="67" t="s">
        <v>156</v>
      </c>
      <c r="D3" s="68"/>
      <c r="E3" s="68"/>
      <c r="F3" s="68"/>
      <c r="G3" s="68"/>
      <c r="H3" s="70"/>
      <c r="I3" s="70"/>
      <c r="J3" s="70"/>
      <c r="K3" s="70"/>
    </row>
    <row r="4" spans="1:11" ht="28.95" customHeight="1" x14ac:dyDescent="0.3">
      <c r="A4" s="70"/>
      <c r="B4" s="70"/>
      <c r="C4" s="71" t="s">
        <v>237</v>
      </c>
      <c r="D4" s="72"/>
      <c r="E4" s="72"/>
      <c r="F4" s="72"/>
      <c r="G4" s="72"/>
      <c r="H4" s="70"/>
      <c r="I4" s="70"/>
      <c r="J4" s="70"/>
      <c r="K4" s="70"/>
    </row>
    <row r="5" spans="1:11" ht="15.6" x14ac:dyDescent="0.3">
      <c r="A5" s="70"/>
      <c r="B5" s="70"/>
      <c r="C5" s="72"/>
      <c r="D5" s="72"/>
      <c r="E5" s="72"/>
      <c r="F5" s="72"/>
      <c r="G5" s="72"/>
      <c r="H5" s="70"/>
      <c r="I5" s="70"/>
      <c r="J5" s="70"/>
      <c r="K5" s="70"/>
    </row>
    <row r="6" spans="1:11" ht="15.6" x14ac:dyDescent="0.3">
      <c r="A6" s="70"/>
      <c r="B6" s="70"/>
      <c r="C6" s="73" t="s">
        <v>158</v>
      </c>
      <c r="D6" s="72"/>
      <c r="E6" s="72"/>
      <c r="F6" s="72"/>
      <c r="G6" s="72"/>
      <c r="H6" s="70"/>
      <c r="I6" s="70"/>
      <c r="J6" s="70"/>
      <c r="K6" s="70"/>
    </row>
    <row r="7" spans="1:11" ht="15.6" x14ac:dyDescent="0.3">
      <c r="A7" s="70"/>
      <c r="B7" s="70"/>
      <c r="C7" s="72"/>
      <c r="D7" s="72"/>
      <c r="E7" s="72"/>
      <c r="F7" s="72"/>
      <c r="G7" s="72"/>
      <c r="H7" s="70"/>
      <c r="I7" s="70"/>
      <c r="J7" s="70"/>
      <c r="K7" s="70"/>
    </row>
    <row r="8" spans="1:11" ht="54.6" customHeight="1" x14ac:dyDescent="0.3">
      <c r="A8" s="70"/>
      <c r="B8" s="105"/>
      <c r="C8" s="156" t="s">
        <v>238</v>
      </c>
      <c r="D8" s="72"/>
      <c r="E8" s="72"/>
      <c r="F8" s="72"/>
      <c r="G8" s="72"/>
      <c r="H8" s="70"/>
      <c r="I8" s="70"/>
      <c r="J8" s="70"/>
      <c r="K8" s="70"/>
    </row>
    <row r="9" spans="1:11" ht="24" customHeight="1" x14ac:dyDescent="0.3">
      <c r="A9" s="70"/>
      <c r="B9" s="70"/>
      <c r="C9" s="71" t="s">
        <v>239</v>
      </c>
      <c r="D9" s="72"/>
      <c r="E9" s="72"/>
      <c r="F9" s="72"/>
      <c r="G9" s="72"/>
      <c r="H9" s="70"/>
      <c r="I9" s="70"/>
      <c r="J9" s="70"/>
      <c r="K9" s="70"/>
    </row>
    <row r="10" spans="1:11" ht="24" customHeight="1" x14ac:dyDescent="0.3">
      <c r="A10" s="70"/>
      <c r="B10" s="70"/>
      <c r="C10" s="72" t="s">
        <v>161</v>
      </c>
      <c r="D10" s="72"/>
      <c r="E10" s="72"/>
      <c r="F10" s="72"/>
      <c r="G10" s="72"/>
      <c r="H10" s="70"/>
      <c r="I10" s="70"/>
      <c r="J10" s="70"/>
      <c r="K10" s="70"/>
    </row>
    <row r="11" spans="1:11" ht="24" customHeight="1" x14ac:dyDescent="0.3">
      <c r="A11" s="70"/>
      <c r="B11" s="70"/>
      <c r="C11" s="72"/>
      <c r="D11" s="72"/>
      <c r="E11" s="72"/>
      <c r="F11" s="72"/>
      <c r="G11" s="72"/>
      <c r="H11" s="70"/>
      <c r="I11" s="70"/>
      <c r="J11" s="70"/>
      <c r="K11" s="70"/>
    </row>
    <row r="12" spans="1:11" ht="24" customHeight="1" x14ac:dyDescent="0.3">
      <c r="A12" s="70"/>
      <c r="B12" s="70"/>
      <c r="C12" s="74"/>
      <c r="D12" s="70"/>
      <c r="E12" s="70"/>
      <c r="F12" s="70"/>
      <c r="G12" s="70"/>
      <c r="H12" s="70"/>
      <c r="I12" s="70"/>
      <c r="J12" s="70"/>
      <c r="K12" s="70"/>
    </row>
    <row r="13" spans="1:11" ht="24" customHeight="1" x14ac:dyDescent="0.3">
      <c r="A13" s="70"/>
      <c r="B13" s="70"/>
      <c r="C13" s="74"/>
      <c r="D13" s="70"/>
      <c r="E13" s="70"/>
      <c r="F13" s="70"/>
      <c r="G13" s="70"/>
      <c r="H13" s="70"/>
      <c r="I13" s="70"/>
      <c r="J13" s="70"/>
      <c r="K13" s="70"/>
    </row>
    <row r="14" spans="1:11" ht="15.6" x14ac:dyDescent="0.3">
      <c r="B14" s="70"/>
      <c r="C14" s="74"/>
      <c r="D14" s="70"/>
      <c r="E14" s="70"/>
      <c r="F14" s="70"/>
      <c r="G14" s="70"/>
    </row>
    <row r="15" spans="1:11" ht="28.95" customHeight="1" x14ac:dyDescent="0.3">
      <c r="B15" s="70"/>
      <c r="C15" s="74"/>
      <c r="D15" s="70"/>
      <c r="E15" s="70"/>
      <c r="F15" s="70"/>
      <c r="G15" s="70"/>
    </row>
    <row r="16" spans="1:11" ht="139.19999999999999" customHeight="1" x14ac:dyDescent="0.3">
      <c r="B16" s="70"/>
      <c r="C16" s="142" t="s">
        <v>215</v>
      </c>
      <c r="D16" s="80"/>
      <c r="E16" s="79"/>
      <c r="F16" s="79"/>
      <c r="G16" s="79"/>
      <c r="H16" s="70"/>
    </row>
    <row r="17" spans="2:8" ht="15.6" x14ac:dyDescent="0.3">
      <c r="B17" s="70"/>
      <c r="C17" s="99"/>
      <c r="D17" s="80"/>
      <c r="E17" s="80"/>
      <c r="F17" s="80"/>
      <c r="G17" s="80"/>
      <c r="H17" s="70"/>
    </row>
    <row r="18" spans="2:8" ht="63.6" customHeight="1" x14ac:dyDescent="0.3">
      <c r="B18" s="70"/>
      <c r="C18" s="75" t="s">
        <v>166</v>
      </c>
      <c r="D18" s="76" t="s">
        <v>167</v>
      </c>
      <c r="E18" s="89" t="s">
        <v>216</v>
      </c>
      <c r="F18" s="143" t="s">
        <v>240</v>
      </c>
      <c r="G18" s="143" t="s">
        <v>241</v>
      </c>
      <c r="H18" s="144"/>
    </row>
    <row r="19" spans="2:8" ht="54.6" customHeight="1" x14ac:dyDescent="0.3">
      <c r="B19" s="70"/>
      <c r="C19" s="86">
        <v>1</v>
      </c>
      <c r="D19" s="155" t="s">
        <v>242</v>
      </c>
      <c r="E19" s="319">
        <v>1</v>
      </c>
      <c r="F19" s="146" t="s">
        <v>243</v>
      </c>
      <c r="G19" s="146">
        <v>621</v>
      </c>
      <c r="H19" s="105"/>
    </row>
    <row r="20" spans="2:8" ht="59.4" customHeight="1" x14ac:dyDescent="0.3">
      <c r="B20" s="70"/>
      <c r="C20" s="86">
        <v>2</v>
      </c>
      <c r="D20" s="155" t="s">
        <v>244</v>
      </c>
      <c r="E20" s="320"/>
      <c r="F20" s="146" t="s">
        <v>245</v>
      </c>
      <c r="G20" s="146">
        <v>600</v>
      </c>
      <c r="H20" s="105"/>
    </row>
    <row r="21" spans="2:8" ht="60.6" customHeight="1" x14ac:dyDescent="0.3">
      <c r="B21" s="70"/>
      <c r="C21" s="86">
        <v>3</v>
      </c>
      <c r="D21" s="155" t="s">
        <v>246</v>
      </c>
      <c r="E21" s="321"/>
      <c r="F21" s="146" t="s">
        <v>247</v>
      </c>
      <c r="G21" s="146">
        <v>602</v>
      </c>
      <c r="H21" s="105"/>
    </row>
    <row r="22" spans="2:8" ht="15.6" x14ac:dyDescent="0.3">
      <c r="B22" s="70"/>
      <c r="C22" s="70"/>
      <c r="D22" s="70"/>
      <c r="E22" s="70"/>
      <c r="F22" s="70"/>
      <c r="G22" s="70"/>
    </row>
    <row r="23" spans="2:8" ht="15.6" x14ac:dyDescent="0.3">
      <c r="B23" s="70"/>
      <c r="C23" s="70"/>
      <c r="D23" s="70"/>
      <c r="E23" s="70"/>
      <c r="F23" s="70"/>
      <c r="G23" s="70"/>
    </row>
    <row r="24" spans="2:8" ht="15.6" x14ac:dyDescent="0.3">
      <c r="B24" s="70"/>
      <c r="C24" s="70"/>
      <c r="D24" s="70"/>
      <c r="E24" s="70"/>
      <c r="F24" s="70"/>
      <c r="G24" s="70"/>
    </row>
    <row r="25" spans="2:8" ht="15.6" x14ac:dyDescent="0.3">
      <c r="B25" s="70"/>
      <c r="C25" s="70"/>
      <c r="D25" s="70"/>
      <c r="E25" s="70"/>
      <c r="F25" s="70"/>
      <c r="G25" s="70"/>
    </row>
    <row r="26" spans="2:8" ht="15.6" x14ac:dyDescent="0.3">
      <c r="B26" s="70"/>
      <c r="C26" s="102" t="s">
        <v>248</v>
      </c>
      <c r="D26" s="101"/>
      <c r="E26" s="101"/>
      <c r="F26" s="70"/>
      <c r="G26" s="70"/>
    </row>
    <row r="27" spans="2:8" ht="15.6" x14ac:dyDescent="0.3">
      <c r="B27" s="70"/>
      <c r="C27" s="102" t="s">
        <v>211</v>
      </c>
      <c r="D27" s="101"/>
      <c r="E27" s="101"/>
      <c r="F27" s="70"/>
      <c r="G27" s="70"/>
    </row>
    <row r="28" spans="2:8" ht="162" customHeight="1" x14ac:dyDescent="0.3">
      <c r="B28" s="70"/>
      <c r="C28" s="141" t="e" vm="2">
        <v>#VALUE!</v>
      </c>
      <c r="D28" s="112"/>
      <c r="E28" s="101"/>
      <c r="F28" s="70"/>
      <c r="G28" s="162" t="s">
        <v>249</v>
      </c>
    </row>
    <row r="29" spans="2:8" ht="15.6" x14ac:dyDescent="0.3">
      <c r="B29" s="70"/>
      <c r="C29" s="112"/>
      <c r="D29" s="101"/>
      <c r="E29" s="101"/>
      <c r="F29" s="70"/>
      <c r="G29" s="70"/>
    </row>
    <row r="30" spans="2:8" ht="42" customHeight="1" x14ac:dyDescent="0.3">
      <c r="B30" s="70"/>
      <c r="C30" s="110" t="s">
        <v>250</v>
      </c>
      <c r="D30" s="81" t="s">
        <v>251</v>
      </c>
      <c r="E30" s="159" t="s">
        <v>48</v>
      </c>
      <c r="F30" s="103"/>
      <c r="G30" s="120"/>
    </row>
    <row r="31" spans="2:8" ht="44.4" customHeight="1" x14ac:dyDescent="0.3">
      <c r="B31" s="70"/>
      <c r="C31" s="134">
        <v>1</v>
      </c>
      <c r="D31" s="157">
        <f>G19</f>
        <v>621</v>
      </c>
      <c r="E31" s="325" t="str">
        <f>IF(D35&lt;=5, "Aceptación Total", IF(D35&lt;11, "Aceptación Media", "Rechazo"))</f>
        <v>Aceptación Media</v>
      </c>
      <c r="F31" s="104"/>
      <c r="G31" s="120"/>
    </row>
    <row r="32" spans="2:8" ht="44.4" customHeight="1" x14ac:dyDescent="0.3">
      <c r="B32" s="70"/>
      <c r="C32" s="157">
        <v>2</v>
      </c>
      <c r="D32" s="157">
        <f>G20</f>
        <v>600</v>
      </c>
      <c r="E32" s="325"/>
      <c r="F32" s="104"/>
      <c r="G32" s="120"/>
    </row>
    <row r="33" spans="2:7" ht="44.4" customHeight="1" x14ac:dyDescent="0.3">
      <c r="B33" s="70"/>
      <c r="C33" s="157">
        <v>3</v>
      </c>
      <c r="D33" s="158">
        <f>G21</f>
        <v>602</v>
      </c>
      <c r="E33" s="325"/>
      <c r="F33" s="104"/>
      <c r="G33" s="120"/>
    </row>
    <row r="34" spans="2:7" ht="49.95" customHeight="1" x14ac:dyDescent="0.3">
      <c r="B34" s="70"/>
      <c r="C34" s="160" t="s">
        <v>252</v>
      </c>
      <c r="D34" s="161">
        <f>(SUM(D31:D33))/3</f>
        <v>607.66666666666663</v>
      </c>
      <c r="E34" s="325"/>
      <c r="F34" s="105"/>
      <c r="G34" s="120"/>
    </row>
    <row r="35" spans="2:7" ht="45.6" customHeight="1" x14ac:dyDescent="0.3">
      <c r="C35" s="160" t="s">
        <v>253</v>
      </c>
      <c r="D35" s="161">
        <v>10</v>
      </c>
      <c r="E35" s="325"/>
    </row>
    <row r="37" spans="2:7" ht="15.6" x14ac:dyDescent="0.3">
      <c r="B37" s="70"/>
      <c r="F37" s="70"/>
      <c r="G37" s="120"/>
    </row>
  </sheetData>
  <mergeCells count="2">
    <mergeCell ref="E19:E21"/>
    <mergeCell ref="E31:E3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5B63E-5EAB-43DF-814A-8232D4AFD3A2}">
  <dimension ref="A1:K75"/>
  <sheetViews>
    <sheetView topLeftCell="A54" zoomScale="72" zoomScaleNormal="72" workbookViewId="0">
      <selection activeCell="C9" sqref="C9"/>
    </sheetView>
  </sheetViews>
  <sheetFormatPr baseColWidth="10" defaultColWidth="11.44140625" defaultRowHeight="14.4" x14ac:dyDescent="0.3"/>
  <cols>
    <col min="1" max="1" width="6" style="1" customWidth="1"/>
    <col min="2" max="2" width="6.6640625" style="1" customWidth="1"/>
    <col min="3" max="3" width="28.88671875" style="1" customWidth="1"/>
    <col min="4" max="4" width="41" style="1" customWidth="1"/>
    <col min="5" max="5" width="36.6640625" style="1" customWidth="1"/>
    <col min="6" max="6" width="30.33203125" style="1" customWidth="1"/>
    <col min="7" max="7" width="64.6640625" style="1" customWidth="1"/>
    <col min="8" max="8" width="13.33203125" style="1" bestFit="1" customWidth="1"/>
    <col min="9" max="9" width="38.33203125" style="1" customWidth="1"/>
    <col min="10" max="10" width="15.109375" style="1" customWidth="1"/>
    <col min="11" max="16384" width="11.44140625" style="1"/>
  </cols>
  <sheetData>
    <row r="1" spans="1:11" ht="15.6" x14ac:dyDescent="0.3">
      <c r="A1" s="70"/>
      <c r="B1" s="70"/>
      <c r="C1" s="70"/>
      <c r="D1" s="70"/>
      <c r="E1" s="70"/>
      <c r="F1" s="70"/>
      <c r="G1" s="70"/>
      <c r="H1" s="70"/>
      <c r="I1" s="70"/>
      <c r="J1" s="70"/>
      <c r="K1" s="70"/>
    </row>
    <row r="2" spans="1:11" ht="35.4" customHeight="1" x14ac:dyDescent="0.35">
      <c r="A2" s="70"/>
      <c r="B2" s="70"/>
      <c r="C2" s="70"/>
      <c r="D2" s="70"/>
      <c r="E2" s="153"/>
      <c r="F2" s="153"/>
      <c r="G2" s="154"/>
      <c r="H2" s="70"/>
      <c r="I2" s="70"/>
      <c r="J2" s="70"/>
      <c r="K2" s="70"/>
    </row>
    <row r="3" spans="1:11" ht="43.95" customHeight="1" x14ac:dyDescent="0.3">
      <c r="A3" s="70"/>
      <c r="B3" s="70"/>
      <c r="C3" s="67" t="s">
        <v>254</v>
      </c>
      <c r="D3" s="68"/>
      <c r="E3" s="68"/>
      <c r="F3" s="68"/>
      <c r="G3" s="68"/>
      <c r="H3" s="70"/>
      <c r="I3" s="70"/>
      <c r="J3" s="70"/>
      <c r="K3" s="70"/>
    </row>
    <row r="4" spans="1:11" ht="28.95" customHeight="1" x14ac:dyDescent="0.3">
      <c r="A4" s="70"/>
      <c r="B4" s="70"/>
      <c r="C4" s="71" t="s">
        <v>255</v>
      </c>
      <c r="D4" s="72"/>
      <c r="E4" s="72"/>
      <c r="F4" s="72"/>
      <c r="G4" s="72"/>
      <c r="H4" s="70"/>
      <c r="I4" s="70"/>
      <c r="J4" s="70"/>
      <c r="K4" s="70"/>
    </row>
    <row r="5" spans="1:11" ht="15.6" x14ac:dyDescent="0.3">
      <c r="A5" s="70"/>
      <c r="B5" s="70"/>
      <c r="C5" s="72"/>
      <c r="D5" s="72"/>
      <c r="E5" s="72"/>
      <c r="F5" s="72"/>
      <c r="G5" s="72"/>
      <c r="H5" s="70"/>
      <c r="I5" s="70"/>
      <c r="J5" s="70"/>
      <c r="K5" s="70"/>
    </row>
    <row r="6" spans="1:11" ht="15.6" x14ac:dyDescent="0.3">
      <c r="A6" s="70"/>
      <c r="B6" s="70"/>
      <c r="C6" s="73" t="s">
        <v>158</v>
      </c>
      <c r="D6" s="72"/>
      <c r="E6" s="72"/>
      <c r="F6" s="72"/>
      <c r="G6" s="72"/>
      <c r="H6" s="70"/>
      <c r="I6" s="70"/>
      <c r="J6" s="70"/>
      <c r="K6" s="70"/>
    </row>
    <row r="7" spans="1:11" ht="21" customHeight="1" x14ac:dyDescent="0.3">
      <c r="A7" s="70"/>
      <c r="B7" s="70"/>
      <c r="C7" s="72"/>
      <c r="D7" s="72"/>
      <c r="E7" s="72"/>
      <c r="F7" s="72"/>
      <c r="G7" s="72"/>
      <c r="H7" s="70"/>
      <c r="I7" s="70"/>
      <c r="J7" s="70"/>
      <c r="K7" s="70"/>
    </row>
    <row r="8" spans="1:11" ht="55.2" customHeight="1" x14ac:dyDescent="0.3">
      <c r="A8" s="70"/>
      <c r="B8" s="105"/>
      <c r="C8" s="170" t="s">
        <v>256</v>
      </c>
      <c r="D8" s="72"/>
      <c r="E8" s="72"/>
      <c r="F8" s="72"/>
      <c r="G8" s="72"/>
      <c r="H8" s="70"/>
      <c r="I8" s="70"/>
      <c r="J8" s="70"/>
      <c r="K8" s="70"/>
    </row>
    <row r="9" spans="1:11" ht="48" customHeight="1" x14ac:dyDescent="0.3">
      <c r="A9" s="70"/>
      <c r="B9" s="70"/>
      <c r="C9" s="71" t="s">
        <v>257</v>
      </c>
      <c r="D9" s="72"/>
      <c r="E9" s="72"/>
      <c r="F9" s="72"/>
      <c r="G9" s="72"/>
      <c r="H9" s="70"/>
      <c r="I9" s="70"/>
      <c r="J9" s="70"/>
      <c r="K9" s="70"/>
    </row>
    <row r="10" spans="1:11" ht="288" customHeight="1" x14ac:dyDescent="0.3">
      <c r="A10" s="70"/>
      <c r="B10" s="70"/>
      <c r="C10" s="201"/>
      <c r="D10" s="201" t="s">
        <v>258</v>
      </c>
      <c r="E10" s="72"/>
      <c r="F10" s="72"/>
      <c r="G10" s="72"/>
      <c r="H10" s="70"/>
      <c r="I10" s="70"/>
      <c r="J10" s="70"/>
      <c r="K10" s="70"/>
    </row>
    <row r="11" spans="1:11" ht="42" customHeight="1" x14ac:dyDescent="0.3">
      <c r="A11" s="70"/>
      <c r="B11" s="70"/>
      <c r="C11" s="71" t="s">
        <v>259</v>
      </c>
      <c r="D11" s="201"/>
      <c r="E11" s="72"/>
      <c r="F11" s="72"/>
      <c r="G11" s="72"/>
      <c r="H11" s="70"/>
      <c r="I11" s="70"/>
      <c r="J11" s="70"/>
      <c r="K11" s="70"/>
    </row>
    <row r="12" spans="1:11" ht="24" customHeight="1" x14ac:dyDescent="0.3">
      <c r="A12" s="70"/>
      <c r="B12" s="70"/>
      <c r="C12" s="74"/>
      <c r="D12" s="70"/>
      <c r="E12" s="70"/>
      <c r="F12" s="70"/>
      <c r="G12" s="70"/>
      <c r="H12" s="70"/>
      <c r="I12" s="70"/>
      <c r="J12" s="70"/>
      <c r="K12" s="70"/>
    </row>
    <row r="13" spans="1:11" ht="24" customHeight="1" x14ac:dyDescent="0.3">
      <c r="A13" s="70"/>
      <c r="B13" s="70"/>
      <c r="C13" s="259" t="s">
        <v>260</v>
      </c>
      <c r="D13" s="260"/>
      <c r="E13" s="261"/>
      <c r="F13" s="261"/>
      <c r="G13" s="261"/>
      <c r="H13" s="70"/>
      <c r="I13" s="70"/>
      <c r="J13" s="70"/>
      <c r="K13" s="70"/>
    </row>
    <row r="14" spans="1:11" ht="28.2" customHeight="1" x14ac:dyDescent="0.3">
      <c r="B14" s="70"/>
      <c r="C14" s="202" t="s">
        <v>261</v>
      </c>
      <c r="D14" s="202"/>
      <c r="E14" s="202"/>
      <c r="F14" s="202"/>
      <c r="G14" s="202"/>
    </row>
    <row r="15" spans="1:11" ht="30" customHeight="1" x14ac:dyDescent="0.3">
      <c r="B15" s="70"/>
      <c r="C15" s="202" t="s">
        <v>262</v>
      </c>
      <c r="D15" s="202"/>
      <c r="E15" s="202"/>
      <c r="F15" s="202"/>
      <c r="G15" s="202"/>
    </row>
    <row r="16" spans="1:11" ht="26.4" customHeight="1" x14ac:dyDescent="0.3">
      <c r="B16" s="70"/>
      <c r="C16" s="202" t="s">
        <v>263</v>
      </c>
      <c r="D16" s="202"/>
      <c r="E16" s="202"/>
      <c r="F16" s="202"/>
      <c r="G16" s="202"/>
    </row>
    <row r="17" spans="2:11" ht="28.95" customHeight="1" x14ac:dyDescent="0.3">
      <c r="B17" s="70"/>
      <c r="C17" s="202" t="s">
        <v>264</v>
      </c>
      <c r="D17" s="202"/>
      <c r="E17" s="202"/>
      <c r="F17" s="202"/>
      <c r="G17" s="202"/>
    </row>
    <row r="18" spans="2:11" ht="28.95" customHeight="1" x14ac:dyDescent="0.3">
      <c r="B18" s="70"/>
      <c r="C18" s="202" t="s">
        <v>265</v>
      </c>
      <c r="D18" s="202"/>
      <c r="E18" s="202"/>
      <c r="F18" s="202"/>
      <c r="G18" s="202"/>
    </row>
    <row r="19" spans="2:11" ht="28.95" customHeight="1" x14ac:dyDescent="0.3">
      <c r="B19" s="70"/>
      <c r="C19" s="202" t="s">
        <v>62</v>
      </c>
      <c r="D19" s="202"/>
      <c r="E19" s="202"/>
      <c r="F19" s="202"/>
      <c r="G19" s="202"/>
    </row>
    <row r="20" spans="2:11" ht="28.95" customHeight="1" x14ac:dyDescent="0.3">
      <c r="B20" s="70"/>
      <c r="C20" s="202" t="s">
        <v>266</v>
      </c>
      <c r="D20" s="202"/>
      <c r="E20" s="202"/>
      <c r="F20" s="202"/>
      <c r="G20" s="202"/>
    </row>
    <row r="21" spans="2:11" ht="15.6" x14ac:dyDescent="0.3">
      <c r="B21" s="70"/>
      <c r="C21" s="70"/>
      <c r="D21" s="70"/>
      <c r="E21" s="70"/>
      <c r="F21" s="70"/>
      <c r="G21" s="70"/>
    </row>
    <row r="22" spans="2:11" ht="25.95" customHeight="1" x14ac:dyDescent="0.3">
      <c r="B22" s="70"/>
      <c r="C22" s="330" t="s">
        <v>267</v>
      </c>
      <c r="D22" s="330"/>
      <c r="E22" s="79"/>
      <c r="F22" s="79"/>
      <c r="G22" s="79"/>
    </row>
    <row r="23" spans="2:11" ht="33.6" customHeight="1" x14ac:dyDescent="0.3">
      <c r="B23" s="70"/>
      <c r="C23" s="169" t="s">
        <v>268</v>
      </c>
      <c r="D23" s="80"/>
      <c r="E23" s="80"/>
      <c r="F23" s="80"/>
      <c r="G23" s="80"/>
    </row>
    <row r="24" spans="2:11" ht="189" customHeight="1" x14ac:dyDescent="0.3">
      <c r="B24" s="70"/>
      <c r="C24" s="207"/>
      <c r="D24" s="207" t="s">
        <v>269</v>
      </c>
      <c r="E24" s="80"/>
      <c r="F24" s="80"/>
      <c r="G24" s="80"/>
    </row>
    <row r="25" spans="2:11" ht="35.4" customHeight="1" x14ac:dyDescent="0.3">
      <c r="B25" s="70"/>
      <c r="C25" s="168" t="s">
        <v>270</v>
      </c>
      <c r="D25" s="80"/>
      <c r="E25" s="80"/>
      <c r="F25" s="80"/>
      <c r="G25" s="80"/>
    </row>
    <row r="26" spans="2:11" ht="52.95" customHeight="1" x14ac:dyDescent="0.3">
      <c r="B26" s="70"/>
      <c r="C26" s="89" t="s">
        <v>271</v>
      </c>
      <c r="D26" s="203" t="s">
        <v>272</v>
      </c>
      <c r="E26" s="89" t="s">
        <v>273</v>
      </c>
      <c r="F26" s="89" t="s">
        <v>428</v>
      </c>
      <c r="G26" s="89" t="s">
        <v>274</v>
      </c>
    </row>
    <row r="27" spans="2:11" ht="47.4" customHeight="1" x14ac:dyDescent="0.3">
      <c r="C27" s="179">
        <v>1</v>
      </c>
      <c r="D27" s="204" t="s">
        <v>275</v>
      </c>
      <c r="E27" s="88" t="s">
        <v>276</v>
      </c>
      <c r="F27" s="262">
        <v>3.75</v>
      </c>
      <c r="G27" s="262">
        <f>IF(F27&gt;=4, 1, 0)</f>
        <v>0</v>
      </c>
    </row>
    <row r="28" spans="2:11" ht="51" customHeight="1" x14ac:dyDescent="0.3">
      <c r="B28" s="70"/>
      <c r="C28" s="179">
        <v>2</v>
      </c>
      <c r="D28" s="204" t="s">
        <v>277</v>
      </c>
      <c r="E28" s="88" t="s">
        <v>278</v>
      </c>
      <c r="F28" s="262">
        <v>4.75</v>
      </c>
      <c r="G28" s="262">
        <f>IF(F28&gt;=4, 1, 0)</f>
        <v>1</v>
      </c>
    </row>
    <row r="29" spans="2:11" ht="82.95" customHeight="1" x14ac:dyDescent="0.3">
      <c r="C29" s="179">
        <v>3</v>
      </c>
      <c r="D29" s="204" t="s">
        <v>279</v>
      </c>
      <c r="E29" s="88" t="s">
        <v>280</v>
      </c>
      <c r="F29" s="262">
        <v>4</v>
      </c>
      <c r="G29" s="262">
        <f>IF(F29&gt;=4, 1, 0)</f>
        <v>1</v>
      </c>
    </row>
    <row r="30" spans="2:11" ht="49.2" customHeight="1" x14ac:dyDescent="0.3">
      <c r="C30" s="179">
        <v>4</v>
      </c>
      <c r="D30" s="204" t="s">
        <v>281</v>
      </c>
      <c r="E30" s="88" t="s">
        <v>282</v>
      </c>
      <c r="F30" s="262">
        <v>4.5</v>
      </c>
      <c r="G30" s="262">
        <f>IF(F30&gt;=4, 1, 0)</f>
        <v>1</v>
      </c>
    </row>
    <row r="31" spans="2:11" ht="59.4" customHeight="1" x14ac:dyDescent="0.3">
      <c r="C31" s="179">
        <v>5</v>
      </c>
      <c r="D31" s="204" t="s">
        <v>283</v>
      </c>
      <c r="E31" s="88" t="s">
        <v>284</v>
      </c>
      <c r="F31" s="262">
        <v>4</v>
      </c>
      <c r="G31" s="262">
        <f>IF(F31&gt;=4, 1, 0)</f>
        <v>1</v>
      </c>
    </row>
    <row r="32" spans="2:11" ht="64.95" customHeight="1" x14ac:dyDescent="0.3">
      <c r="C32" s="176" t="s">
        <v>285</v>
      </c>
      <c r="D32" s="205"/>
      <c r="E32" s="208"/>
      <c r="F32" s="206"/>
      <c r="G32" s="235">
        <f>((SUM(G27:G31))/5)*100</f>
        <v>80</v>
      </c>
      <c r="K32" s="1" t="s">
        <v>286</v>
      </c>
    </row>
    <row r="33" spans="3:7" ht="44.4" customHeight="1" x14ac:dyDescent="0.3">
      <c r="C33" s="230" t="s">
        <v>287</v>
      </c>
      <c r="D33" s="231"/>
      <c r="E33" s="232"/>
      <c r="F33" s="233"/>
      <c r="G33" s="234">
        <f>IF(G32&gt;=90, 1, 0)</f>
        <v>0</v>
      </c>
    </row>
    <row r="34" spans="3:7" ht="44.4" customHeight="1" x14ac:dyDescent="0.3">
      <c r="C34" s="236"/>
      <c r="D34" s="237"/>
      <c r="E34" s="238"/>
      <c r="F34" s="238"/>
      <c r="G34" s="238"/>
    </row>
    <row r="35" spans="3:7" ht="44.4" customHeight="1" x14ac:dyDescent="0.3">
      <c r="C35" s="236"/>
      <c r="D35" s="237"/>
      <c r="E35" s="238"/>
      <c r="F35" s="238"/>
      <c r="G35" s="238"/>
    </row>
    <row r="36" spans="3:7" ht="15.6" x14ac:dyDescent="0.3">
      <c r="C36" s="239" t="s">
        <v>288</v>
      </c>
      <c r="D36" s="240"/>
      <c r="E36" s="79"/>
      <c r="F36" s="79"/>
      <c r="G36" s="79"/>
    </row>
    <row r="37" spans="3:7" ht="39" customHeight="1" x14ac:dyDescent="0.3">
      <c r="C37" s="169" t="s">
        <v>289</v>
      </c>
      <c r="D37" s="80"/>
      <c r="E37" s="80"/>
      <c r="F37" s="80"/>
      <c r="G37" s="80"/>
    </row>
    <row r="38" spans="3:7" ht="187.2" x14ac:dyDescent="0.3">
      <c r="C38" s="207"/>
      <c r="D38" s="207" t="s">
        <v>269</v>
      </c>
      <c r="E38" s="80"/>
      <c r="F38" s="80"/>
      <c r="G38" s="80"/>
    </row>
    <row r="39" spans="3:7" ht="46.8" x14ac:dyDescent="0.3">
      <c r="C39" s="168" t="s">
        <v>270</v>
      </c>
      <c r="D39" s="80"/>
      <c r="E39" s="80"/>
      <c r="F39" s="80"/>
      <c r="G39" s="80"/>
    </row>
    <row r="40" spans="3:7" ht="53.4" customHeight="1" x14ac:dyDescent="0.3">
      <c r="C40" s="89" t="s">
        <v>271</v>
      </c>
      <c r="D40" s="203" t="s">
        <v>272</v>
      </c>
      <c r="E40" s="89" t="s">
        <v>273</v>
      </c>
      <c r="F40" s="89" t="s">
        <v>428</v>
      </c>
      <c r="G40" s="89" t="s">
        <v>274</v>
      </c>
    </row>
    <row r="41" spans="3:7" ht="39" customHeight="1" x14ac:dyDescent="0.3">
      <c r="C41" s="179">
        <v>1</v>
      </c>
      <c r="D41" s="204" t="s">
        <v>275</v>
      </c>
      <c r="E41" s="88" t="s">
        <v>276</v>
      </c>
      <c r="F41" s="262">
        <v>4.33</v>
      </c>
      <c r="G41" s="262">
        <f>IF(F41&gt;=4, 1, 0)</f>
        <v>1</v>
      </c>
    </row>
    <row r="42" spans="3:7" ht="51.6" customHeight="1" x14ac:dyDescent="0.3">
      <c r="C42" s="179">
        <v>2</v>
      </c>
      <c r="D42" s="204" t="s">
        <v>277</v>
      </c>
      <c r="E42" s="88" t="s">
        <v>278</v>
      </c>
      <c r="F42" s="262">
        <v>5</v>
      </c>
      <c r="G42" s="262">
        <f>IF(F42&gt;=4, 1, 0)</f>
        <v>1</v>
      </c>
    </row>
    <row r="43" spans="3:7" ht="43.2" customHeight="1" x14ac:dyDescent="0.3">
      <c r="C43" s="179">
        <v>3</v>
      </c>
      <c r="D43" s="204" t="s">
        <v>279</v>
      </c>
      <c r="E43" s="88" t="s">
        <v>280</v>
      </c>
      <c r="F43" s="262">
        <v>5</v>
      </c>
      <c r="G43" s="262">
        <f>IF(F43&gt;=4, 1, 0)</f>
        <v>1</v>
      </c>
    </row>
    <row r="44" spans="3:7" ht="48" customHeight="1" x14ac:dyDescent="0.3">
      <c r="C44" s="179">
        <v>4</v>
      </c>
      <c r="D44" s="204" t="s">
        <v>281</v>
      </c>
      <c r="E44" s="88" t="s">
        <v>282</v>
      </c>
      <c r="F44" s="262">
        <v>4.33</v>
      </c>
      <c r="G44" s="262">
        <f>IF(F44&gt;=4, 1, 0)</f>
        <v>1</v>
      </c>
    </row>
    <row r="45" spans="3:7" ht="59.4" customHeight="1" x14ac:dyDescent="0.3">
      <c r="C45" s="179">
        <v>5</v>
      </c>
      <c r="D45" s="204" t="s">
        <v>283</v>
      </c>
      <c r="E45" s="88" t="s">
        <v>284</v>
      </c>
      <c r="F45" s="262">
        <v>4</v>
      </c>
      <c r="G45" s="262">
        <f>IF(F45&gt;=4, 1, 0)</f>
        <v>1</v>
      </c>
    </row>
    <row r="46" spans="3:7" ht="42" customHeight="1" x14ac:dyDescent="0.3">
      <c r="C46" s="176" t="s">
        <v>285</v>
      </c>
      <c r="D46" s="205"/>
      <c r="E46" s="208"/>
      <c r="F46" s="206"/>
      <c r="G46" s="235">
        <f>((SUM(G41:G45))/5)*100</f>
        <v>100</v>
      </c>
    </row>
    <row r="47" spans="3:7" ht="42" customHeight="1" x14ac:dyDescent="0.3">
      <c r="C47" s="230" t="s">
        <v>287</v>
      </c>
      <c r="D47" s="231"/>
      <c r="E47" s="232"/>
      <c r="F47" s="233"/>
      <c r="G47" s="234">
        <f>IF(G46&gt;=90, 1, 0)</f>
        <v>1</v>
      </c>
    </row>
    <row r="48" spans="3:7" ht="42" customHeight="1" x14ac:dyDescent="0.3">
      <c r="C48" s="236"/>
      <c r="D48" s="237"/>
      <c r="E48" s="238"/>
      <c r="F48" s="238"/>
      <c r="G48" s="238"/>
    </row>
    <row r="49" spans="3:7" ht="42" customHeight="1" x14ac:dyDescent="0.3">
      <c r="C49" s="236"/>
      <c r="D49" s="237"/>
      <c r="E49" s="238"/>
      <c r="F49" s="238"/>
      <c r="G49" s="238"/>
    </row>
    <row r="50" spans="3:7" ht="46.2" customHeight="1" x14ac:dyDescent="0.3">
      <c r="C50" s="239" t="s">
        <v>290</v>
      </c>
      <c r="D50" s="240"/>
      <c r="E50" s="79"/>
      <c r="F50" s="79"/>
      <c r="G50" s="79"/>
    </row>
    <row r="51" spans="3:7" ht="43.2" customHeight="1" x14ac:dyDescent="0.3">
      <c r="C51" s="169" t="s">
        <v>289</v>
      </c>
      <c r="D51" s="80"/>
      <c r="E51" s="80"/>
      <c r="F51" s="80"/>
      <c r="G51" s="80"/>
    </row>
    <row r="52" spans="3:7" ht="194.4" customHeight="1" x14ac:dyDescent="0.3">
      <c r="C52" s="207"/>
      <c r="D52" s="207" t="s">
        <v>269</v>
      </c>
      <c r="E52" s="80"/>
      <c r="F52" s="80"/>
      <c r="G52" s="80"/>
    </row>
    <row r="53" spans="3:7" ht="40.950000000000003" customHeight="1" x14ac:dyDescent="0.3">
      <c r="C53" s="168" t="s">
        <v>270</v>
      </c>
      <c r="D53" s="80"/>
      <c r="E53" s="80"/>
      <c r="F53" s="80"/>
      <c r="G53" s="80"/>
    </row>
    <row r="54" spans="3:7" ht="56.4" customHeight="1" x14ac:dyDescent="0.3">
      <c r="C54" s="89" t="s">
        <v>271</v>
      </c>
      <c r="D54" s="203" t="s">
        <v>272</v>
      </c>
      <c r="E54" s="89" t="s">
        <v>273</v>
      </c>
      <c r="F54" s="89" t="s">
        <v>428</v>
      </c>
      <c r="G54" s="89" t="s">
        <v>274</v>
      </c>
    </row>
    <row r="55" spans="3:7" ht="36.6" customHeight="1" x14ac:dyDescent="0.3">
      <c r="C55" s="179">
        <v>1</v>
      </c>
      <c r="D55" s="204" t="s">
        <v>275</v>
      </c>
      <c r="E55" s="88" t="s">
        <v>276</v>
      </c>
      <c r="F55" s="262">
        <v>3</v>
      </c>
      <c r="G55" s="262">
        <f>IF(F55&gt;=4, 1, 0)</f>
        <v>0</v>
      </c>
    </row>
    <row r="56" spans="3:7" ht="47.4" customHeight="1" x14ac:dyDescent="0.3">
      <c r="C56" s="179">
        <v>2</v>
      </c>
      <c r="D56" s="204" t="s">
        <v>277</v>
      </c>
      <c r="E56" s="88" t="s">
        <v>278</v>
      </c>
      <c r="F56" s="262">
        <v>4</v>
      </c>
      <c r="G56" s="262">
        <f>IF(F56&gt;=4, 1, 0)</f>
        <v>1</v>
      </c>
    </row>
    <row r="57" spans="3:7" ht="43.2" customHeight="1" x14ac:dyDescent="0.3">
      <c r="C57" s="179">
        <v>3</v>
      </c>
      <c r="D57" s="204" t="s">
        <v>279</v>
      </c>
      <c r="E57" s="88" t="s">
        <v>280</v>
      </c>
      <c r="F57" s="262">
        <v>3.67</v>
      </c>
      <c r="G57" s="262">
        <f>IF(F57&gt;=4, 1, 0)</f>
        <v>0</v>
      </c>
    </row>
    <row r="58" spans="3:7" ht="45" customHeight="1" x14ac:dyDescent="0.3">
      <c r="C58" s="179">
        <v>4</v>
      </c>
      <c r="D58" s="204" t="s">
        <v>281</v>
      </c>
      <c r="E58" s="88" t="s">
        <v>282</v>
      </c>
      <c r="F58" s="262">
        <v>2.67</v>
      </c>
      <c r="G58" s="262">
        <f>IF(F58&gt;=4, 1, 0)</f>
        <v>0</v>
      </c>
    </row>
    <row r="59" spans="3:7" ht="55.2" customHeight="1" x14ac:dyDescent="0.3">
      <c r="C59" s="179">
        <v>5</v>
      </c>
      <c r="D59" s="204" t="s">
        <v>283</v>
      </c>
      <c r="E59" s="88" t="s">
        <v>284</v>
      </c>
      <c r="F59" s="262">
        <v>3</v>
      </c>
      <c r="G59" s="262">
        <f>IF(F59&gt;=4, 1, 0)</f>
        <v>0</v>
      </c>
    </row>
    <row r="60" spans="3:7" ht="34.950000000000003" customHeight="1" x14ac:dyDescent="0.3">
      <c r="C60" s="176" t="s">
        <v>285</v>
      </c>
      <c r="D60" s="205"/>
      <c r="E60" s="208"/>
      <c r="F60" s="206"/>
      <c r="G60" s="235">
        <f>((SUM(G55:G59))/5)*100</f>
        <v>20</v>
      </c>
    </row>
    <row r="61" spans="3:7" ht="43.2" customHeight="1" x14ac:dyDescent="0.3">
      <c r="C61" s="230" t="s">
        <v>287</v>
      </c>
      <c r="D61" s="231"/>
      <c r="E61" s="232"/>
      <c r="F61" s="233"/>
      <c r="G61" s="234">
        <f>IF(G60&gt;=90, 1, 0)</f>
        <v>0</v>
      </c>
    </row>
    <row r="69" spans="3:7" ht="15.6" x14ac:dyDescent="0.3">
      <c r="C69" s="326" t="s">
        <v>291</v>
      </c>
      <c r="D69" s="254"/>
      <c r="E69" s="255"/>
      <c r="F69" s="328"/>
      <c r="G69" s="198"/>
    </row>
    <row r="70" spans="3:7" ht="15.6" x14ac:dyDescent="0.3">
      <c r="C70" s="326"/>
      <c r="D70" s="257" t="s">
        <v>292</v>
      </c>
      <c r="E70" s="255"/>
      <c r="F70" s="328"/>
      <c r="G70" s="198"/>
    </row>
    <row r="71" spans="3:7" ht="78" x14ac:dyDescent="0.3">
      <c r="C71" s="326"/>
      <c r="D71" s="255" t="s">
        <v>293</v>
      </c>
      <c r="E71" s="255"/>
      <c r="F71" s="328"/>
      <c r="G71" s="197" t="s">
        <v>294</v>
      </c>
    </row>
    <row r="72" spans="3:7" ht="28.8" x14ac:dyDescent="0.3">
      <c r="C72" s="326"/>
      <c r="D72" s="258" t="s">
        <v>295</v>
      </c>
      <c r="E72" s="255"/>
      <c r="F72" s="328"/>
      <c r="G72" s="197" t="s">
        <v>296</v>
      </c>
    </row>
    <row r="73" spans="3:7" ht="28.8" x14ac:dyDescent="0.3">
      <c r="C73" s="327"/>
      <c r="D73" s="255"/>
      <c r="E73" s="255"/>
      <c r="F73" s="329"/>
      <c r="G73" s="197" t="s">
        <v>297</v>
      </c>
    </row>
    <row r="74" spans="3:7" ht="50.4" customHeight="1" x14ac:dyDescent="0.35">
      <c r="C74" s="247" t="s">
        <v>298</v>
      </c>
      <c r="D74" s="248" t="s">
        <v>299</v>
      </c>
      <c r="E74" s="249" t="s">
        <v>47</v>
      </c>
      <c r="F74" s="249" t="s">
        <v>48</v>
      </c>
      <c r="G74" s="250" t="s">
        <v>300</v>
      </c>
    </row>
    <row r="75" spans="3:7" ht="61.95" customHeight="1" x14ac:dyDescent="0.35">
      <c r="C75" s="251">
        <f>G33+G47+G61</f>
        <v>1</v>
      </c>
      <c r="D75" s="252">
        <v>3</v>
      </c>
      <c r="E75" s="288">
        <f>(C75/D75)*100</f>
        <v>33.333333333333329</v>
      </c>
      <c r="F75" s="253" t="str">
        <f>IF(E75&gt;=90, "Aceptación Total", IF(E75&gt;=80, "Aceptación Media", "Rechazo"))</f>
        <v>Rechazo</v>
      </c>
      <c r="G75" s="253"/>
    </row>
  </sheetData>
  <mergeCells count="3">
    <mergeCell ref="C69:C73"/>
    <mergeCell ref="F69:F73"/>
    <mergeCell ref="C22:D2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D63F-FA5B-4678-8864-86C8743921AE}">
  <dimension ref="A1:K93"/>
  <sheetViews>
    <sheetView tabSelected="1" zoomScale="80" zoomScaleNormal="113" workbookViewId="0">
      <selection activeCell="G18" sqref="G18"/>
    </sheetView>
  </sheetViews>
  <sheetFormatPr baseColWidth="10" defaultColWidth="11.44140625" defaultRowHeight="14.4" x14ac:dyDescent="0.3"/>
  <cols>
    <col min="1" max="1" width="6" style="1" customWidth="1"/>
    <col min="2" max="2" width="6.6640625" style="1" customWidth="1"/>
    <col min="3" max="3" width="38.109375" style="1" customWidth="1"/>
    <col min="4" max="4" width="66" style="1" customWidth="1"/>
    <col min="5" max="5" width="45.109375" style="1" customWidth="1"/>
    <col min="6" max="6" width="61.6640625" style="1" customWidth="1"/>
    <col min="7" max="7" width="89.33203125" style="1" customWidth="1"/>
    <col min="8" max="8" width="13.33203125" style="1" bestFit="1" customWidth="1"/>
    <col min="9" max="9" width="38.33203125" style="1" customWidth="1"/>
    <col min="10" max="10" width="15.109375" style="1" customWidth="1"/>
    <col min="11" max="16384" width="11.44140625" style="1"/>
  </cols>
  <sheetData>
    <row r="1" spans="1:11" ht="15.6" x14ac:dyDescent="0.3">
      <c r="A1" s="70"/>
      <c r="B1" s="70"/>
      <c r="C1" s="70"/>
      <c r="D1" s="70"/>
      <c r="E1" s="70"/>
      <c r="F1" s="70"/>
      <c r="G1" s="70"/>
      <c r="H1" s="70"/>
      <c r="I1" s="70"/>
      <c r="J1" s="70"/>
      <c r="K1" s="70"/>
    </row>
    <row r="2" spans="1:11" ht="35.4" customHeight="1" x14ac:dyDescent="0.35">
      <c r="A2" s="70"/>
      <c r="B2" s="70"/>
      <c r="C2" s="70"/>
      <c r="D2" s="70"/>
      <c r="E2" s="153"/>
      <c r="F2" s="153"/>
      <c r="G2" s="154"/>
      <c r="H2" s="70"/>
      <c r="I2" s="70"/>
      <c r="J2" s="70"/>
      <c r="K2" s="70"/>
    </row>
    <row r="3" spans="1:11" ht="43.95" customHeight="1" x14ac:dyDescent="0.3">
      <c r="A3" s="70"/>
      <c r="B3" s="70"/>
      <c r="C3" s="67" t="s">
        <v>254</v>
      </c>
      <c r="D3" s="68"/>
      <c r="E3" s="68"/>
      <c r="F3" s="68"/>
      <c r="G3" s="68"/>
      <c r="H3" s="70"/>
      <c r="I3" s="70"/>
      <c r="J3" s="70"/>
      <c r="K3" s="70"/>
    </row>
    <row r="4" spans="1:11" ht="28.95" customHeight="1" x14ac:dyDescent="0.3">
      <c r="A4" s="70"/>
      <c r="B4" s="70"/>
      <c r="C4" s="71" t="s">
        <v>301</v>
      </c>
      <c r="D4" s="72"/>
      <c r="E4" s="72"/>
      <c r="F4" s="72"/>
      <c r="G4" s="72"/>
      <c r="H4" s="70"/>
      <c r="I4" s="70"/>
      <c r="J4" s="70"/>
      <c r="K4" s="70"/>
    </row>
    <row r="5" spans="1:11" ht="15.6" x14ac:dyDescent="0.3">
      <c r="A5" s="70"/>
      <c r="B5" s="70"/>
      <c r="C5" s="72"/>
      <c r="D5" s="72"/>
      <c r="E5" s="72"/>
      <c r="F5" s="72"/>
      <c r="G5" s="72"/>
      <c r="H5" s="70"/>
      <c r="I5" s="70"/>
      <c r="J5" s="70"/>
      <c r="K5" s="70"/>
    </row>
    <row r="6" spans="1:11" ht="15.6" x14ac:dyDescent="0.3">
      <c r="A6" s="70"/>
      <c r="B6" s="70"/>
      <c r="C6" s="73" t="s">
        <v>158</v>
      </c>
      <c r="D6" s="72"/>
      <c r="E6" s="72"/>
      <c r="F6" s="72"/>
      <c r="G6" s="72"/>
      <c r="H6" s="70"/>
      <c r="I6" s="70"/>
      <c r="J6" s="70"/>
      <c r="K6" s="70"/>
    </row>
    <row r="7" spans="1:11" ht="21" customHeight="1" x14ac:dyDescent="0.3">
      <c r="A7" s="70"/>
      <c r="B7" s="70"/>
      <c r="C7" s="72"/>
      <c r="D7" s="72"/>
      <c r="E7" s="72"/>
      <c r="F7" s="72"/>
      <c r="G7" s="72"/>
      <c r="H7" s="70"/>
      <c r="I7" s="70"/>
      <c r="J7" s="70"/>
      <c r="K7" s="70"/>
    </row>
    <row r="8" spans="1:11" ht="55.2" customHeight="1" x14ac:dyDescent="0.3">
      <c r="A8" s="70"/>
      <c r="B8" s="105"/>
      <c r="C8" s="170" t="s">
        <v>302</v>
      </c>
      <c r="D8" s="72"/>
      <c r="E8" s="72"/>
      <c r="F8" s="72"/>
      <c r="G8" s="72"/>
      <c r="H8" s="70"/>
      <c r="I8" s="70"/>
      <c r="J8" s="70"/>
      <c r="K8" s="70"/>
    </row>
    <row r="9" spans="1:11" ht="24" customHeight="1" x14ac:dyDescent="0.3">
      <c r="A9" s="70"/>
      <c r="B9" s="70"/>
      <c r="C9" s="73" t="s">
        <v>433</v>
      </c>
      <c r="D9" s="72"/>
      <c r="E9" s="72"/>
      <c r="F9" s="72"/>
      <c r="G9" s="72"/>
      <c r="H9" s="70"/>
      <c r="I9" s="70"/>
      <c r="J9" s="70"/>
      <c r="K9" s="70"/>
    </row>
    <row r="10" spans="1:11" ht="24" customHeight="1" x14ac:dyDescent="0.3">
      <c r="A10" s="70"/>
      <c r="B10" s="70"/>
      <c r="C10" s="72" t="s">
        <v>304</v>
      </c>
      <c r="D10" s="72"/>
      <c r="E10" s="72"/>
      <c r="F10" s="72"/>
      <c r="G10" s="72"/>
      <c r="H10" s="70"/>
      <c r="I10" s="70"/>
      <c r="J10" s="70"/>
      <c r="K10" s="70"/>
    </row>
    <row r="11" spans="1:11" ht="24" customHeight="1" x14ac:dyDescent="0.3">
      <c r="A11" s="70"/>
      <c r="B11" s="70"/>
      <c r="C11" s="71" t="s">
        <v>305</v>
      </c>
      <c r="D11" s="72"/>
      <c r="E11" s="72"/>
      <c r="F11" s="72"/>
      <c r="G11" s="72"/>
      <c r="H11" s="70"/>
      <c r="I11" s="70"/>
      <c r="J11" s="70"/>
      <c r="K11" s="70"/>
    </row>
    <row r="12" spans="1:11" ht="24" customHeight="1" x14ac:dyDescent="0.3">
      <c r="A12" s="70"/>
      <c r="B12" s="70"/>
      <c r="C12" s="74"/>
      <c r="D12" s="70"/>
      <c r="E12" s="70"/>
      <c r="F12" s="70"/>
      <c r="G12" s="70"/>
      <c r="H12" s="70"/>
      <c r="I12" s="70"/>
      <c r="J12" s="70"/>
      <c r="K12" s="70"/>
    </row>
    <row r="13" spans="1:11" ht="24" customHeight="1" x14ac:dyDescent="0.3">
      <c r="A13" s="70"/>
      <c r="B13" s="70"/>
      <c r="C13" s="74"/>
      <c r="D13" s="70"/>
      <c r="E13" s="70"/>
      <c r="F13" s="70"/>
      <c r="G13" s="70"/>
      <c r="H13" s="70"/>
      <c r="I13" s="70"/>
      <c r="J13" s="70"/>
      <c r="K13" s="70"/>
    </row>
    <row r="14" spans="1:11" ht="15.6" x14ac:dyDescent="0.3">
      <c r="B14" s="70"/>
      <c r="C14" s="74"/>
      <c r="D14" s="70"/>
      <c r="E14" s="70"/>
      <c r="F14" s="70"/>
      <c r="G14" s="70"/>
    </row>
    <row r="15" spans="1:11" ht="28.95" customHeight="1" x14ac:dyDescent="0.3">
      <c r="B15" s="70"/>
      <c r="C15" s="74"/>
      <c r="D15" s="70"/>
      <c r="E15" s="70"/>
      <c r="F15" s="70"/>
      <c r="G15" s="70"/>
    </row>
    <row r="16" spans="1:11" ht="75" customHeight="1" x14ac:dyDescent="0.3">
      <c r="B16" s="70"/>
      <c r="C16" s="167" t="s">
        <v>306</v>
      </c>
      <c r="D16" s="80"/>
      <c r="E16" s="79"/>
      <c r="F16" s="79"/>
      <c r="G16" s="70"/>
      <c r="H16" s="70"/>
    </row>
    <row r="17" spans="2:8" ht="53.4" customHeight="1" x14ac:dyDescent="0.3">
      <c r="B17" s="70"/>
      <c r="C17" s="169" t="s">
        <v>307</v>
      </c>
      <c r="D17" s="80"/>
      <c r="E17" s="80"/>
      <c r="F17" s="80"/>
      <c r="G17" s="105"/>
      <c r="H17" s="70"/>
    </row>
    <row r="18" spans="2:8" ht="54.6" customHeight="1" x14ac:dyDescent="0.3">
      <c r="B18" s="70"/>
      <c r="C18" s="169" t="s">
        <v>308</v>
      </c>
      <c r="D18" s="80"/>
      <c r="E18" s="80"/>
      <c r="F18" s="80"/>
      <c r="G18" s="105"/>
      <c r="H18" s="70"/>
    </row>
    <row r="19" spans="2:8" ht="41.4" customHeight="1" x14ac:dyDescent="0.3">
      <c r="B19" s="70"/>
      <c r="C19" s="89" t="s">
        <v>309</v>
      </c>
      <c r="D19" s="76" t="s">
        <v>310</v>
      </c>
      <c r="E19" s="89" t="s">
        <v>311</v>
      </c>
      <c r="F19" s="172" t="s">
        <v>312</v>
      </c>
      <c r="G19" s="144"/>
      <c r="H19" s="144"/>
    </row>
    <row r="20" spans="2:8" ht="54.6" customHeight="1" x14ac:dyDescent="0.3">
      <c r="B20" s="70"/>
      <c r="C20" s="86">
        <v>1</v>
      </c>
      <c r="D20" s="88" t="s">
        <v>313</v>
      </c>
      <c r="E20" s="88">
        <v>1</v>
      </c>
      <c r="F20" s="173"/>
      <c r="G20" s="105"/>
      <c r="H20" s="105"/>
    </row>
    <row r="21" spans="2:8" ht="59.4" customHeight="1" x14ac:dyDescent="0.3">
      <c r="B21" s="70"/>
      <c r="C21" s="86">
        <v>2</v>
      </c>
      <c r="D21" s="88" t="s">
        <v>314</v>
      </c>
      <c r="E21" s="88">
        <v>1</v>
      </c>
      <c r="F21" s="173"/>
      <c r="G21" s="105"/>
      <c r="H21" s="105"/>
    </row>
    <row r="22" spans="2:8" ht="45" customHeight="1" x14ac:dyDescent="0.3">
      <c r="B22" s="70"/>
      <c r="C22" s="86">
        <v>3</v>
      </c>
      <c r="D22" s="88" t="s">
        <v>315</v>
      </c>
      <c r="E22" s="88">
        <v>1</v>
      </c>
      <c r="F22" s="173"/>
      <c r="G22" s="105"/>
    </row>
    <row r="23" spans="2:8" ht="50.4" customHeight="1" x14ac:dyDescent="0.3">
      <c r="B23" s="70"/>
      <c r="C23" s="86">
        <v>4</v>
      </c>
      <c r="D23" s="88" t="s">
        <v>316</v>
      </c>
      <c r="E23" s="88">
        <v>1</v>
      </c>
      <c r="F23" s="173"/>
      <c r="G23" s="171"/>
    </row>
    <row r="24" spans="2:8" ht="40.950000000000003" customHeight="1" x14ac:dyDescent="0.3">
      <c r="B24" s="70"/>
      <c r="C24" s="176" t="s">
        <v>317</v>
      </c>
      <c r="D24" s="175"/>
      <c r="E24" s="178">
        <f>SUM(E20:E23)</f>
        <v>4</v>
      </c>
      <c r="F24" s="177"/>
      <c r="G24" s="70"/>
    </row>
    <row r="25" spans="2:8" ht="15.6" x14ac:dyDescent="0.3">
      <c r="B25" s="70"/>
      <c r="C25" s="70"/>
      <c r="D25" s="70"/>
      <c r="E25" s="70"/>
      <c r="F25" s="70"/>
      <c r="G25" s="70"/>
    </row>
    <row r="26" spans="2:8" ht="15.6" x14ac:dyDescent="0.3">
      <c r="B26" s="70"/>
      <c r="C26" s="70"/>
      <c r="D26" s="70"/>
      <c r="E26" s="70"/>
      <c r="F26" s="70"/>
      <c r="G26" s="70"/>
    </row>
    <row r="27" spans="2:8" ht="15.6" x14ac:dyDescent="0.3">
      <c r="B27" s="70"/>
      <c r="C27" s="70"/>
      <c r="D27" s="70"/>
      <c r="E27" s="70"/>
      <c r="F27" s="70"/>
      <c r="G27" s="70"/>
    </row>
    <row r="28" spans="2:8" ht="15.6" x14ac:dyDescent="0.3">
      <c r="B28" s="70"/>
      <c r="C28" s="70"/>
      <c r="D28" s="70"/>
      <c r="E28" s="70"/>
      <c r="F28" s="70"/>
      <c r="G28" s="70"/>
    </row>
    <row r="29" spans="2:8" ht="15.6" x14ac:dyDescent="0.3">
      <c r="B29" s="70"/>
      <c r="C29" s="70"/>
      <c r="D29" s="70"/>
      <c r="E29" s="70"/>
      <c r="F29" s="70"/>
      <c r="G29" s="70"/>
    </row>
    <row r="30" spans="2:8" ht="15.6" x14ac:dyDescent="0.3">
      <c r="B30" s="70"/>
      <c r="C30" s="70"/>
      <c r="D30" s="70"/>
      <c r="E30" s="70"/>
      <c r="F30" s="70"/>
      <c r="G30" s="70"/>
    </row>
    <row r="31" spans="2:8" ht="25.95" customHeight="1" x14ac:dyDescent="0.3">
      <c r="B31" s="70"/>
      <c r="C31" s="167" t="s">
        <v>318</v>
      </c>
      <c r="D31" s="80"/>
      <c r="E31" s="79"/>
      <c r="F31" s="79"/>
      <c r="G31" s="70"/>
    </row>
    <row r="32" spans="2:8" ht="56.4" customHeight="1" x14ac:dyDescent="0.3">
      <c r="B32" s="70"/>
      <c r="C32" s="169" t="s">
        <v>319</v>
      </c>
      <c r="D32" s="80"/>
      <c r="E32" s="80"/>
      <c r="F32" s="80"/>
      <c r="G32" s="70"/>
    </row>
    <row r="33" spans="2:7" ht="25.95" customHeight="1" x14ac:dyDescent="0.3">
      <c r="B33" s="70"/>
      <c r="C33" s="174" t="s">
        <v>320</v>
      </c>
      <c r="D33" s="80"/>
      <c r="E33" s="80"/>
      <c r="F33" s="80"/>
      <c r="G33" s="70"/>
    </row>
    <row r="34" spans="2:7" ht="35.4" customHeight="1" x14ac:dyDescent="0.3">
      <c r="B34" s="70"/>
      <c r="C34" s="168" t="s">
        <v>321</v>
      </c>
      <c r="D34" s="80"/>
      <c r="E34" s="80"/>
      <c r="F34" s="80"/>
      <c r="G34" s="70"/>
    </row>
    <row r="35" spans="2:7" ht="57" customHeight="1" x14ac:dyDescent="0.3">
      <c r="B35" s="70"/>
      <c r="C35" s="89" t="s">
        <v>309</v>
      </c>
      <c r="D35" s="76" t="s">
        <v>310</v>
      </c>
      <c r="E35" s="89" t="s">
        <v>311</v>
      </c>
      <c r="F35" s="172" t="s">
        <v>312</v>
      </c>
      <c r="G35" s="70"/>
    </row>
    <row r="36" spans="2:7" ht="47.4" customHeight="1" x14ac:dyDescent="0.3">
      <c r="C36" s="86">
        <v>1</v>
      </c>
      <c r="D36" s="88" t="s">
        <v>313</v>
      </c>
      <c r="E36" s="88">
        <v>1</v>
      </c>
      <c r="F36" s="173"/>
      <c r="G36" s="70"/>
    </row>
    <row r="37" spans="2:7" ht="51" customHeight="1" x14ac:dyDescent="0.3">
      <c r="B37" s="70"/>
      <c r="C37" s="86">
        <v>2</v>
      </c>
      <c r="D37" s="88" t="s">
        <v>322</v>
      </c>
      <c r="E37" s="88">
        <v>1</v>
      </c>
      <c r="F37" s="173"/>
      <c r="G37" s="70"/>
    </row>
    <row r="38" spans="2:7" ht="82.95" customHeight="1" x14ac:dyDescent="0.3">
      <c r="C38" s="86">
        <v>3</v>
      </c>
      <c r="D38" s="88" t="s">
        <v>323</v>
      </c>
      <c r="E38" s="88">
        <v>1</v>
      </c>
      <c r="F38" s="173"/>
    </row>
    <row r="39" spans="2:7" ht="49.2" customHeight="1" x14ac:dyDescent="0.3">
      <c r="C39" s="86">
        <v>4</v>
      </c>
      <c r="D39" s="88" t="s">
        <v>324</v>
      </c>
      <c r="E39" s="88">
        <v>1</v>
      </c>
      <c r="F39" s="173"/>
      <c r="G39" s="120"/>
    </row>
    <row r="40" spans="2:7" ht="59.4" customHeight="1" x14ac:dyDescent="0.3">
      <c r="C40" s="86">
        <v>5</v>
      </c>
      <c r="D40" s="88" t="s">
        <v>325</v>
      </c>
      <c r="E40" s="88">
        <v>1</v>
      </c>
      <c r="F40" s="173"/>
    </row>
    <row r="41" spans="2:7" ht="55.2" customHeight="1" x14ac:dyDescent="0.3">
      <c r="C41" s="86">
        <v>6</v>
      </c>
      <c r="D41" s="88" t="s">
        <v>326</v>
      </c>
      <c r="E41" s="88">
        <v>1</v>
      </c>
      <c r="F41" s="173"/>
    </row>
    <row r="42" spans="2:7" ht="64.95" customHeight="1" x14ac:dyDescent="0.3">
      <c r="C42" s="86">
        <v>7</v>
      </c>
      <c r="D42" s="88" t="s">
        <v>327</v>
      </c>
      <c r="E42" s="88">
        <v>1</v>
      </c>
      <c r="F42" s="173"/>
    </row>
    <row r="43" spans="2:7" ht="45.6" customHeight="1" x14ac:dyDescent="0.3">
      <c r="C43" s="86">
        <v>8</v>
      </c>
      <c r="D43" s="88" t="s">
        <v>328</v>
      </c>
      <c r="E43" s="88">
        <v>1</v>
      </c>
      <c r="F43" s="173"/>
    </row>
    <row r="44" spans="2:7" ht="55.95" customHeight="1" x14ac:dyDescent="0.3">
      <c r="C44" s="86">
        <v>9</v>
      </c>
      <c r="D44" s="88" t="s">
        <v>329</v>
      </c>
      <c r="E44" s="88">
        <v>1</v>
      </c>
      <c r="F44" s="173"/>
    </row>
    <row r="45" spans="2:7" ht="33" customHeight="1" x14ac:dyDescent="0.3">
      <c r="C45" s="176" t="s">
        <v>317</v>
      </c>
      <c r="D45" s="175"/>
      <c r="E45" s="178">
        <f>SUM(E36:E44)</f>
        <v>9</v>
      </c>
      <c r="F45" s="177"/>
    </row>
    <row r="49" spans="3:6" ht="46.2" customHeight="1" x14ac:dyDescent="0.3">
      <c r="C49" s="167" t="s">
        <v>330</v>
      </c>
      <c r="D49" s="80"/>
      <c r="E49" s="79"/>
      <c r="F49" s="79"/>
    </row>
    <row r="50" spans="3:6" ht="63" customHeight="1" x14ac:dyDescent="0.3">
      <c r="C50" s="169" t="s">
        <v>331</v>
      </c>
      <c r="D50" s="80"/>
      <c r="E50" s="80"/>
      <c r="F50" s="80"/>
    </row>
    <row r="51" spans="3:6" ht="24.6" customHeight="1" x14ac:dyDescent="0.3">
      <c r="C51" s="174"/>
      <c r="D51" s="80"/>
      <c r="E51" s="80"/>
      <c r="F51" s="80"/>
    </row>
    <row r="52" spans="3:6" ht="42" customHeight="1" x14ac:dyDescent="0.3">
      <c r="C52" s="168" t="s">
        <v>321</v>
      </c>
      <c r="D52" s="80"/>
      <c r="E52" s="80"/>
      <c r="F52" s="80"/>
    </row>
    <row r="53" spans="3:6" ht="53.4" customHeight="1" x14ac:dyDescent="0.3">
      <c r="C53" s="89" t="s">
        <v>309</v>
      </c>
      <c r="D53" s="76" t="s">
        <v>310</v>
      </c>
      <c r="E53" s="89" t="s">
        <v>311</v>
      </c>
      <c r="F53" s="172" t="s">
        <v>312</v>
      </c>
    </row>
    <row r="54" spans="3:6" ht="61.95" customHeight="1" x14ac:dyDescent="0.3">
      <c r="C54" s="86">
        <v>1</v>
      </c>
      <c r="D54" s="88" t="s">
        <v>313</v>
      </c>
      <c r="E54" s="88">
        <v>1</v>
      </c>
      <c r="F54" s="173"/>
    </row>
    <row r="55" spans="3:6" ht="46.95" customHeight="1" x14ac:dyDescent="0.3">
      <c r="C55" s="86">
        <v>2</v>
      </c>
      <c r="D55" s="88" t="s">
        <v>332</v>
      </c>
      <c r="E55" s="88">
        <v>1</v>
      </c>
      <c r="F55" s="173"/>
    </row>
    <row r="56" spans="3:6" ht="60.6" customHeight="1" x14ac:dyDescent="0.3">
      <c r="C56" s="86">
        <v>3</v>
      </c>
      <c r="D56" s="88" t="s">
        <v>333</v>
      </c>
      <c r="E56" s="88">
        <v>1</v>
      </c>
      <c r="F56" s="173"/>
    </row>
    <row r="57" spans="3:6" ht="49.95" customHeight="1" x14ac:dyDescent="0.3">
      <c r="C57" s="176" t="s">
        <v>317</v>
      </c>
      <c r="D57" s="175"/>
      <c r="E57" s="178">
        <f>SUM(E54:E56)</f>
        <v>3</v>
      </c>
      <c r="F57" s="177"/>
    </row>
    <row r="62" spans="3:6" x14ac:dyDescent="0.3">
      <c r="C62" s="1" t="s">
        <v>430</v>
      </c>
    </row>
    <row r="63" spans="3:6" ht="31.95" customHeight="1" x14ac:dyDescent="0.3">
      <c r="C63" s="142" t="s">
        <v>334</v>
      </c>
      <c r="D63" s="80"/>
      <c r="E63" s="79"/>
      <c r="F63" s="79"/>
    </row>
    <row r="64" spans="3:6" ht="51" customHeight="1" x14ac:dyDescent="0.3">
      <c r="C64" s="169" t="s">
        <v>335</v>
      </c>
      <c r="D64" s="80"/>
      <c r="E64" s="80"/>
      <c r="F64" s="80"/>
    </row>
    <row r="65" spans="3:6" ht="15.6" x14ac:dyDescent="0.3">
      <c r="C65" s="174"/>
      <c r="D65" s="80"/>
      <c r="E65" s="80"/>
      <c r="F65" s="80"/>
    </row>
    <row r="66" spans="3:6" ht="46.8" x14ac:dyDescent="0.3">
      <c r="C66" s="168" t="s">
        <v>321</v>
      </c>
      <c r="D66" s="80"/>
      <c r="E66" s="80"/>
      <c r="F66" s="80"/>
    </row>
    <row r="67" spans="3:6" ht="69.599999999999994" customHeight="1" x14ac:dyDescent="0.3">
      <c r="C67" s="89" t="s">
        <v>309</v>
      </c>
      <c r="D67" s="76" t="s">
        <v>310</v>
      </c>
      <c r="E67" s="89" t="s">
        <v>311</v>
      </c>
      <c r="F67" s="172" t="s">
        <v>312</v>
      </c>
    </row>
    <row r="68" spans="3:6" ht="60.6" customHeight="1" x14ac:dyDescent="0.3">
      <c r="C68" s="86">
        <v>1</v>
      </c>
      <c r="D68" s="88" t="s">
        <v>313</v>
      </c>
      <c r="E68" s="88">
        <v>1</v>
      </c>
      <c r="F68" s="173"/>
    </row>
    <row r="69" spans="3:6" ht="39" customHeight="1" x14ac:dyDescent="0.3">
      <c r="C69" s="86">
        <v>2</v>
      </c>
      <c r="D69" s="88" t="s">
        <v>332</v>
      </c>
      <c r="E69" s="88">
        <v>1</v>
      </c>
      <c r="F69" s="173"/>
    </row>
    <row r="70" spans="3:6" ht="50.4" customHeight="1" x14ac:dyDescent="0.3">
      <c r="C70" s="86">
        <v>3</v>
      </c>
      <c r="D70" s="88" t="s">
        <v>336</v>
      </c>
      <c r="E70" s="88">
        <v>0</v>
      </c>
      <c r="F70" s="173"/>
    </row>
    <row r="71" spans="3:6" ht="55.2" customHeight="1" x14ac:dyDescent="0.3">
      <c r="C71" s="182">
        <v>4</v>
      </c>
      <c r="D71" s="88" t="s">
        <v>337</v>
      </c>
      <c r="E71" s="88">
        <v>1</v>
      </c>
      <c r="F71" s="173"/>
    </row>
    <row r="72" spans="3:6" ht="83.4" customHeight="1" x14ac:dyDescent="0.3">
      <c r="C72" s="184">
        <v>5</v>
      </c>
      <c r="D72" s="180" t="s">
        <v>338</v>
      </c>
      <c r="E72" s="185">
        <v>1</v>
      </c>
      <c r="F72" s="181"/>
    </row>
    <row r="73" spans="3:6" ht="43.2" customHeight="1" x14ac:dyDescent="0.3">
      <c r="C73" s="183" t="s">
        <v>317</v>
      </c>
      <c r="D73" s="175"/>
      <c r="E73" s="178">
        <f>SUM(E68:E72)</f>
        <v>4</v>
      </c>
      <c r="F73" s="177"/>
    </row>
    <row r="81" spans="3:7" ht="15.6" x14ac:dyDescent="0.3">
      <c r="C81" s="263" t="s">
        <v>339</v>
      </c>
      <c r="D81" s="258"/>
      <c r="E81" s="258"/>
      <c r="F81" s="256"/>
      <c r="G81" s="264"/>
    </row>
    <row r="82" spans="3:7" ht="15.6" x14ac:dyDescent="0.3">
      <c r="C82" s="326" t="s">
        <v>291</v>
      </c>
      <c r="D82" s="254"/>
      <c r="E82" s="255"/>
      <c r="F82" s="328"/>
      <c r="G82" s="264"/>
    </row>
    <row r="83" spans="3:7" ht="15.6" x14ac:dyDescent="0.3">
      <c r="C83" s="326"/>
      <c r="D83" s="257" t="s">
        <v>292</v>
      </c>
      <c r="E83" s="255"/>
      <c r="F83" s="328"/>
      <c r="G83" s="264"/>
    </row>
    <row r="84" spans="3:7" ht="46.2" customHeight="1" x14ac:dyDescent="0.3">
      <c r="C84" s="326"/>
      <c r="D84" s="255" t="s">
        <v>340</v>
      </c>
      <c r="E84" s="255"/>
      <c r="F84" s="328"/>
      <c r="G84" s="265" t="s">
        <v>425</v>
      </c>
    </row>
    <row r="85" spans="3:7" ht="43.2" customHeight="1" x14ac:dyDescent="0.3">
      <c r="C85" s="326"/>
      <c r="D85" s="255" t="s">
        <v>342</v>
      </c>
      <c r="E85" s="255"/>
      <c r="F85" s="328"/>
      <c r="G85" s="265" t="s">
        <v>426</v>
      </c>
    </row>
    <row r="86" spans="3:7" ht="43.95" customHeight="1" x14ac:dyDescent="0.3">
      <c r="C86" s="327"/>
      <c r="D86" s="255"/>
      <c r="E86" s="255"/>
      <c r="F86" s="329"/>
      <c r="G86" s="265" t="s">
        <v>427</v>
      </c>
    </row>
    <row r="87" spans="3:7" ht="30.6" customHeight="1" x14ac:dyDescent="0.3">
      <c r="C87" s="243" t="s">
        <v>100</v>
      </c>
      <c r="D87" s="244" t="s">
        <v>345</v>
      </c>
      <c r="E87" s="244" t="s">
        <v>346</v>
      </c>
      <c r="F87" s="244" t="s">
        <v>47</v>
      </c>
      <c r="G87" s="245" t="s">
        <v>300</v>
      </c>
    </row>
    <row r="88" spans="3:7" ht="26.4" customHeight="1" x14ac:dyDescent="0.3">
      <c r="C88" s="266" t="s">
        <v>347</v>
      </c>
      <c r="D88" s="267">
        <f>E24</f>
        <v>4</v>
      </c>
      <c r="E88" s="246">
        <v>4</v>
      </c>
      <c r="F88" s="246">
        <f>(D88/E88)*100</f>
        <v>100</v>
      </c>
      <c r="G88" s="246"/>
    </row>
    <row r="89" spans="3:7" ht="21.6" customHeight="1" x14ac:dyDescent="0.3">
      <c r="C89" s="266" t="s">
        <v>50</v>
      </c>
      <c r="D89" s="268">
        <f>E45</f>
        <v>9</v>
      </c>
      <c r="E89" s="246">
        <v>9</v>
      </c>
      <c r="F89" s="246">
        <f>(D89/E89)*100</f>
        <v>100</v>
      </c>
      <c r="G89" s="246"/>
    </row>
    <row r="90" spans="3:7" ht="25.95" customHeight="1" x14ac:dyDescent="0.3">
      <c r="C90" s="266" t="s">
        <v>70</v>
      </c>
      <c r="D90" s="268">
        <f>E57</f>
        <v>3</v>
      </c>
      <c r="E90" s="246">
        <v>3</v>
      </c>
      <c r="F90" s="246">
        <f>(D90/E90)*100</f>
        <v>100</v>
      </c>
      <c r="G90" s="246"/>
    </row>
    <row r="91" spans="3:7" ht="24.6" customHeight="1" x14ac:dyDescent="0.3">
      <c r="C91" s="266" t="s">
        <v>348</v>
      </c>
      <c r="D91" s="268">
        <f>E73</f>
        <v>4</v>
      </c>
      <c r="E91" s="246">
        <v>5</v>
      </c>
      <c r="F91" s="246">
        <f>(D91/E91)*100</f>
        <v>80</v>
      </c>
      <c r="G91" s="246"/>
    </row>
    <row r="92" spans="3:7" ht="30.6" customHeight="1" x14ac:dyDescent="0.3">
      <c r="C92" s="111" t="s">
        <v>60</v>
      </c>
      <c r="D92" s="269"/>
      <c r="E92" s="115"/>
      <c r="F92" s="270">
        <f>(SUM(F88:F91))/4</f>
        <v>95</v>
      </c>
      <c r="G92" s="271"/>
    </row>
    <row r="93" spans="3:7" ht="33.6" customHeight="1" x14ac:dyDescent="0.3">
      <c r="C93" s="272" t="s">
        <v>349</v>
      </c>
      <c r="D93" s="273"/>
      <c r="E93" s="274"/>
      <c r="F93" s="275" t="str">
        <f>IF(F92&gt;=90, "Aceptación Total", IF(F92&gt;=80, "Aceptación Media", "Rechazo"))</f>
        <v>Aceptación Total</v>
      </c>
      <c r="G93" s="276"/>
    </row>
  </sheetData>
  <mergeCells count="2">
    <mergeCell ref="C82:C86"/>
    <mergeCell ref="F82:F8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1AACA-3387-49C5-BDF7-8180AA955AC1}">
  <dimension ref="C2:L31"/>
  <sheetViews>
    <sheetView zoomScale="70" zoomScaleNormal="70" workbookViewId="0">
      <selection activeCell="G14" sqref="G14"/>
    </sheetView>
  </sheetViews>
  <sheetFormatPr baseColWidth="10" defaultColWidth="11.44140625" defaultRowHeight="14.4" x14ac:dyDescent="0.3"/>
  <cols>
    <col min="1" max="1" width="6" style="1" customWidth="1"/>
    <col min="2" max="2" width="6.6640625" style="1" customWidth="1"/>
    <col min="3" max="3" width="50.33203125" style="1" customWidth="1"/>
    <col min="4" max="4" width="66.109375" style="1" customWidth="1"/>
    <col min="5" max="5" width="37.33203125" style="1" customWidth="1"/>
    <col min="6" max="6" width="57.109375" style="1" customWidth="1"/>
    <col min="7" max="7" width="53.6640625" style="1" customWidth="1"/>
    <col min="8" max="8" width="13.33203125" style="1" bestFit="1" customWidth="1"/>
    <col min="9" max="16384" width="11.44140625" style="1"/>
  </cols>
  <sheetData>
    <row r="2" spans="3:7" ht="49.2" customHeight="1" x14ac:dyDescent="0.3">
      <c r="C2" s="65" t="s">
        <v>0</v>
      </c>
      <c r="D2" s="66"/>
      <c r="E2" s="66"/>
      <c r="F2" s="66"/>
      <c r="G2" s="66"/>
    </row>
    <row r="3" spans="3:7" ht="24" customHeight="1" x14ac:dyDescent="0.3">
      <c r="C3" s="90" t="s">
        <v>1</v>
      </c>
      <c r="D3" s="91"/>
      <c r="E3" s="91"/>
      <c r="F3" s="91"/>
      <c r="G3" s="91"/>
    </row>
    <row r="4" spans="3:7" ht="27.6" customHeight="1" x14ac:dyDescent="0.3">
      <c r="C4" s="92" t="s">
        <v>61</v>
      </c>
      <c r="D4" s="91"/>
      <c r="E4" s="91"/>
      <c r="F4" s="91"/>
      <c r="G4" s="91"/>
    </row>
    <row r="5" spans="3:7" x14ac:dyDescent="0.3">
      <c r="C5" s="91"/>
      <c r="D5" s="91"/>
      <c r="E5" s="91"/>
      <c r="F5" s="91"/>
      <c r="G5" s="91"/>
    </row>
    <row r="6" spans="3:7" x14ac:dyDescent="0.3">
      <c r="C6" s="90" t="s">
        <v>3</v>
      </c>
      <c r="D6" s="91"/>
      <c r="E6" s="91"/>
      <c r="F6" s="91"/>
      <c r="G6" s="91"/>
    </row>
    <row r="7" spans="3:7" x14ac:dyDescent="0.3">
      <c r="C7" s="90" t="s">
        <v>4</v>
      </c>
      <c r="D7" s="91"/>
      <c r="E7" s="91"/>
      <c r="F7" s="91"/>
      <c r="G7" s="91"/>
    </row>
    <row r="8" spans="3:7" x14ac:dyDescent="0.3">
      <c r="C8" s="91" t="s">
        <v>5</v>
      </c>
      <c r="D8" s="91"/>
      <c r="E8" s="91"/>
      <c r="F8" s="91"/>
      <c r="G8" s="91"/>
    </row>
    <row r="9" spans="3:7" ht="31.2" customHeight="1" x14ac:dyDescent="0.3">
      <c r="C9" s="8" t="s">
        <v>62</v>
      </c>
    </row>
    <row r="10" spans="3:7" x14ac:dyDescent="0.3">
      <c r="C10" s="15" t="s">
        <v>7</v>
      </c>
      <c r="D10" s="16" t="s">
        <v>8</v>
      </c>
      <c r="E10" s="16" t="s">
        <v>9</v>
      </c>
      <c r="F10" s="16" t="s">
        <v>10</v>
      </c>
      <c r="G10" s="16" t="s">
        <v>11</v>
      </c>
    </row>
    <row r="11" spans="3:7" ht="28.8" x14ac:dyDescent="0.3">
      <c r="C11" s="2">
        <v>1</v>
      </c>
      <c r="D11" s="64" t="s">
        <v>63</v>
      </c>
      <c r="E11" s="2">
        <v>1</v>
      </c>
      <c r="F11" s="6" t="s">
        <v>64</v>
      </c>
      <c r="G11" s="6" t="s">
        <v>65</v>
      </c>
    </row>
    <row r="12" spans="3:7" ht="28.8" x14ac:dyDescent="0.3">
      <c r="C12" s="2">
        <v>2</v>
      </c>
      <c r="D12" s="6" t="s">
        <v>66</v>
      </c>
      <c r="E12" s="2">
        <v>1</v>
      </c>
      <c r="F12" s="6"/>
      <c r="G12" s="6" t="s">
        <v>67</v>
      </c>
    </row>
    <row r="13" spans="3:7" ht="28.8" x14ac:dyDescent="0.3">
      <c r="C13" s="2">
        <v>3</v>
      </c>
      <c r="D13" s="6" t="s">
        <v>68</v>
      </c>
      <c r="E13" s="2">
        <v>1</v>
      </c>
      <c r="F13" s="6"/>
      <c r="G13" s="6" t="s">
        <v>69</v>
      </c>
    </row>
    <row r="14" spans="3:7" x14ac:dyDescent="0.3">
      <c r="C14" s="19" t="s">
        <v>17</v>
      </c>
      <c r="D14" s="18"/>
      <c r="E14" s="17">
        <f>SUM(E11:E13)</f>
        <v>3</v>
      </c>
      <c r="F14" s="6"/>
      <c r="G14" s="6"/>
    </row>
    <row r="19" spans="3:12" x14ac:dyDescent="0.3">
      <c r="C19" s="20"/>
      <c r="D19" s="20"/>
      <c r="E19" s="20"/>
      <c r="F19" s="20"/>
      <c r="G19" s="20"/>
      <c r="H19" s="20"/>
      <c r="J19" s="23" t="s">
        <v>43</v>
      </c>
      <c r="K19" s="23"/>
      <c r="L19" s="23"/>
    </row>
    <row r="20" spans="3:12" ht="57.6" x14ac:dyDescent="0.3">
      <c r="C20" s="21" t="s">
        <v>41</v>
      </c>
      <c r="D20" s="22" t="s">
        <v>42</v>
      </c>
      <c r="E20" s="20"/>
      <c r="F20" s="20"/>
      <c r="G20" s="20"/>
      <c r="H20" s="20"/>
      <c r="J20" s="23" t="s">
        <v>49</v>
      </c>
      <c r="K20" s="23"/>
      <c r="L20" s="23"/>
    </row>
    <row r="21" spans="3:12" ht="44.4" customHeight="1" x14ac:dyDescent="0.3">
      <c r="C21" s="13" t="s">
        <v>44</v>
      </c>
      <c r="D21" s="32" t="s">
        <v>45</v>
      </c>
      <c r="E21" s="14" t="s">
        <v>46</v>
      </c>
      <c r="F21" s="14" t="s">
        <v>47</v>
      </c>
      <c r="G21" s="293" t="s">
        <v>48</v>
      </c>
      <c r="H21" s="294"/>
      <c r="J21" s="23"/>
      <c r="K21" s="23"/>
      <c r="L21" s="23"/>
    </row>
    <row r="22" spans="3:12" x14ac:dyDescent="0.3">
      <c r="C22" s="30" t="s">
        <v>70</v>
      </c>
      <c r="D22" s="33">
        <v>3</v>
      </c>
      <c r="E22" s="31">
        <f>+D22-E14</f>
        <v>0</v>
      </c>
      <c r="F22" s="10">
        <f>+(1-(E22/D22))*100</f>
        <v>100</v>
      </c>
      <c r="G22" s="295" t="str">
        <f>IF(F22&gt;=90, "Aceptación Total", IF(F22&gt;=80, "Aceptación Media", "Rechazo"))</f>
        <v>Aceptación Total</v>
      </c>
      <c r="H22" s="296"/>
      <c r="J22" s="23" t="s">
        <v>52</v>
      </c>
      <c r="K22" s="23"/>
      <c r="L22" s="23"/>
    </row>
    <row r="23" spans="3:12" x14ac:dyDescent="0.3">
      <c r="J23" s="23" t="s">
        <v>54</v>
      </c>
      <c r="K23" s="23"/>
      <c r="L23" s="23"/>
    </row>
    <row r="24" spans="3:12" x14ac:dyDescent="0.3">
      <c r="J24" s="23"/>
      <c r="K24" s="23"/>
      <c r="L24" s="23"/>
    </row>
    <row r="25" spans="3:12" x14ac:dyDescent="0.3">
      <c r="J25" s="23" t="s">
        <v>56</v>
      </c>
      <c r="K25" s="23"/>
      <c r="L25" s="23"/>
    </row>
    <row r="26" spans="3:12" x14ac:dyDescent="0.3">
      <c r="J26" s="23" t="s">
        <v>57</v>
      </c>
      <c r="K26" s="23"/>
      <c r="L26" s="23"/>
    </row>
    <row r="28" spans="3:12" x14ac:dyDescent="0.3">
      <c r="C28" s="4" t="s">
        <v>71</v>
      </c>
    </row>
    <row r="29" spans="3:12" x14ac:dyDescent="0.3">
      <c r="C29" s="13" t="s">
        <v>44</v>
      </c>
      <c r="D29" s="14" t="s">
        <v>59</v>
      </c>
      <c r="E29" s="14" t="s">
        <v>48</v>
      </c>
    </row>
    <row r="30" spans="3:12" x14ac:dyDescent="0.3">
      <c r="C30" s="10" t="str">
        <f>+C22</f>
        <v>RF07</v>
      </c>
      <c r="D30" s="11">
        <f>F22</f>
        <v>100</v>
      </c>
      <c r="E30" s="10"/>
    </row>
    <row r="31" spans="3:12" x14ac:dyDescent="0.3">
      <c r="C31" s="24" t="s">
        <v>60</v>
      </c>
      <c r="D31" s="25">
        <f>SUM(D30:D30)/1</f>
        <v>100</v>
      </c>
      <c r="E31" s="24" t="str">
        <f>IF(D31&gt;=90, "Aceptación Total", IF(D31&gt;=80, "Aceptación Media", "Rechazo"))</f>
        <v>Aceptación Total</v>
      </c>
    </row>
  </sheetData>
  <mergeCells count="2">
    <mergeCell ref="G21:H21"/>
    <mergeCell ref="G22:H2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C8D8A-30E1-46E1-A709-58A36B278BA7}">
  <dimension ref="A1:K92"/>
  <sheetViews>
    <sheetView topLeftCell="A74" zoomScale="62" workbookViewId="0">
      <selection activeCell="H14" sqref="H14"/>
    </sheetView>
  </sheetViews>
  <sheetFormatPr baseColWidth="10" defaultColWidth="11.5546875" defaultRowHeight="14.4" x14ac:dyDescent="0.3"/>
  <cols>
    <col min="1" max="1" width="6" style="1" customWidth="1"/>
    <col min="2" max="2" width="6.6640625" style="1" customWidth="1"/>
    <col min="3" max="3" width="38.109375" style="1" customWidth="1"/>
    <col min="4" max="4" width="66" style="1" customWidth="1"/>
    <col min="5" max="5" width="45.109375" style="1" customWidth="1"/>
    <col min="6" max="6" width="61.6640625" style="1" customWidth="1"/>
    <col min="7" max="7" width="89.33203125" style="1" customWidth="1"/>
    <col min="8" max="8" width="13.33203125" style="1" bestFit="1" customWidth="1"/>
    <col min="9" max="9" width="38.33203125" style="1" customWidth="1"/>
    <col min="10" max="10" width="15.109375" style="1" customWidth="1"/>
    <col min="11" max="16384" width="11.5546875" style="1"/>
  </cols>
  <sheetData>
    <row r="1" spans="1:11" ht="15.6" x14ac:dyDescent="0.3">
      <c r="A1" s="70"/>
      <c r="B1" s="70"/>
      <c r="C1" s="70"/>
      <c r="D1" s="70"/>
      <c r="E1" s="70"/>
      <c r="F1" s="70"/>
      <c r="G1" s="70"/>
      <c r="H1" s="70"/>
      <c r="I1" s="70"/>
      <c r="J1" s="70"/>
      <c r="K1" s="70"/>
    </row>
    <row r="2" spans="1:11" ht="18" x14ac:dyDescent="0.35">
      <c r="A2" s="70"/>
      <c r="B2" s="70"/>
      <c r="C2" s="70"/>
      <c r="D2" s="70"/>
      <c r="E2" s="153"/>
      <c r="F2" s="153"/>
      <c r="G2" s="154"/>
      <c r="H2" s="70"/>
      <c r="I2" s="70"/>
      <c r="J2" s="70"/>
      <c r="K2" s="70"/>
    </row>
    <row r="3" spans="1:11" ht="15.6" x14ac:dyDescent="0.3">
      <c r="A3" s="70"/>
      <c r="B3" s="70"/>
      <c r="C3" s="67" t="s">
        <v>254</v>
      </c>
      <c r="D3" s="68"/>
      <c r="E3" s="68"/>
      <c r="F3" s="68"/>
      <c r="G3" s="68"/>
      <c r="H3" s="70"/>
      <c r="I3" s="70"/>
      <c r="J3" s="70"/>
      <c r="K3" s="70"/>
    </row>
    <row r="4" spans="1:11" ht="15.6" x14ac:dyDescent="0.3">
      <c r="A4" s="70"/>
      <c r="B4" s="70"/>
      <c r="C4" s="71" t="s">
        <v>350</v>
      </c>
      <c r="D4" s="72"/>
      <c r="E4" s="72"/>
      <c r="F4" s="72"/>
      <c r="G4" s="72"/>
      <c r="H4" s="70"/>
      <c r="I4" s="70"/>
      <c r="J4" s="70"/>
      <c r="K4" s="70"/>
    </row>
    <row r="5" spans="1:11" ht="15.6" x14ac:dyDescent="0.3">
      <c r="A5" s="70"/>
      <c r="B5" s="70"/>
      <c r="C5" s="72"/>
      <c r="D5" s="72"/>
      <c r="E5" s="72"/>
      <c r="F5" s="72"/>
      <c r="G5" s="72"/>
      <c r="H5" s="70"/>
      <c r="I5" s="70"/>
      <c r="J5" s="70"/>
      <c r="K5" s="70"/>
    </row>
    <row r="6" spans="1:11" ht="15.6" x14ac:dyDescent="0.3">
      <c r="A6" s="70"/>
      <c r="B6" s="70"/>
      <c r="C6" s="73" t="s">
        <v>158</v>
      </c>
      <c r="D6" s="72"/>
      <c r="E6" s="72"/>
      <c r="F6" s="72"/>
      <c r="G6" s="72"/>
      <c r="H6" s="70"/>
      <c r="I6" s="70"/>
      <c r="J6" s="70"/>
      <c r="K6" s="70"/>
    </row>
    <row r="7" spans="1:11" ht="15.6" x14ac:dyDescent="0.3">
      <c r="A7" s="70"/>
      <c r="B7" s="70"/>
      <c r="C7" s="72"/>
      <c r="D7" s="72"/>
      <c r="E7" s="72"/>
      <c r="F7" s="72"/>
      <c r="G7" s="72"/>
      <c r="H7" s="70"/>
      <c r="I7" s="70"/>
      <c r="J7" s="70"/>
      <c r="K7" s="70"/>
    </row>
    <row r="8" spans="1:11" ht="25.2" customHeight="1" x14ac:dyDescent="0.3">
      <c r="A8" s="70"/>
      <c r="B8" s="105"/>
      <c r="C8" s="170" t="s">
        <v>351</v>
      </c>
      <c r="D8" s="72"/>
      <c r="E8" s="72"/>
      <c r="F8" s="72"/>
      <c r="G8" s="72"/>
      <c r="H8" s="70"/>
      <c r="I8" s="70"/>
      <c r="J8" s="70"/>
      <c r="K8" s="70"/>
    </row>
    <row r="9" spans="1:11" ht="30.6" customHeight="1" x14ac:dyDescent="0.3">
      <c r="A9" s="70"/>
      <c r="B9" s="70"/>
      <c r="C9" s="73" t="s">
        <v>424</v>
      </c>
      <c r="D9" s="72"/>
      <c r="E9" s="72"/>
      <c r="F9" s="72"/>
      <c r="G9" s="72"/>
      <c r="H9" s="70"/>
      <c r="I9" s="70"/>
      <c r="J9" s="70"/>
      <c r="K9" s="70"/>
    </row>
    <row r="10" spans="1:11" ht="34.200000000000003" customHeight="1" x14ac:dyDescent="0.3">
      <c r="A10" s="70"/>
      <c r="B10" s="70"/>
      <c r="C10" s="72" t="s">
        <v>304</v>
      </c>
      <c r="D10" s="72"/>
      <c r="E10" s="72"/>
      <c r="F10" s="72"/>
      <c r="G10" s="72"/>
      <c r="H10" s="70"/>
      <c r="I10" s="70"/>
      <c r="J10" s="70"/>
      <c r="K10" s="70"/>
    </row>
    <row r="11" spans="1:11" ht="36" customHeight="1" x14ac:dyDescent="0.3">
      <c r="A11" s="70"/>
      <c r="B11" s="70"/>
      <c r="C11" s="71" t="s">
        <v>352</v>
      </c>
      <c r="D11" s="72"/>
      <c r="E11" s="72"/>
      <c r="F11" s="72"/>
      <c r="G11" s="72"/>
      <c r="H11" s="70"/>
      <c r="I11" s="70"/>
      <c r="J11" s="70"/>
      <c r="K11" s="70"/>
    </row>
    <row r="12" spans="1:11" ht="15.6" x14ac:dyDescent="0.3">
      <c r="A12" s="70"/>
      <c r="B12" s="70"/>
      <c r="C12" s="74"/>
      <c r="D12" s="70"/>
      <c r="E12" s="70"/>
      <c r="F12" s="70"/>
      <c r="G12" s="70"/>
      <c r="H12" s="70"/>
      <c r="I12" s="70"/>
      <c r="J12" s="70"/>
      <c r="K12" s="70"/>
    </row>
    <row r="13" spans="1:11" ht="15.6" x14ac:dyDescent="0.3">
      <c r="A13" s="70"/>
      <c r="B13" s="70"/>
      <c r="C13" s="74"/>
      <c r="D13" s="70"/>
      <c r="E13" s="70"/>
      <c r="F13" s="70"/>
      <c r="G13" s="70"/>
      <c r="H13" s="70"/>
      <c r="I13" s="70"/>
      <c r="J13" s="70"/>
      <c r="K13" s="70"/>
    </row>
    <row r="14" spans="1:11" ht="15.6" x14ac:dyDescent="0.3">
      <c r="B14" s="70"/>
      <c r="C14" s="74"/>
      <c r="D14" s="70"/>
      <c r="E14" s="70"/>
      <c r="F14" s="70"/>
      <c r="G14" s="70"/>
    </row>
    <row r="15" spans="1:11" ht="15.6" x14ac:dyDescent="0.3">
      <c r="B15" s="70"/>
      <c r="C15" s="74" t="s">
        <v>429</v>
      </c>
      <c r="D15" s="70"/>
      <c r="E15" s="70"/>
      <c r="F15" s="70"/>
      <c r="G15" s="70"/>
    </row>
    <row r="16" spans="1:11" ht="93.6" customHeight="1" x14ac:dyDescent="0.3">
      <c r="B16" s="70"/>
      <c r="C16" s="331" t="s">
        <v>353</v>
      </c>
      <c r="D16" s="331"/>
      <c r="E16" s="331"/>
      <c r="F16" s="331"/>
      <c r="G16" s="70"/>
      <c r="H16" s="70"/>
    </row>
    <row r="17" spans="2:8" ht="93.6" customHeight="1" x14ac:dyDescent="0.3">
      <c r="B17" s="70"/>
      <c r="C17" s="332" t="s">
        <v>354</v>
      </c>
      <c r="D17" s="332"/>
      <c r="E17" s="332"/>
      <c r="F17" s="332"/>
      <c r="G17" s="105"/>
      <c r="H17" s="70"/>
    </row>
    <row r="18" spans="2:8" ht="15.6" x14ac:dyDescent="0.3">
      <c r="B18" s="70"/>
      <c r="C18" s="169" t="s">
        <v>355</v>
      </c>
      <c r="D18" s="80"/>
      <c r="E18" s="80"/>
      <c r="F18" s="80"/>
      <c r="G18" s="105"/>
      <c r="H18" s="70"/>
    </row>
    <row r="19" spans="2:8" ht="46.2" customHeight="1" x14ac:dyDescent="0.3">
      <c r="B19" s="70"/>
      <c r="C19" s="89" t="s">
        <v>309</v>
      </c>
      <c r="D19" s="76" t="s">
        <v>310</v>
      </c>
      <c r="E19" s="89" t="s">
        <v>311</v>
      </c>
      <c r="F19" s="172" t="s">
        <v>312</v>
      </c>
      <c r="G19" s="144"/>
      <c r="H19" s="144"/>
    </row>
    <row r="20" spans="2:8" ht="43.2" x14ac:dyDescent="0.3">
      <c r="B20" s="70"/>
      <c r="C20" s="86">
        <v>1</v>
      </c>
      <c r="D20" s="88" t="s">
        <v>356</v>
      </c>
      <c r="E20" s="88">
        <v>0</v>
      </c>
      <c r="F20" s="173"/>
      <c r="G20" s="105"/>
      <c r="H20" s="105"/>
    </row>
    <row r="21" spans="2:8" ht="34.200000000000003" customHeight="1" x14ac:dyDescent="0.3">
      <c r="B21" s="70"/>
      <c r="C21" s="86">
        <v>2</v>
      </c>
      <c r="D21" s="88" t="s">
        <v>357</v>
      </c>
      <c r="E21" s="88">
        <v>1</v>
      </c>
      <c r="F21" s="173"/>
      <c r="G21" s="105"/>
      <c r="H21" s="105"/>
    </row>
    <row r="22" spans="2:8" ht="37.200000000000003" customHeight="1" x14ac:dyDescent="0.3">
      <c r="B22" s="70"/>
      <c r="C22" s="86">
        <v>3</v>
      </c>
      <c r="D22" s="88" t="s">
        <v>358</v>
      </c>
      <c r="E22" s="88">
        <v>1</v>
      </c>
      <c r="F22" s="173"/>
      <c r="G22" s="105"/>
    </row>
    <row r="23" spans="2:8" ht="45" customHeight="1" x14ac:dyDescent="0.3">
      <c r="B23" s="70"/>
      <c r="C23" s="86">
        <v>4</v>
      </c>
      <c r="D23" s="88" t="s">
        <v>359</v>
      </c>
      <c r="E23" s="88">
        <v>1</v>
      </c>
      <c r="F23" s="173"/>
      <c r="G23" s="105"/>
    </row>
    <row r="24" spans="2:8" ht="35.4" customHeight="1" x14ac:dyDescent="0.3">
      <c r="B24" s="70"/>
      <c r="C24" s="86">
        <v>5</v>
      </c>
      <c r="D24" s="88" t="s">
        <v>360</v>
      </c>
      <c r="E24" s="88">
        <v>1</v>
      </c>
      <c r="F24" s="173"/>
      <c r="G24" s="171"/>
    </row>
    <row r="25" spans="2:8" ht="49.2" customHeight="1" x14ac:dyDescent="0.3">
      <c r="B25" s="70"/>
      <c r="C25" s="176" t="s">
        <v>317</v>
      </c>
      <c r="D25" s="175"/>
      <c r="E25" s="178">
        <f>SUM(E20:E24)</f>
        <v>4</v>
      </c>
      <c r="F25" s="177"/>
      <c r="G25" s="70"/>
    </row>
    <row r="26" spans="2:8" ht="15.6" x14ac:dyDescent="0.3">
      <c r="B26" s="70"/>
      <c r="C26" s="70"/>
      <c r="D26" s="70"/>
      <c r="E26" s="70"/>
      <c r="F26" s="70"/>
      <c r="G26" s="70"/>
    </row>
    <row r="27" spans="2:8" ht="15.6" x14ac:dyDescent="0.3">
      <c r="B27" s="70"/>
      <c r="C27" s="70"/>
      <c r="D27" s="70"/>
      <c r="E27" s="70"/>
      <c r="F27" s="70"/>
      <c r="G27" s="70"/>
    </row>
    <row r="28" spans="2:8" ht="15.6" x14ac:dyDescent="0.3">
      <c r="B28" s="70"/>
      <c r="C28" s="70"/>
      <c r="D28" s="70"/>
      <c r="E28" s="70"/>
      <c r="F28" s="70"/>
      <c r="G28" s="70"/>
    </row>
    <row r="29" spans="2:8" ht="15.6" x14ac:dyDescent="0.3">
      <c r="B29" s="70"/>
      <c r="C29" s="70"/>
      <c r="D29" s="70"/>
      <c r="E29" s="70"/>
      <c r="F29" s="70"/>
      <c r="G29" s="70"/>
    </row>
    <row r="30" spans="2:8" ht="11.4" customHeight="1" x14ac:dyDescent="0.3">
      <c r="B30" s="70"/>
      <c r="C30" s="70"/>
      <c r="D30" s="70"/>
      <c r="E30" s="70"/>
      <c r="F30" s="70"/>
      <c r="G30" s="70"/>
    </row>
    <row r="31" spans="2:8" ht="15.6" hidden="1" x14ac:dyDescent="0.3">
      <c r="B31" s="70"/>
      <c r="C31" s="70"/>
      <c r="D31" s="70"/>
      <c r="E31" s="70"/>
      <c r="F31" s="70"/>
      <c r="G31" s="70"/>
    </row>
    <row r="32" spans="2:8" ht="37.950000000000003" customHeight="1" x14ac:dyDescent="0.3">
      <c r="B32" s="70"/>
      <c r="C32" s="335" t="s">
        <v>361</v>
      </c>
      <c r="D32" s="335"/>
      <c r="E32" s="335"/>
      <c r="F32" s="335"/>
      <c r="G32" s="70"/>
    </row>
    <row r="33" spans="2:7" ht="37.950000000000003" customHeight="1" x14ac:dyDescent="0.3">
      <c r="B33" s="70"/>
      <c r="C33" s="335"/>
      <c r="D33" s="335"/>
      <c r="E33" s="335"/>
      <c r="F33" s="335"/>
      <c r="G33" s="70"/>
    </row>
    <row r="34" spans="2:7" ht="42.6" customHeight="1" x14ac:dyDescent="0.3">
      <c r="B34" s="70"/>
      <c r="C34" s="334" t="s">
        <v>362</v>
      </c>
      <c r="D34" s="334"/>
      <c r="E34" s="334"/>
      <c r="F34" s="289"/>
      <c r="G34" s="70"/>
    </row>
    <row r="35" spans="2:7" ht="20.399999999999999" customHeight="1" x14ac:dyDescent="0.3">
      <c r="B35" s="70"/>
      <c r="C35" s="334"/>
      <c r="D35" s="334"/>
      <c r="E35" s="334"/>
      <c r="F35" s="80"/>
      <c r="G35" s="70"/>
    </row>
    <row r="36" spans="2:7" ht="43.2" customHeight="1" x14ac:dyDescent="0.3">
      <c r="B36" s="70"/>
      <c r="C36" s="168" t="s">
        <v>363</v>
      </c>
      <c r="D36" s="80"/>
      <c r="E36" s="80"/>
      <c r="F36" s="80"/>
      <c r="G36" s="70"/>
    </row>
    <row r="37" spans="2:7" ht="55.95" customHeight="1" x14ac:dyDescent="0.3">
      <c r="B37" s="70"/>
      <c r="C37" s="89" t="s">
        <v>309</v>
      </c>
      <c r="D37" s="76" t="s">
        <v>310</v>
      </c>
      <c r="E37" s="89" t="s">
        <v>311</v>
      </c>
      <c r="F37" s="172" t="s">
        <v>312</v>
      </c>
      <c r="G37" s="70"/>
    </row>
    <row r="38" spans="2:7" ht="43.2" x14ac:dyDescent="0.3">
      <c r="C38" s="86">
        <v>1</v>
      </c>
      <c r="D38" s="88" t="s">
        <v>356</v>
      </c>
      <c r="E38" s="88">
        <v>1</v>
      </c>
      <c r="F38" s="173"/>
      <c r="G38" s="70"/>
    </row>
    <row r="39" spans="2:7" ht="34.200000000000003" customHeight="1" x14ac:dyDescent="0.3">
      <c r="B39" s="70"/>
      <c r="C39" s="86">
        <v>2</v>
      </c>
      <c r="D39" s="88" t="s">
        <v>322</v>
      </c>
      <c r="E39" s="88">
        <v>1</v>
      </c>
      <c r="F39" s="173"/>
      <c r="G39" s="70"/>
    </row>
    <row r="40" spans="2:7" ht="40.200000000000003" customHeight="1" x14ac:dyDescent="0.3">
      <c r="C40" s="86">
        <v>3</v>
      </c>
      <c r="D40" s="88" t="s">
        <v>364</v>
      </c>
      <c r="E40" s="88">
        <v>0</v>
      </c>
      <c r="F40" s="173"/>
    </row>
    <row r="41" spans="2:7" ht="37.200000000000003" customHeight="1" x14ac:dyDescent="0.3">
      <c r="C41" s="86">
        <v>4</v>
      </c>
      <c r="D41" s="88" t="s">
        <v>365</v>
      </c>
      <c r="E41" s="88">
        <v>0</v>
      </c>
      <c r="F41" s="173"/>
      <c r="G41" s="120"/>
    </row>
    <row r="42" spans="2:7" ht="36" customHeight="1" x14ac:dyDescent="0.3">
      <c r="C42" s="176" t="s">
        <v>317</v>
      </c>
      <c r="D42" s="175"/>
      <c r="E42" s="178">
        <f>SUM(E38:E41)</f>
        <v>2</v>
      </c>
      <c r="F42" s="177"/>
    </row>
    <row r="46" spans="2:7" ht="109.2" customHeight="1" x14ac:dyDescent="0.3">
      <c r="C46" s="333" t="s">
        <v>330</v>
      </c>
      <c r="D46" s="333"/>
      <c r="E46" s="333"/>
      <c r="F46" s="333"/>
    </row>
    <row r="47" spans="2:7" ht="93.6" customHeight="1" x14ac:dyDescent="0.3">
      <c r="C47" s="332" t="s">
        <v>366</v>
      </c>
      <c r="D47" s="332"/>
      <c r="E47" s="332"/>
      <c r="F47" s="332"/>
    </row>
    <row r="48" spans="2:7" ht="15.6" x14ac:dyDescent="0.3">
      <c r="C48" s="174"/>
      <c r="D48" s="80"/>
      <c r="E48" s="80"/>
      <c r="F48" s="80"/>
    </row>
    <row r="49" spans="3:6" ht="46.8" x14ac:dyDescent="0.3">
      <c r="C49" s="168" t="s">
        <v>363</v>
      </c>
      <c r="D49" s="80"/>
      <c r="E49" s="80"/>
      <c r="F49" s="80"/>
    </row>
    <row r="50" spans="3:6" ht="52.2" customHeight="1" x14ac:dyDescent="0.3">
      <c r="C50" s="89" t="s">
        <v>309</v>
      </c>
      <c r="D50" s="76" t="s">
        <v>310</v>
      </c>
      <c r="E50" s="89" t="s">
        <v>311</v>
      </c>
      <c r="F50" s="172" t="s">
        <v>312</v>
      </c>
    </row>
    <row r="51" spans="3:6" ht="43.2" x14ac:dyDescent="0.3">
      <c r="C51" s="86">
        <v>1</v>
      </c>
      <c r="D51" s="88" t="s">
        <v>367</v>
      </c>
      <c r="E51" s="88">
        <v>1</v>
      </c>
      <c r="F51" s="173"/>
    </row>
    <row r="52" spans="3:6" ht="37.200000000000003" customHeight="1" x14ac:dyDescent="0.3">
      <c r="C52" s="86">
        <v>2</v>
      </c>
      <c r="D52" s="88" t="s">
        <v>368</v>
      </c>
      <c r="E52" s="88">
        <v>1</v>
      </c>
      <c r="F52" s="173"/>
    </row>
    <row r="53" spans="3:6" ht="53.4" customHeight="1" x14ac:dyDescent="0.3">
      <c r="C53" s="86">
        <v>3</v>
      </c>
      <c r="D53" s="88" t="s">
        <v>369</v>
      </c>
      <c r="E53" s="88">
        <v>1</v>
      </c>
      <c r="F53" s="173"/>
    </row>
    <row r="54" spans="3:6" ht="56.4" customHeight="1" x14ac:dyDescent="0.3">
      <c r="C54" s="86">
        <v>4</v>
      </c>
      <c r="D54" s="88" t="s">
        <v>370</v>
      </c>
      <c r="E54" s="88">
        <v>1</v>
      </c>
      <c r="F54" s="173"/>
    </row>
    <row r="55" spans="3:6" ht="37.200000000000003" customHeight="1" x14ac:dyDescent="0.3">
      <c r="C55" s="176" t="s">
        <v>317</v>
      </c>
      <c r="D55" s="175"/>
      <c r="E55" s="178">
        <f>SUM(E51:E54)</f>
        <v>4</v>
      </c>
      <c r="F55" s="177"/>
    </row>
    <row r="61" spans="3:6" ht="58.95" customHeight="1" x14ac:dyDescent="0.3">
      <c r="C61" s="333" t="s">
        <v>330</v>
      </c>
      <c r="D61" s="333"/>
      <c r="E61" s="333"/>
      <c r="F61" s="333"/>
    </row>
    <row r="62" spans="3:6" ht="15.6" x14ac:dyDescent="0.3">
      <c r="C62" s="332" t="s">
        <v>371</v>
      </c>
      <c r="D62" s="332"/>
      <c r="E62" s="332"/>
      <c r="F62" s="332"/>
    </row>
    <row r="63" spans="3:6" ht="15.6" x14ac:dyDescent="0.3">
      <c r="C63" s="174"/>
      <c r="D63" s="80"/>
      <c r="E63" s="80"/>
      <c r="F63" s="80"/>
    </row>
    <row r="64" spans="3:6" ht="46.8" x14ac:dyDescent="0.3">
      <c r="C64" s="168" t="s">
        <v>363</v>
      </c>
      <c r="D64" s="80"/>
      <c r="E64" s="80"/>
      <c r="F64" s="80"/>
    </row>
    <row r="65" spans="3:7" ht="44.4" customHeight="1" x14ac:dyDescent="0.3">
      <c r="C65" s="89" t="s">
        <v>309</v>
      </c>
      <c r="D65" s="76" t="s">
        <v>310</v>
      </c>
      <c r="E65" s="89" t="s">
        <v>311</v>
      </c>
      <c r="F65" s="172" t="s">
        <v>312</v>
      </c>
    </row>
    <row r="66" spans="3:7" ht="43.2" x14ac:dyDescent="0.3">
      <c r="C66" s="86">
        <v>1</v>
      </c>
      <c r="D66" s="88" t="s">
        <v>367</v>
      </c>
      <c r="E66" s="88">
        <v>1</v>
      </c>
      <c r="F66" s="173"/>
    </row>
    <row r="67" spans="3:7" ht="48" customHeight="1" x14ac:dyDescent="0.3">
      <c r="C67" s="86">
        <v>2</v>
      </c>
      <c r="D67" s="88" t="s">
        <v>368</v>
      </c>
      <c r="E67" s="88">
        <v>1</v>
      </c>
      <c r="F67" s="173"/>
    </row>
    <row r="68" spans="3:7" ht="66" customHeight="1" x14ac:dyDescent="0.3">
      <c r="C68" s="86">
        <v>3</v>
      </c>
      <c r="D68" s="88" t="s">
        <v>369</v>
      </c>
      <c r="E68" s="88">
        <v>1</v>
      </c>
      <c r="F68" s="173"/>
    </row>
    <row r="69" spans="3:7" ht="54.6" customHeight="1" x14ac:dyDescent="0.3">
      <c r="C69" s="86">
        <v>4</v>
      </c>
      <c r="D69" s="88" t="s">
        <v>370</v>
      </c>
      <c r="E69" s="88">
        <v>1</v>
      </c>
      <c r="F69" s="173"/>
    </row>
    <row r="70" spans="3:7" ht="55.2" customHeight="1" x14ac:dyDescent="0.3">
      <c r="C70" s="86">
        <v>5</v>
      </c>
      <c r="D70" s="88" t="s">
        <v>372</v>
      </c>
      <c r="E70" s="88">
        <v>1</v>
      </c>
      <c r="F70" s="173"/>
    </row>
    <row r="71" spans="3:7" ht="53.4" customHeight="1" x14ac:dyDescent="0.3">
      <c r="C71" s="86">
        <v>6</v>
      </c>
      <c r="D71" s="88" t="s">
        <v>373</v>
      </c>
      <c r="E71" s="88">
        <v>1</v>
      </c>
      <c r="F71" s="173"/>
    </row>
    <row r="72" spans="3:7" ht="45" customHeight="1" x14ac:dyDescent="0.3">
      <c r="C72" s="183" t="s">
        <v>317</v>
      </c>
      <c r="D72" s="175"/>
      <c r="E72" s="178">
        <f>SUM(E66:E71)</f>
        <v>6</v>
      </c>
      <c r="F72" s="177"/>
    </row>
    <row r="80" spans="3:7" ht="15.6" x14ac:dyDescent="0.3">
      <c r="C80" s="263" t="s">
        <v>339</v>
      </c>
      <c r="D80" s="258"/>
      <c r="E80" s="258"/>
      <c r="F80" s="256"/>
      <c r="G80" s="264"/>
    </row>
    <row r="81" spans="3:7" ht="15.6" x14ac:dyDescent="0.3">
      <c r="C81" s="326" t="s">
        <v>291</v>
      </c>
      <c r="D81" s="254"/>
      <c r="E81" s="255"/>
      <c r="F81" s="328"/>
      <c r="G81" s="264"/>
    </row>
    <row r="82" spans="3:7" ht="15.6" x14ac:dyDescent="0.3">
      <c r="C82" s="326"/>
      <c r="D82" s="257" t="s">
        <v>292</v>
      </c>
      <c r="E82" s="255"/>
      <c r="F82" s="328"/>
      <c r="G82" s="264"/>
    </row>
    <row r="83" spans="3:7" ht="46.8" x14ac:dyDescent="0.3">
      <c r="C83" s="326"/>
      <c r="D83" s="255" t="s">
        <v>340</v>
      </c>
      <c r="E83" s="255"/>
      <c r="F83" s="328"/>
      <c r="G83" s="265" t="s">
        <v>341</v>
      </c>
    </row>
    <row r="84" spans="3:7" ht="31.2" x14ac:dyDescent="0.3">
      <c r="C84" s="326"/>
      <c r="D84" s="255" t="s">
        <v>342</v>
      </c>
      <c r="E84" s="255"/>
      <c r="F84" s="328"/>
      <c r="G84" s="265" t="s">
        <v>343</v>
      </c>
    </row>
    <row r="85" spans="3:7" ht="31.2" x14ac:dyDescent="0.3">
      <c r="C85" s="327"/>
      <c r="D85" s="255"/>
      <c r="E85" s="255"/>
      <c r="F85" s="329"/>
      <c r="G85" s="265" t="s">
        <v>344</v>
      </c>
    </row>
    <row r="86" spans="3:7" ht="35.4" customHeight="1" x14ac:dyDescent="0.3">
      <c r="C86" s="243" t="s">
        <v>100</v>
      </c>
      <c r="D86" s="244" t="s">
        <v>345</v>
      </c>
      <c r="E86" s="244" t="s">
        <v>346</v>
      </c>
      <c r="F86" s="244" t="s">
        <v>47</v>
      </c>
      <c r="G86" s="245" t="s">
        <v>300</v>
      </c>
    </row>
    <row r="87" spans="3:7" ht="37.200000000000003" customHeight="1" x14ac:dyDescent="0.3">
      <c r="C87" s="266" t="s">
        <v>51</v>
      </c>
      <c r="D87" s="267">
        <f>E25</f>
        <v>4</v>
      </c>
      <c r="E87" s="246">
        <v>5</v>
      </c>
      <c r="F87" s="246">
        <f>(D87/E87)*100</f>
        <v>80</v>
      </c>
      <c r="G87" s="246"/>
    </row>
    <row r="88" spans="3:7" ht="34.200000000000003" customHeight="1" x14ac:dyDescent="0.3">
      <c r="C88" s="266" t="s">
        <v>374</v>
      </c>
      <c r="D88" s="268">
        <f>E42</f>
        <v>2</v>
      </c>
      <c r="E88" s="246">
        <v>4</v>
      </c>
      <c r="F88" s="246">
        <f>(D88/E88)*100</f>
        <v>50</v>
      </c>
      <c r="G88" s="246"/>
    </row>
    <row r="89" spans="3:7" ht="40.200000000000003" customHeight="1" x14ac:dyDescent="0.3">
      <c r="C89" s="266" t="s">
        <v>375</v>
      </c>
      <c r="D89" s="268">
        <f>E55</f>
        <v>4</v>
      </c>
      <c r="E89" s="246">
        <v>4</v>
      </c>
      <c r="F89" s="246">
        <f>(D89/E89)*100</f>
        <v>100</v>
      </c>
      <c r="G89" s="246"/>
    </row>
    <row r="90" spans="3:7" ht="51" customHeight="1" x14ac:dyDescent="0.3">
      <c r="C90" s="266" t="s">
        <v>376</v>
      </c>
      <c r="D90" s="268">
        <f>E72</f>
        <v>6</v>
      </c>
      <c r="E90" s="246">
        <v>6</v>
      </c>
      <c r="F90" s="246">
        <f>(D90/E90)*100</f>
        <v>100</v>
      </c>
      <c r="G90" s="246"/>
    </row>
    <row r="91" spans="3:7" ht="39" customHeight="1" x14ac:dyDescent="0.3">
      <c r="C91" s="111" t="s">
        <v>60</v>
      </c>
      <c r="D91" s="277"/>
      <c r="E91" s="115"/>
      <c r="F91" s="270">
        <f>(SUM(F87:F90))/4</f>
        <v>82.5</v>
      </c>
      <c r="G91" s="271"/>
    </row>
    <row r="92" spans="3:7" ht="40.200000000000003" customHeight="1" x14ac:dyDescent="0.3">
      <c r="C92" s="272" t="s">
        <v>349</v>
      </c>
      <c r="D92" s="278"/>
      <c r="E92" s="274"/>
      <c r="F92" s="275" t="str">
        <f>IF(F91&gt;=90, "Aceptación Total", IF(F91&gt;=80, "Aceptación Media", "Rechazo"))</f>
        <v>Aceptación Media</v>
      </c>
      <c r="G92" s="276"/>
    </row>
  </sheetData>
  <mergeCells count="10">
    <mergeCell ref="C81:C85"/>
    <mergeCell ref="F81:F85"/>
    <mergeCell ref="C16:F16"/>
    <mergeCell ref="C17:F17"/>
    <mergeCell ref="C47:F47"/>
    <mergeCell ref="C46:F46"/>
    <mergeCell ref="C61:F61"/>
    <mergeCell ref="C62:F62"/>
    <mergeCell ref="C34:E35"/>
    <mergeCell ref="C32:F3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E335A-270C-43DD-96B9-3D9F3E8EF447}">
  <dimension ref="A1:K91"/>
  <sheetViews>
    <sheetView topLeftCell="A9" zoomScale="55" workbookViewId="0">
      <selection activeCell="D13" sqref="D13"/>
    </sheetView>
  </sheetViews>
  <sheetFormatPr baseColWidth="10" defaultColWidth="11.5546875" defaultRowHeight="14.4" x14ac:dyDescent="0.3"/>
  <cols>
    <col min="1" max="1" width="6" style="1" customWidth="1"/>
    <col min="2" max="2" width="6.6640625" style="1" customWidth="1"/>
    <col min="3" max="3" width="38.109375" style="1" customWidth="1"/>
    <col min="4" max="4" width="66" style="1" customWidth="1"/>
    <col min="5" max="5" width="45.109375" style="1" customWidth="1"/>
    <col min="6" max="6" width="61.6640625" style="1" customWidth="1"/>
    <col min="7" max="7" width="89.33203125" style="1" customWidth="1"/>
    <col min="8" max="8" width="13.33203125" style="1" bestFit="1" customWidth="1"/>
    <col min="9" max="9" width="38.33203125" style="1" customWidth="1"/>
    <col min="10" max="10" width="15.109375" style="1" customWidth="1"/>
    <col min="11" max="16384" width="11.5546875" style="1"/>
  </cols>
  <sheetData>
    <row r="1" spans="1:11" ht="15.6" x14ac:dyDescent="0.3">
      <c r="A1" s="70"/>
      <c r="B1" s="70"/>
      <c r="C1" s="70"/>
      <c r="D1" s="70"/>
      <c r="E1" s="70"/>
      <c r="F1" s="70"/>
      <c r="G1" s="70"/>
      <c r="H1" s="70"/>
      <c r="I1" s="70"/>
      <c r="J1" s="70"/>
      <c r="K1" s="70"/>
    </row>
    <row r="2" spans="1:11" ht="18" x14ac:dyDescent="0.35">
      <c r="A2" s="70"/>
      <c r="B2" s="70"/>
      <c r="C2" s="70"/>
      <c r="D2" s="70"/>
      <c r="E2" s="153"/>
      <c r="F2" s="153"/>
      <c r="G2" s="154"/>
      <c r="H2" s="70"/>
      <c r="I2" s="70"/>
      <c r="J2" s="70"/>
      <c r="K2" s="70"/>
    </row>
    <row r="3" spans="1:11" ht="34.200000000000003" customHeight="1" x14ac:dyDescent="0.3">
      <c r="A3" s="70"/>
      <c r="B3" s="70"/>
      <c r="C3" s="67" t="s">
        <v>254</v>
      </c>
      <c r="D3" s="68"/>
      <c r="E3" s="68"/>
      <c r="F3" s="68"/>
      <c r="G3" s="68"/>
      <c r="H3" s="70"/>
      <c r="I3" s="70"/>
      <c r="J3" s="70"/>
      <c r="K3" s="70"/>
    </row>
    <row r="4" spans="1:11" ht="15.6" x14ac:dyDescent="0.3">
      <c r="A4" s="70"/>
      <c r="B4" s="70"/>
      <c r="C4" s="71" t="s">
        <v>377</v>
      </c>
      <c r="D4" s="72"/>
      <c r="E4" s="72"/>
      <c r="F4" s="72"/>
      <c r="G4" s="72"/>
      <c r="H4" s="70"/>
      <c r="I4" s="70"/>
      <c r="J4" s="70"/>
      <c r="K4" s="70"/>
    </row>
    <row r="5" spans="1:11" ht="15.6" x14ac:dyDescent="0.3">
      <c r="A5" s="70"/>
      <c r="B5" s="70"/>
      <c r="C5" s="200" t="s">
        <v>378</v>
      </c>
      <c r="D5" s="72"/>
      <c r="E5" s="72"/>
      <c r="F5" s="72"/>
      <c r="G5" s="72"/>
      <c r="H5" s="70"/>
      <c r="I5" s="70"/>
      <c r="J5" s="70"/>
      <c r="K5" s="70"/>
    </row>
    <row r="6" spans="1:11" ht="15.6" x14ac:dyDescent="0.3">
      <c r="A6" s="70"/>
      <c r="B6" s="70"/>
      <c r="C6" s="73" t="s">
        <v>158</v>
      </c>
      <c r="D6" s="72"/>
      <c r="E6" s="72"/>
      <c r="F6" s="72"/>
      <c r="G6" s="72"/>
      <c r="H6" s="70"/>
      <c r="I6" s="70"/>
      <c r="J6" s="70"/>
      <c r="K6" s="70"/>
    </row>
    <row r="7" spans="1:11" ht="15.6" x14ac:dyDescent="0.3">
      <c r="A7" s="70"/>
      <c r="B7" s="70"/>
      <c r="C7" s="72"/>
      <c r="D7" s="72"/>
      <c r="E7" s="72"/>
      <c r="F7" s="72"/>
      <c r="G7" s="72"/>
      <c r="H7" s="70"/>
      <c r="I7" s="70"/>
      <c r="J7" s="70"/>
      <c r="K7" s="70"/>
    </row>
    <row r="8" spans="1:11" ht="15.6" x14ac:dyDescent="0.3">
      <c r="A8" s="70"/>
      <c r="B8" s="105"/>
      <c r="C8" s="170" t="s">
        <v>379</v>
      </c>
      <c r="D8" s="72"/>
      <c r="E8" s="72"/>
      <c r="F8" s="72"/>
      <c r="G8" s="72"/>
      <c r="H8" s="70"/>
      <c r="I8" s="70"/>
      <c r="J8" s="70"/>
      <c r="K8" s="70"/>
    </row>
    <row r="9" spans="1:11" ht="27.6" customHeight="1" x14ac:dyDescent="0.3">
      <c r="A9" s="70"/>
      <c r="B9" s="70"/>
      <c r="C9" s="71" t="s">
        <v>303</v>
      </c>
      <c r="D9" s="72"/>
      <c r="E9" s="72"/>
      <c r="F9" s="72"/>
      <c r="G9" s="72"/>
      <c r="H9" s="70"/>
      <c r="I9" s="70"/>
      <c r="J9" s="70"/>
      <c r="K9" s="70"/>
    </row>
    <row r="10" spans="1:11" ht="31.95" customHeight="1" x14ac:dyDescent="0.3">
      <c r="A10" s="70"/>
      <c r="B10" s="70"/>
      <c r="C10" s="72" t="s">
        <v>304</v>
      </c>
      <c r="D10" s="72"/>
      <c r="E10" s="72"/>
      <c r="F10" s="72"/>
      <c r="G10" s="72"/>
      <c r="H10" s="70"/>
      <c r="I10" s="70"/>
      <c r="J10" s="70"/>
      <c r="K10" s="70"/>
    </row>
    <row r="11" spans="1:11" ht="47.4" customHeight="1" x14ac:dyDescent="0.3">
      <c r="A11" s="70"/>
      <c r="B11" s="70"/>
      <c r="C11" s="71" t="s">
        <v>352</v>
      </c>
      <c r="D11" s="72"/>
      <c r="E11" s="72"/>
      <c r="F11" s="72"/>
      <c r="G11" s="72"/>
      <c r="H11" s="70"/>
      <c r="I11" s="70"/>
      <c r="J11" s="70"/>
      <c r="K11" s="70"/>
    </row>
    <row r="12" spans="1:11" ht="15.6" x14ac:dyDescent="0.3">
      <c r="A12" s="70"/>
      <c r="B12" s="70"/>
      <c r="C12" s="74"/>
      <c r="D12" s="70"/>
      <c r="E12" s="70"/>
      <c r="F12" s="70"/>
      <c r="G12" s="70"/>
      <c r="H12" s="70"/>
      <c r="I12" s="70"/>
      <c r="J12" s="70"/>
      <c r="K12" s="70"/>
    </row>
    <row r="13" spans="1:11" ht="15.6" x14ac:dyDescent="0.3">
      <c r="A13" s="70"/>
      <c r="B13" s="70"/>
      <c r="C13" s="74"/>
      <c r="D13" s="70"/>
      <c r="E13" s="70"/>
      <c r="F13" s="70"/>
      <c r="G13" s="70"/>
      <c r="H13" s="70"/>
      <c r="I13" s="70"/>
      <c r="J13" s="70"/>
      <c r="K13" s="70"/>
    </row>
    <row r="14" spans="1:11" ht="15.6" x14ac:dyDescent="0.3">
      <c r="B14" s="70"/>
      <c r="C14" s="74"/>
      <c r="D14" s="70"/>
      <c r="E14" s="70"/>
      <c r="F14" s="70"/>
      <c r="G14" s="70"/>
    </row>
    <row r="15" spans="1:11" ht="35.4" customHeight="1" x14ac:dyDescent="0.3">
      <c r="B15" s="70"/>
      <c r="C15" s="74"/>
      <c r="D15" s="70"/>
      <c r="E15" s="70"/>
      <c r="F15" s="70"/>
      <c r="G15" s="70"/>
    </row>
    <row r="16" spans="1:11" ht="55.2" customHeight="1" x14ac:dyDescent="0.3">
      <c r="B16" s="70"/>
      <c r="C16" s="331" t="s">
        <v>353</v>
      </c>
      <c r="D16" s="331"/>
      <c r="E16" s="331"/>
      <c r="F16" s="331"/>
      <c r="G16" s="70"/>
      <c r="H16" s="70"/>
    </row>
    <row r="17" spans="2:8" ht="60.6" customHeight="1" x14ac:dyDescent="0.3">
      <c r="B17" s="70"/>
      <c r="C17" s="332" t="s">
        <v>380</v>
      </c>
      <c r="D17" s="332"/>
      <c r="E17" s="332"/>
      <c r="F17" s="332"/>
      <c r="G17" s="105"/>
      <c r="H17" s="70"/>
    </row>
    <row r="18" spans="2:8" ht="34.200000000000003" customHeight="1" x14ac:dyDescent="0.3">
      <c r="B18" s="70"/>
      <c r="C18" s="169" t="s">
        <v>381</v>
      </c>
      <c r="D18" s="80"/>
      <c r="E18" s="80"/>
      <c r="F18" s="80"/>
      <c r="G18" s="105"/>
      <c r="H18" s="70"/>
    </row>
    <row r="19" spans="2:8" ht="62.4" customHeight="1" x14ac:dyDescent="0.3">
      <c r="B19" s="70"/>
      <c r="C19" s="89" t="s">
        <v>309</v>
      </c>
      <c r="D19" s="76" t="s">
        <v>310</v>
      </c>
      <c r="E19" s="89" t="s">
        <v>382</v>
      </c>
      <c r="F19" s="172" t="s">
        <v>312</v>
      </c>
      <c r="G19" s="144"/>
      <c r="H19" s="144"/>
    </row>
    <row r="20" spans="2:8" ht="43.2" x14ac:dyDescent="0.3">
      <c r="B20" s="70"/>
      <c r="C20" s="86">
        <v>1</v>
      </c>
      <c r="D20" s="88" t="s">
        <v>383</v>
      </c>
      <c r="E20" s="88">
        <v>0</v>
      </c>
      <c r="F20" s="173"/>
      <c r="G20" s="105"/>
      <c r="H20" s="105"/>
    </row>
    <row r="21" spans="2:8" ht="42.6" customHeight="1" x14ac:dyDescent="0.3">
      <c r="B21" s="70"/>
      <c r="C21" s="86">
        <v>2</v>
      </c>
      <c r="D21" s="88" t="s">
        <v>384</v>
      </c>
      <c r="E21" s="88">
        <v>1</v>
      </c>
      <c r="F21" s="173"/>
      <c r="G21" s="105"/>
      <c r="H21" s="105"/>
    </row>
    <row r="22" spans="2:8" ht="37.200000000000003" customHeight="1" x14ac:dyDescent="0.3">
      <c r="B22" s="70"/>
      <c r="C22" s="86">
        <v>3</v>
      </c>
      <c r="D22" s="88" t="s">
        <v>385</v>
      </c>
      <c r="E22" s="88">
        <v>1</v>
      </c>
      <c r="F22" s="173"/>
      <c r="G22" s="105"/>
    </row>
    <row r="23" spans="2:8" ht="27.6" customHeight="1" x14ac:dyDescent="0.3">
      <c r="B23" s="70"/>
      <c r="C23" s="86">
        <v>4</v>
      </c>
      <c r="D23" s="88" t="s">
        <v>386</v>
      </c>
      <c r="E23" s="88">
        <v>0</v>
      </c>
      <c r="F23" s="173"/>
      <c r="G23" s="105"/>
    </row>
    <row r="24" spans="2:8" ht="30" customHeight="1" x14ac:dyDescent="0.3">
      <c r="B24" s="70"/>
      <c r="C24" s="86">
        <v>5</v>
      </c>
      <c r="D24" s="88" t="s">
        <v>387</v>
      </c>
      <c r="E24" s="88">
        <v>1</v>
      </c>
      <c r="F24" s="173"/>
      <c r="G24" s="171"/>
    </row>
    <row r="25" spans="2:8" ht="39.6" customHeight="1" x14ac:dyDescent="0.3">
      <c r="B25" s="70"/>
      <c r="C25" s="176" t="s">
        <v>317</v>
      </c>
      <c r="D25" s="175"/>
      <c r="E25" s="178">
        <f>SUM(E20:E24)</f>
        <v>3</v>
      </c>
      <c r="F25" s="177"/>
      <c r="G25" s="70"/>
    </row>
    <row r="26" spans="2:8" ht="15.6" x14ac:dyDescent="0.3">
      <c r="B26" s="70"/>
      <c r="C26" s="70"/>
      <c r="D26" s="70"/>
      <c r="E26" s="70"/>
      <c r="F26" s="70"/>
      <c r="G26" s="70"/>
    </row>
    <row r="27" spans="2:8" ht="15.6" x14ac:dyDescent="0.3">
      <c r="B27" s="70"/>
      <c r="C27" s="70"/>
      <c r="D27" s="70"/>
      <c r="E27" s="70"/>
      <c r="F27" s="70"/>
      <c r="G27" s="70"/>
    </row>
    <row r="28" spans="2:8" ht="15.6" x14ac:dyDescent="0.3">
      <c r="B28" s="70"/>
      <c r="C28" s="70"/>
      <c r="D28" s="70"/>
      <c r="E28" s="70"/>
      <c r="F28" s="70"/>
      <c r="G28" s="70"/>
    </row>
    <row r="29" spans="2:8" ht="15.6" x14ac:dyDescent="0.3">
      <c r="B29" s="70"/>
      <c r="C29" s="70"/>
      <c r="D29" s="70"/>
      <c r="E29" s="70"/>
      <c r="F29" s="70"/>
      <c r="G29" s="70"/>
    </row>
    <row r="30" spans="2:8" ht="15.6" x14ac:dyDescent="0.3">
      <c r="B30" s="70"/>
      <c r="C30" s="70"/>
      <c r="D30" s="70"/>
      <c r="E30" s="70"/>
      <c r="F30" s="70"/>
      <c r="G30" s="70"/>
    </row>
    <row r="31" spans="2:8" ht="15.6" hidden="1" x14ac:dyDescent="0.3">
      <c r="B31" s="70"/>
      <c r="C31" s="70"/>
      <c r="D31" s="70"/>
      <c r="E31" s="70"/>
      <c r="F31" s="70"/>
      <c r="G31" s="70"/>
    </row>
    <row r="32" spans="2:8" ht="45" customHeight="1" x14ac:dyDescent="0.3">
      <c r="B32" s="70"/>
      <c r="C32" s="199" t="s">
        <v>388</v>
      </c>
      <c r="D32" s="80"/>
      <c r="E32" s="79"/>
      <c r="F32" s="79"/>
      <c r="G32" s="70"/>
    </row>
    <row r="33" spans="2:7" ht="52.95" customHeight="1" x14ac:dyDescent="0.3">
      <c r="B33" s="70"/>
      <c r="C33" s="334" t="s">
        <v>389</v>
      </c>
      <c r="D33" s="334"/>
      <c r="E33" s="334"/>
      <c r="F33" s="334"/>
      <c r="G33" s="70"/>
    </row>
    <row r="34" spans="2:7" ht="36.6" customHeight="1" x14ac:dyDescent="0.3">
      <c r="B34" s="70"/>
      <c r="C34" s="174"/>
      <c r="D34" s="80"/>
      <c r="E34" s="80"/>
      <c r="F34" s="80"/>
      <c r="G34" s="70"/>
    </row>
    <row r="35" spans="2:7" ht="15.6" x14ac:dyDescent="0.3">
      <c r="B35" s="70"/>
      <c r="C35" s="169" t="s">
        <v>390</v>
      </c>
      <c r="D35" s="80"/>
      <c r="E35" s="80"/>
      <c r="F35" s="80"/>
      <c r="G35" s="70"/>
    </row>
    <row r="36" spans="2:7" ht="55.95" customHeight="1" x14ac:dyDescent="0.3">
      <c r="B36" s="70"/>
      <c r="C36" s="89" t="s">
        <v>309</v>
      </c>
      <c r="D36" s="76" t="s">
        <v>310</v>
      </c>
      <c r="E36" s="89" t="s">
        <v>382</v>
      </c>
      <c r="F36" s="172" t="s">
        <v>312</v>
      </c>
      <c r="G36" s="70"/>
    </row>
    <row r="37" spans="2:7" ht="64.2" customHeight="1" x14ac:dyDescent="0.3">
      <c r="C37" s="86">
        <v>1</v>
      </c>
      <c r="D37" s="88" t="s">
        <v>383</v>
      </c>
      <c r="E37" s="88">
        <v>0</v>
      </c>
      <c r="F37" s="173"/>
      <c r="G37" s="70"/>
    </row>
    <row r="38" spans="2:7" ht="36.6" customHeight="1" x14ac:dyDescent="0.3">
      <c r="B38" s="70"/>
      <c r="C38" s="86">
        <v>2</v>
      </c>
      <c r="D38" s="88" t="s">
        <v>314</v>
      </c>
      <c r="E38" s="88">
        <v>1</v>
      </c>
      <c r="F38" s="173"/>
      <c r="G38" s="70"/>
    </row>
    <row r="39" spans="2:7" ht="39.6" customHeight="1" x14ac:dyDescent="0.3">
      <c r="C39" s="86">
        <v>3</v>
      </c>
      <c r="D39" s="88" t="s">
        <v>315</v>
      </c>
      <c r="E39" s="88">
        <v>0</v>
      </c>
      <c r="F39" s="173"/>
    </row>
    <row r="40" spans="2:7" ht="43.95" customHeight="1" x14ac:dyDescent="0.3">
      <c r="C40" s="86">
        <v>4</v>
      </c>
      <c r="D40" s="88" t="s">
        <v>316</v>
      </c>
      <c r="E40" s="88">
        <v>0</v>
      </c>
      <c r="F40" s="173"/>
    </row>
    <row r="41" spans="2:7" ht="39.6" customHeight="1" x14ac:dyDescent="0.3">
      <c r="C41" s="176" t="s">
        <v>317</v>
      </c>
      <c r="D41" s="175"/>
      <c r="E41" s="178">
        <f>SUM(E37:E40)</f>
        <v>1</v>
      </c>
      <c r="F41" s="177"/>
    </row>
    <row r="44" spans="2:7" ht="51.6" customHeight="1" x14ac:dyDescent="0.3"/>
    <row r="45" spans="2:7" ht="66.599999999999994" customHeight="1" x14ac:dyDescent="0.3">
      <c r="C45" s="333" t="s">
        <v>330</v>
      </c>
      <c r="D45" s="333"/>
      <c r="E45" s="333"/>
      <c r="F45" s="333"/>
    </row>
    <row r="46" spans="2:7" ht="15.6" x14ac:dyDescent="0.3">
      <c r="C46" s="332" t="s">
        <v>366</v>
      </c>
      <c r="D46" s="332"/>
      <c r="E46" s="332"/>
      <c r="F46" s="332"/>
    </row>
    <row r="47" spans="2:7" ht="15.6" x14ac:dyDescent="0.3">
      <c r="C47" s="174"/>
      <c r="D47" s="80"/>
      <c r="E47" s="80"/>
      <c r="F47" s="80"/>
    </row>
    <row r="48" spans="2:7" ht="46.2" customHeight="1" x14ac:dyDescent="0.3">
      <c r="C48" s="169" t="s">
        <v>390</v>
      </c>
      <c r="D48" s="80"/>
      <c r="E48" s="80"/>
      <c r="F48" s="80"/>
    </row>
    <row r="49" spans="3:6" ht="58.2" customHeight="1" x14ac:dyDescent="0.3">
      <c r="C49" s="89" t="s">
        <v>309</v>
      </c>
      <c r="D49" s="76" t="s">
        <v>310</v>
      </c>
      <c r="E49" s="89" t="s">
        <v>311</v>
      </c>
      <c r="F49" s="172" t="s">
        <v>312</v>
      </c>
    </row>
    <row r="50" spans="3:6" ht="68.400000000000006" customHeight="1" x14ac:dyDescent="0.3">
      <c r="C50" s="86">
        <v>1</v>
      </c>
      <c r="D50" s="88" t="s">
        <v>383</v>
      </c>
      <c r="E50" s="88">
        <v>1</v>
      </c>
      <c r="F50" s="173"/>
    </row>
    <row r="51" spans="3:6" ht="36.6" customHeight="1" x14ac:dyDescent="0.3">
      <c r="C51" s="86">
        <v>2</v>
      </c>
      <c r="D51" s="88" t="s">
        <v>368</v>
      </c>
      <c r="E51" s="88">
        <v>0</v>
      </c>
      <c r="F51" s="173"/>
    </row>
    <row r="52" spans="3:6" ht="47.4" customHeight="1" x14ac:dyDescent="0.3">
      <c r="C52" s="86">
        <v>3</v>
      </c>
      <c r="D52" s="88" t="s">
        <v>369</v>
      </c>
      <c r="E52" s="88">
        <v>0</v>
      </c>
      <c r="F52" s="173"/>
    </row>
    <row r="53" spans="3:6" ht="61.95" customHeight="1" x14ac:dyDescent="0.3">
      <c r="C53" s="86">
        <v>4</v>
      </c>
      <c r="D53" s="88" t="s">
        <v>391</v>
      </c>
      <c r="E53" s="88">
        <v>1</v>
      </c>
      <c r="F53" s="173"/>
    </row>
    <row r="54" spans="3:6" ht="45" customHeight="1" x14ac:dyDescent="0.3">
      <c r="C54" s="176" t="s">
        <v>317</v>
      </c>
      <c r="D54" s="175"/>
      <c r="E54" s="178">
        <f>SUM(E50:E53)</f>
        <v>2</v>
      </c>
      <c r="F54" s="177"/>
    </row>
    <row r="60" spans="3:6" ht="82.2" customHeight="1" x14ac:dyDescent="0.3">
      <c r="C60" s="333" t="s">
        <v>392</v>
      </c>
      <c r="D60" s="333"/>
      <c r="E60" s="333"/>
      <c r="F60" s="333"/>
    </row>
    <row r="61" spans="3:6" ht="15.6" x14ac:dyDescent="0.3">
      <c r="C61" s="332" t="s">
        <v>393</v>
      </c>
      <c r="D61" s="332"/>
      <c r="E61" s="332"/>
      <c r="F61" s="332"/>
    </row>
    <row r="62" spans="3:6" ht="15.6" x14ac:dyDescent="0.3">
      <c r="C62" s="174"/>
      <c r="D62" s="80"/>
      <c r="E62" s="80"/>
      <c r="F62" s="80"/>
    </row>
    <row r="63" spans="3:6" ht="25.2" customHeight="1" x14ac:dyDescent="0.3">
      <c r="C63" s="169" t="s">
        <v>390</v>
      </c>
      <c r="D63" s="80"/>
      <c r="E63" s="80"/>
      <c r="F63" s="80"/>
    </row>
    <row r="64" spans="3:6" ht="54.6" customHeight="1" x14ac:dyDescent="0.3">
      <c r="C64" s="89" t="s">
        <v>309</v>
      </c>
      <c r="D64" s="76" t="s">
        <v>310</v>
      </c>
      <c r="E64" s="89" t="s">
        <v>311</v>
      </c>
      <c r="F64" s="172" t="s">
        <v>312</v>
      </c>
    </row>
    <row r="65" spans="3:7" ht="43.2" x14ac:dyDescent="0.3">
      <c r="C65" s="86">
        <v>1</v>
      </c>
      <c r="D65" s="88" t="s">
        <v>383</v>
      </c>
      <c r="E65" s="88">
        <v>1</v>
      </c>
      <c r="F65" s="173"/>
    </row>
    <row r="66" spans="3:7" ht="35.4" customHeight="1" x14ac:dyDescent="0.3">
      <c r="C66" s="86">
        <v>2</v>
      </c>
      <c r="D66" s="88" t="s">
        <v>368</v>
      </c>
      <c r="E66" s="88">
        <v>1</v>
      </c>
      <c r="F66" s="173"/>
    </row>
    <row r="67" spans="3:7" ht="38.4" customHeight="1" x14ac:dyDescent="0.3">
      <c r="C67" s="86">
        <v>3</v>
      </c>
      <c r="D67" s="88" t="s">
        <v>394</v>
      </c>
      <c r="E67" s="88">
        <v>1</v>
      </c>
      <c r="F67" s="173"/>
    </row>
    <row r="68" spans="3:7" ht="35.4" customHeight="1" x14ac:dyDescent="0.3">
      <c r="C68" s="86">
        <v>4</v>
      </c>
      <c r="D68" s="88" t="s">
        <v>395</v>
      </c>
      <c r="E68" s="88">
        <v>1</v>
      </c>
      <c r="F68" s="173"/>
    </row>
    <row r="69" spans="3:7" ht="42" customHeight="1" x14ac:dyDescent="0.3">
      <c r="C69" s="86">
        <v>5</v>
      </c>
      <c r="D69" s="88" t="s">
        <v>396</v>
      </c>
      <c r="E69" s="88">
        <v>1</v>
      </c>
      <c r="F69" s="173"/>
    </row>
    <row r="70" spans="3:7" ht="40.950000000000003" customHeight="1" x14ac:dyDescent="0.3">
      <c r="C70" s="86">
        <v>6</v>
      </c>
      <c r="D70" s="88" t="s">
        <v>387</v>
      </c>
      <c r="E70" s="88">
        <v>1</v>
      </c>
      <c r="F70" s="173"/>
    </row>
    <row r="71" spans="3:7" ht="33.6" customHeight="1" x14ac:dyDescent="0.3">
      <c r="C71" s="183" t="s">
        <v>317</v>
      </c>
      <c r="D71" s="175"/>
      <c r="E71" s="178">
        <f>SUM(E65:E70)</f>
        <v>6</v>
      </c>
      <c r="F71" s="177"/>
    </row>
    <row r="79" spans="3:7" x14ac:dyDescent="0.3">
      <c r="C79" s="195" t="s">
        <v>339</v>
      </c>
      <c r="D79" s="46"/>
      <c r="E79" s="46"/>
      <c r="F79" s="97"/>
      <c r="G79" s="198"/>
    </row>
    <row r="80" spans="3:7" x14ac:dyDescent="0.3">
      <c r="C80" s="336" t="s">
        <v>291</v>
      </c>
      <c r="D80" s="47"/>
      <c r="E80" s="49"/>
      <c r="F80" s="301"/>
      <c r="G80" s="198"/>
    </row>
    <row r="81" spans="3:7" x14ac:dyDescent="0.3">
      <c r="C81" s="336"/>
      <c r="D81" s="186" t="s">
        <v>292</v>
      </c>
      <c r="E81" s="49"/>
      <c r="F81" s="301"/>
      <c r="G81" s="198"/>
    </row>
    <row r="82" spans="3:7" ht="28.8" x14ac:dyDescent="0.3">
      <c r="C82" s="336"/>
      <c r="D82" s="49" t="s">
        <v>340</v>
      </c>
      <c r="E82" s="49"/>
      <c r="F82" s="301"/>
      <c r="G82" s="197" t="s">
        <v>294</v>
      </c>
    </row>
    <row r="83" spans="3:7" ht="28.8" x14ac:dyDescent="0.3">
      <c r="C83" s="336"/>
      <c r="D83" s="49" t="s">
        <v>342</v>
      </c>
      <c r="E83" s="49"/>
      <c r="F83" s="301"/>
      <c r="G83" s="197" t="s">
        <v>296</v>
      </c>
    </row>
    <row r="84" spans="3:7" ht="28.8" x14ac:dyDescent="0.3">
      <c r="C84" s="337"/>
      <c r="D84" s="49"/>
      <c r="E84" s="49"/>
      <c r="F84" s="302"/>
      <c r="G84" s="197" t="s">
        <v>297</v>
      </c>
    </row>
    <row r="85" spans="3:7" ht="23.4" customHeight="1" x14ac:dyDescent="0.3">
      <c r="C85" s="50" t="s">
        <v>100</v>
      </c>
      <c r="D85" s="51" t="s">
        <v>345</v>
      </c>
      <c r="E85" s="51" t="s">
        <v>346</v>
      </c>
      <c r="F85" s="51" t="s">
        <v>47</v>
      </c>
      <c r="G85" s="196" t="s">
        <v>300</v>
      </c>
    </row>
    <row r="86" spans="3:7" ht="35.4" customHeight="1" x14ac:dyDescent="0.3">
      <c r="C86" s="52" t="s">
        <v>51</v>
      </c>
      <c r="D86" s="53">
        <f>E25</f>
        <v>3</v>
      </c>
      <c r="E86" s="54">
        <v>5</v>
      </c>
      <c r="F86" s="54">
        <f>(D86/E86)*100</f>
        <v>60</v>
      </c>
      <c r="G86" s="54"/>
    </row>
    <row r="87" spans="3:7" ht="28.95" customHeight="1" x14ac:dyDescent="0.3">
      <c r="C87" s="52" t="s">
        <v>53</v>
      </c>
      <c r="D87" s="55">
        <f>E41</f>
        <v>1</v>
      </c>
      <c r="E87" s="54">
        <v>4</v>
      </c>
      <c r="F87" s="54">
        <f>(D87/E87)*100</f>
        <v>25</v>
      </c>
      <c r="G87" s="54"/>
    </row>
    <row r="88" spans="3:7" ht="30.6" customHeight="1" x14ac:dyDescent="0.3">
      <c r="C88" s="52" t="s">
        <v>70</v>
      </c>
      <c r="D88" s="55">
        <f>E54</f>
        <v>2</v>
      </c>
      <c r="E88" s="54">
        <v>4</v>
      </c>
      <c r="F88" s="54">
        <f>(D88/E88)*100</f>
        <v>50</v>
      </c>
      <c r="G88" s="54"/>
    </row>
    <row r="89" spans="3:7" ht="33" customHeight="1" x14ac:dyDescent="0.3">
      <c r="C89" s="52" t="s">
        <v>397</v>
      </c>
      <c r="D89" s="55">
        <f>E71</f>
        <v>6</v>
      </c>
      <c r="E89" s="54">
        <v>6</v>
      </c>
      <c r="F89" s="54">
        <f>(D89/E89)*100</f>
        <v>100</v>
      </c>
      <c r="G89" s="54"/>
    </row>
    <row r="90" spans="3:7" ht="52.95" customHeight="1" x14ac:dyDescent="0.3">
      <c r="C90" s="241" t="s">
        <v>60</v>
      </c>
      <c r="D90" s="189"/>
      <c r="E90" s="188"/>
      <c r="F90" s="187">
        <f>(SUM(F86:F89))/4</f>
        <v>58.75</v>
      </c>
      <c r="G90" s="193"/>
    </row>
    <row r="91" spans="3:7" ht="61.2" customHeight="1" x14ac:dyDescent="0.3">
      <c r="C91" s="242" t="s">
        <v>349</v>
      </c>
      <c r="D91" s="191"/>
      <c r="E91" s="192"/>
      <c r="F91" s="190" t="str">
        <f>IF(F90&gt;=90, "Aceptación Total", IF(F90&gt;=80, "Aceptación Media", "Rechazo"))</f>
        <v>Rechazo</v>
      </c>
      <c r="G91" s="194"/>
    </row>
  </sheetData>
  <mergeCells count="9">
    <mergeCell ref="C61:F61"/>
    <mergeCell ref="C80:C84"/>
    <mergeCell ref="F80:F84"/>
    <mergeCell ref="C16:F16"/>
    <mergeCell ref="C17:F17"/>
    <mergeCell ref="C33:F33"/>
    <mergeCell ref="C45:F45"/>
    <mergeCell ref="C46:F46"/>
    <mergeCell ref="C60:F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B5A7-57D5-4973-B8BD-73113D97B39D}">
  <dimension ref="A1:K63"/>
  <sheetViews>
    <sheetView topLeftCell="A27" zoomScale="60" zoomScaleNormal="60" workbookViewId="0">
      <selection activeCell="C46" sqref="C46:G58"/>
    </sheetView>
  </sheetViews>
  <sheetFormatPr baseColWidth="10" defaultColWidth="11.5546875" defaultRowHeight="14.4" x14ac:dyDescent="0.3"/>
  <cols>
    <col min="1" max="2" width="11.5546875" style="1"/>
    <col min="3" max="3" width="62.44140625" style="1" customWidth="1"/>
    <col min="4" max="4" width="80.6640625" style="1" customWidth="1"/>
    <col min="5" max="5" width="64.33203125" style="1" customWidth="1"/>
    <col min="6" max="6" width="48" style="1" customWidth="1"/>
    <col min="7" max="7" width="56.33203125" style="1" bestFit="1" customWidth="1"/>
    <col min="8" max="16384" width="11.5546875" style="1"/>
  </cols>
  <sheetData>
    <row r="1" spans="1:11" ht="45.6" customHeight="1" x14ac:dyDescent="0.3">
      <c r="A1" s="297"/>
      <c r="B1" s="297"/>
      <c r="C1" s="65" t="s">
        <v>0</v>
      </c>
      <c r="D1" s="69"/>
      <c r="E1" s="69"/>
      <c r="F1" s="69"/>
      <c r="G1" s="34"/>
      <c r="H1" s="34"/>
      <c r="I1" s="34"/>
      <c r="J1" s="34"/>
      <c r="K1" s="34"/>
    </row>
    <row r="2" spans="1:11" ht="26.4" customHeight="1" x14ac:dyDescent="0.3">
      <c r="A2" s="297"/>
      <c r="B2" s="297"/>
      <c r="C2" s="93" t="s">
        <v>72</v>
      </c>
      <c r="D2" s="94"/>
      <c r="E2" s="94"/>
      <c r="F2" s="94"/>
      <c r="G2" s="34"/>
      <c r="H2" s="34"/>
      <c r="I2" s="34"/>
      <c r="J2" s="34"/>
      <c r="K2" s="34"/>
    </row>
    <row r="3" spans="1:11" x14ac:dyDescent="0.3">
      <c r="A3" s="297"/>
      <c r="B3" s="297"/>
      <c r="C3" s="94"/>
      <c r="D3" s="94"/>
      <c r="E3" s="94"/>
      <c r="F3" s="94"/>
      <c r="G3" s="34"/>
      <c r="H3" s="34"/>
      <c r="I3" s="34"/>
      <c r="J3" s="34"/>
      <c r="K3" s="34"/>
    </row>
    <row r="4" spans="1:11" x14ac:dyDescent="0.3">
      <c r="A4" s="297"/>
      <c r="B4" s="297"/>
      <c r="C4" s="95" t="s">
        <v>73</v>
      </c>
      <c r="D4" s="94"/>
      <c r="E4" s="94"/>
      <c r="F4" s="94"/>
      <c r="G4" s="34"/>
      <c r="H4" s="34"/>
      <c r="I4" s="34"/>
      <c r="J4" s="34"/>
      <c r="K4" s="34"/>
    </row>
    <row r="5" spans="1:11" x14ac:dyDescent="0.3">
      <c r="A5" s="297"/>
      <c r="B5" s="297"/>
      <c r="C5" s="94"/>
      <c r="D5" s="94"/>
      <c r="E5" s="94"/>
      <c r="F5" s="94"/>
      <c r="G5" s="34"/>
      <c r="H5" s="34"/>
      <c r="I5" s="34"/>
      <c r="J5" s="34"/>
      <c r="K5" s="34"/>
    </row>
    <row r="6" spans="1:11" x14ac:dyDescent="0.3">
      <c r="A6" s="297"/>
      <c r="B6" s="297"/>
      <c r="C6" s="95" t="s">
        <v>74</v>
      </c>
      <c r="D6" s="94"/>
      <c r="E6" s="94"/>
      <c r="F6" s="94"/>
      <c r="G6" s="34"/>
      <c r="H6" s="34"/>
      <c r="I6" s="34"/>
      <c r="J6" s="34"/>
      <c r="K6" s="34"/>
    </row>
    <row r="7" spans="1:11" x14ac:dyDescent="0.3">
      <c r="A7" s="297"/>
      <c r="B7" s="297"/>
      <c r="C7" s="95"/>
      <c r="D7" s="94"/>
      <c r="E7" s="94"/>
      <c r="F7" s="94"/>
      <c r="G7" s="34"/>
      <c r="H7" s="34"/>
      <c r="I7" s="34"/>
      <c r="J7" s="34"/>
      <c r="K7" s="34"/>
    </row>
    <row r="8" spans="1:11" x14ac:dyDescent="0.3">
      <c r="A8" s="297"/>
      <c r="B8" s="297"/>
      <c r="C8" s="96" t="s">
        <v>75</v>
      </c>
      <c r="D8" s="94"/>
      <c r="E8" s="94"/>
      <c r="F8" s="94"/>
      <c r="G8" s="34"/>
      <c r="H8" s="34"/>
      <c r="I8" s="34"/>
      <c r="J8" s="34"/>
      <c r="K8" s="34"/>
    </row>
    <row r="9" spans="1:11" x14ac:dyDescent="0.3">
      <c r="A9" s="297"/>
      <c r="B9" s="297"/>
      <c r="C9" s="35"/>
      <c r="D9" s="34"/>
      <c r="E9" s="34"/>
      <c r="F9" s="34"/>
      <c r="G9" s="34"/>
      <c r="H9" s="34"/>
      <c r="I9" s="34"/>
      <c r="J9" s="34"/>
      <c r="K9" s="34"/>
    </row>
    <row r="10" spans="1:11" x14ac:dyDescent="0.3">
      <c r="A10" s="297"/>
      <c r="B10" s="297"/>
      <c r="C10" s="34"/>
      <c r="D10" s="34"/>
      <c r="E10" s="34"/>
      <c r="F10" s="34"/>
      <c r="G10" s="34"/>
      <c r="H10" s="34"/>
      <c r="I10" s="34"/>
      <c r="J10" s="34"/>
      <c r="K10" s="34"/>
    </row>
    <row r="11" spans="1:11" x14ac:dyDescent="0.3">
      <c r="A11" s="297"/>
      <c r="B11" s="297"/>
      <c r="C11" s="36" t="s">
        <v>6</v>
      </c>
      <c r="D11" s="34"/>
      <c r="E11" s="34"/>
      <c r="F11" s="34"/>
      <c r="G11" s="34"/>
      <c r="H11" s="34"/>
      <c r="I11" s="34"/>
      <c r="J11" s="34"/>
      <c r="K11" s="34"/>
    </row>
    <row r="12" spans="1:11" x14ac:dyDescent="0.3">
      <c r="A12" s="297"/>
      <c r="B12" s="297"/>
      <c r="C12" s="3"/>
      <c r="D12" s="3"/>
      <c r="E12" s="3"/>
      <c r="F12" s="3"/>
      <c r="G12" s="34"/>
      <c r="H12" s="34"/>
      <c r="I12" s="34"/>
      <c r="J12" s="34"/>
      <c r="K12" s="34"/>
    </row>
    <row r="13" spans="1:11" ht="17.399999999999999" customHeight="1" x14ac:dyDescent="0.3">
      <c r="A13" s="297"/>
      <c r="B13" s="298"/>
      <c r="C13" s="37" t="s">
        <v>7</v>
      </c>
      <c r="D13" s="38" t="s">
        <v>8</v>
      </c>
      <c r="E13" s="38" t="s">
        <v>76</v>
      </c>
      <c r="F13" s="39" t="s">
        <v>11</v>
      </c>
      <c r="G13" s="34"/>
      <c r="H13" s="34"/>
      <c r="I13" s="34"/>
      <c r="J13" s="34"/>
      <c r="K13" s="34"/>
    </row>
    <row r="14" spans="1:11" ht="43.2" x14ac:dyDescent="0.3">
      <c r="A14" s="297"/>
      <c r="B14" s="298"/>
      <c r="C14" s="40">
        <v>1</v>
      </c>
      <c r="D14" s="41" t="s">
        <v>77</v>
      </c>
      <c r="E14" s="40">
        <v>1</v>
      </c>
      <c r="F14" s="42" t="s">
        <v>78</v>
      </c>
      <c r="G14" s="34"/>
      <c r="H14" s="34"/>
      <c r="I14" s="34"/>
      <c r="J14" s="34"/>
      <c r="K14" s="34"/>
    </row>
    <row r="15" spans="1:11" ht="15.6" customHeight="1" x14ac:dyDescent="0.3">
      <c r="A15" s="297"/>
      <c r="B15" s="298"/>
      <c r="C15" s="43" t="s">
        <v>79</v>
      </c>
      <c r="D15" s="44"/>
      <c r="E15" s="45">
        <f>+SUM(E14)</f>
        <v>1</v>
      </c>
      <c r="F15" s="40"/>
      <c r="G15" s="34"/>
      <c r="H15" s="34"/>
      <c r="I15" s="34"/>
      <c r="J15" s="34"/>
      <c r="K15" s="34"/>
    </row>
    <row r="16" spans="1:11" x14ac:dyDescent="0.3">
      <c r="A16" s="297"/>
      <c r="B16" s="297"/>
      <c r="C16" s="34"/>
      <c r="D16" s="34"/>
      <c r="E16" s="34"/>
      <c r="F16" s="34"/>
      <c r="G16" s="34"/>
      <c r="H16" s="34"/>
      <c r="I16" s="34"/>
      <c r="J16" s="34"/>
      <c r="K16" s="34"/>
    </row>
    <row r="17" spans="1:11" x14ac:dyDescent="0.3">
      <c r="A17" s="297"/>
      <c r="B17" s="297"/>
      <c r="C17" s="36" t="s">
        <v>62</v>
      </c>
      <c r="D17" s="34"/>
      <c r="E17" s="34"/>
      <c r="F17" s="34"/>
      <c r="G17" s="34"/>
      <c r="H17" s="34"/>
      <c r="I17" s="34"/>
      <c r="J17" s="34"/>
      <c r="K17" s="34"/>
    </row>
    <row r="18" spans="1:11" x14ac:dyDescent="0.3">
      <c r="A18" s="297"/>
      <c r="B18" s="297"/>
      <c r="C18" s="3"/>
      <c r="D18" s="3"/>
      <c r="E18" s="3"/>
      <c r="F18" s="3"/>
      <c r="G18" s="34"/>
      <c r="H18" s="34"/>
      <c r="I18" s="34"/>
      <c r="J18" s="34"/>
      <c r="K18" s="34"/>
    </row>
    <row r="19" spans="1:11" x14ac:dyDescent="0.3">
      <c r="A19" s="297"/>
      <c r="B19" s="298"/>
      <c r="C19" s="37" t="s">
        <v>7</v>
      </c>
      <c r="D19" s="38" t="s">
        <v>8</v>
      </c>
      <c r="E19" s="38" t="s">
        <v>76</v>
      </c>
      <c r="F19" s="39" t="s">
        <v>11</v>
      </c>
      <c r="G19" s="34"/>
      <c r="H19" s="34"/>
      <c r="I19" s="34"/>
      <c r="J19" s="34"/>
      <c r="K19" s="34"/>
    </row>
    <row r="20" spans="1:11" ht="69.75" customHeight="1" x14ac:dyDescent="0.3">
      <c r="A20" s="297"/>
      <c r="B20" s="298"/>
      <c r="C20" s="40">
        <v>1</v>
      </c>
      <c r="D20" s="41" t="s">
        <v>80</v>
      </c>
      <c r="E20" s="40">
        <v>1</v>
      </c>
      <c r="F20" s="42" t="s">
        <v>81</v>
      </c>
      <c r="G20" s="34"/>
      <c r="H20" s="34"/>
      <c r="I20" s="34"/>
      <c r="J20" s="34"/>
      <c r="K20" s="34"/>
    </row>
    <row r="21" spans="1:11" x14ac:dyDescent="0.3">
      <c r="A21" s="297"/>
      <c r="B21" s="298"/>
      <c r="C21" s="43" t="s">
        <v>79</v>
      </c>
      <c r="D21" s="44"/>
      <c r="E21" s="45">
        <f>+SUM(E20)</f>
        <v>1</v>
      </c>
      <c r="F21" s="40"/>
      <c r="G21" s="34"/>
      <c r="H21" s="34"/>
      <c r="I21" s="34"/>
      <c r="J21" s="34"/>
      <c r="K21" s="34"/>
    </row>
    <row r="22" spans="1:11" x14ac:dyDescent="0.3">
      <c r="A22" s="297"/>
      <c r="B22" s="297"/>
      <c r="C22" s="34"/>
      <c r="D22" s="34"/>
      <c r="E22" s="34"/>
      <c r="F22" s="34"/>
      <c r="G22" s="34"/>
      <c r="H22" s="34"/>
      <c r="I22" s="34"/>
      <c r="J22" s="34"/>
      <c r="K22" s="34"/>
    </row>
    <row r="23" spans="1:11" x14ac:dyDescent="0.3">
      <c r="A23" s="297"/>
      <c r="B23" s="297"/>
      <c r="C23" s="36" t="s">
        <v>18</v>
      </c>
      <c r="D23" s="34"/>
      <c r="E23" s="34"/>
      <c r="F23" s="34"/>
      <c r="G23" s="34"/>
      <c r="H23" s="34"/>
      <c r="I23" s="34"/>
      <c r="J23" s="34"/>
      <c r="K23" s="34"/>
    </row>
    <row r="24" spans="1:11" x14ac:dyDescent="0.3">
      <c r="A24" s="297"/>
      <c r="B24" s="297"/>
      <c r="C24" s="3"/>
      <c r="D24" s="3"/>
      <c r="E24" s="3"/>
      <c r="F24" s="3"/>
      <c r="G24" s="34"/>
      <c r="H24" s="34"/>
      <c r="I24" s="34"/>
      <c r="J24" s="34"/>
      <c r="K24" s="34"/>
    </row>
    <row r="25" spans="1:11" x14ac:dyDescent="0.3">
      <c r="A25" s="297"/>
      <c r="B25" s="298"/>
      <c r="C25" s="37" t="s">
        <v>7</v>
      </c>
      <c r="D25" s="38" t="s">
        <v>8</v>
      </c>
      <c r="E25" s="38" t="s">
        <v>76</v>
      </c>
      <c r="F25" s="39" t="s">
        <v>11</v>
      </c>
      <c r="G25" s="34"/>
      <c r="H25" s="34"/>
      <c r="I25" s="34"/>
      <c r="J25" s="34"/>
      <c r="K25" s="34"/>
    </row>
    <row r="26" spans="1:11" ht="43.2" x14ac:dyDescent="0.3">
      <c r="A26" s="297"/>
      <c r="B26" s="298"/>
      <c r="C26" s="40">
        <v>1</v>
      </c>
      <c r="D26" s="41" t="s">
        <v>82</v>
      </c>
      <c r="E26" s="40">
        <v>1</v>
      </c>
      <c r="F26" s="139" t="s">
        <v>83</v>
      </c>
      <c r="G26" s="34"/>
      <c r="H26" s="34"/>
      <c r="I26" s="34"/>
      <c r="J26" s="34"/>
      <c r="K26" s="34"/>
    </row>
    <row r="27" spans="1:11" ht="43.2" x14ac:dyDescent="0.3">
      <c r="A27" s="297"/>
      <c r="B27" s="298"/>
      <c r="C27" s="40">
        <v>2</v>
      </c>
      <c r="D27" s="42" t="s">
        <v>84</v>
      </c>
      <c r="E27" s="138">
        <v>1</v>
      </c>
      <c r="F27" s="140" t="s">
        <v>85</v>
      </c>
      <c r="G27" s="34"/>
      <c r="H27" s="34"/>
      <c r="I27" s="34"/>
      <c r="J27" s="34"/>
      <c r="K27" s="34"/>
    </row>
    <row r="28" spans="1:11" x14ac:dyDescent="0.3">
      <c r="A28" s="297"/>
      <c r="B28" s="298"/>
      <c r="C28" s="43" t="s">
        <v>79</v>
      </c>
      <c r="D28" s="44"/>
      <c r="E28" s="45">
        <f>+SUM(E26:E27)</f>
        <v>2</v>
      </c>
      <c r="F28" s="61"/>
      <c r="G28" s="34"/>
      <c r="H28" s="34"/>
      <c r="I28" s="34"/>
      <c r="J28" s="34"/>
      <c r="K28" s="34"/>
    </row>
    <row r="29" spans="1:11" x14ac:dyDescent="0.3">
      <c r="A29" s="297"/>
      <c r="B29" s="297"/>
      <c r="C29" s="34"/>
      <c r="D29" s="34"/>
      <c r="E29" s="34"/>
      <c r="F29" s="34"/>
      <c r="G29" s="34"/>
      <c r="H29" s="34"/>
      <c r="I29" s="34"/>
      <c r="J29" s="34"/>
      <c r="K29" s="34"/>
    </row>
    <row r="30" spans="1:11" x14ac:dyDescent="0.3">
      <c r="A30" s="297"/>
      <c r="B30" s="297"/>
      <c r="C30" s="34"/>
      <c r="D30" s="34"/>
      <c r="E30" s="34"/>
      <c r="F30" s="34"/>
      <c r="G30" s="34"/>
      <c r="H30" s="34"/>
      <c r="I30" s="34"/>
      <c r="J30" s="34"/>
      <c r="K30" s="34"/>
    </row>
    <row r="31" spans="1:11" x14ac:dyDescent="0.3">
      <c r="A31" s="297"/>
      <c r="B31" s="297"/>
      <c r="C31" s="36" t="s">
        <v>28</v>
      </c>
      <c r="D31" s="34"/>
      <c r="E31" s="34"/>
      <c r="F31" s="34"/>
      <c r="G31" s="34"/>
      <c r="H31" s="34"/>
      <c r="I31" s="34"/>
      <c r="J31" s="34"/>
      <c r="K31" s="34"/>
    </row>
    <row r="32" spans="1:11" x14ac:dyDescent="0.3">
      <c r="A32" s="297"/>
      <c r="B32" s="297"/>
      <c r="C32" s="3"/>
      <c r="D32" s="3"/>
      <c r="E32" s="3"/>
      <c r="F32" s="3"/>
      <c r="G32" s="34"/>
      <c r="H32" s="34"/>
      <c r="I32" s="34"/>
      <c r="J32" s="34"/>
      <c r="K32" s="34"/>
    </row>
    <row r="33" spans="1:11" x14ac:dyDescent="0.3">
      <c r="A33" s="297"/>
      <c r="B33" s="298"/>
      <c r="C33" s="37" t="s">
        <v>7</v>
      </c>
      <c r="D33" s="38" t="s">
        <v>8</v>
      </c>
      <c r="E33" s="38" t="s">
        <v>76</v>
      </c>
      <c r="F33" s="39"/>
      <c r="G33" s="34"/>
      <c r="H33" s="34"/>
      <c r="I33" s="34"/>
      <c r="J33" s="34"/>
      <c r="K33" s="34"/>
    </row>
    <row r="34" spans="1:11" ht="28.8" x14ac:dyDescent="0.3">
      <c r="A34" s="297"/>
      <c r="B34" s="298"/>
      <c r="C34" s="40">
        <v>1</v>
      </c>
      <c r="D34" s="41" t="s">
        <v>86</v>
      </c>
      <c r="E34" s="40">
        <v>1</v>
      </c>
      <c r="F34" s="42" t="s">
        <v>87</v>
      </c>
      <c r="G34" s="34"/>
      <c r="H34" s="34"/>
      <c r="I34" s="34"/>
      <c r="J34" s="34"/>
      <c r="K34" s="34"/>
    </row>
    <row r="35" spans="1:11" ht="28.8" x14ac:dyDescent="0.3">
      <c r="A35" s="297"/>
      <c r="B35" s="298"/>
      <c r="C35" s="40">
        <v>2</v>
      </c>
      <c r="D35" s="42" t="s">
        <v>88</v>
      </c>
      <c r="E35" s="40">
        <v>1</v>
      </c>
      <c r="F35" s="42" t="s">
        <v>87</v>
      </c>
      <c r="G35" s="34"/>
      <c r="H35" s="34"/>
      <c r="I35" s="34"/>
      <c r="J35" s="34"/>
      <c r="K35" s="34"/>
    </row>
    <row r="36" spans="1:11" x14ac:dyDescent="0.3">
      <c r="A36" s="297"/>
      <c r="B36" s="298"/>
      <c r="C36" s="43" t="s">
        <v>79</v>
      </c>
      <c r="D36" s="44"/>
      <c r="E36" s="45">
        <f>+SUM(E34:E35)</f>
        <v>2</v>
      </c>
      <c r="F36" s="40"/>
      <c r="G36" s="34"/>
      <c r="H36" s="34"/>
      <c r="I36" s="34"/>
      <c r="J36" s="34"/>
      <c r="K36" s="34"/>
    </row>
    <row r="37" spans="1:11" x14ac:dyDescent="0.3">
      <c r="A37" s="297"/>
      <c r="B37" s="297"/>
      <c r="C37" s="34"/>
      <c r="D37" s="34"/>
      <c r="E37" s="34"/>
      <c r="F37" s="34"/>
      <c r="G37" s="34"/>
      <c r="H37" s="34"/>
      <c r="I37" s="34"/>
      <c r="J37" s="34"/>
      <c r="K37" s="34"/>
    </row>
    <row r="38" spans="1:11" x14ac:dyDescent="0.3">
      <c r="A38" s="297"/>
      <c r="B38" s="297"/>
      <c r="C38" s="34"/>
      <c r="D38" s="34"/>
      <c r="E38" s="34"/>
      <c r="F38" s="34"/>
      <c r="G38" s="34"/>
      <c r="H38" s="34"/>
      <c r="I38" s="34"/>
      <c r="J38" s="34"/>
      <c r="K38" s="34"/>
    </row>
    <row r="39" spans="1:11" x14ac:dyDescent="0.3">
      <c r="A39" s="297"/>
      <c r="B39" s="297"/>
      <c r="C39" s="36" t="s">
        <v>33</v>
      </c>
      <c r="D39" s="34"/>
      <c r="E39" s="34"/>
      <c r="F39" s="34"/>
      <c r="G39" s="34"/>
      <c r="H39" s="34"/>
      <c r="I39" s="34"/>
      <c r="J39" s="34"/>
      <c r="K39" s="34"/>
    </row>
    <row r="40" spans="1:11" x14ac:dyDescent="0.3">
      <c r="A40" s="297"/>
      <c r="B40" s="297"/>
      <c r="C40" s="3"/>
      <c r="D40" s="3"/>
      <c r="E40" s="3"/>
      <c r="F40" s="3"/>
      <c r="G40" s="34"/>
      <c r="H40" s="34"/>
      <c r="I40" s="34"/>
      <c r="J40" s="34"/>
      <c r="K40" s="34"/>
    </row>
    <row r="41" spans="1:11" x14ac:dyDescent="0.3">
      <c r="A41" s="297"/>
      <c r="B41" s="298"/>
      <c r="C41" s="37" t="s">
        <v>7</v>
      </c>
      <c r="D41" s="38" t="s">
        <v>8</v>
      </c>
      <c r="E41" s="38" t="s">
        <v>76</v>
      </c>
      <c r="F41" s="39" t="s">
        <v>11</v>
      </c>
      <c r="G41" s="34"/>
      <c r="H41" s="34"/>
      <c r="I41" s="34"/>
      <c r="J41" s="34"/>
      <c r="K41" s="34"/>
    </row>
    <row r="42" spans="1:11" ht="72" x14ac:dyDescent="0.3">
      <c r="A42" s="297"/>
      <c r="B42" s="298"/>
      <c r="C42" s="40">
        <v>1</v>
      </c>
      <c r="D42" s="41" t="s">
        <v>89</v>
      </c>
      <c r="E42" s="40">
        <v>1</v>
      </c>
      <c r="F42" s="42" t="s">
        <v>90</v>
      </c>
      <c r="G42" s="34"/>
      <c r="H42" s="34"/>
      <c r="I42" s="34"/>
      <c r="J42" s="34"/>
      <c r="K42" s="34"/>
    </row>
    <row r="43" spans="1:11" ht="28.8" x14ac:dyDescent="0.3">
      <c r="A43" s="297"/>
      <c r="B43" s="298"/>
      <c r="C43" s="40">
        <v>2</v>
      </c>
      <c r="D43" s="42" t="s">
        <v>91</v>
      </c>
      <c r="E43" s="40">
        <v>1</v>
      </c>
      <c r="F43" s="42" t="s">
        <v>92</v>
      </c>
      <c r="G43" s="34"/>
      <c r="H43" s="34"/>
      <c r="I43" s="34"/>
      <c r="J43" s="34"/>
      <c r="K43" s="34"/>
    </row>
    <row r="44" spans="1:11" x14ac:dyDescent="0.3">
      <c r="A44" s="297"/>
      <c r="B44" s="298"/>
      <c r="C44" s="43" t="s">
        <v>79</v>
      </c>
      <c r="D44" s="44"/>
      <c r="E44" s="45">
        <f>+SUM(E42:E43)</f>
        <v>2</v>
      </c>
      <c r="F44" s="40"/>
      <c r="G44" s="34"/>
      <c r="H44" s="34"/>
      <c r="I44" s="34"/>
      <c r="J44" s="34"/>
      <c r="K44" s="34"/>
    </row>
    <row r="45" spans="1:11" x14ac:dyDescent="0.3">
      <c r="A45" s="297"/>
      <c r="B45" s="297"/>
      <c r="C45" s="34"/>
      <c r="D45" s="34"/>
      <c r="E45" s="34"/>
      <c r="F45" s="34"/>
      <c r="G45" s="34"/>
      <c r="H45" s="34"/>
      <c r="I45" s="34"/>
      <c r="J45" s="34"/>
      <c r="K45" s="34"/>
    </row>
    <row r="46" spans="1:11" x14ac:dyDescent="0.3">
      <c r="A46" s="297"/>
      <c r="B46" s="297"/>
      <c r="C46" s="46"/>
      <c r="D46" s="46"/>
      <c r="E46" s="46"/>
      <c r="F46" s="97"/>
      <c r="G46" s="97"/>
      <c r="H46" s="34"/>
      <c r="I46" s="34"/>
      <c r="J46" s="34"/>
      <c r="K46" s="34"/>
    </row>
    <row r="47" spans="1:11" ht="28.8" x14ac:dyDescent="0.3">
      <c r="A47" s="297"/>
      <c r="B47" s="297"/>
      <c r="C47" s="299" t="s">
        <v>93</v>
      </c>
      <c r="D47" s="47"/>
      <c r="E47" s="49" t="s">
        <v>94</v>
      </c>
      <c r="F47" s="301"/>
      <c r="G47" s="97"/>
      <c r="H47" s="297"/>
      <c r="I47" s="297"/>
      <c r="J47" s="297"/>
      <c r="K47" s="297"/>
    </row>
    <row r="48" spans="1:11" ht="28.8" x14ac:dyDescent="0.3">
      <c r="A48" s="297"/>
      <c r="B48" s="297"/>
      <c r="C48" s="299"/>
      <c r="D48" s="48" t="s">
        <v>95</v>
      </c>
      <c r="E48" s="49" t="s">
        <v>96</v>
      </c>
      <c r="F48" s="301"/>
      <c r="G48" s="97"/>
      <c r="H48" s="297"/>
      <c r="I48" s="297"/>
      <c r="J48" s="297"/>
      <c r="K48" s="297"/>
    </row>
    <row r="49" spans="1:11" ht="28.8" x14ac:dyDescent="0.3">
      <c r="A49" s="297"/>
      <c r="B49" s="297"/>
      <c r="C49" s="299"/>
      <c r="D49" s="49" t="s">
        <v>97</v>
      </c>
      <c r="E49" s="49"/>
      <c r="F49" s="301"/>
      <c r="G49" s="97"/>
      <c r="H49" s="297"/>
      <c r="I49" s="297"/>
      <c r="J49" s="297"/>
      <c r="K49" s="297"/>
    </row>
    <row r="50" spans="1:11" x14ac:dyDescent="0.3">
      <c r="A50" s="297"/>
      <c r="B50" s="297"/>
      <c r="C50" s="299"/>
      <c r="D50" s="49" t="s">
        <v>98</v>
      </c>
      <c r="E50" s="49"/>
      <c r="F50" s="301"/>
      <c r="G50" s="97"/>
      <c r="H50" s="297"/>
      <c r="I50" s="297"/>
      <c r="J50" s="297"/>
      <c r="K50" s="297"/>
    </row>
    <row r="51" spans="1:11" x14ac:dyDescent="0.3">
      <c r="A51" s="297"/>
      <c r="B51" s="297"/>
      <c r="C51" s="300"/>
      <c r="D51" s="49" t="s">
        <v>99</v>
      </c>
      <c r="E51" s="49"/>
      <c r="F51" s="302"/>
      <c r="G51" s="97"/>
      <c r="H51" s="297"/>
      <c r="I51" s="297"/>
      <c r="J51" s="297"/>
      <c r="K51" s="297"/>
    </row>
    <row r="52" spans="1:11" x14ac:dyDescent="0.3">
      <c r="A52" s="297"/>
      <c r="B52" s="298"/>
      <c r="C52" s="50" t="s">
        <v>100</v>
      </c>
      <c r="D52" s="51" t="s">
        <v>101</v>
      </c>
      <c r="E52" s="51" t="s">
        <v>102</v>
      </c>
      <c r="F52" s="51" t="s">
        <v>47</v>
      </c>
      <c r="G52" s="51" t="s">
        <v>48</v>
      </c>
      <c r="H52" s="34"/>
      <c r="I52" s="23" t="s">
        <v>43</v>
      </c>
      <c r="J52" s="23"/>
      <c r="K52" s="23"/>
    </row>
    <row r="53" spans="1:11" x14ac:dyDescent="0.3">
      <c r="A53" s="297"/>
      <c r="B53" s="298"/>
      <c r="C53" s="52" t="s">
        <v>50</v>
      </c>
      <c r="D53" s="53">
        <v>1</v>
      </c>
      <c r="E53" s="54">
        <f>+D53-E15</f>
        <v>0</v>
      </c>
      <c r="F53" s="54">
        <f>(1-(E53/D53))*100</f>
        <v>100</v>
      </c>
      <c r="G53" s="54"/>
      <c r="H53" s="34"/>
      <c r="I53" s="23" t="s">
        <v>49</v>
      </c>
      <c r="J53" s="23"/>
      <c r="K53" s="23"/>
    </row>
    <row r="54" spans="1:11" x14ac:dyDescent="0.3">
      <c r="A54" s="297"/>
      <c r="B54" s="298"/>
      <c r="C54" s="52" t="s">
        <v>70</v>
      </c>
      <c r="D54" s="55">
        <v>1</v>
      </c>
      <c r="E54" s="54">
        <f>+D54-E21</f>
        <v>0</v>
      </c>
      <c r="F54" s="54">
        <f>(1-(E54/D54))*100</f>
        <v>100</v>
      </c>
      <c r="G54" s="54"/>
      <c r="H54" s="34"/>
      <c r="I54" s="23"/>
      <c r="J54" s="23"/>
      <c r="K54" s="23"/>
    </row>
    <row r="55" spans="1:11" x14ac:dyDescent="0.3">
      <c r="A55" s="297"/>
      <c r="B55" s="298"/>
      <c r="C55" s="52" t="s">
        <v>51</v>
      </c>
      <c r="D55" s="55">
        <v>2</v>
      </c>
      <c r="E55" s="54">
        <f>+D55-E28</f>
        <v>0</v>
      </c>
      <c r="F55" s="54">
        <f t="shared" ref="F55:F57" si="0">(1-(E55/D55))*100</f>
        <v>100</v>
      </c>
      <c r="G55" s="54"/>
      <c r="H55" s="34"/>
      <c r="I55" s="23" t="s">
        <v>52</v>
      </c>
      <c r="J55" s="23"/>
      <c r="K55" s="23"/>
    </row>
    <row r="56" spans="1:11" x14ac:dyDescent="0.3">
      <c r="A56" s="297"/>
      <c r="B56" s="298"/>
      <c r="C56" s="52" t="s">
        <v>53</v>
      </c>
      <c r="D56" s="55">
        <v>2</v>
      </c>
      <c r="E56" s="54">
        <f>+D56-E36</f>
        <v>0</v>
      </c>
      <c r="F56" s="54">
        <f t="shared" si="0"/>
        <v>100</v>
      </c>
      <c r="G56" s="54"/>
      <c r="H56" s="34"/>
      <c r="I56" s="23" t="s">
        <v>54</v>
      </c>
      <c r="J56" s="23"/>
      <c r="K56" s="23"/>
    </row>
    <row r="57" spans="1:11" x14ac:dyDescent="0.3">
      <c r="A57" s="297"/>
      <c r="B57" s="298"/>
      <c r="C57" s="52" t="s">
        <v>55</v>
      </c>
      <c r="D57" s="55">
        <v>2</v>
      </c>
      <c r="E57" s="54">
        <f>+D57-E44</f>
        <v>0</v>
      </c>
      <c r="F57" s="54">
        <f t="shared" si="0"/>
        <v>100</v>
      </c>
      <c r="G57" s="54"/>
      <c r="H57" s="34"/>
      <c r="I57" s="23"/>
      <c r="J57" s="23"/>
      <c r="K57" s="23"/>
    </row>
    <row r="58" spans="1:11" x14ac:dyDescent="0.3">
      <c r="A58" s="297"/>
      <c r="B58" s="298"/>
      <c r="C58" s="24" t="s">
        <v>60</v>
      </c>
      <c r="D58" s="24"/>
      <c r="E58" s="24"/>
      <c r="F58" s="24">
        <f>+SUM(F53:F57)/5</f>
        <v>100</v>
      </c>
      <c r="G58" s="56" t="str">
        <f>IF(F58&gt;=90, "Aceptación Total", IF(F58&gt;=80, "Aceptación Media", "Rechazo"))</f>
        <v>Aceptación Total</v>
      </c>
      <c r="H58" s="34"/>
      <c r="I58" s="23" t="s">
        <v>56</v>
      </c>
      <c r="J58" s="23"/>
      <c r="K58" s="23"/>
    </row>
    <row r="59" spans="1:11" x14ac:dyDescent="0.3">
      <c r="A59" s="297"/>
      <c r="B59" s="297"/>
      <c r="G59" s="34"/>
      <c r="H59" s="34"/>
      <c r="I59" s="23" t="s">
        <v>57</v>
      </c>
      <c r="J59" s="23"/>
      <c r="K59" s="23"/>
    </row>
    <row r="60" spans="1:11" x14ac:dyDescent="0.3">
      <c r="A60" s="297"/>
      <c r="B60" s="297"/>
      <c r="G60" s="34"/>
      <c r="H60" s="34"/>
      <c r="I60" s="34"/>
      <c r="J60" s="34"/>
      <c r="K60" s="34"/>
    </row>
    <row r="61" spans="1:11" x14ac:dyDescent="0.3">
      <c r="A61" s="297"/>
      <c r="B61" s="297"/>
      <c r="G61" s="34"/>
      <c r="H61" s="34"/>
      <c r="I61" s="34"/>
      <c r="J61" s="34"/>
      <c r="K61" s="34"/>
    </row>
    <row r="62" spans="1:11" x14ac:dyDescent="0.3">
      <c r="A62" s="297"/>
      <c r="B62" s="297"/>
      <c r="C62" s="34"/>
      <c r="D62" s="34"/>
      <c r="E62" s="34"/>
      <c r="G62" s="34"/>
      <c r="H62" s="34"/>
    </row>
    <row r="63" spans="1:11" x14ac:dyDescent="0.3">
      <c r="A63" s="297"/>
      <c r="B63" s="297"/>
      <c r="C63" s="34"/>
      <c r="D63" s="34"/>
      <c r="E63" s="34"/>
      <c r="F63" s="34"/>
      <c r="G63" s="34"/>
      <c r="H63" s="34"/>
    </row>
  </sheetData>
  <mergeCells count="65">
    <mergeCell ref="A6:B6"/>
    <mergeCell ref="A1:B1"/>
    <mergeCell ref="A2:B2"/>
    <mergeCell ref="A3:B3"/>
    <mergeCell ref="A4:B4"/>
    <mergeCell ref="A5:B5"/>
    <mergeCell ref="A11:B11"/>
    <mergeCell ref="A12:B12"/>
    <mergeCell ref="A13:B13"/>
    <mergeCell ref="A14:B14"/>
    <mergeCell ref="A7:B7"/>
    <mergeCell ref="A8:B8"/>
    <mergeCell ref="A9:B9"/>
    <mergeCell ref="A10:B10"/>
    <mergeCell ref="A21:B21"/>
    <mergeCell ref="A22:B22"/>
    <mergeCell ref="A23:B23"/>
    <mergeCell ref="A24:B24"/>
    <mergeCell ref="A15:B15"/>
    <mergeCell ref="A16:B16"/>
    <mergeCell ref="A17:B17"/>
    <mergeCell ref="A18:B18"/>
    <mergeCell ref="A19:B19"/>
    <mergeCell ref="A20:B20"/>
    <mergeCell ref="A35:B35"/>
    <mergeCell ref="A25:B25"/>
    <mergeCell ref="A26:B26"/>
    <mergeCell ref="A27:B27"/>
    <mergeCell ref="A28:B28"/>
    <mergeCell ref="A29:B29"/>
    <mergeCell ref="A30:B30"/>
    <mergeCell ref="A31:B31"/>
    <mergeCell ref="A32:B32"/>
    <mergeCell ref="A33:B33"/>
    <mergeCell ref="A34:B34"/>
    <mergeCell ref="A36:B36"/>
    <mergeCell ref="A37:B37"/>
    <mergeCell ref="A38:B38"/>
    <mergeCell ref="A39:B39"/>
    <mergeCell ref="A40:B40"/>
    <mergeCell ref="A41:B41"/>
    <mergeCell ref="A42:B42"/>
    <mergeCell ref="A43:B43"/>
    <mergeCell ref="A44:B44"/>
    <mergeCell ref="A45:B45"/>
    <mergeCell ref="A54:B54"/>
    <mergeCell ref="A46:B46"/>
    <mergeCell ref="A47:B51"/>
    <mergeCell ref="C47:C51"/>
    <mergeCell ref="F47:F51"/>
    <mergeCell ref="I47:I51"/>
    <mergeCell ref="J47:J51"/>
    <mergeCell ref="K47:K51"/>
    <mergeCell ref="A52:B52"/>
    <mergeCell ref="A53:B53"/>
    <mergeCell ref="H47:H51"/>
    <mergeCell ref="A63:B63"/>
    <mergeCell ref="A61:B61"/>
    <mergeCell ref="A62:B62"/>
    <mergeCell ref="A55:B55"/>
    <mergeCell ref="A56:B56"/>
    <mergeCell ref="A57:B57"/>
    <mergeCell ref="A58:B58"/>
    <mergeCell ref="A59:B59"/>
    <mergeCell ref="A60:B6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896D-4AA8-4FC6-9A4D-A08533E98D53}">
  <dimension ref="A1:K60"/>
  <sheetViews>
    <sheetView zoomScale="52" zoomScaleNormal="60" workbookViewId="0">
      <selection activeCell="E43" sqref="E43"/>
    </sheetView>
  </sheetViews>
  <sheetFormatPr baseColWidth="10" defaultColWidth="11.5546875" defaultRowHeight="14.4" x14ac:dyDescent="0.3"/>
  <cols>
    <col min="1" max="2" width="11.5546875" style="1"/>
    <col min="3" max="3" width="27.33203125" style="1" customWidth="1"/>
    <col min="4" max="4" width="79.109375" style="1" customWidth="1"/>
    <col min="5" max="5" width="44" style="1" customWidth="1"/>
    <col min="6" max="6" width="44.88671875" style="1" customWidth="1"/>
    <col min="7" max="7" width="32.5546875" style="1" customWidth="1"/>
    <col min="8" max="8" width="11.5546875" style="1"/>
    <col min="9" max="9" width="18.6640625" style="1" customWidth="1"/>
    <col min="10" max="16384" width="11.5546875" style="1"/>
  </cols>
  <sheetData>
    <row r="1" spans="1:9" ht="54.6" customHeight="1" x14ac:dyDescent="0.3">
      <c r="A1" s="297"/>
      <c r="B1" s="297"/>
      <c r="C1" s="65" t="s">
        <v>0</v>
      </c>
      <c r="D1" s="69"/>
      <c r="E1" s="69"/>
      <c r="F1" s="69"/>
      <c r="G1" s="69"/>
      <c r="H1" s="66"/>
      <c r="I1" s="66"/>
    </row>
    <row r="2" spans="1:9" ht="26.4" customHeight="1" x14ac:dyDescent="0.3">
      <c r="A2" s="297"/>
      <c r="B2" s="297"/>
      <c r="C2" s="93" t="s">
        <v>72</v>
      </c>
      <c r="D2" s="94"/>
      <c r="E2" s="94"/>
      <c r="F2" s="94"/>
      <c r="G2" s="94"/>
      <c r="H2" s="91"/>
      <c r="I2" s="91"/>
    </row>
    <row r="3" spans="1:9" x14ac:dyDescent="0.3">
      <c r="A3" s="297"/>
      <c r="B3" s="297"/>
      <c r="C3" s="94"/>
      <c r="D3" s="94"/>
      <c r="E3" s="94"/>
      <c r="F3" s="94"/>
      <c r="G3" s="94"/>
      <c r="H3" s="91"/>
      <c r="I3" s="91"/>
    </row>
    <row r="4" spans="1:9" x14ac:dyDescent="0.3">
      <c r="A4" s="297"/>
      <c r="B4" s="297"/>
      <c r="C4" s="95" t="s">
        <v>73</v>
      </c>
      <c r="D4" s="94"/>
      <c r="E4" s="94"/>
      <c r="F4" s="94"/>
      <c r="G4" s="94"/>
      <c r="H4" s="91"/>
      <c r="I4" s="91"/>
    </row>
    <row r="5" spans="1:9" x14ac:dyDescent="0.3">
      <c r="A5" s="297"/>
      <c r="B5" s="297"/>
      <c r="C5" s="94"/>
      <c r="D5" s="94"/>
      <c r="E5" s="94"/>
      <c r="F5" s="94"/>
      <c r="G5" s="94"/>
      <c r="H5" s="91"/>
      <c r="I5" s="91"/>
    </row>
    <row r="6" spans="1:9" x14ac:dyDescent="0.3">
      <c r="A6" s="297"/>
      <c r="B6" s="297"/>
      <c r="C6" s="95" t="s">
        <v>74</v>
      </c>
      <c r="D6" s="94"/>
      <c r="E6" s="94"/>
      <c r="F6" s="94"/>
      <c r="G6" s="94"/>
      <c r="H6" s="91"/>
      <c r="I6" s="91"/>
    </row>
    <row r="7" spans="1:9" x14ac:dyDescent="0.3">
      <c r="A7" s="297"/>
      <c r="B7" s="297"/>
      <c r="C7" s="95"/>
      <c r="D7" s="94"/>
      <c r="E7" s="94"/>
      <c r="F7" s="94"/>
      <c r="G7" s="94"/>
      <c r="H7" s="91"/>
      <c r="I7" s="91"/>
    </row>
    <row r="8" spans="1:9" x14ac:dyDescent="0.3">
      <c r="A8" s="297"/>
      <c r="B8" s="297"/>
      <c r="C8" s="96" t="s">
        <v>75</v>
      </c>
      <c r="D8" s="94"/>
      <c r="E8" s="94"/>
      <c r="F8" s="94"/>
      <c r="G8" s="94"/>
      <c r="H8" s="91"/>
      <c r="I8" s="91"/>
    </row>
    <row r="9" spans="1:9" x14ac:dyDescent="0.3">
      <c r="A9" s="297"/>
      <c r="B9" s="297"/>
      <c r="C9" s="35"/>
      <c r="D9" s="34"/>
      <c r="E9" s="34"/>
      <c r="F9" s="34"/>
      <c r="G9" s="34"/>
    </row>
    <row r="10" spans="1:9" x14ac:dyDescent="0.3">
      <c r="A10" s="297"/>
      <c r="B10" s="297"/>
      <c r="C10" s="34"/>
      <c r="D10" s="34"/>
      <c r="E10" s="34"/>
      <c r="F10" s="34"/>
      <c r="G10" s="34"/>
    </row>
    <row r="11" spans="1:9" x14ac:dyDescent="0.3">
      <c r="A11" s="297"/>
      <c r="B11" s="297"/>
      <c r="C11" s="36" t="s">
        <v>6</v>
      </c>
      <c r="D11" s="34"/>
      <c r="E11" s="34"/>
      <c r="F11" s="34"/>
      <c r="G11" s="34"/>
    </row>
    <row r="12" spans="1:9" x14ac:dyDescent="0.3">
      <c r="A12" s="297"/>
      <c r="B12" s="297"/>
      <c r="C12" s="3"/>
      <c r="D12" s="152"/>
      <c r="E12" s="152"/>
      <c r="F12" s="3"/>
      <c r="G12" s="34"/>
    </row>
    <row r="13" spans="1:9" x14ac:dyDescent="0.3">
      <c r="A13" s="297"/>
      <c r="B13" s="298"/>
      <c r="C13" s="37" t="s">
        <v>7</v>
      </c>
      <c r="D13" s="38" t="s">
        <v>8</v>
      </c>
      <c r="E13" s="38" t="s">
        <v>76</v>
      </c>
      <c r="F13" s="39" t="s">
        <v>11</v>
      </c>
      <c r="G13" s="34"/>
    </row>
    <row r="14" spans="1:9" ht="43.2" x14ac:dyDescent="0.3">
      <c r="A14" s="297"/>
      <c r="B14" s="298"/>
      <c r="C14" s="57">
        <v>1</v>
      </c>
      <c r="D14" s="41" t="s">
        <v>103</v>
      </c>
      <c r="E14" s="57">
        <v>0</v>
      </c>
      <c r="F14" s="139" t="s">
        <v>104</v>
      </c>
      <c r="G14" s="34"/>
    </row>
    <row r="15" spans="1:9" ht="43.2" x14ac:dyDescent="0.3">
      <c r="A15" s="34"/>
      <c r="B15" s="34"/>
      <c r="C15" s="62">
        <v>2</v>
      </c>
      <c r="D15" s="63" t="s">
        <v>105</v>
      </c>
      <c r="E15" s="62">
        <v>1</v>
      </c>
      <c r="F15" s="63" t="s">
        <v>106</v>
      </c>
      <c r="G15" s="34"/>
    </row>
    <row r="16" spans="1:9" x14ac:dyDescent="0.3">
      <c r="A16" s="297"/>
      <c r="B16" s="298"/>
      <c r="C16" s="58" t="s">
        <v>79</v>
      </c>
      <c r="D16" s="59"/>
      <c r="E16" s="60">
        <f>+SUM(E14:E15)</f>
        <v>1</v>
      </c>
      <c r="F16" s="61"/>
      <c r="G16" s="34"/>
    </row>
    <row r="17" spans="1:7" x14ac:dyDescent="0.3">
      <c r="A17" s="297"/>
      <c r="B17" s="297"/>
      <c r="C17" s="34"/>
      <c r="D17" s="34"/>
      <c r="E17" s="34"/>
      <c r="F17" s="34"/>
      <c r="G17" s="34"/>
    </row>
    <row r="18" spans="1:7" x14ac:dyDescent="0.3">
      <c r="A18" s="297"/>
      <c r="B18" s="297"/>
      <c r="C18" s="36" t="s">
        <v>62</v>
      </c>
      <c r="D18" s="34"/>
      <c r="E18" s="34"/>
      <c r="F18" s="34"/>
      <c r="G18" s="34"/>
    </row>
    <row r="19" spans="1:7" x14ac:dyDescent="0.3">
      <c r="A19" s="297"/>
      <c r="B19" s="297"/>
      <c r="C19" s="152"/>
      <c r="D19" s="152"/>
      <c r="E19" s="152"/>
      <c r="F19" s="3"/>
      <c r="G19" s="34"/>
    </row>
    <row r="20" spans="1:7" x14ac:dyDescent="0.3">
      <c r="A20" s="297"/>
      <c r="B20" s="298"/>
      <c r="C20" s="37" t="s">
        <v>7</v>
      </c>
      <c r="D20" s="38" t="s">
        <v>8</v>
      </c>
      <c r="E20" s="38" t="s">
        <v>76</v>
      </c>
      <c r="F20" s="39" t="s">
        <v>11</v>
      </c>
      <c r="G20" s="34"/>
    </row>
    <row r="21" spans="1:7" ht="43.2" x14ac:dyDescent="0.3">
      <c r="A21" s="297"/>
      <c r="B21" s="298"/>
      <c r="C21" s="40">
        <v>1</v>
      </c>
      <c r="D21" s="41" t="s">
        <v>107</v>
      </c>
      <c r="E21" s="40">
        <v>1</v>
      </c>
      <c r="F21" s="42" t="s">
        <v>108</v>
      </c>
      <c r="G21" s="34"/>
    </row>
    <row r="22" spans="1:7" x14ac:dyDescent="0.3">
      <c r="A22" s="297"/>
      <c r="B22" s="298"/>
      <c r="C22" s="43" t="s">
        <v>79</v>
      </c>
      <c r="D22" s="44"/>
      <c r="E22" s="45">
        <f>+SUM(E21)</f>
        <v>1</v>
      </c>
      <c r="F22" s="40"/>
      <c r="G22" s="34"/>
    </row>
    <row r="23" spans="1:7" x14ac:dyDescent="0.3">
      <c r="A23" s="297"/>
      <c r="B23" s="297"/>
      <c r="C23" s="34"/>
      <c r="D23" s="34"/>
      <c r="E23" s="34"/>
      <c r="F23" s="34"/>
      <c r="G23" s="34"/>
    </row>
    <row r="24" spans="1:7" x14ac:dyDescent="0.3">
      <c r="A24" s="297"/>
      <c r="B24" s="297"/>
      <c r="C24" s="36" t="s">
        <v>18</v>
      </c>
      <c r="D24" s="34"/>
      <c r="E24" s="34"/>
      <c r="F24" s="34"/>
      <c r="G24" s="34"/>
    </row>
    <row r="25" spans="1:7" x14ac:dyDescent="0.3">
      <c r="A25" s="297"/>
      <c r="B25" s="297"/>
      <c r="C25" s="152"/>
      <c r="D25" s="152"/>
      <c r="E25" s="152"/>
      <c r="F25" s="3"/>
      <c r="G25" s="34"/>
    </row>
    <row r="26" spans="1:7" x14ac:dyDescent="0.3">
      <c r="A26" s="297"/>
      <c r="B26" s="298"/>
      <c r="C26" s="37" t="s">
        <v>7</v>
      </c>
      <c r="D26" s="38" t="s">
        <v>8</v>
      </c>
      <c r="E26" s="38" t="s">
        <v>76</v>
      </c>
      <c r="F26" s="39" t="s">
        <v>11</v>
      </c>
      <c r="G26" s="34"/>
    </row>
    <row r="27" spans="1:7" ht="72" customHeight="1" x14ac:dyDescent="0.3">
      <c r="A27" s="297"/>
      <c r="B27" s="298"/>
      <c r="C27" s="40">
        <v>1</v>
      </c>
      <c r="D27" s="41" t="s">
        <v>109</v>
      </c>
      <c r="E27" s="40">
        <v>0</v>
      </c>
      <c r="F27" s="42" t="s">
        <v>110</v>
      </c>
      <c r="G27" s="34"/>
    </row>
    <row r="28" spans="1:7" x14ac:dyDescent="0.3">
      <c r="A28" s="297"/>
      <c r="B28" s="298"/>
      <c r="C28" s="43" t="s">
        <v>79</v>
      </c>
      <c r="D28" s="44"/>
      <c r="E28" s="45">
        <f>+SUM(E27:E27)</f>
        <v>0</v>
      </c>
      <c r="F28" s="40"/>
      <c r="G28" s="34"/>
    </row>
    <row r="29" spans="1:7" x14ac:dyDescent="0.3">
      <c r="A29" s="297"/>
      <c r="B29" s="297"/>
      <c r="C29" s="34"/>
      <c r="D29" s="34"/>
      <c r="E29" s="34"/>
      <c r="F29" s="34"/>
      <c r="G29" s="34"/>
    </row>
    <row r="30" spans="1:7" x14ac:dyDescent="0.3">
      <c r="A30" s="297"/>
      <c r="B30" s="297"/>
      <c r="C30" s="34"/>
      <c r="D30" s="34"/>
      <c r="E30" s="34"/>
      <c r="F30" s="34"/>
      <c r="G30" s="34"/>
    </row>
    <row r="31" spans="1:7" x14ac:dyDescent="0.3">
      <c r="A31" s="297"/>
      <c r="B31" s="297"/>
      <c r="C31" s="36" t="s">
        <v>28</v>
      </c>
      <c r="D31" s="34"/>
      <c r="E31" s="34"/>
      <c r="F31" s="34"/>
      <c r="G31" s="34"/>
    </row>
    <row r="32" spans="1:7" x14ac:dyDescent="0.3">
      <c r="A32" s="297"/>
      <c r="B32" s="297"/>
      <c r="C32" s="152"/>
      <c r="D32" s="152"/>
      <c r="E32" s="152"/>
      <c r="F32" s="3"/>
      <c r="G32" s="34"/>
    </row>
    <row r="33" spans="1:7" x14ac:dyDescent="0.3">
      <c r="A33" s="297"/>
      <c r="B33" s="298"/>
      <c r="C33" s="37" t="s">
        <v>7</v>
      </c>
      <c r="D33" s="38" t="s">
        <v>8</v>
      </c>
      <c r="E33" s="38" t="s">
        <v>76</v>
      </c>
      <c r="F33" s="39"/>
      <c r="G33" s="34"/>
    </row>
    <row r="34" spans="1:7" ht="43.2" x14ac:dyDescent="0.3">
      <c r="A34" s="297"/>
      <c r="B34" s="298"/>
      <c r="C34" s="40">
        <v>1</v>
      </c>
      <c r="D34" s="41" t="s">
        <v>111</v>
      </c>
      <c r="E34" s="40">
        <v>0</v>
      </c>
      <c r="F34" s="42" t="s">
        <v>112</v>
      </c>
      <c r="G34" s="34"/>
    </row>
    <row r="35" spans="1:7" x14ac:dyDescent="0.3">
      <c r="A35" s="297"/>
      <c r="B35" s="298"/>
      <c r="C35" s="43" t="s">
        <v>79</v>
      </c>
      <c r="D35" s="44"/>
      <c r="E35" s="45">
        <f>+SUM(E34:E34)</f>
        <v>0</v>
      </c>
      <c r="F35" s="40"/>
      <c r="G35" s="34"/>
    </row>
    <row r="36" spans="1:7" x14ac:dyDescent="0.3">
      <c r="A36" s="297"/>
      <c r="B36" s="297"/>
      <c r="C36" s="34"/>
      <c r="D36" s="34"/>
      <c r="E36" s="34"/>
      <c r="F36" s="34"/>
      <c r="G36" s="34"/>
    </row>
    <row r="37" spans="1:7" x14ac:dyDescent="0.3">
      <c r="A37" s="297"/>
      <c r="B37" s="297"/>
      <c r="C37" s="34"/>
      <c r="D37" s="34"/>
      <c r="E37" s="34"/>
      <c r="F37" s="34"/>
      <c r="G37" s="34"/>
    </row>
    <row r="38" spans="1:7" x14ac:dyDescent="0.3">
      <c r="A38" s="297"/>
      <c r="B38" s="297"/>
      <c r="C38" s="36" t="s">
        <v>33</v>
      </c>
      <c r="D38" s="34"/>
      <c r="E38" s="34"/>
      <c r="F38" s="34"/>
      <c r="G38" s="34"/>
    </row>
    <row r="39" spans="1:7" x14ac:dyDescent="0.3">
      <c r="A39" s="297"/>
      <c r="B39" s="297"/>
      <c r="C39" s="152"/>
      <c r="D39" s="152"/>
      <c r="E39" s="152"/>
      <c r="F39" s="3"/>
      <c r="G39" s="34"/>
    </row>
    <row r="40" spans="1:7" x14ac:dyDescent="0.3">
      <c r="A40" s="297"/>
      <c r="B40" s="298"/>
      <c r="C40" s="37" t="s">
        <v>7</v>
      </c>
      <c r="D40" s="38" t="s">
        <v>8</v>
      </c>
      <c r="E40" s="38" t="s">
        <v>76</v>
      </c>
      <c r="F40" s="39" t="s">
        <v>11</v>
      </c>
      <c r="G40" s="34"/>
    </row>
    <row r="41" spans="1:7" ht="43.2" x14ac:dyDescent="0.3">
      <c r="A41" s="297"/>
      <c r="B41" s="298"/>
      <c r="C41" s="40">
        <v>1</v>
      </c>
      <c r="D41" s="41" t="s">
        <v>113</v>
      </c>
      <c r="E41" s="40">
        <v>1</v>
      </c>
      <c r="F41" s="42" t="s">
        <v>114</v>
      </c>
      <c r="G41" s="34"/>
    </row>
    <row r="42" spans="1:7" ht="28.8" x14ac:dyDescent="0.3">
      <c r="A42" s="297"/>
      <c r="B42" s="298"/>
      <c r="C42" s="40">
        <v>2</v>
      </c>
      <c r="D42" s="42" t="s">
        <v>115</v>
      </c>
      <c r="E42" s="40">
        <v>0</v>
      </c>
      <c r="F42" s="40" t="s">
        <v>116</v>
      </c>
      <c r="G42" s="34"/>
    </row>
    <row r="43" spans="1:7" x14ac:dyDescent="0.3">
      <c r="A43" s="297"/>
      <c r="B43" s="298"/>
      <c r="C43" s="43" t="s">
        <v>79</v>
      </c>
      <c r="D43" s="44"/>
      <c r="E43" s="45">
        <f>+SUM(E41:E42)</f>
        <v>1</v>
      </c>
      <c r="F43" s="40"/>
      <c r="G43" s="34"/>
    </row>
    <row r="44" spans="1:7" x14ac:dyDescent="0.3">
      <c r="A44" s="297"/>
      <c r="B44" s="297"/>
      <c r="C44" s="34"/>
      <c r="D44" s="34"/>
      <c r="E44" s="34"/>
      <c r="F44" s="34"/>
      <c r="G44" s="34"/>
    </row>
    <row r="45" spans="1:7" x14ac:dyDescent="0.3">
      <c r="A45" s="297"/>
      <c r="B45" s="297"/>
      <c r="C45" s="46"/>
      <c r="D45" s="46"/>
      <c r="E45" s="46"/>
      <c r="F45" s="97"/>
      <c r="G45" s="97"/>
    </row>
    <row r="46" spans="1:7" ht="28.8" x14ac:dyDescent="0.3">
      <c r="A46" s="297"/>
      <c r="B46" s="297"/>
      <c r="C46" s="299" t="s">
        <v>93</v>
      </c>
      <c r="D46" s="47"/>
      <c r="E46" s="49" t="s">
        <v>94</v>
      </c>
      <c r="F46" s="301"/>
      <c r="G46" s="97"/>
    </row>
    <row r="47" spans="1:7" ht="43.2" x14ac:dyDescent="0.3">
      <c r="A47" s="297"/>
      <c r="B47" s="297"/>
      <c r="C47" s="299"/>
      <c r="D47" s="48" t="s">
        <v>95</v>
      </c>
      <c r="E47" s="49" t="s">
        <v>96</v>
      </c>
      <c r="F47" s="301"/>
      <c r="G47" s="97"/>
    </row>
    <row r="48" spans="1:7" ht="28.8" x14ac:dyDescent="0.3">
      <c r="A48" s="297"/>
      <c r="B48" s="297"/>
      <c r="C48" s="299"/>
      <c r="D48" s="49" t="s">
        <v>97</v>
      </c>
      <c r="E48" s="49"/>
      <c r="F48" s="301"/>
      <c r="G48" s="97"/>
    </row>
    <row r="49" spans="1:11" x14ac:dyDescent="0.3">
      <c r="A49" s="297"/>
      <c r="B49" s="297"/>
      <c r="C49" s="299"/>
      <c r="D49" s="49" t="s">
        <v>98</v>
      </c>
      <c r="E49" s="49"/>
      <c r="F49" s="301"/>
      <c r="G49" s="97"/>
    </row>
    <row r="50" spans="1:11" x14ac:dyDescent="0.3">
      <c r="A50" s="297"/>
      <c r="B50" s="297"/>
      <c r="C50" s="300"/>
      <c r="D50" s="49" t="s">
        <v>99</v>
      </c>
      <c r="E50" s="49"/>
      <c r="F50" s="302"/>
      <c r="G50" s="97"/>
    </row>
    <row r="51" spans="1:11" x14ac:dyDescent="0.3">
      <c r="A51" s="297"/>
      <c r="B51" s="298"/>
      <c r="C51" s="50" t="s">
        <v>100</v>
      </c>
      <c r="D51" s="51" t="s">
        <v>101</v>
      </c>
      <c r="E51" s="51" t="s">
        <v>102</v>
      </c>
      <c r="F51" s="51" t="s">
        <v>47</v>
      </c>
      <c r="G51" s="51" t="s">
        <v>48</v>
      </c>
    </row>
    <row r="52" spans="1:11" x14ac:dyDescent="0.3">
      <c r="A52" s="297"/>
      <c r="B52" s="298"/>
      <c r="C52" s="52" t="s">
        <v>50</v>
      </c>
      <c r="D52" s="53">
        <v>2</v>
      </c>
      <c r="E52" s="54">
        <f>+D52-E16</f>
        <v>1</v>
      </c>
      <c r="F52" s="54">
        <f>(1-(E52/D52))*100</f>
        <v>50</v>
      </c>
      <c r="G52" s="54"/>
      <c r="I52" s="23" t="s">
        <v>43</v>
      </c>
      <c r="J52" s="23"/>
      <c r="K52" s="23"/>
    </row>
    <row r="53" spans="1:11" x14ac:dyDescent="0.3">
      <c r="A53" s="297"/>
      <c r="B53" s="298"/>
      <c r="C53" s="52" t="s">
        <v>70</v>
      </c>
      <c r="D53" s="55">
        <v>1</v>
      </c>
      <c r="E53" s="54">
        <f>+D53-E22</f>
        <v>0</v>
      </c>
      <c r="F53" s="54">
        <f t="shared" ref="F53:F56" si="0">(1-(E53/D53))*100</f>
        <v>100</v>
      </c>
      <c r="G53" s="54"/>
      <c r="I53" s="23" t="s">
        <v>49</v>
      </c>
      <c r="J53" s="23"/>
      <c r="K53" s="23"/>
    </row>
    <row r="54" spans="1:11" x14ac:dyDescent="0.3">
      <c r="A54" s="297"/>
      <c r="B54" s="298"/>
      <c r="C54" s="52" t="s">
        <v>51</v>
      </c>
      <c r="D54" s="55">
        <v>1</v>
      </c>
      <c r="E54" s="54">
        <f>+D54-E28</f>
        <v>1</v>
      </c>
      <c r="F54" s="54">
        <f t="shared" si="0"/>
        <v>0</v>
      </c>
      <c r="G54" s="54"/>
      <c r="I54" s="23"/>
      <c r="J54" s="23"/>
      <c r="K54" s="23"/>
    </row>
    <row r="55" spans="1:11" x14ac:dyDescent="0.3">
      <c r="A55" s="297"/>
      <c r="B55" s="298"/>
      <c r="C55" s="52" t="s">
        <v>53</v>
      </c>
      <c r="D55" s="55">
        <v>1</v>
      </c>
      <c r="E55" s="54">
        <f>+D55-E35</f>
        <v>1</v>
      </c>
      <c r="F55" s="54">
        <f t="shared" si="0"/>
        <v>0</v>
      </c>
      <c r="G55" s="54"/>
      <c r="I55" s="23" t="s">
        <v>52</v>
      </c>
      <c r="J55" s="23"/>
      <c r="K55" s="23"/>
    </row>
    <row r="56" spans="1:11" x14ac:dyDescent="0.3">
      <c r="A56" s="297"/>
      <c r="B56" s="298"/>
      <c r="C56" s="52" t="s">
        <v>55</v>
      </c>
      <c r="D56" s="55">
        <v>2</v>
      </c>
      <c r="E56" s="54">
        <f>+D56-E43</f>
        <v>1</v>
      </c>
      <c r="F56" s="54">
        <f t="shared" si="0"/>
        <v>50</v>
      </c>
      <c r="G56" s="54"/>
      <c r="I56" s="23" t="s">
        <v>54</v>
      </c>
      <c r="J56" s="23"/>
      <c r="K56" s="23"/>
    </row>
    <row r="57" spans="1:11" x14ac:dyDescent="0.3">
      <c r="A57" s="297"/>
      <c r="B57" s="298"/>
      <c r="C57" s="24" t="s">
        <v>60</v>
      </c>
      <c r="D57" s="24"/>
      <c r="E57" s="24"/>
      <c r="F57" s="24">
        <f>+SUM(F52:F56)/5</f>
        <v>40</v>
      </c>
      <c r="G57" s="56" t="str">
        <f>IF(F57&gt;=90, "Aceptación Total", IF(F57&gt;=80, "Aceptación Media", "Rechazo"))</f>
        <v>Rechazo</v>
      </c>
      <c r="I57" s="23"/>
      <c r="J57" s="23"/>
      <c r="K57" s="23"/>
    </row>
    <row r="58" spans="1:11" x14ac:dyDescent="0.3">
      <c r="A58" s="297"/>
      <c r="B58" s="297"/>
      <c r="G58" s="34"/>
      <c r="I58" s="23" t="s">
        <v>56</v>
      </c>
      <c r="J58" s="23"/>
      <c r="K58" s="23"/>
    </row>
    <row r="59" spans="1:11" x14ac:dyDescent="0.3">
      <c r="A59" s="297"/>
      <c r="B59" s="297"/>
      <c r="G59" s="34"/>
      <c r="I59" s="23" t="s">
        <v>57</v>
      </c>
      <c r="J59" s="23"/>
      <c r="K59" s="23"/>
    </row>
    <row r="60" spans="1:11" x14ac:dyDescent="0.3">
      <c r="A60" s="297"/>
      <c r="B60" s="297"/>
      <c r="G60" s="34"/>
    </row>
  </sheetData>
  <mergeCells count="57">
    <mergeCell ref="A12:B12"/>
    <mergeCell ref="A1:B1"/>
    <mergeCell ref="A2:B2"/>
    <mergeCell ref="A3:B3"/>
    <mergeCell ref="A4:B4"/>
    <mergeCell ref="A5:B5"/>
    <mergeCell ref="A6:B6"/>
    <mergeCell ref="A7:B7"/>
    <mergeCell ref="A8:B8"/>
    <mergeCell ref="A9:B9"/>
    <mergeCell ref="A10:B10"/>
    <mergeCell ref="A11:B11"/>
    <mergeCell ref="A25:B25"/>
    <mergeCell ref="A13:B13"/>
    <mergeCell ref="A14:B14"/>
    <mergeCell ref="A16:B16"/>
    <mergeCell ref="A17:B17"/>
    <mergeCell ref="A18:B18"/>
    <mergeCell ref="A19:B19"/>
    <mergeCell ref="A20:B20"/>
    <mergeCell ref="A21:B21"/>
    <mergeCell ref="A22:B22"/>
    <mergeCell ref="A23:B23"/>
    <mergeCell ref="A24:B24"/>
    <mergeCell ref="A26:B26"/>
    <mergeCell ref="A27:B27"/>
    <mergeCell ref="A28:B28"/>
    <mergeCell ref="A29:B29"/>
    <mergeCell ref="A30:B30"/>
    <mergeCell ref="A41:B41"/>
    <mergeCell ref="A31:B31"/>
    <mergeCell ref="A32:B32"/>
    <mergeCell ref="A33:B33"/>
    <mergeCell ref="A34:B34"/>
    <mergeCell ref="A35:B35"/>
    <mergeCell ref="A36:B36"/>
    <mergeCell ref="A37:B37"/>
    <mergeCell ref="A38:B38"/>
    <mergeCell ref="A39:B39"/>
    <mergeCell ref="A40:B40"/>
    <mergeCell ref="A55:B55"/>
    <mergeCell ref="A42:B42"/>
    <mergeCell ref="A43:B43"/>
    <mergeCell ref="A44:B44"/>
    <mergeCell ref="A45:B45"/>
    <mergeCell ref="A46:B50"/>
    <mergeCell ref="F46:F50"/>
    <mergeCell ref="A51:B51"/>
    <mergeCell ref="A52:B52"/>
    <mergeCell ref="A53:B53"/>
    <mergeCell ref="A54:B54"/>
    <mergeCell ref="C46:C50"/>
    <mergeCell ref="A56:B56"/>
    <mergeCell ref="A57:B57"/>
    <mergeCell ref="A58:B58"/>
    <mergeCell ref="A59:B59"/>
    <mergeCell ref="A60:B6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DAAA7-0380-4F89-9702-E8689F342F51}">
  <dimension ref="A1:J32"/>
  <sheetViews>
    <sheetView zoomScale="65" workbookViewId="0">
      <selection activeCell="A3" sqref="A3"/>
    </sheetView>
  </sheetViews>
  <sheetFormatPr baseColWidth="10" defaultColWidth="8.88671875" defaultRowHeight="14.4" x14ac:dyDescent="0.3"/>
  <cols>
    <col min="1" max="1" width="45.109375" customWidth="1"/>
    <col min="2" max="2" width="29.109375" customWidth="1"/>
    <col min="3" max="3" width="26.6640625" customWidth="1"/>
    <col min="4" max="4" width="42" bestFit="1" customWidth="1"/>
    <col min="5" max="5" width="30.33203125" customWidth="1"/>
    <col min="6" max="7" width="9.109375" bestFit="1" customWidth="1"/>
    <col min="8" max="8" width="27" customWidth="1"/>
  </cols>
  <sheetData>
    <row r="1" spans="1:5" ht="29.4" customHeight="1" x14ac:dyDescent="0.3">
      <c r="A1" s="65" t="s">
        <v>117</v>
      </c>
      <c r="B1" s="66"/>
      <c r="C1" s="66"/>
      <c r="D1" s="66"/>
      <c r="E1" s="66"/>
    </row>
    <row r="2" spans="1:5" x14ac:dyDescent="0.3">
      <c r="A2" s="90" t="s">
        <v>405</v>
      </c>
      <c r="B2" s="91"/>
      <c r="C2" s="91"/>
      <c r="D2" s="91"/>
      <c r="E2" s="91"/>
    </row>
    <row r="3" spans="1:5" ht="24.6" customHeight="1" x14ac:dyDescent="0.3">
      <c r="A3" s="229" t="s">
        <v>119</v>
      </c>
      <c r="B3" s="91"/>
      <c r="C3" s="91"/>
      <c r="D3" s="91"/>
      <c r="E3" s="91"/>
    </row>
    <row r="4" spans="1:5" x14ac:dyDescent="0.3">
      <c r="A4" s="91"/>
      <c r="B4" s="91"/>
      <c r="C4" s="91"/>
      <c r="D4" s="91"/>
      <c r="E4" s="91"/>
    </row>
    <row r="5" spans="1:5" x14ac:dyDescent="0.3">
      <c r="A5" s="90" t="s">
        <v>120</v>
      </c>
      <c r="B5" s="91"/>
      <c r="C5" s="91"/>
      <c r="D5" s="91"/>
      <c r="E5" s="91"/>
    </row>
    <row r="6" spans="1:5" x14ac:dyDescent="0.3">
      <c r="A6" s="90" t="s">
        <v>121</v>
      </c>
      <c r="B6" s="91"/>
      <c r="C6" s="91"/>
      <c r="D6" s="91"/>
      <c r="E6" s="91"/>
    </row>
    <row r="7" spans="1:5" x14ac:dyDescent="0.3">
      <c r="A7" s="91"/>
      <c r="B7" s="91"/>
      <c r="C7" s="91"/>
      <c r="D7" s="91"/>
      <c r="E7" s="91"/>
    </row>
    <row r="8" spans="1:5" x14ac:dyDescent="0.3">
      <c r="A8" s="8"/>
      <c r="B8" s="1"/>
      <c r="C8" s="1"/>
      <c r="D8" s="1"/>
      <c r="E8" s="1"/>
    </row>
    <row r="9" spans="1:5" x14ac:dyDescent="0.3">
      <c r="A9" s="227" t="s">
        <v>7</v>
      </c>
      <c r="B9" s="223" t="s">
        <v>8</v>
      </c>
      <c r="C9" s="223" t="s">
        <v>9</v>
      </c>
      <c r="D9" s="303" t="s">
        <v>11</v>
      </c>
      <c r="E9" s="304"/>
    </row>
    <row r="10" spans="1:5" ht="28.95" customHeight="1" x14ac:dyDescent="0.3">
      <c r="A10" s="2">
        <v>1</v>
      </c>
      <c r="B10" s="213" t="s">
        <v>122</v>
      </c>
      <c r="C10" s="212">
        <v>1</v>
      </c>
      <c r="D10" s="305"/>
      <c r="E10" s="305"/>
    </row>
    <row r="11" spans="1:5" ht="57.6" customHeight="1" x14ac:dyDescent="0.3">
      <c r="A11" s="2">
        <v>2</v>
      </c>
      <c r="B11" s="213" t="s">
        <v>123</v>
      </c>
      <c r="C11" s="213">
        <v>1</v>
      </c>
      <c r="D11" s="305"/>
      <c r="E11" s="305"/>
    </row>
    <row r="12" spans="1:5" ht="43.2" customHeight="1" x14ac:dyDescent="0.3">
      <c r="A12" s="2">
        <v>3</v>
      </c>
      <c r="B12" s="214" t="s">
        <v>124</v>
      </c>
      <c r="C12" s="6">
        <v>1</v>
      </c>
      <c r="D12" s="164"/>
      <c r="E12" s="165"/>
    </row>
    <row r="13" spans="1:5" ht="57.6" x14ac:dyDescent="0.3">
      <c r="A13" s="2">
        <v>4</v>
      </c>
      <c r="B13" s="213" t="s">
        <v>123</v>
      </c>
      <c r="C13" s="213">
        <v>0</v>
      </c>
      <c r="D13" s="305"/>
      <c r="E13" s="305"/>
    </row>
    <row r="14" spans="1:5" ht="43.2" x14ac:dyDescent="0.3">
      <c r="A14" s="2">
        <v>5</v>
      </c>
      <c r="B14" s="214" t="s">
        <v>124</v>
      </c>
      <c r="C14" s="6">
        <v>0</v>
      </c>
      <c r="D14" s="164"/>
      <c r="E14" s="165"/>
    </row>
    <row r="15" spans="1:5" x14ac:dyDescent="0.3">
      <c r="A15" s="228" t="s">
        <v>17</v>
      </c>
      <c r="B15" s="211"/>
      <c r="C15" s="210">
        <f>SUM(C10:C14)</f>
        <v>3</v>
      </c>
      <c r="D15" s="164"/>
      <c r="E15" s="165"/>
    </row>
    <row r="17" spans="1:10" x14ac:dyDescent="0.3">
      <c r="A17" s="20"/>
      <c r="B17" s="20"/>
      <c r="C17" s="20"/>
      <c r="D17" s="20"/>
      <c r="E17" s="20"/>
      <c r="F17" s="20"/>
      <c r="G17" s="1"/>
      <c r="H17" s="1"/>
      <c r="I17" s="1"/>
      <c r="J17" s="1"/>
    </row>
    <row r="18" spans="1:10" ht="57.6" x14ac:dyDescent="0.3">
      <c r="A18" s="21" t="s">
        <v>41</v>
      </c>
      <c r="B18" s="217" t="s">
        <v>125</v>
      </c>
      <c r="C18" s="20"/>
      <c r="D18" s="20"/>
      <c r="E18" s="20"/>
      <c r="F18" s="20"/>
      <c r="G18" s="1"/>
      <c r="H18" s="218" t="s">
        <v>126</v>
      </c>
      <c r="I18" s="1"/>
      <c r="J18" s="1"/>
    </row>
    <row r="19" spans="1:10" ht="38.4" customHeight="1" x14ac:dyDescent="0.3">
      <c r="A19" s="13" t="s">
        <v>44</v>
      </c>
      <c r="B19" s="216" t="s">
        <v>45</v>
      </c>
      <c r="C19" s="215" t="s">
        <v>46</v>
      </c>
      <c r="D19" s="14" t="s">
        <v>47</v>
      </c>
      <c r="E19" s="293" t="s">
        <v>48</v>
      </c>
      <c r="F19" s="294"/>
      <c r="G19" s="1"/>
      <c r="H19" s="1"/>
      <c r="I19" s="1"/>
      <c r="J19" s="1"/>
    </row>
    <row r="20" spans="1:10" ht="43.2" customHeight="1" x14ac:dyDescent="0.3">
      <c r="A20" s="30" t="s">
        <v>50</v>
      </c>
      <c r="B20" s="33">
        <v>5</v>
      </c>
      <c r="C20" s="31">
        <v>2</v>
      </c>
      <c r="D20" s="10">
        <f>+((C20/B20))*100</f>
        <v>40</v>
      </c>
      <c r="E20" s="295" t="str">
        <f>IF(D20&gt;=90, "Aceptación Total", IF(D20&gt;=80, "Aceptación Media", "Rechazo"))</f>
        <v>Rechazo</v>
      </c>
      <c r="F20" s="296"/>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4" t="s">
        <v>71</v>
      </c>
      <c r="B26" s="1"/>
      <c r="C26" s="1"/>
      <c r="D26" s="1"/>
      <c r="E26" s="1"/>
      <c r="F26" s="1"/>
      <c r="G26" s="1"/>
      <c r="H26" s="1"/>
      <c r="I26" s="1"/>
      <c r="J26" s="1"/>
    </row>
    <row r="27" spans="1:10" x14ac:dyDescent="0.3">
      <c r="A27" s="13" t="s">
        <v>44</v>
      </c>
      <c r="B27" s="14" t="s">
        <v>59</v>
      </c>
      <c r="C27" s="14" t="s">
        <v>48</v>
      </c>
      <c r="D27" s="1"/>
      <c r="E27" s="1"/>
      <c r="F27" s="1"/>
      <c r="G27" s="1"/>
      <c r="H27" s="1"/>
      <c r="I27" s="1"/>
      <c r="J27" s="1"/>
    </row>
    <row r="28" spans="1:10" x14ac:dyDescent="0.3">
      <c r="A28" s="10" t="str">
        <f>+A20</f>
        <v>RF04</v>
      </c>
      <c r="B28" s="11">
        <f>D20</f>
        <v>40</v>
      </c>
      <c r="C28" s="10">
        <v>100</v>
      </c>
      <c r="D28" s="1"/>
      <c r="E28" s="1"/>
      <c r="F28" s="1"/>
      <c r="G28" s="1"/>
      <c r="H28" s="1"/>
      <c r="I28" s="1"/>
      <c r="J28" s="1"/>
    </row>
    <row r="29" spans="1:10" x14ac:dyDescent="0.3">
      <c r="A29" s="24" t="s">
        <v>60</v>
      </c>
      <c r="B29" s="25">
        <f>SUM(B28:B28)/1</f>
        <v>40</v>
      </c>
      <c r="C29" s="24" t="str">
        <f>IF(B29&gt;=90, "Aceptación Total", IF(B29&gt;=80, "Aceptación Media", "Rechazo"))</f>
        <v>Rechazo</v>
      </c>
      <c r="D29" s="1"/>
      <c r="E29" s="1"/>
      <c r="F29" s="1"/>
      <c r="G29" s="1"/>
      <c r="H29" s="1"/>
      <c r="I29" s="1"/>
      <c r="J29" s="1"/>
    </row>
    <row r="30" spans="1:10" x14ac:dyDescent="0.3">
      <c r="A30" s="1"/>
      <c r="B30" s="1"/>
      <c r="C30" s="1"/>
      <c r="D30" s="1"/>
      <c r="E30" s="1"/>
      <c r="F30" s="1"/>
      <c r="G30" s="1"/>
      <c r="H30" s="1"/>
      <c r="I30" s="1"/>
      <c r="J30" s="1"/>
    </row>
    <row r="31" spans="1:10" x14ac:dyDescent="0.3">
      <c r="D31" s="1"/>
      <c r="E31" s="1"/>
      <c r="F31" s="1"/>
      <c r="G31" s="1"/>
      <c r="H31" s="1"/>
      <c r="I31" s="1"/>
      <c r="J31" s="1"/>
    </row>
    <row r="32" spans="1:10" x14ac:dyDescent="0.3">
      <c r="G32" s="1"/>
      <c r="H32" s="1"/>
      <c r="I32" s="1"/>
      <c r="J32" s="1"/>
    </row>
  </sheetData>
  <mergeCells count="6">
    <mergeCell ref="E20:F20"/>
    <mergeCell ref="D9:E9"/>
    <mergeCell ref="D10:E10"/>
    <mergeCell ref="D11:E11"/>
    <mergeCell ref="D13:E13"/>
    <mergeCell ref="E19:F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B647C-D5E6-425B-9B36-52CCA64A194F}">
  <dimension ref="A1:J32"/>
  <sheetViews>
    <sheetView zoomScale="65" workbookViewId="0">
      <selection activeCell="A3" sqref="A3"/>
    </sheetView>
  </sheetViews>
  <sheetFormatPr baseColWidth="10" defaultColWidth="8.88671875" defaultRowHeight="14.4" x14ac:dyDescent="0.3"/>
  <cols>
    <col min="1" max="1" width="45.109375" customWidth="1"/>
    <col min="2" max="2" width="29.109375" customWidth="1"/>
    <col min="3" max="3" width="26.6640625" customWidth="1"/>
    <col min="4" max="4" width="42" bestFit="1" customWidth="1"/>
    <col min="5" max="5" width="30.33203125" customWidth="1"/>
    <col min="6" max="7" width="9.109375" bestFit="1" customWidth="1"/>
    <col min="8" max="8" width="27" customWidth="1"/>
  </cols>
  <sheetData>
    <row r="1" spans="1:5" ht="29.4" customHeight="1" x14ac:dyDescent="0.3">
      <c r="A1" s="65" t="s">
        <v>117</v>
      </c>
      <c r="B1" s="66"/>
      <c r="C1" s="66"/>
      <c r="D1" s="66"/>
      <c r="E1" s="66"/>
    </row>
    <row r="2" spans="1:5" x14ac:dyDescent="0.3">
      <c r="A2" s="90" t="s">
        <v>406</v>
      </c>
      <c r="B2" s="91"/>
      <c r="C2" s="91"/>
      <c r="D2" s="91"/>
      <c r="E2" s="91"/>
    </row>
    <row r="3" spans="1:5" ht="24.6" customHeight="1" x14ac:dyDescent="0.3">
      <c r="A3" s="229" t="s">
        <v>127</v>
      </c>
      <c r="B3" s="91"/>
      <c r="C3" s="91"/>
      <c r="D3" s="91"/>
      <c r="E3" s="91"/>
    </row>
    <row r="4" spans="1:5" x14ac:dyDescent="0.3">
      <c r="A4" s="91"/>
      <c r="B4" s="91"/>
      <c r="C4" s="91"/>
      <c r="D4" s="91"/>
      <c r="E4" s="91"/>
    </row>
    <row r="5" spans="1:5" x14ac:dyDescent="0.3">
      <c r="A5" s="90" t="s">
        <v>120</v>
      </c>
      <c r="B5" s="91"/>
      <c r="C5" s="91"/>
      <c r="D5" s="91"/>
      <c r="E5" s="91"/>
    </row>
    <row r="6" spans="1:5" x14ac:dyDescent="0.3">
      <c r="A6" s="90" t="s">
        <v>121</v>
      </c>
      <c r="B6" s="91"/>
      <c r="C6" s="91"/>
      <c r="D6" s="91"/>
      <c r="E6" s="91"/>
    </row>
    <row r="7" spans="1:5" x14ac:dyDescent="0.3">
      <c r="A7" s="91"/>
      <c r="B7" s="91"/>
      <c r="C7" s="91"/>
      <c r="D7" s="91"/>
      <c r="E7" s="91"/>
    </row>
    <row r="8" spans="1:5" x14ac:dyDescent="0.3">
      <c r="A8" s="8"/>
      <c r="B8" s="1"/>
      <c r="C8" s="1"/>
      <c r="D8" s="1"/>
      <c r="E8" s="1"/>
    </row>
    <row r="9" spans="1:5" x14ac:dyDescent="0.3">
      <c r="A9" s="227" t="s">
        <v>7</v>
      </c>
      <c r="B9" s="223" t="s">
        <v>8</v>
      </c>
      <c r="C9" s="223" t="s">
        <v>9</v>
      </c>
      <c r="D9" s="303" t="s">
        <v>11</v>
      </c>
      <c r="E9" s="304"/>
    </row>
    <row r="10" spans="1:5" ht="28.95" customHeight="1" x14ac:dyDescent="0.3">
      <c r="A10" s="2">
        <v>1</v>
      </c>
      <c r="B10" s="213" t="s">
        <v>128</v>
      </c>
      <c r="C10" s="212">
        <v>1</v>
      </c>
      <c r="D10" s="305"/>
      <c r="E10" s="305"/>
    </row>
    <row r="11" spans="1:5" ht="57.6" customHeight="1" x14ac:dyDescent="0.3">
      <c r="A11" s="2">
        <v>2</v>
      </c>
      <c r="B11" s="213" t="s">
        <v>129</v>
      </c>
      <c r="C11" s="213">
        <v>0</v>
      </c>
      <c r="D11" s="305"/>
      <c r="E11" s="305"/>
    </row>
    <row r="12" spans="1:5" ht="43.2" customHeight="1" x14ac:dyDescent="0.3">
      <c r="A12" s="2">
        <v>3</v>
      </c>
      <c r="B12" s="214" t="s">
        <v>130</v>
      </c>
      <c r="C12" s="6">
        <v>0</v>
      </c>
      <c r="D12" s="164"/>
      <c r="E12" s="165"/>
    </row>
    <row r="13" spans="1:5" ht="57.6" x14ac:dyDescent="0.3">
      <c r="A13" s="2">
        <v>4</v>
      </c>
      <c r="B13" s="213" t="s">
        <v>131</v>
      </c>
      <c r="C13" s="213">
        <v>1</v>
      </c>
      <c r="D13" s="305"/>
      <c r="E13" s="305"/>
    </row>
    <row r="14" spans="1:5" ht="57.6" x14ac:dyDescent="0.3">
      <c r="A14" s="2">
        <v>5</v>
      </c>
      <c r="B14" s="214" t="s">
        <v>132</v>
      </c>
      <c r="C14" s="6">
        <v>1</v>
      </c>
      <c r="D14" s="164"/>
      <c r="E14" s="165"/>
    </row>
    <row r="15" spans="1:5" x14ac:dyDescent="0.3">
      <c r="A15" s="228" t="s">
        <v>17</v>
      </c>
      <c r="B15" s="211"/>
      <c r="C15" s="210">
        <f>SUM(C10:C14)</f>
        <v>3</v>
      </c>
      <c r="D15" s="164"/>
      <c r="E15" s="165"/>
    </row>
    <row r="17" spans="1:10" x14ac:dyDescent="0.3">
      <c r="A17" s="20"/>
      <c r="B17" s="20"/>
      <c r="C17" s="20"/>
      <c r="D17" s="20"/>
      <c r="E17" s="20"/>
      <c r="F17" s="20"/>
      <c r="G17" s="1"/>
      <c r="H17" s="1"/>
      <c r="I17" s="1"/>
      <c r="J17" s="1"/>
    </row>
    <row r="18" spans="1:10" ht="57.6" x14ac:dyDescent="0.3">
      <c r="A18" s="21" t="s">
        <v>41</v>
      </c>
      <c r="B18" s="217" t="s">
        <v>125</v>
      </c>
      <c r="C18" s="20"/>
      <c r="D18" s="20"/>
      <c r="E18" s="20"/>
      <c r="F18" s="20"/>
      <c r="G18" s="1"/>
      <c r="H18" s="218" t="s">
        <v>126</v>
      </c>
      <c r="I18" s="1"/>
      <c r="J18" s="1"/>
    </row>
    <row r="19" spans="1:10" ht="38.4" customHeight="1" x14ac:dyDescent="0.3">
      <c r="A19" s="13" t="s">
        <v>44</v>
      </c>
      <c r="B19" s="216" t="s">
        <v>45</v>
      </c>
      <c r="C19" s="215" t="s">
        <v>46</v>
      </c>
      <c r="D19" s="14" t="s">
        <v>47</v>
      </c>
      <c r="E19" s="293" t="s">
        <v>48</v>
      </c>
      <c r="F19" s="294"/>
      <c r="G19" s="1"/>
      <c r="H19" s="1"/>
      <c r="I19" s="1"/>
      <c r="J19" s="1"/>
    </row>
    <row r="20" spans="1:10" ht="43.2" customHeight="1" x14ac:dyDescent="0.3">
      <c r="A20" s="30" t="s">
        <v>70</v>
      </c>
      <c r="B20" s="33">
        <v>5</v>
      </c>
      <c r="C20" s="31">
        <v>2</v>
      </c>
      <c r="D20" s="10">
        <f>+((C20/B20))*100</f>
        <v>40</v>
      </c>
      <c r="E20" s="295" t="str">
        <f>IF(D20&gt;=90, "Aceptación Total", IF(D20&gt;=80, "Aceptación Media", "Rechazo"))</f>
        <v>Rechazo</v>
      </c>
      <c r="F20" s="296"/>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4" t="s">
        <v>71</v>
      </c>
      <c r="B26" s="1"/>
      <c r="C26" s="1"/>
      <c r="D26" s="1"/>
      <c r="E26" s="1"/>
      <c r="F26" s="1"/>
      <c r="G26" s="1"/>
      <c r="H26" s="1"/>
      <c r="I26" s="1"/>
      <c r="J26" s="1"/>
    </row>
    <row r="27" spans="1:10" x14ac:dyDescent="0.3">
      <c r="A27" s="13" t="s">
        <v>44</v>
      </c>
      <c r="B27" s="14" t="s">
        <v>59</v>
      </c>
      <c r="C27" s="14" t="s">
        <v>48</v>
      </c>
      <c r="D27" s="1"/>
      <c r="E27" s="1"/>
      <c r="F27" s="1"/>
      <c r="G27" s="1"/>
      <c r="H27" s="1"/>
      <c r="I27" s="1"/>
      <c r="J27" s="1"/>
    </row>
    <row r="28" spans="1:10" x14ac:dyDescent="0.3">
      <c r="A28" s="10" t="str">
        <f>+A20</f>
        <v>RF07</v>
      </c>
      <c r="B28" s="11">
        <f>D20</f>
        <v>40</v>
      </c>
      <c r="C28" s="10">
        <v>100</v>
      </c>
      <c r="D28" s="1"/>
      <c r="E28" s="1"/>
      <c r="F28" s="1"/>
      <c r="G28" s="1"/>
      <c r="H28" s="1"/>
      <c r="I28" s="1"/>
      <c r="J28" s="1"/>
    </row>
    <row r="29" spans="1:10" x14ac:dyDescent="0.3">
      <c r="A29" s="24" t="s">
        <v>60</v>
      </c>
      <c r="B29" s="25">
        <f>SUM(B28:B28)/1</f>
        <v>40</v>
      </c>
      <c r="C29" s="24" t="str">
        <f>IF(B29&gt;=90, "Aceptación Total", IF(B29&gt;=80, "Aceptación Media", "Rechazo"))</f>
        <v>Rechazo</v>
      </c>
      <c r="D29" s="1"/>
      <c r="E29" s="1"/>
      <c r="F29" s="1"/>
      <c r="G29" s="1"/>
      <c r="H29" s="1"/>
      <c r="I29" s="1"/>
      <c r="J29" s="1"/>
    </row>
    <row r="30" spans="1:10" x14ac:dyDescent="0.3">
      <c r="A30" s="1"/>
      <c r="B30" s="1"/>
      <c r="C30" s="1"/>
      <c r="D30" s="1"/>
      <c r="E30" s="1"/>
      <c r="F30" s="1"/>
      <c r="G30" s="1"/>
      <c r="H30" s="1"/>
      <c r="I30" s="1"/>
      <c r="J30" s="1"/>
    </row>
    <row r="31" spans="1:10" x14ac:dyDescent="0.3">
      <c r="D31" s="1"/>
      <c r="E31" s="1"/>
      <c r="F31" s="1"/>
      <c r="G31" s="1"/>
      <c r="H31" s="1"/>
      <c r="I31" s="1"/>
      <c r="J31" s="1"/>
    </row>
    <row r="32" spans="1:10" x14ac:dyDescent="0.3">
      <c r="G32" s="1"/>
      <c r="H32" s="1"/>
      <c r="I32" s="1"/>
      <c r="J32" s="1"/>
    </row>
  </sheetData>
  <mergeCells count="6">
    <mergeCell ref="E20:F20"/>
    <mergeCell ref="D9:E9"/>
    <mergeCell ref="D10:E10"/>
    <mergeCell ref="D11:E11"/>
    <mergeCell ref="D13:E13"/>
    <mergeCell ref="E19:F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C5BC2-5B53-449D-BB6B-9D9358A0B087}">
  <dimension ref="A1:J32"/>
  <sheetViews>
    <sheetView zoomScale="65" workbookViewId="0">
      <selection activeCell="A3" sqref="A3"/>
    </sheetView>
  </sheetViews>
  <sheetFormatPr baseColWidth="10" defaultColWidth="8.88671875" defaultRowHeight="14.4" x14ac:dyDescent="0.3"/>
  <cols>
    <col min="1" max="1" width="45.109375" customWidth="1"/>
    <col min="2" max="2" width="29.109375" customWidth="1"/>
    <col min="3" max="3" width="26.6640625" customWidth="1"/>
    <col min="4" max="4" width="42" bestFit="1" customWidth="1"/>
    <col min="5" max="5" width="30.33203125" customWidth="1"/>
    <col min="6" max="7" width="9.109375" bestFit="1" customWidth="1"/>
    <col min="8" max="8" width="27" customWidth="1"/>
  </cols>
  <sheetData>
    <row r="1" spans="1:5" ht="29.4" customHeight="1" x14ac:dyDescent="0.3">
      <c r="A1" s="65" t="s">
        <v>117</v>
      </c>
      <c r="B1" s="66"/>
      <c r="C1" s="66"/>
      <c r="D1" s="66"/>
      <c r="E1" s="66"/>
    </row>
    <row r="2" spans="1:5" x14ac:dyDescent="0.3">
      <c r="A2" s="90" t="s">
        <v>408</v>
      </c>
      <c r="B2" s="91"/>
      <c r="C2" s="91"/>
      <c r="D2" s="91"/>
      <c r="E2" s="91"/>
    </row>
    <row r="3" spans="1:5" ht="24.6" customHeight="1" x14ac:dyDescent="0.3">
      <c r="A3" s="166" t="s">
        <v>398</v>
      </c>
      <c r="B3" s="91"/>
      <c r="C3" s="91"/>
      <c r="D3" s="91"/>
      <c r="E3" s="91"/>
    </row>
    <row r="4" spans="1:5" x14ac:dyDescent="0.3">
      <c r="A4" s="91"/>
      <c r="B4" s="91"/>
      <c r="C4" s="91"/>
      <c r="D4" s="91"/>
      <c r="E4" s="91"/>
    </row>
    <row r="5" spans="1:5" x14ac:dyDescent="0.3">
      <c r="A5" s="90" t="s">
        <v>120</v>
      </c>
      <c r="B5" s="91"/>
      <c r="C5" s="91"/>
      <c r="D5" s="91"/>
      <c r="E5" s="91"/>
    </row>
    <row r="6" spans="1:5" x14ac:dyDescent="0.3">
      <c r="A6" s="90" t="s">
        <v>121</v>
      </c>
      <c r="B6" s="91"/>
      <c r="C6" s="91"/>
      <c r="D6" s="91"/>
      <c r="E6" s="91"/>
    </row>
    <row r="7" spans="1:5" x14ac:dyDescent="0.3">
      <c r="A7" s="91"/>
      <c r="B7" s="91"/>
      <c r="C7" s="91"/>
      <c r="D7" s="91"/>
      <c r="E7" s="91"/>
    </row>
    <row r="8" spans="1:5" x14ac:dyDescent="0.3">
      <c r="A8" s="8"/>
      <c r="B8" s="1"/>
      <c r="C8" s="1"/>
      <c r="D8" s="1"/>
      <c r="E8" s="1"/>
    </row>
    <row r="9" spans="1:5" x14ac:dyDescent="0.3">
      <c r="A9" s="227" t="s">
        <v>7</v>
      </c>
      <c r="B9" s="223" t="s">
        <v>8</v>
      </c>
      <c r="C9" s="223" t="s">
        <v>9</v>
      </c>
      <c r="D9" s="303" t="s">
        <v>11</v>
      </c>
      <c r="E9" s="304"/>
    </row>
    <row r="10" spans="1:5" ht="28.95" customHeight="1" x14ac:dyDescent="0.3">
      <c r="A10" s="2">
        <v>1</v>
      </c>
      <c r="B10" s="285" t="s">
        <v>399</v>
      </c>
      <c r="C10" s="286">
        <v>0</v>
      </c>
      <c r="D10" s="305"/>
      <c r="E10" s="305"/>
    </row>
    <row r="11" spans="1:5" ht="57.6" customHeight="1" x14ac:dyDescent="0.3">
      <c r="A11" s="2">
        <v>2</v>
      </c>
      <c r="B11" s="285" t="s">
        <v>400</v>
      </c>
      <c r="C11" s="285">
        <v>0</v>
      </c>
      <c r="D11" s="305"/>
      <c r="E11" s="305"/>
    </row>
    <row r="12" spans="1:5" ht="43.2" customHeight="1" x14ac:dyDescent="0.3">
      <c r="A12" s="2">
        <v>3</v>
      </c>
      <c r="B12" s="287" t="s">
        <v>401</v>
      </c>
      <c r="C12" s="6">
        <v>0</v>
      </c>
      <c r="D12" s="164"/>
      <c r="E12" s="165"/>
    </row>
    <row r="13" spans="1:5" ht="43.2" x14ac:dyDescent="0.3">
      <c r="A13" s="2">
        <v>4</v>
      </c>
      <c r="B13" s="285" t="s">
        <v>402</v>
      </c>
      <c r="C13" s="285">
        <v>0</v>
      </c>
      <c r="D13" s="305"/>
      <c r="E13" s="305"/>
    </row>
    <row r="14" spans="1:5" ht="57.6" x14ac:dyDescent="0.3">
      <c r="A14" s="2">
        <v>5</v>
      </c>
      <c r="B14" s="287" t="s">
        <v>403</v>
      </c>
      <c r="C14" s="6">
        <v>0</v>
      </c>
      <c r="D14" s="164"/>
      <c r="E14" s="165"/>
    </row>
    <row r="15" spans="1:5" x14ac:dyDescent="0.3">
      <c r="A15" s="228" t="s">
        <v>17</v>
      </c>
      <c r="B15" s="211"/>
      <c r="C15" s="210">
        <f>SUM(C10:C14)</f>
        <v>0</v>
      </c>
      <c r="D15" s="164"/>
      <c r="E15" s="165"/>
    </row>
    <row r="17" spans="1:10" x14ac:dyDescent="0.3">
      <c r="A17" s="20"/>
      <c r="B17" s="20"/>
      <c r="C17" s="20"/>
      <c r="D17" s="20"/>
      <c r="E17" s="20"/>
      <c r="F17" s="20"/>
      <c r="G17" s="1"/>
      <c r="H17" s="1"/>
      <c r="I17" s="1"/>
      <c r="J17" s="1"/>
    </row>
    <row r="18" spans="1:10" ht="57.6" x14ac:dyDescent="0.3">
      <c r="A18" s="21" t="s">
        <v>41</v>
      </c>
      <c r="B18" s="217" t="s">
        <v>125</v>
      </c>
      <c r="C18" s="20"/>
      <c r="D18" s="20"/>
      <c r="E18" s="20"/>
      <c r="F18" s="20"/>
      <c r="G18" s="1"/>
      <c r="H18" s="218" t="s">
        <v>126</v>
      </c>
      <c r="I18" s="1"/>
      <c r="J18" s="1"/>
    </row>
    <row r="19" spans="1:10" ht="38.4" customHeight="1" x14ac:dyDescent="0.3">
      <c r="A19" s="13" t="s">
        <v>44</v>
      </c>
      <c r="B19" s="216" t="s">
        <v>45</v>
      </c>
      <c r="C19" s="215" t="s">
        <v>46</v>
      </c>
      <c r="D19" s="14" t="s">
        <v>47</v>
      </c>
      <c r="E19" s="293" t="s">
        <v>48</v>
      </c>
      <c r="F19" s="294"/>
      <c r="G19" s="1"/>
      <c r="H19" s="1"/>
      <c r="I19" s="1"/>
      <c r="J19" s="1"/>
    </row>
    <row r="20" spans="1:10" ht="43.2" customHeight="1" x14ac:dyDescent="0.3">
      <c r="A20" s="30" t="s">
        <v>55</v>
      </c>
      <c r="B20" s="33">
        <v>5</v>
      </c>
      <c r="C20" s="31">
        <v>0</v>
      </c>
      <c r="D20" s="10">
        <f>+((C20/B20))*100</f>
        <v>0</v>
      </c>
      <c r="E20" s="295" t="str">
        <f>IF(D20&gt;=90, "Aceptación Total", IF(D20&gt;=80, "Aceptación Media", "Rechazo"))</f>
        <v>Rechazo</v>
      </c>
      <c r="F20" s="296"/>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4" t="s">
        <v>71</v>
      </c>
      <c r="B26" s="1"/>
      <c r="C26" s="1"/>
      <c r="D26" s="1"/>
      <c r="E26" s="1"/>
      <c r="F26" s="1"/>
      <c r="G26" s="1"/>
      <c r="H26" s="1"/>
      <c r="I26" s="1"/>
      <c r="J26" s="1"/>
    </row>
    <row r="27" spans="1:10" x14ac:dyDescent="0.3">
      <c r="A27" s="13" t="s">
        <v>44</v>
      </c>
      <c r="B27" s="14" t="s">
        <v>59</v>
      </c>
      <c r="C27" s="14" t="s">
        <v>48</v>
      </c>
      <c r="D27" s="1"/>
      <c r="E27" s="1"/>
      <c r="F27" s="1"/>
      <c r="G27" s="1"/>
      <c r="H27" s="1"/>
      <c r="I27" s="1"/>
      <c r="J27" s="1"/>
    </row>
    <row r="28" spans="1:10" x14ac:dyDescent="0.3">
      <c r="A28" s="10" t="str">
        <f>+A20</f>
        <v>RF09</v>
      </c>
      <c r="B28" s="11">
        <f>D20</f>
        <v>0</v>
      </c>
      <c r="C28" s="10">
        <v>100</v>
      </c>
      <c r="D28" s="1"/>
      <c r="E28" s="1"/>
      <c r="F28" s="1"/>
      <c r="G28" s="1"/>
      <c r="H28" s="1"/>
      <c r="I28" s="1"/>
      <c r="J28" s="1"/>
    </row>
    <row r="29" spans="1:10" x14ac:dyDescent="0.3">
      <c r="A29" s="24" t="s">
        <v>60</v>
      </c>
      <c r="B29" s="25">
        <f>SUM(B28:B28)/1</f>
        <v>0</v>
      </c>
      <c r="C29" s="24" t="str">
        <f>IF(B29&gt;=90, "Aceptación Total", IF(B29&gt;=80, "Aceptación Media", "Rechazo"))</f>
        <v>Rechazo</v>
      </c>
      <c r="D29" s="1"/>
      <c r="E29" s="1"/>
      <c r="F29" s="1"/>
      <c r="G29" s="1"/>
      <c r="H29" s="1"/>
      <c r="I29" s="1"/>
      <c r="J29" s="1"/>
    </row>
    <row r="30" spans="1:10" x14ac:dyDescent="0.3">
      <c r="A30" s="1"/>
      <c r="B30" s="1"/>
      <c r="C30" s="1"/>
      <c r="D30" s="1"/>
      <c r="E30" s="1"/>
      <c r="F30" s="1"/>
      <c r="G30" s="1"/>
      <c r="H30" s="1"/>
      <c r="I30" s="1"/>
      <c r="J30" s="1"/>
    </row>
    <row r="31" spans="1:10" x14ac:dyDescent="0.3">
      <c r="D31" s="1"/>
      <c r="E31" s="1"/>
      <c r="F31" s="1"/>
      <c r="G31" s="1"/>
      <c r="H31" s="1"/>
      <c r="I31" s="1"/>
      <c r="J31" s="1"/>
    </row>
    <row r="32" spans="1:10" x14ac:dyDescent="0.3">
      <c r="G32" s="1"/>
      <c r="H32" s="1"/>
      <c r="I32" s="1"/>
      <c r="J32" s="1"/>
    </row>
  </sheetData>
  <mergeCells count="6">
    <mergeCell ref="E20:F20"/>
    <mergeCell ref="D9:E9"/>
    <mergeCell ref="D10:E10"/>
    <mergeCell ref="D11:E11"/>
    <mergeCell ref="D13:E13"/>
    <mergeCell ref="E19:F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F83F9-E427-4677-BD71-C532064DEC41}">
  <dimension ref="A1:J32"/>
  <sheetViews>
    <sheetView zoomScale="65" workbookViewId="0">
      <selection activeCell="A3" sqref="A3"/>
    </sheetView>
  </sheetViews>
  <sheetFormatPr baseColWidth="10" defaultColWidth="8.88671875" defaultRowHeight="14.4" x14ac:dyDescent="0.3"/>
  <cols>
    <col min="1" max="1" width="45.109375" customWidth="1"/>
    <col min="2" max="2" width="29.109375" customWidth="1"/>
    <col min="3" max="3" width="26.6640625" customWidth="1"/>
    <col min="4" max="4" width="42" bestFit="1" customWidth="1"/>
    <col min="5" max="5" width="30.33203125" customWidth="1"/>
    <col min="6" max="7" width="9.109375" bestFit="1" customWidth="1"/>
    <col min="8" max="8" width="27" customWidth="1"/>
  </cols>
  <sheetData>
    <row r="1" spans="1:5" ht="29.4" customHeight="1" x14ac:dyDescent="0.3">
      <c r="A1" s="65" t="s">
        <v>117</v>
      </c>
      <c r="B1" s="66"/>
      <c r="C1" s="66"/>
      <c r="D1" s="66"/>
      <c r="E1" s="66"/>
    </row>
    <row r="2" spans="1:5" x14ac:dyDescent="0.3">
      <c r="A2" s="90" t="s">
        <v>407</v>
      </c>
      <c r="B2" s="91"/>
      <c r="C2" s="91"/>
      <c r="D2" s="91"/>
      <c r="E2" s="91"/>
    </row>
    <row r="3" spans="1:5" ht="24.6" customHeight="1" x14ac:dyDescent="0.3">
      <c r="A3" s="166" t="s">
        <v>409</v>
      </c>
      <c r="B3" s="91"/>
      <c r="C3" s="91"/>
      <c r="D3" s="91"/>
      <c r="E3" s="91"/>
    </row>
    <row r="4" spans="1:5" x14ac:dyDescent="0.3">
      <c r="A4" s="91"/>
      <c r="B4" s="91"/>
      <c r="C4" s="91"/>
      <c r="D4" s="91"/>
      <c r="E4" s="91"/>
    </row>
    <row r="5" spans="1:5" x14ac:dyDescent="0.3">
      <c r="A5" s="90" t="s">
        <v>120</v>
      </c>
      <c r="B5" s="91"/>
      <c r="C5" s="91"/>
      <c r="D5" s="91"/>
      <c r="E5" s="91"/>
    </row>
    <row r="6" spans="1:5" x14ac:dyDescent="0.3">
      <c r="A6" s="90" t="s">
        <v>417</v>
      </c>
      <c r="B6" s="91"/>
      <c r="C6" s="91"/>
      <c r="D6" s="91"/>
      <c r="E6" s="91"/>
    </row>
    <row r="7" spans="1:5" x14ac:dyDescent="0.3">
      <c r="A7" s="91"/>
      <c r="B7" s="91"/>
      <c r="C7" s="91"/>
      <c r="D7" s="91"/>
      <c r="E7" s="91"/>
    </row>
    <row r="8" spans="1:5" x14ac:dyDescent="0.3">
      <c r="A8" s="8"/>
      <c r="B8" s="1"/>
      <c r="C8" s="1"/>
      <c r="D8" s="1"/>
      <c r="E8" s="1"/>
    </row>
    <row r="9" spans="1:5" x14ac:dyDescent="0.3">
      <c r="A9" s="227" t="s">
        <v>7</v>
      </c>
      <c r="B9" s="223" t="s">
        <v>8</v>
      </c>
      <c r="C9" s="223" t="s">
        <v>9</v>
      </c>
      <c r="D9" s="303" t="s">
        <v>11</v>
      </c>
      <c r="E9" s="304"/>
    </row>
    <row r="10" spans="1:5" ht="28.95" customHeight="1" x14ac:dyDescent="0.3">
      <c r="A10" s="2">
        <v>1</v>
      </c>
      <c r="B10" s="285" t="s">
        <v>410</v>
      </c>
      <c r="C10" s="286">
        <v>1</v>
      </c>
      <c r="D10" s="305"/>
      <c r="E10" s="305"/>
    </row>
    <row r="11" spans="1:5" ht="57.6" customHeight="1" x14ac:dyDescent="0.3">
      <c r="A11" s="2">
        <v>2</v>
      </c>
      <c r="B11" s="285" t="s">
        <v>411</v>
      </c>
      <c r="C11" s="285">
        <v>1</v>
      </c>
      <c r="D11" s="305"/>
      <c r="E11" s="305"/>
    </row>
    <row r="12" spans="1:5" ht="43.2" customHeight="1" x14ac:dyDescent="0.3">
      <c r="A12" s="2">
        <v>3</v>
      </c>
      <c r="B12" s="287" t="s">
        <v>412</v>
      </c>
      <c r="C12" s="6">
        <v>1</v>
      </c>
      <c r="D12" s="164"/>
      <c r="E12" s="165"/>
    </row>
    <row r="13" spans="1:5" ht="43.2" customHeight="1" x14ac:dyDescent="0.3">
      <c r="A13" s="2">
        <v>4</v>
      </c>
      <c r="B13" s="285" t="s">
        <v>413</v>
      </c>
      <c r="C13" s="285">
        <v>1</v>
      </c>
      <c r="D13" s="305"/>
      <c r="E13" s="305"/>
    </row>
    <row r="14" spans="1:5" ht="43.2" x14ac:dyDescent="0.3">
      <c r="A14" s="2">
        <v>5</v>
      </c>
      <c r="B14" s="287" t="s">
        <v>414</v>
      </c>
      <c r="C14" s="6">
        <v>1</v>
      </c>
      <c r="D14" s="164"/>
      <c r="E14" s="165"/>
    </row>
    <row r="15" spans="1:5" x14ac:dyDescent="0.3">
      <c r="A15" s="228" t="s">
        <v>17</v>
      </c>
      <c r="B15" s="211"/>
      <c r="C15" s="210">
        <f>SUM(C10:C14)</f>
        <v>5</v>
      </c>
      <c r="D15" s="164"/>
      <c r="E15" s="165"/>
    </row>
    <row r="17" spans="1:10" x14ac:dyDescent="0.3">
      <c r="A17" s="20"/>
      <c r="B17" s="20"/>
      <c r="C17" s="20"/>
      <c r="D17" s="20"/>
      <c r="E17" s="20"/>
      <c r="F17" s="20"/>
      <c r="G17" s="1"/>
      <c r="H17" s="1"/>
      <c r="I17" s="1"/>
      <c r="J17" s="1"/>
    </row>
    <row r="18" spans="1:10" ht="100.8" x14ac:dyDescent="0.3">
      <c r="A18" s="21" t="s">
        <v>41</v>
      </c>
      <c r="B18" s="217" t="s">
        <v>418</v>
      </c>
      <c r="C18" s="20"/>
      <c r="D18" s="20"/>
      <c r="E18" s="20"/>
      <c r="F18" s="20"/>
      <c r="G18" s="1"/>
      <c r="H18" s="218" t="s">
        <v>126</v>
      </c>
      <c r="I18" s="1"/>
      <c r="J18" s="1"/>
    </row>
    <row r="19" spans="1:10" ht="38.4" customHeight="1" x14ac:dyDescent="0.3">
      <c r="A19" s="13" t="s">
        <v>44</v>
      </c>
      <c r="B19" s="216" t="s">
        <v>45</v>
      </c>
      <c r="C19" s="215" t="s">
        <v>46</v>
      </c>
      <c r="D19" s="14" t="s">
        <v>47</v>
      </c>
      <c r="E19" s="293" t="s">
        <v>48</v>
      </c>
      <c r="F19" s="294"/>
      <c r="G19" s="1"/>
      <c r="H19" s="1"/>
      <c r="I19" s="1"/>
      <c r="J19" s="1"/>
    </row>
    <row r="20" spans="1:10" ht="43.2" customHeight="1" x14ac:dyDescent="0.3">
      <c r="A20" s="30" t="s">
        <v>51</v>
      </c>
      <c r="B20" s="33">
        <v>5</v>
      </c>
      <c r="C20" s="31">
        <v>0</v>
      </c>
      <c r="D20" s="10">
        <f>+(1-(C20/B20))*100</f>
        <v>100</v>
      </c>
      <c r="E20" s="295" t="str">
        <f>IF(D20&gt;=90, "Aceptación Total", IF(D20&gt;=80, "Aceptación Media", "Rechazo"))</f>
        <v>Aceptación Total</v>
      </c>
      <c r="F20" s="296"/>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4" t="s">
        <v>71</v>
      </c>
      <c r="B26" s="1"/>
      <c r="C26" s="1"/>
      <c r="D26" s="1"/>
      <c r="E26" s="1"/>
      <c r="F26" s="1"/>
      <c r="G26" s="1"/>
      <c r="H26" s="1"/>
      <c r="I26" s="1"/>
      <c r="J26" s="1"/>
    </row>
    <row r="27" spans="1:10" x14ac:dyDescent="0.3">
      <c r="A27" s="13" t="s">
        <v>44</v>
      </c>
      <c r="B27" s="14" t="s">
        <v>59</v>
      </c>
      <c r="C27" s="14" t="s">
        <v>48</v>
      </c>
      <c r="D27" s="1"/>
      <c r="E27" s="1"/>
      <c r="F27" s="1"/>
      <c r="G27" s="1"/>
      <c r="H27" s="1"/>
      <c r="I27" s="1"/>
      <c r="J27" s="1"/>
    </row>
    <row r="28" spans="1:10" x14ac:dyDescent="0.3">
      <c r="A28" s="10" t="str">
        <f>+A20</f>
        <v>RF01</v>
      </c>
      <c r="B28" s="11">
        <f>D20</f>
        <v>100</v>
      </c>
      <c r="C28" s="10">
        <v>100</v>
      </c>
      <c r="D28" s="1"/>
      <c r="E28" s="1"/>
      <c r="F28" s="1"/>
      <c r="G28" s="1"/>
      <c r="H28" s="1"/>
      <c r="I28" s="1"/>
      <c r="J28" s="1"/>
    </row>
    <row r="29" spans="1:10" x14ac:dyDescent="0.3">
      <c r="A29" s="24" t="s">
        <v>60</v>
      </c>
      <c r="B29" s="25">
        <f>SUM(B28:B28)/1</f>
        <v>100</v>
      </c>
      <c r="C29" s="24" t="str">
        <f>IF(B29&gt;=90, "Aceptación Total", IF(B29&gt;=80, "Aceptación Media", "Rechazo"))</f>
        <v>Aceptación Total</v>
      </c>
      <c r="D29" s="1"/>
      <c r="E29" s="1"/>
      <c r="F29" s="1"/>
      <c r="G29" s="1"/>
      <c r="H29" s="1"/>
      <c r="I29" s="1"/>
      <c r="J29" s="1"/>
    </row>
    <row r="30" spans="1:10" x14ac:dyDescent="0.3">
      <c r="A30" s="1"/>
      <c r="B30" s="1"/>
      <c r="C30" s="1"/>
      <c r="D30" s="1"/>
      <c r="E30" s="1"/>
      <c r="F30" s="1"/>
      <c r="G30" s="1"/>
      <c r="H30" s="1"/>
      <c r="I30" s="1"/>
      <c r="J30" s="1"/>
    </row>
    <row r="31" spans="1:10" x14ac:dyDescent="0.3">
      <c r="D31" s="1"/>
      <c r="E31" s="1"/>
      <c r="F31" s="1"/>
      <c r="G31" s="1"/>
      <c r="H31" s="1"/>
      <c r="I31" s="1"/>
      <c r="J31" s="1"/>
    </row>
    <row r="32" spans="1:10" x14ac:dyDescent="0.3">
      <c r="G32" s="1"/>
      <c r="H32" s="1"/>
      <c r="I32" s="1"/>
      <c r="J32" s="1"/>
    </row>
  </sheetData>
  <mergeCells count="6">
    <mergeCell ref="E20:F20"/>
    <mergeCell ref="D9:E9"/>
    <mergeCell ref="D10:E10"/>
    <mergeCell ref="D11:E11"/>
    <mergeCell ref="D13:E13"/>
    <mergeCell ref="E19:F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BC4B-F967-4109-886F-94E0FADAD623}">
  <dimension ref="A1:J32"/>
  <sheetViews>
    <sheetView zoomScale="65" workbookViewId="0">
      <selection activeCell="A3" sqref="A3"/>
    </sheetView>
  </sheetViews>
  <sheetFormatPr baseColWidth="10" defaultColWidth="8.88671875" defaultRowHeight="14.4" x14ac:dyDescent="0.3"/>
  <cols>
    <col min="1" max="1" width="45.109375" customWidth="1"/>
    <col min="2" max="2" width="29.109375" customWidth="1"/>
    <col min="3" max="3" width="26.6640625" customWidth="1"/>
    <col min="4" max="4" width="42" bestFit="1" customWidth="1"/>
    <col min="5" max="5" width="30.33203125" customWidth="1"/>
    <col min="6" max="7" width="9.109375" bestFit="1" customWidth="1"/>
    <col min="8" max="8" width="27" customWidth="1"/>
  </cols>
  <sheetData>
    <row r="1" spans="1:5" ht="29.4" customHeight="1" x14ac:dyDescent="0.3">
      <c r="A1" s="65" t="s">
        <v>117</v>
      </c>
      <c r="B1" s="66"/>
      <c r="C1" s="66"/>
      <c r="D1" s="66"/>
      <c r="E1" s="66"/>
    </row>
    <row r="2" spans="1:5" x14ac:dyDescent="0.3">
      <c r="A2" s="90" t="s">
        <v>415</v>
      </c>
      <c r="B2" s="91"/>
      <c r="C2" s="91"/>
      <c r="D2" s="91"/>
      <c r="E2" s="91"/>
    </row>
    <row r="3" spans="1:5" ht="24.6" customHeight="1" x14ac:dyDescent="0.3">
      <c r="A3" s="229" t="s">
        <v>416</v>
      </c>
      <c r="B3" s="91"/>
      <c r="C3" s="91"/>
      <c r="D3" s="91"/>
      <c r="E3" s="91"/>
    </row>
    <row r="4" spans="1:5" x14ac:dyDescent="0.3">
      <c r="A4" s="91"/>
      <c r="B4" s="91"/>
      <c r="C4" s="91"/>
      <c r="D4" s="91"/>
      <c r="E4" s="91"/>
    </row>
    <row r="5" spans="1:5" x14ac:dyDescent="0.3">
      <c r="A5" s="90" t="s">
        <v>120</v>
      </c>
      <c r="B5" s="91"/>
      <c r="C5" s="91"/>
      <c r="D5" s="91"/>
      <c r="E5" s="91"/>
    </row>
    <row r="6" spans="1:5" x14ac:dyDescent="0.3">
      <c r="A6" s="90" t="s">
        <v>417</v>
      </c>
      <c r="B6" s="91"/>
      <c r="C6" s="91"/>
      <c r="D6" s="91"/>
      <c r="E6" s="91"/>
    </row>
    <row r="7" spans="1:5" x14ac:dyDescent="0.3">
      <c r="A7" s="91"/>
      <c r="B7" s="91"/>
      <c r="C7" s="91"/>
      <c r="D7" s="91"/>
      <c r="E7" s="91"/>
    </row>
    <row r="8" spans="1:5" x14ac:dyDescent="0.3">
      <c r="A8" s="8"/>
      <c r="B8" s="1"/>
      <c r="C8" s="1"/>
      <c r="D8" s="1"/>
      <c r="E8" s="1"/>
    </row>
    <row r="9" spans="1:5" x14ac:dyDescent="0.3">
      <c r="A9" s="227" t="s">
        <v>7</v>
      </c>
      <c r="B9" s="223" t="s">
        <v>8</v>
      </c>
      <c r="C9" s="223" t="s">
        <v>9</v>
      </c>
      <c r="D9" s="303" t="s">
        <v>11</v>
      </c>
      <c r="E9" s="304"/>
    </row>
    <row r="10" spans="1:5" ht="28.95" customHeight="1" x14ac:dyDescent="0.3">
      <c r="A10" s="2">
        <v>1</v>
      </c>
      <c r="B10" s="213" t="s">
        <v>419</v>
      </c>
      <c r="C10" s="212">
        <v>1</v>
      </c>
      <c r="D10" s="305"/>
      <c r="E10" s="305"/>
    </row>
    <row r="11" spans="1:5" ht="57.6" customHeight="1" x14ac:dyDescent="0.3">
      <c r="A11" s="2">
        <v>2</v>
      </c>
      <c r="B11" s="213" t="s">
        <v>420</v>
      </c>
      <c r="C11" s="213">
        <v>1</v>
      </c>
      <c r="D11" s="305"/>
      <c r="E11" s="305"/>
    </row>
    <row r="12" spans="1:5" ht="43.2" customHeight="1" x14ac:dyDescent="0.3">
      <c r="A12" s="2">
        <v>3</v>
      </c>
      <c r="B12" s="214" t="s">
        <v>421</v>
      </c>
      <c r="C12" s="6">
        <v>0</v>
      </c>
      <c r="D12" s="164"/>
      <c r="E12" s="165"/>
    </row>
    <row r="13" spans="1:5" ht="43.2" customHeight="1" x14ac:dyDescent="0.3">
      <c r="A13" s="2">
        <v>4</v>
      </c>
      <c r="B13" s="213" t="s">
        <v>422</v>
      </c>
      <c r="C13" s="213">
        <v>1</v>
      </c>
      <c r="D13" s="305"/>
      <c r="E13" s="305"/>
    </row>
    <row r="14" spans="1:5" ht="57.6" x14ac:dyDescent="0.3">
      <c r="A14" s="2">
        <v>5</v>
      </c>
      <c r="B14" s="214" t="s">
        <v>423</v>
      </c>
      <c r="C14" s="6">
        <v>1</v>
      </c>
      <c r="D14" s="164"/>
      <c r="E14" s="165"/>
    </row>
    <row r="15" spans="1:5" x14ac:dyDescent="0.3">
      <c r="A15" s="228" t="s">
        <v>17</v>
      </c>
      <c r="B15" s="211"/>
      <c r="C15" s="210">
        <f>SUM(C10:C14)</f>
        <v>4</v>
      </c>
      <c r="D15" s="164"/>
      <c r="E15" s="165"/>
    </row>
    <row r="17" spans="1:10" x14ac:dyDescent="0.3">
      <c r="A17" s="20"/>
      <c r="B17" s="20"/>
      <c r="C17" s="20"/>
      <c r="D17" s="20"/>
      <c r="E17" s="20"/>
      <c r="F17" s="20"/>
      <c r="G17" s="1"/>
      <c r="H17" s="1"/>
      <c r="I17" s="1"/>
      <c r="J17" s="1"/>
    </row>
    <row r="18" spans="1:10" ht="100.8" x14ac:dyDescent="0.3">
      <c r="A18" s="21" t="s">
        <v>41</v>
      </c>
      <c r="B18" s="217" t="s">
        <v>418</v>
      </c>
      <c r="C18" s="20"/>
      <c r="D18" s="20"/>
      <c r="E18" s="20"/>
      <c r="F18" s="20"/>
      <c r="G18" s="1"/>
      <c r="H18" s="218" t="s">
        <v>126</v>
      </c>
      <c r="I18" s="1"/>
      <c r="J18" s="1"/>
    </row>
    <row r="19" spans="1:10" ht="38.4" customHeight="1" x14ac:dyDescent="0.3">
      <c r="A19" s="13" t="s">
        <v>44</v>
      </c>
      <c r="B19" s="216" t="s">
        <v>45</v>
      </c>
      <c r="C19" s="215" t="s">
        <v>46</v>
      </c>
      <c r="D19" s="14" t="s">
        <v>47</v>
      </c>
      <c r="E19" s="293" t="s">
        <v>48</v>
      </c>
      <c r="F19" s="294"/>
      <c r="G19" s="1"/>
      <c r="H19" s="1"/>
      <c r="I19" s="1"/>
      <c r="J19" s="1"/>
    </row>
    <row r="20" spans="1:10" ht="43.2" customHeight="1" x14ac:dyDescent="0.3">
      <c r="A20" s="30" t="s">
        <v>137</v>
      </c>
      <c r="B20" s="33">
        <v>5</v>
      </c>
      <c r="C20" s="31">
        <v>1</v>
      </c>
      <c r="D20" s="10">
        <f>+(1-(C20/B20))*100</f>
        <v>80</v>
      </c>
      <c r="E20" s="295" t="str">
        <f>IF(D20&gt;=100, "Aceptación Total", "Rechazo")</f>
        <v>Rechazo</v>
      </c>
      <c r="F20" s="296"/>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4" t="s">
        <v>71</v>
      </c>
      <c r="B26" s="1"/>
      <c r="C26" s="1"/>
      <c r="D26" s="1"/>
      <c r="E26" s="1"/>
      <c r="F26" s="1"/>
      <c r="G26" s="1"/>
      <c r="H26" s="1"/>
      <c r="I26" s="1"/>
      <c r="J26" s="1"/>
    </row>
    <row r="27" spans="1:10" x14ac:dyDescent="0.3">
      <c r="A27" s="13" t="s">
        <v>44</v>
      </c>
      <c r="B27" s="14" t="s">
        <v>59</v>
      </c>
      <c r="C27" s="14" t="s">
        <v>48</v>
      </c>
      <c r="D27" s="1"/>
      <c r="E27" s="1"/>
      <c r="F27" s="1"/>
      <c r="G27" s="1"/>
      <c r="H27" s="1"/>
      <c r="I27" s="1"/>
      <c r="J27" s="1"/>
    </row>
    <row r="28" spans="1:10" x14ac:dyDescent="0.3">
      <c r="A28" s="10" t="str">
        <f>+A20</f>
        <v>RF19</v>
      </c>
      <c r="B28" s="11">
        <f>D20</f>
        <v>80</v>
      </c>
      <c r="C28" s="10">
        <v>100</v>
      </c>
      <c r="D28" s="1"/>
      <c r="E28" s="1"/>
      <c r="F28" s="1"/>
      <c r="G28" s="1"/>
      <c r="H28" s="1"/>
      <c r="I28" s="1"/>
      <c r="J28" s="1"/>
    </row>
    <row r="29" spans="1:10" x14ac:dyDescent="0.3">
      <c r="A29" s="24" t="s">
        <v>60</v>
      </c>
      <c r="B29" s="25">
        <f>SUM(B28:B28)/1</f>
        <v>80</v>
      </c>
      <c r="C29" s="24" t="str">
        <f>IF(B29&gt;=100, "Aceptación Total", "Rechazo")</f>
        <v>Rechazo</v>
      </c>
      <c r="D29" s="1"/>
      <c r="E29" s="1"/>
      <c r="F29" s="1"/>
      <c r="G29" s="1"/>
      <c r="H29" s="1"/>
      <c r="I29" s="1"/>
      <c r="J29" s="1"/>
    </row>
    <row r="30" spans="1:10" x14ac:dyDescent="0.3">
      <c r="A30" s="1"/>
      <c r="B30" s="1"/>
      <c r="C30" s="1"/>
      <c r="D30" s="1"/>
      <c r="E30" s="1"/>
      <c r="F30" s="1"/>
      <c r="G30" s="1"/>
      <c r="H30" s="1"/>
      <c r="I30" s="1"/>
      <c r="J30" s="1"/>
    </row>
    <row r="31" spans="1:10" x14ac:dyDescent="0.3">
      <c r="D31" s="1"/>
      <c r="E31" s="1"/>
      <c r="F31" s="1"/>
      <c r="G31" s="1"/>
      <c r="H31" s="1"/>
      <c r="I31" s="1"/>
      <c r="J31" s="1"/>
    </row>
    <row r="32" spans="1:10" x14ac:dyDescent="0.3">
      <c r="G32" s="1"/>
      <c r="H32" s="1"/>
      <c r="I32" s="1"/>
      <c r="J32" s="1"/>
    </row>
  </sheetData>
  <mergeCells count="6">
    <mergeCell ref="E20:F20"/>
    <mergeCell ref="D9:E9"/>
    <mergeCell ref="D10:E10"/>
    <mergeCell ref="D11:E11"/>
    <mergeCell ref="D13:E13"/>
    <mergeCell ref="E19:F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prueba1 estática</vt:lpstr>
      <vt:lpstr>prueba2 estática</vt:lpstr>
      <vt:lpstr>prueba3 estática</vt:lpstr>
      <vt:lpstr>prueba4 estática</vt:lpstr>
      <vt:lpstr>prueba 5 unitaria</vt:lpstr>
      <vt:lpstr>prueba 6 unitaria</vt:lpstr>
      <vt:lpstr>prueba 7 unitaria</vt:lpstr>
      <vt:lpstr>prueba 8 unitaria</vt:lpstr>
      <vt:lpstr>prueba 9 unitaria</vt:lpstr>
      <vt:lpstr>Prueba integral 10</vt:lpstr>
      <vt:lpstr>Prueba integral 11</vt:lpstr>
      <vt:lpstr>Prueba integral 12</vt:lpstr>
      <vt:lpstr>Prueba integral 13</vt:lpstr>
      <vt:lpstr>Prueba integral 14</vt:lpstr>
      <vt:lpstr>prueba 15 y 16 sistema</vt:lpstr>
      <vt:lpstr>prueba 17 y 18 sistema </vt:lpstr>
      <vt:lpstr>prueba 19 sistema </vt:lpstr>
      <vt:lpstr>prueba 20 usuario</vt:lpstr>
      <vt:lpstr>prueba 21 usuario</vt:lpstr>
      <vt:lpstr>prueba 22 usuario</vt:lpstr>
      <vt:lpstr>prueba 23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Angélica Díaz Barrios</dc:creator>
  <cp:keywords/>
  <dc:description/>
  <cp:lastModifiedBy>DIAZ BARRIOS ANGELICA MARIA</cp:lastModifiedBy>
  <cp:revision/>
  <dcterms:created xsi:type="dcterms:W3CDTF">2015-06-05T18:17:20Z</dcterms:created>
  <dcterms:modified xsi:type="dcterms:W3CDTF">2024-11-25T14:51:04Z</dcterms:modified>
  <cp:category/>
  <cp:contentStatus/>
</cp:coreProperties>
</file>