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8A8B2BC0-09CD-47ED-B976-4BFE123F7111}" xr6:coauthVersionLast="47" xr6:coauthVersionMax="47" xr10:uidLastSave="{00000000-0000-0000-0000-000000000000}"/>
  <bookViews>
    <workbookView xWindow="2940" yWindow="2940" windowWidth="17280" windowHeight="10522" firstSheet="20" activeTab="22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Gammarus Length " sheetId="21" r:id="rId8"/>
    <sheet name="Hydropsyche Development Rates" sheetId="15" r:id="rId9"/>
    <sheet name="Fecundity" sheetId="7" r:id="rId10"/>
    <sheet name="Mortality Rates" sheetId="6" r:id="rId11"/>
    <sheet name="Baetid Mortality Rates" sheetId="10" r:id="rId12"/>
    <sheet name="Hydropsyche Survival Rates " sheetId="16" r:id="rId13"/>
    <sheet name="Sheet5" sheetId="23" r:id="rId14"/>
    <sheet name="Chiro Survival" sheetId="17" r:id="rId15"/>
    <sheet name="Baetid Survival Rates" sheetId="12" r:id="rId16"/>
    <sheet name="NZMS Survival Rates" sheetId="14" r:id="rId17"/>
    <sheet name="NZMS Mortality Rates" sheetId="11" r:id="rId18"/>
    <sheet name="Hydropsyche Mortality Rates" sheetId="9" r:id="rId19"/>
    <sheet name="Chiro Mortality Rates" sheetId="18" r:id="rId20"/>
    <sheet name="Sheet3" sheetId="19" r:id="rId21"/>
    <sheet name="Gammarus Survival Rates" sheetId="20" r:id="rId22"/>
    <sheet name="Sheet7" sheetId="25" r:id="rId23"/>
    <sheet name="Gammarus Mortality Rates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C16" i="23"/>
  <c r="A16" i="23"/>
  <c r="G3" i="22"/>
  <c r="G4" i="22"/>
  <c r="G5" i="22"/>
  <c r="G6" i="22"/>
  <c r="G7" i="22"/>
  <c r="G8" i="22"/>
  <c r="G9" i="22"/>
  <c r="G10" i="22"/>
  <c r="G2" i="22"/>
  <c r="D3" i="22"/>
  <c r="D4" i="22"/>
  <c r="D5" i="22"/>
  <c r="D6" i="22"/>
  <c r="D7" i="22"/>
  <c r="D8" i="22"/>
  <c r="D9" i="22"/>
  <c r="D10" i="22"/>
  <c r="P21" i="22"/>
  <c r="P22" i="22"/>
  <c r="P23" i="22"/>
  <c r="P24" i="22"/>
  <c r="D2" i="22"/>
  <c r="F16" i="21"/>
  <c r="F17" i="21"/>
  <c r="B22" i="21"/>
  <c r="B21" i="21"/>
  <c r="B20" i="21"/>
  <c r="B19" i="21"/>
  <c r="B18" i="21"/>
  <c r="B17" i="21"/>
  <c r="B9" i="21"/>
  <c r="B10" i="21"/>
  <c r="B11" i="21"/>
  <c r="B12" i="21"/>
  <c r="B8" i="21"/>
  <c r="B7" i="21"/>
  <c r="G3" i="18"/>
  <c r="G4" i="18"/>
  <c r="G2" i="18"/>
  <c r="B5" i="17"/>
  <c r="B4" i="17"/>
  <c r="G10" i="18"/>
  <c r="G9" i="18"/>
  <c r="G8" i="18"/>
  <c r="G7" i="18"/>
  <c r="G6" i="18"/>
  <c r="G5" i="18"/>
  <c r="G22" i="18"/>
  <c r="G21" i="18"/>
  <c r="G20" i="18"/>
  <c r="G19" i="18"/>
  <c r="F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<sst xmlns="http://schemas.openxmlformats.org/spreadsheetml/2006/main" count="1004" uniqueCount="367">
  <si>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</si>
  <si>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</si>
  <si>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</si>
  <si>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</si>
  <si>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</si>
  <si>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</si>
  <si>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</si>
  <si>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</si>
  <si>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</si>
  <si>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</si>
  <si>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</si>
  <si>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</si>
  <si>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</si>
  <si>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</si>
  <si>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</si>
  <si>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</si>
  <si>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</si>
  <si>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</si>
  <si>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</si>
  <si>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</si>
  <si>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</si>
  <si>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</si>
  <si>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</si>
  <si>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</si>
  <si>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</si>
  <si>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</si>
  <si>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</si>
  <si>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</si>
  <si>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</si>
  <si>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</si>
  <si>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</si>
  <si>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</si>
  <si>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</si>
  <si>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</si>
  <si>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</si>
  <si>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</si>
  <si>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</si>
  <si>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</si>
  <si>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</si>
  <si>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</si>
  <si>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</si>
  <si>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</si>
  <si>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</si>
  <si>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</si>
  <si>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</si>
  <si>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</si>
  <si>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</si>
  <si>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</si>
  <si>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</si>
  <si>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</si>
  <si>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</si>
  <si>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</si>
  <si>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</si>
  <si>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</si>
  <si>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</si>
  <si>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</si>
  <si>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</si>
  <si>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</si>
  <si>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</si>
  <si>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</si>
  <si>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</si>
  <si>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</si>
  <si>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</si>
  <si>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</si>
  <si>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</si>
  <si>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</si>
  <si>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</si>
  <si>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</si>
  <si>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</si>
  <si>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</si>
  <si>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</si>
  <si>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</si>
  <si>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</si>
  <si>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</si>
  <si>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</si>
  <si>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</si>
  <si>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</si>
  <si>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</si>
  <si>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</si>
  <si>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</si>
  <si>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</si>
  <si>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</si>
  <si>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</si>
  <si>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</si>
  <si>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</si>
  <si>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</si>
  <si>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</si>
  <si>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</si>
  <si>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</si>
  <si>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</si>
  <si>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</si>
  <si>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</si>
  <si>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</si>
  <si>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</si>
  <si>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</si>
  <si>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</si>
  <si>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</si>
  <si>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</si>
  <si>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</si>
  <si>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</si>
  <si>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</si>
  <si>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</si>
  <si>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</si>
  <si>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</si>
  <si>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</si>
  <si>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</si>
  <si>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</si>
  <si>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</si>
  <si>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</si>
  <si>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</si>
  <si>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</si>
  <si>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</si>
  <si>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</si>
  <si>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</si>
  <si>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</si>
  <si>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</si>
  <si>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</si>
  <si>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</si>
  <si>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</si>
  <si>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</si>
  <si>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</si>
  <si>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</si>
  <si>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</si>
  <si>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</si>
  <si>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</si>
  <si>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</si>
  <si>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</si>
  <si>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</si>
  <si>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</si>
  <si>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</si>
  <si>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</si>
  <si>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</si>
  <si>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</si>
  <si>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</si>
  <si>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</si>
  <si>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</si>
  <si>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</si>
  <si>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</si>
  <si>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</si>
  <si>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</si>
  <si>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</si>
  <si>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</si>
  <si>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</si>
  <si>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</si>
  <si>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</si>
  <si>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</si>
  <si>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</si>
  <si>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</si>
  <si>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</si>
  <si>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</si>
  <si>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</si>
  <si>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</si>
  <si>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</si>
  <si>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</si>
  <si>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</si>
  <si>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</si>
  <si>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</si>
  <si>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</si>
  <si>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</si>
  <si>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</si>
  <si>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</si>
  <si>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</si>
  <si>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</si>
  <si>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</si>
  <si>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</si>
  <si>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</si>
  <si>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</si>
  <si>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</si>
  <si>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</si>
  <si>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</si>
  <si>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</si>
  <si>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</si>
  <si>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</si>
  <si>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</si>
  <si>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</si>
  <si>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</si>
  <si>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</si>
  <si>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</si>
  <si>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</si>
  <si>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</si>
  <si>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</si>
  <si>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</si>
  <si>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</si>
  <si>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</si>
  <si>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</si>
  <si>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</si>
  <si>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</si>
  <si>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</si>
  <si>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</si>
  <si>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</si>
  <si>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</si>
  <si>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</si>
  <si>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</si>
  <si>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</si>
  <si>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</si>
  <si>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</si>
  <si>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</si>
  <si>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</si>
  <si>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</si>
  <si>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</si>
  <si>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</si>
  <si>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</si>
  <si>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</si>
  <si>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</si>
  <si>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</si>
  <si>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</si>
  <si>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</si>
  <si>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</si>
  <si>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</si>
  <si>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</si>
  <si>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</si>
  <si>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</si>
  <si>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</si>
  <si>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</si>
  <si>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</si>
  <si>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</si>
  <si>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</si>
  <si>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</si>
  <si>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</si>
  <si>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</si>
  <si>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</si>
  <si>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</si>
  <si>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</si>
  <si>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</si>
  <si>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</si>
  <si>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</si>
  <si>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</si>
  <si>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</si>
  <si>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</si>
  <si>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</si>
  <si>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</si>
  <si>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</si>
  <si>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</si>
  <si>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</si>
  <si>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</si>
  <si>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</si>
  <si>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</si>
  <si>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</si>
  <si>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</si>
  <si>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</si>
  <si>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</si>
  <si>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</si>
  <si>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</si>
  <si>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</si>
  <si>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</si>
  <si>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</si>
  <si>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</si>
  <si>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</si>
  <si>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</si>
  <si>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</si>
  <si>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</si>
  <si>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</si>
  <si>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</si>
  <si>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</si>
  <si>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</si>
  <si>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</si>
  <si>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</si>
  <si>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</si>
  <si>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</si>
  <si>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</si>
  <si>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</si>
  <si>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</si>
  <si>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</si>
  <si>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</si>
  <si>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</si>
  <si>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</si>
  <si>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</si>
  <si>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</si>
  <si>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</si>
  <si>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</si>
  <si>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</si>
  <si>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</si>
  <si>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</si>
  <si>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</si>
  <si>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</si>
  <si>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</si>
  <si>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</si>
  <si>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</si>
  <si>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</si>
  <si>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</si>
  <si>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</si>
  <si>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</si>
  <si>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</si>
  <si>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</si>
  <si>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</si>
  <si>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</si>
  <si>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</si>
  <si>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</si>
  <si>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</si>
  <si>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</si>
  <si>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</si>
  <si>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</si>
  <si>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</si>
  <si>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</si>
  <si>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</si>
  <si>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</si>
  <si>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</si>
  <si>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</si>
  <si>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</si>
  <si>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</si>
  <si>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</si>
  <si>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</si>
  <si>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</si>
  <si>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</si>
  <si>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</si>
  <si>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</si>
  <si>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</si>
  <si>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</si>
  <si>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</si>
  <si>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</si>
  <si>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</si>
  <si>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</si>
  <si>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</si>
  <si>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</si>
  <si>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</si>
  <si>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</si>
  <si>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</si>
  <si>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</si>
  <si>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</si>
  <si>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</si>
  <si>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</si>
  <si>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</si>
  <si>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</si>
  <si>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</si>
  <si>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</si>
  <si>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</si>
  <si>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</si>
  <si>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</si>
  <si>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</si>
  <si>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</si>
  <si>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</si>
  <si>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</si>
  <si>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</si>
  <si>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</si>
  <si>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</si>
  <si>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</si>
  <si>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</si>
  <si>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</si>
  <si>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Bond &amp; Downes, 2003</t>
  </si>
  <si>
    <t>Stevens, 1998</t>
  </si>
  <si>
    <t>Sankarperumal &amp; Pandian,1991</t>
  </si>
  <si>
    <t>Reyes-Maldonado et al 2021</t>
  </si>
  <si>
    <t>Jackson &amp; Fisher, 1986</t>
  </si>
  <si>
    <t>Stratment et al. 2014</t>
  </si>
  <si>
    <t>NZMS Growth Rate (mm/mo)</t>
  </si>
  <si>
    <t>Citations</t>
  </si>
  <si>
    <t>Dybdahl &amp; Kane, 2005</t>
  </si>
  <si>
    <t>Jakob et al., 2016</t>
  </si>
  <si>
    <t>Length</t>
  </si>
  <si>
    <t>Hynes, 1995</t>
  </si>
  <si>
    <t>Hynes, 1972</t>
  </si>
  <si>
    <t>Stage 1</t>
  </si>
  <si>
    <t>Stage 2</t>
  </si>
  <si>
    <t>Stage 3</t>
  </si>
  <si>
    <t xml:space="preserve">less than 7 </t>
  </si>
  <si>
    <t>7 to 9</t>
  </si>
  <si>
    <t xml:space="preserve">9 + </t>
  </si>
  <si>
    <t xml:space="preserve">Vereschagina </t>
  </si>
  <si>
    <t>Before</t>
  </si>
  <si>
    <t>After</t>
  </si>
  <si>
    <t>Robinson 2003</t>
  </si>
  <si>
    <t>Survival Rates</t>
  </si>
  <si>
    <t>A1</t>
  </si>
  <si>
    <t>A3</t>
  </si>
  <si>
    <t>A2</t>
  </si>
  <si>
    <t>J1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</si>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</sst>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0" applyAlignment="1">
      <alignment vertical="center"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C2" sqref="C2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workbookViewId="0">
      <selection activeCell="F22" sqref="F22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70A4-436C-4524-94E1-22A9A359BC5A}">
  <dimension ref="A1:E16"/>
  <sheetViews>
    <sheetView workbookViewId="0">
      <selection activeCell="A16" sqref="A16"/>
    </sheetView>
  </sheetViews>
  <sheetFormatPr defaultRowHeight="14.25" x14ac:dyDescent="0.45"/>
  <sheetData>
    <row r="1" spans="1:5" x14ac:dyDescent="0.45">
      <c r="A1" t="s">
        <v>361</v>
      </c>
    </row>
    <row r="2" spans="1:5" x14ac:dyDescent="0.45">
      <c r="A2" t="s">
        <v>365</v>
      </c>
      <c r="B2" t="s">
        <v>366</v>
      </c>
      <c r="C2" t="s">
        <v>362</v>
      </c>
      <c r="D2" t="s">
        <v>364</v>
      </c>
      <c r="E2" t="s">
        <v>363</v>
      </c>
    </row>
    <row r="3" spans="1:5" x14ac:dyDescent="0.45">
      <c r="A3">
        <v>0.99</v>
      </c>
      <c r="B3">
        <v>1</v>
      </c>
      <c r="C3">
        <v>0.96</v>
      </c>
      <c r="D3">
        <v>0.84</v>
      </c>
      <c r="E3">
        <v>0.64</v>
      </c>
    </row>
    <row r="4" spans="1:5" x14ac:dyDescent="0.45">
      <c r="A4">
        <v>1</v>
      </c>
      <c r="B4">
        <v>0.81</v>
      </c>
      <c r="C4">
        <v>0.66</v>
      </c>
      <c r="D4">
        <v>0.6</v>
      </c>
      <c r="E4">
        <v>0.6</v>
      </c>
    </row>
    <row r="5" spans="1:5" x14ac:dyDescent="0.45">
      <c r="A5">
        <v>0.57999999999999996</v>
      </c>
      <c r="B5">
        <v>0.64</v>
      </c>
      <c r="C5">
        <v>0.65</v>
      </c>
      <c r="D5">
        <v>0.62</v>
      </c>
      <c r="E5">
        <v>0.54</v>
      </c>
    </row>
    <row r="6" spans="1:5" x14ac:dyDescent="0.45">
      <c r="A6">
        <v>0.46</v>
      </c>
      <c r="B6">
        <v>0.65</v>
      </c>
      <c r="C6">
        <v>0.7</v>
      </c>
      <c r="D6">
        <v>0.61</v>
      </c>
      <c r="E6">
        <v>0.39</v>
      </c>
    </row>
    <row r="7" spans="1:5" x14ac:dyDescent="0.45">
      <c r="A7">
        <v>0.63</v>
      </c>
      <c r="B7">
        <v>1</v>
      </c>
      <c r="C7">
        <v>1</v>
      </c>
      <c r="D7">
        <v>0.88</v>
      </c>
      <c r="E7">
        <v>0.38</v>
      </c>
    </row>
    <row r="8" spans="1:5" x14ac:dyDescent="0.45">
      <c r="A8">
        <v>0.59</v>
      </c>
      <c r="B8">
        <v>0.92</v>
      </c>
      <c r="C8">
        <v>0.97</v>
      </c>
      <c r="D8">
        <v>0.75</v>
      </c>
      <c r="E8">
        <v>0.38</v>
      </c>
    </row>
    <row r="9" spans="1:5" x14ac:dyDescent="0.45">
      <c r="A9">
        <v>0.82</v>
      </c>
      <c r="B9">
        <v>0.96</v>
      </c>
      <c r="C9">
        <v>0.92</v>
      </c>
      <c r="D9">
        <v>0.72</v>
      </c>
      <c r="E9">
        <v>0.24</v>
      </c>
    </row>
    <row r="10" spans="1:5" x14ac:dyDescent="0.45">
      <c r="A10">
        <v>0.77</v>
      </c>
      <c r="B10">
        <v>0.78</v>
      </c>
      <c r="C10">
        <v>0.72</v>
      </c>
      <c r="D10">
        <v>0.57999999999999996</v>
      </c>
      <c r="E10">
        <v>0.34</v>
      </c>
    </row>
    <row r="11" spans="1:5" x14ac:dyDescent="0.45">
      <c r="A11">
        <v>0.82</v>
      </c>
      <c r="B11">
        <v>0.95</v>
      </c>
      <c r="C11">
        <v>0.91</v>
      </c>
      <c r="D11">
        <v>0.72</v>
      </c>
      <c r="E11">
        <v>0.36</v>
      </c>
    </row>
    <row r="12" spans="1:5" x14ac:dyDescent="0.45">
      <c r="A12">
        <v>0.98</v>
      </c>
      <c r="B12">
        <v>0.81</v>
      </c>
      <c r="C12">
        <v>0.63</v>
      </c>
      <c r="D12">
        <v>0.45</v>
      </c>
      <c r="E12">
        <v>0.37</v>
      </c>
    </row>
    <row r="13" spans="1:5" x14ac:dyDescent="0.45">
      <c r="A13">
        <v>1</v>
      </c>
      <c r="B13">
        <v>0.93</v>
      </c>
      <c r="C13">
        <v>0.77</v>
      </c>
      <c r="D13">
        <v>0.53</v>
      </c>
      <c r="E13">
        <v>0.25</v>
      </c>
    </row>
    <row r="14" spans="1:5" x14ac:dyDescent="0.45">
      <c r="A14">
        <v>1</v>
      </c>
      <c r="B14">
        <v>0.73</v>
      </c>
      <c r="C14">
        <v>0.52</v>
      </c>
      <c r="D14">
        <v>0.38</v>
      </c>
      <c r="E14">
        <v>0.31</v>
      </c>
    </row>
    <row r="16" spans="1:5" x14ac:dyDescent="0.45">
      <c r="A16">
        <f>AVERAGEA(A3:B14)</f>
        <v>0.82583333333333331</v>
      </c>
      <c r="C16">
        <f>AVERAGEA(C3:E14)</f>
        <v>0.60805555555555557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34"/>
  <sheetViews>
    <sheetView workbookViewId="0">
      <selection activeCell="G11" sqref="G11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37</v>
      </c>
      <c r="B2" s="7">
        <v>0.2</v>
      </c>
      <c r="C2" t="s">
        <v>340</v>
      </c>
    </row>
    <row r="3" spans="1:3" x14ac:dyDescent="0.45">
      <c r="A3">
        <v>32</v>
      </c>
      <c r="B3" s="7">
        <v>0.5</v>
      </c>
      <c r="C3" t="s">
        <v>340</v>
      </c>
    </row>
    <row r="4" spans="1:3" x14ac:dyDescent="0.45">
      <c r="A4">
        <v>27</v>
      </c>
      <c r="B4">
        <f>1-0.467</f>
        <v>0.53299999999999992</v>
      </c>
      <c r="C4" t="s">
        <v>340</v>
      </c>
    </row>
    <row r="5" spans="1:3" x14ac:dyDescent="0.45">
      <c r="A5">
        <v>22</v>
      </c>
      <c r="B5">
        <f>1-0.458</f>
        <v>0.54200000000000004</v>
      </c>
      <c r="C5" t="s">
        <v>340</v>
      </c>
    </row>
    <row r="6" spans="1:3" x14ac:dyDescent="0.45">
      <c r="A6">
        <v>35</v>
      </c>
      <c r="B6">
        <v>9.9999999999999995E-7</v>
      </c>
      <c r="C6" t="s">
        <v>341</v>
      </c>
    </row>
    <row r="7" spans="1:3" x14ac:dyDescent="0.45">
      <c r="A7">
        <v>5</v>
      </c>
      <c r="B7">
        <v>0.16437625080000001</v>
      </c>
      <c r="C7" t="s">
        <v>336</v>
      </c>
    </row>
    <row r="8" spans="1:3" x14ac:dyDescent="0.45">
      <c r="A8">
        <v>5</v>
      </c>
      <c r="B8">
        <v>1E-4</v>
      </c>
      <c r="C8" t="s">
        <v>336</v>
      </c>
    </row>
    <row r="9" spans="1:3" x14ac:dyDescent="0.45">
      <c r="A9">
        <v>9</v>
      </c>
      <c r="B9">
        <v>0.4480741547</v>
      </c>
      <c r="C9" t="s">
        <v>336</v>
      </c>
    </row>
    <row r="10" spans="1:3" x14ac:dyDescent="0.45">
      <c r="A10">
        <v>9</v>
      </c>
      <c r="B10">
        <v>0.30897791499999999</v>
      </c>
      <c r="C10" t="s">
        <v>336</v>
      </c>
    </row>
    <row r="11" spans="1:3" x14ac:dyDescent="0.45">
      <c r="A11">
        <v>14</v>
      </c>
      <c r="B11">
        <v>0.69146448510000003</v>
      </c>
      <c r="C11" t="s">
        <v>336</v>
      </c>
    </row>
    <row r="12" spans="1:3" x14ac:dyDescent="0.45">
      <c r="A12">
        <v>14</v>
      </c>
      <c r="B12">
        <v>0.84645904289999996</v>
      </c>
      <c r="C12" t="s">
        <v>336</v>
      </c>
    </row>
    <row r="13" spans="1:3" x14ac:dyDescent="0.45">
      <c r="A13">
        <v>18</v>
      </c>
      <c r="B13">
        <v>0.54506513109999999</v>
      </c>
      <c r="C13" t="s">
        <v>336</v>
      </c>
    </row>
    <row r="14" spans="1:3" x14ac:dyDescent="0.45">
      <c r="A14">
        <v>18</v>
      </c>
      <c r="B14">
        <v>0.95137108950000004</v>
      </c>
      <c r="C14" t="s">
        <v>336</v>
      </c>
    </row>
    <row r="15" spans="1:3" x14ac:dyDescent="0.45">
      <c r="A15">
        <v>37.5</v>
      </c>
      <c r="B15" s="7">
        <v>0.1</v>
      </c>
      <c r="C15" t="s">
        <v>339</v>
      </c>
    </row>
    <row r="16" spans="1:3" x14ac:dyDescent="0.45">
      <c r="A16">
        <v>35</v>
      </c>
      <c r="B16" s="7">
        <v>0.42</v>
      </c>
      <c r="C16" t="s">
        <v>339</v>
      </c>
    </row>
    <row r="17" spans="1:3" x14ac:dyDescent="0.45">
      <c r="A17">
        <v>32.5</v>
      </c>
      <c r="B17" s="7">
        <v>0.57999999999999996</v>
      </c>
      <c r="C17" t="s">
        <v>339</v>
      </c>
    </row>
    <row r="18" spans="1:3" x14ac:dyDescent="0.45">
      <c r="A18">
        <v>30</v>
      </c>
      <c r="B18" s="7">
        <v>0.37</v>
      </c>
      <c r="C18" t="s">
        <v>339</v>
      </c>
    </row>
    <row r="19" spans="1:3" x14ac:dyDescent="0.45">
      <c r="A19">
        <v>27.5</v>
      </c>
      <c r="B19" s="7">
        <v>0.6</v>
      </c>
      <c r="C19" t="s">
        <v>339</v>
      </c>
    </row>
    <row r="20" spans="1:3" x14ac:dyDescent="0.45">
      <c r="A20">
        <v>25</v>
      </c>
      <c r="B20" s="7">
        <v>0.54</v>
      </c>
      <c r="C20" t="s">
        <v>339</v>
      </c>
    </row>
    <row r="21" spans="1:3" x14ac:dyDescent="0.45">
      <c r="A21">
        <v>22.5</v>
      </c>
      <c r="B21" s="7">
        <v>0.25</v>
      </c>
      <c r="C21" t="s">
        <v>339</v>
      </c>
    </row>
    <row r="22" spans="1:3" x14ac:dyDescent="0.45">
      <c r="A22">
        <v>20</v>
      </c>
      <c r="B22" s="7">
        <v>0.6</v>
      </c>
      <c r="C22" t="s">
        <v>339</v>
      </c>
    </row>
    <row r="23" spans="1:3" x14ac:dyDescent="0.45">
      <c r="A23">
        <v>17.5</v>
      </c>
      <c r="B23" s="7">
        <v>0.25</v>
      </c>
      <c r="C23" t="s">
        <v>339</v>
      </c>
    </row>
    <row r="24" spans="1:3" x14ac:dyDescent="0.45">
      <c r="A24">
        <v>15</v>
      </c>
      <c r="B24" s="7">
        <v>0.6</v>
      </c>
      <c r="C24" t="s">
        <v>339</v>
      </c>
    </row>
    <row r="25" spans="1:3" x14ac:dyDescent="0.45">
      <c r="A25">
        <v>12.5</v>
      </c>
      <c r="B25" s="7">
        <v>0.56000000000000005</v>
      </c>
      <c r="C25" t="s">
        <v>339</v>
      </c>
    </row>
    <row r="26" spans="1:3" x14ac:dyDescent="0.45">
      <c r="A26">
        <v>5</v>
      </c>
      <c r="B26" s="7">
        <v>0.4</v>
      </c>
      <c r="C26" t="s">
        <v>343</v>
      </c>
    </row>
    <row r="27" spans="1:3" x14ac:dyDescent="0.45">
      <c r="A27">
        <v>35</v>
      </c>
      <c r="B27" s="7">
        <v>3.2099999999999997E-2</v>
      </c>
      <c r="C27" t="s">
        <v>343</v>
      </c>
    </row>
    <row r="28" spans="1:3" x14ac:dyDescent="0.45">
      <c r="A28">
        <v>15</v>
      </c>
      <c r="B28" s="7">
        <v>0.31900000000000001</v>
      </c>
      <c r="C28" t="s">
        <v>343</v>
      </c>
    </row>
    <row r="29" spans="1:3" x14ac:dyDescent="0.45">
      <c r="A29">
        <v>20</v>
      </c>
      <c r="B29" s="7">
        <v>0.77600000000000002</v>
      </c>
      <c r="C29" t="s">
        <v>343</v>
      </c>
    </row>
    <row r="30" spans="1:3" x14ac:dyDescent="0.45">
      <c r="A30">
        <v>22</v>
      </c>
      <c r="B30" s="7">
        <v>0.753</v>
      </c>
      <c r="C30" t="s">
        <v>343</v>
      </c>
    </row>
    <row r="31" spans="1:3" x14ac:dyDescent="0.45">
      <c r="A31">
        <v>25</v>
      </c>
      <c r="B31" s="7">
        <v>0.753</v>
      </c>
      <c r="C31" t="s">
        <v>343</v>
      </c>
    </row>
    <row r="32" spans="1:3" x14ac:dyDescent="0.45">
      <c r="A32">
        <v>28</v>
      </c>
      <c r="B32" s="7">
        <v>0.82399999999999995</v>
      </c>
      <c r="C32" t="s">
        <v>343</v>
      </c>
    </row>
    <row r="33" spans="1:3" x14ac:dyDescent="0.45">
      <c r="A33">
        <v>30</v>
      </c>
      <c r="B33" s="7">
        <v>0.78</v>
      </c>
      <c r="C33" t="s">
        <v>343</v>
      </c>
    </row>
    <row r="34" spans="1:3" x14ac:dyDescent="0.45">
      <c r="A34">
        <v>32</v>
      </c>
      <c r="B34" s="7">
        <v>0.47899999999999998</v>
      </c>
      <c r="C34" t="s">
        <v>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B22" sqref="B22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C6" sqref="C6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workbookViewId="0">
      <selection activeCell="C5" sqref="C5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8"/>
      <c r="M1" s="6"/>
      <c r="N1" s="6"/>
      <c r="O1" s="6"/>
      <c r="P1" s="6"/>
      <c r="Q1" s="6"/>
      <c r="R1" s="6"/>
    </row>
    <row r="2" spans="1:18" x14ac:dyDescent="0.45">
      <c r="B2">
        <v>0.51200000000000001</v>
      </c>
      <c r="C2">
        <v>0.86351931330472098</v>
      </c>
      <c r="D2" t="s">
        <v>342</v>
      </c>
      <c r="F2">
        <v>0.15</v>
      </c>
      <c r="G2">
        <f>B2/F2</f>
        <v>3.4133333333333336</v>
      </c>
      <c r="L2" s="8"/>
      <c r="M2" s="6"/>
      <c r="N2" s="6"/>
      <c r="O2" s="6"/>
      <c r="P2" s="6"/>
      <c r="Q2" s="6"/>
      <c r="R2" s="6"/>
    </row>
    <row r="3" spans="1:18" x14ac:dyDescent="0.45">
      <c r="B3">
        <v>82.8</v>
      </c>
      <c r="C3">
        <v>1</v>
      </c>
      <c r="D3" t="s">
        <v>342</v>
      </c>
      <c r="F3">
        <v>0.15</v>
      </c>
      <c r="G3">
        <f t="shared" ref="G3:G4" si="0">B3/F3</f>
        <v>552</v>
      </c>
      <c r="L3" s="8"/>
      <c r="M3" s="6"/>
      <c r="N3" s="6"/>
      <c r="O3" s="6"/>
      <c r="P3" s="6"/>
      <c r="Q3" s="6"/>
      <c r="R3" s="6"/>
    </row>
    <row r="4" spans="1:18" x14ac:dyDescent="0.45">
      <c r="B4">
        <v>3.31</v>
      </c>
      <c r="C4">
        <v>0.98141809290953541</v>
      </c>
      <c r="D4" t="s">
        <v>342</v>
      </c>
      <c r="F4">
        <v>0.15</v>
      </c>
      <c r="G4">
        <f t="shared" si="0"/>
        <v>22.066666666666666</v>
      </c>
      <c r="L4" s="8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0.54400000000000004</v>
      </c>
      <c r="C5">
        <v>0.747</v>
      </c>
      <c r="D5" t="s">
        <v>300</v>
      </c>
      <c r="F5">
        <v>2.7</v>
      </c>
      <c r="G5">
        <f t="shared" ref="G5:G10" si="1">B5/F5</f>
        <v>0.20148148148148148</v>
      </c>
      <c r="L5" s="8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</v>
      </c>
      <c r="D6" t="s">
        <v>300</v>
      </c>
      <c r="F6">
        <v>2.7</v>
      </c>
      <c r="G6">
        <f t="shared" si="1"/>
        <v>0.20148148148148148</v>
      </c>
      <c r="L6" s="8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0.49</v>
      </c>
      <c r="D7" t="s">
        <v>300</v>
      </c>
      <c r="F7">
        <v>1.6</v>
      </c>
      <c r="G7">
        <f t="shared" si="1"/>
        <v>0.34</v>
      </c>
      <c r="L7" s="8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0.47099999999999997</v>
      </c>
      <c r="C8">
        <v>0.89300000000000002</v>
      </c>
      <c r="D8" t="s">
        <v>300</v>
      </c>
      <c r="F8">
        <v>2.7</v>
      </c>
      <c r="G8">
        <f t="shared" si="1"/>
        <v>0.17444444444444443</v>
      </c>
      <c r="L8" s="8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0.49</v>
      </c>
      <c r="D9" t="s">
        <v>300</v>
      </c>
      <c r="F9">
        <v>2.7</v>
      </c>
      <c r="G9">
        <f t="shared" si="1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</v>
      </c>
      <c r="D10" t="s">
        <v>300</v>
      </c>
      <c r="F10">
        <v>1.6</v>
      </c>
      <c r="G10">
        <f t="shared" si="1"/>
        <v>0.29437499999999994</v>
      </c>
    </row>
    <row r="11" spans="1:18" x14ac:dyDescent="0.45">
      <c r="A11" t="s">
        <v>40</v>
      </c>
      <c r="B11">
        <v>6.4399999999999995E-3</v>
      </c>
      <c r="C11">
        <v>0</v>
      </c>
      <c r="D11" t="s">
        <v>338</v>
      </c>
      <c r="F11">
        <v>3.0100000000000002E-2</v>
      </c>
      <c r="G11">
        <v>0.21395348837209299</v>
      </c>
    </row>
    <row r="12" spans="1:18" x14ac:dyDescent="0.45">
      <c r="A12" t="s">
        <v>40</v>
      </c>
      <c r="B12">
        <v>1.9319999999999997E-2</v>
      </c>
      <c r="C12">
        <v>0.86</v>
      </c>
      <c r="D12" t="s">
        <v>338</v>
      </c>
      <c r="F12">
        <v>3.0100000000000002E-2</v>
      </c>
      <c r="G12">
        <v>0.64186046511627892</v>
      </c>
    </row>
    <row r="13" spans="1:18" x14ac:dyDescent="0.45">
      <c r="A13" t="s">
        <v>40</v>
      </c>
      <c r="B13">
        <v>4.409999999999999E-3</v>
      </c>
      <c r="C13">
        <v>0.18</v>
      </c>
      <c r="D13" t="s">
        <v>338</v>
      </c>
      <c r="F13">
        <v>3.0100000000000002E-2</v>
      </c>
      <c r="G13">
        <v>0.14651162790697672</v>
      </c>
    </row>
    <row r="14" spans="1:18" x14ac:dyDescent="0.45">
      <c r="A14" t="s">
        <v>40</v>
      </c>
      <c r="B14">
        <v>3.0100000000000002E-2</v>
      </c>
      <c r="C14">
        <v>0.69</v>
      </c>
      <c r="D14" t="s">
        <v>338</v>
      </c>
      <c r="F14">
        <v>3.0100000000000002E-2</v>
      </c>
      <c r="G14">
        <v>1</v>
      </c>
    </row>
    <row r="15" spans="1:18" x14ac:dyDescent="0.45">
      <c r="A15" t="s">
        <v>40</v>
      </c>
      <c r="B15">
        <v>5.6699999999999997E-3</v>
      </c>
      <c r="C15">
        <v>0</v>
      </c>
      <c r="D15" t="s">
        <v>338</v>
      </c>
      <c r="F15">
        <v>3.0100000000000002E-2</v>
      </c>
      <c r="G15">
        <v>0.1883720930232558</v>
      </c>
    </row>
    <row r="16" spans="1:18" x14ac:dyDescent="0.45">
      <c r="A16" t="s">
        <v>40</v>
      </c>
      <c r="B16">
        <v>2.205E-2</v>
      </c>
      <c r="C16">
        <v>0.77</v>
      </c>
      <c r="D16" t="s">
        <v>338</v>
      </c>
      <c r="F16">
        <v>3.0100000000000002E-2</v>
      </c>
      <c r="G16">
        <v>0.73255813953488369</v>
      </c>
    </row>
    <row r="17" spans="1:7" x14ac:dyDescent="0.45">
      <c r="A17" t="s">
        <v>40</v>
      </c>
      <c r="B17">
        <v>5.8800000000000007E-3</v>
      </c>
      <c r="C17">
        <v>0.45</v>
      </c>
      <c r="D17" t="s">
        <v>338</v>
      </c>
      <c r="F17">
        <v>3.0100000000000002E-2</v>
      </c>
      <c r="G17">
        <v>0.19534883720930235</v>
      </c>
    </row>
    <row r="18" spans="1:7" x14ac:dyDescent="0.45">
      <c r="A18" t="s">
        <v>40</v>
      </c>
      <c r="B18">
        <v>2.2994999999999998E-2</v>
      </c>
      <c r="C18">
        <v>0.94</v>
      </c>
      <c r="D18" t="s">
        <v>338</v>
      </c>
      <c r="F18">
        <v>3.0100000000000002E-2</v>
      </c>
      <c r="G18">
        <v>0.76395348837209287</v>
      </c>
    </row>
    <row r="19" spans="1:7" x14ac:dyDescent="0.45">
      <c r="A19" t="s">
        <v>40</v>
      </c>
      <c r="B19">
        <v>0.3</v>
      </c>
      <c r="C19">
        <v>0.84099999999999997</v>
      </c>
      <c r="D19" t="s">
        <v>154</v>
      </c>
      <c r="F19">
        <v>36.8119011</v>
      </c>
      <c r="G19">
        <f t="shared" ref="G19:G22" si="2">B19/F19</f>
        <v>8.1495383567679967E-3</v>
      </c>
    </row>
    <row r="20" spans="1:7" x14ac:dyDescent="0.45">
      <c r="A20" t="s">
        <v>40</v>
      </c>
      <c r="B20">
        <v>1.7</v>
      </c>
      <c r="C20">
        <v>0.98099999999999998</v>
      </c>
      <c r="D20" t="s">
        <v>154</v>
      </c>
      <c r="F20">
        <v>36.8119011</v>
      </c>
      <c r="G20">
        <f t="shared" si="2"/>
        <v>4.6180717355018643E-2</v>
      </c>
    </row>
    <row r="21" spans="1:7" x14ac:dyDescent="0.45">
      <c r="A21" t="s">
        <v>40</v>
      </c>
      <c r="B21">
        <v>8.5</v>
      </c>
      <c r="C21">
        <v>0.95599999999999996</v>
      </c>
      <c r="D21" t="s">
        <v>154</v>
      </c>
      <c r="F21">
        <v>36.8119011</v>
      </c>
      <c r="G21">
        <f t="shared" si="2"/>
        <v>0.23090358677509323</v>
      </c>
    </row>
    <row r="22" spans="1:7" x14ac:dyDescent="0.45">
      <c r="A22" t="s">
        <v>40</v>
      </c>
      <c r="B22">
        <v>26</v>
      </c>
      <c r="C22">
        <v>0.90100000000000002</v>
      </c>
      <c r="D22" t="s">
        <v>154</v>
      </c>
      <c r="F22">
        <v>36.8119011</v>
      </c>
      <c r="G22">
        <f t="shared" si="2"/>
        <v>0.70629332425322633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72D-33FE-4713-A31D-A4A12D21A4AC}">
  <dimension ref="A1:C10"/>
  <sheetViews>
    <sheetView workbookViewId="0">
      <selection activeCell="B1" sqref="B1"/>
    </sheetView>
  </sheetViews>
  <sheetFormatPr defaultRowHeight="14.25" x14ac:dyDescent="0.45"/>
  <sheetData>
    <row r="1" spans="1:3" x14ac:dyDescent="0.45">
      <c r="A1" t="s">
        <v>325</v>
      </c>
      <c r="B1" t="s">
        <v>344</v>
      </c>
      <c r="C1" t="s">
        <v>345</v>
      </c>
    </row>
    <row r="2" spans="1:3" x14ac:dyDescent="0.45">
      <c r="A2">
        <v>12</v>
      </c>
      <c r="B2">
        <v>0.53800000000000003</v>
      </c>
      <c r="C2" t="s">
        <v>346</v>
      </c>
    </row>
    <row r="3" spans="1:3" x14ac:dyDescent="0.45">
      <c r="A3">
        <v>12</v>
      </c>
      <c r="B3">
        <v>0.54800000000000004</v>
      </c>
      <c r="C3" t="s">
        <v>346</v>
      </c>
    </row>
    <row r="4" spans="1:3" x14ac:dyDescent="0.45">
      <c r="A4">
        <v>12</v>
      </c>
      <c r="B4">
        <v>0.53900000000000003</v>
      </c>
      <c r="C4" t="s">
        <v>346</v>
      </c>
    </row>
    <row r="5" spans="1:3" x14ac:dyDescent="0.45">
      <c r="A5">
        <v>18</v>
      </c>
      <c r="B5">
        <v>1.1000000000000001</v>
      </c>
      <c r="C5" t="s">
        <v>346</v>
      </c>
    </row>
    <row r="6" spans="1:3" x14ac:dyDescent="0.45">
      <c r="A6">
        <v>18</v>
      </c>
      <c r="B6">
        <v>0.86399999999999999</v>
      </c>
      <c r="C6" t="s">
        <v>346</v>
      </c>
    </row>
    <row r="7" spans="1:3" x14ac:dyDescent="0.45">
      <c r="A7">
        <v>18</v>
      </c>
      <c r="B7">
        <v>0.86399999999999999</v>
      </c>
      <c r="C7" t="s">
        <v>346</v>
      </c>
    </row>
    <row r="8" spans="1:3" x14ac:dyDescent="0.45">
      <c r="A8">
        <v>24</v>
      </c>
      <c r="B8">
        <v>1.28</v>
      </c>
      <c r="C8" t="s">
        <v>346</v>
      </c>
    </row>
    <row r="9" spans="1:3" x14ac:dyDescent="0.45">
      <c r="A9">
        <v>24</v>
      </c>
      <c r="B9">
        <v>1.29</v>
      </c>
      <c r="C9" t="s">
        <v>346</v>
      </c>
    </row>
    <row r="10" spans="1:3" x14ac:dyDescent="0.45">
      <c r="A10">
        <v>24</v>
      </c>
      <c r="B10">
        <v>1.74</v>
      </c>
      <c r="C10" t="s">
        <v>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B039-2530-4577-9F3B-6EE9D5C56715}">
  <dimension ref="A1:D22"/>
  <sheetViews>
    <sheetView topLeftCell="A10" workbookViewId="0">
      <selection activeCell="F25" sqref="F25"/>
    </sheetView>
  </sheetViews>
  <sheetFormatPr defaultRowHeight="14.25" x14ac:dyDescent="0.45"/>
  <sheetData>
    <row r="1" spans="1:4" x14ac:dyDescent="0.45">
      <c r="A1" t="s">
        <v>325</v>
      </c>
      <c r="B1" t="s">
        <v>108</v>
      </c>
      <c r="C1" t="s">
        <v>326</v>
      </c>
      <c r="D1" t="s">
        <v>9</v>
      </c>
    </row>
    <row r="2" spans="1:4" x14ac:dyDescent="0.45">
      <c r="A2">
        <v>5.8771929824561404</v>
      </c>
      <c r="B2">
        <v>10.021321961620499</v>
      </c>
      <c r="C2">
        <f>(100-B2)/100</f>
        <v>0.899786780383795</v>
      </c>
      <c r="D2" t="s">
        <v>347</v>
      </c>
    </row>
    <row r="3" spans="1:4" x14ac:dyDescent="0.45">
      <c r="A3">
        <v>8.9473684210526301</v>
      </c>
      <c r="B3">
        <v>10.021321961620499</v>
      </c>
      <c r="C3">
        <f t="shared" ref="C3:C22" si="0">(100-B3)/100</f>
        <v>0.899786780383795</v>
      </c>
      <c r="D3" t="s">
        <v>347</v>
      </c>
    </row>
    <row r="4" spans="1:4" x14ac:dyDescent="0.45">
      <c r="A4">
        <v>12.280701754386</v>
      </c>
      <c r="B4">
        <v>10.234541577825199</v>
      </c>
      <c r="C4">
        <f t="shared" si="0"/>
        <v>0.89765458422174804</v>
      </c>
      <c r="D4" t="s">
        <v>347</v>
      </c>
    </row>
    <row r="5" spans="1:4" x14ac:dyDescent="0.45">
      <c r="A5">
        <v>15.087719298245601</v>
      </c>
      <c r="B5">
        <v>10.021321961620499</v>
      </c>
      <c r="C5">
        <f t="shared" si="0"/>
        <v>0.899786780383795</v>
      </c>
      <c r="D5" t="s">
        <v>347</v>
      </c>
    </row>
    <row r="6" spans="1:4" x14ac:dyDescent="0.45">
      <c r="A6">
        <v>17.6315789473684</v>
      </c>
      <c r="B6">
        <v>10.021321961620499</v>
      </c>
      <c r="C6">
        <f t="shared" si="0"/>
        <v>0.899786780383795</v>
      </c>
      <c r="D6" t="s">
        <v>347</v>
      </c>
    </row>
    <row r="7" spans="1:4" x14ac:dyDescent="0.45">
      <c r="A7">
        <v>19.7368421052632</v>
      </c>
      <c r="B7">
        <v>10.234541577825199</v>
      </c>
      <c r="C7">
        <f t="shared" si="0"/>
        <v>0.89765458422174804</v>
      </c>
      <c r="D7" t="s">
        <v>347</v>
      </c>
    </row>
    <row r="8" spans="1:4" x14ac:dyDescent="0.45">
      <c r="A8">
        <v>21.9298245614035</v>
      </c>
      <c r="B8">
        <v>10.021321961620499</v>
      </c>
      <c r="C8">
        <f t="shared" si="0"/>
        <v>0.899786780383795</v>
      </c>
      <c r="D8" t="s">
        <v>347</v>
      </c>
    </row>
    <row r="9" spans="1:4" x14ac:dyDescent="0.45">
      <c r="A9">
        <v>23.859649122806999</v>
      </c>
      <c r="B9">
        <v>10.8742004264392</v>
      </c>
      <c r="C9">
        <f t="shared" si="0"/>
        <v>0.89125799573560793</v>
      </c>
      <c r="D9" t="s">
        <v>347</v>
      </c>
    </row>
    <row r="10" spans="1:4" x14ac:dyDescent="0.45">
      <c r="A10">
        <v>25.526315789473699</v>
      </c>
      <c r="B10">
        <v>13.8592750533049</v>
      </c>
      <c r="C10">
        <f t="shared" si="0"/>
        <v>0.86140724946695102</v>
      </c>
      <c r="D10" t="s">
        <v>347</v>
      </c>
    </row>
    <row r="11" spans="1:4" x14ac:dyDescent="0.45">
      <c r="A11">
        <v>26.315789473684202</v>
      </c>
      <c r="B11">
        <v>18.976545842217501</v>
      </c>
      <c r="C11">
        <f t="shared" si="0"/>
        <v>0.81023454157782493</v>
      </c>
      <c r="D11" t="s">
        <v>347</v>
      </c>
    </row>
    <row r="12" spans="1:4" x14ac:dyDescent="0.45">
      <c r="A12">
        <v>26.9298245614035</v>
      </c>
      <c r="B12">
        <v>24.946695095948801</v>
      </c>
      <c r="C12">
        <f t="shared" si="0"/>
        <v>0.75053304904051199</v>
      </c>
      <c r="D12" t="s">
        <v>347</v>
      </c>
    </row>
    <row r="13" spans="1:4" x14ac:dyDescent="0.45">
      <c r="A13">
        <v>27.3684210526316</v>
      </c>
      <c r="B13">
        <v>33.262260127931803</v>
      </c>
      <c r="C13">
        <f t="shared" si="0"/>
        <v>0.66737739872068202</v>
      </c>
      <c r="D13" t="s">
        <v>347</v>
      </c>
    </row>
    <row r="14" spans="1:4" x14ac:dyDescent="0.45">
      <c r="A14">
        <v>28.0701754385965</v>
      </c>
      <c r="B14">
        <v>49.893390191897701</v>
      </c>
      <c r="C14">
        <f t="shared" si="0"/>
        <v>0.50106609808102298</v>
      </c>
      <c r="D14" t="s">
        <v>347</v>
      </c>
    </row>
    <row r="15" spans="1:4" x14ac:dyDescent="0.45">
      <c r="A15">
        <v>28.684210526315798</v>
      </c>
      <c r="B15">
        <v>68.230277185501095</v>
      </c>
      <c r="C15">
        <f t="shared" si="0"/>
        <v>0.31769722814498907</v>
      </c>
      <c r="D15" t="s">
        <v>347</v>
      </c>
    </row>
    <row r="16" spans="1:4" x14ac:dyDescent="0.45">
      <c r="A16">
        <v>28.947368421052602</v>
      </c>
      <c r="B16">
        <v>80.597014925373102</v>
      </c>
      <c r="C16">
        <f t="shared" si="0"/>
        <v>0.19402985074626897</v>
      </c>
      <c r="D16" t="s">
        <v>347</v>
      </c>
    </row>
    <row r="17" spans="1:4" x14ac:dyDescent="0.45">
      <c r="A17">
        <v>29.473684210526301</v>
      </c>
      <c r="B17">
        <v>94.456289978678001</v>
      </c>
      <c r="C17">
        <f t="shared" si="0"/>
        <v>5.5437100213219993E-2</v>
      </c>
      <c r="D17" t="s">
        <v>347</v>
      </c>
    </row>
    <row r="18" spans="1:4" x14ac:dyDescent="0.45">
      <c r="A18">
        <v>30.2631578947368</v>
      </c>
      <c r="B18">
        <v>100</v>
      </c>
      <c r="C18">
        <v>1E-4</v>
      </c>
      <c r="D18" t="s">
        <v>347</v>
      </c>
    </row>
    <row r="19" spans="1:4" x14ac:dyDescent="0.45">
      <c r="A19">
        <v>31.6666666666667</v>
      </c>
      <c r="B19">
        <v>100</v>
      </c>
      <c r="C19">
        <v>1E-4</v>
      </c>
      <c r="D19" t="s">
        <v>347</v>
      </c>
    </row>
    <row r="20" spans="1:4" x14ac:dyDescent="0.45">
      <c r="A20">
        <v>1.5</v>
      </c>
      <c r="B20">
        <v>100</v>
      </c>
      <c r="C20">
        <v>1E-4</v>
      </c>
      <c r="D20" t="s">
        <v>357</v>
      </c>
    </row>
    <row r="21" spans="1:4" x14ac:dyDescent="0.45">
      <c r="A21">
        <v>31</v>
      </c>
      <c r="B21">
        <v>100</v>
      </c>
      <c r="C21">
        <v>1E-4</v>
      </c>
      <c r="D21" t="s">
        <v>357</v>
      </c>
    </row>
    <row r="22" spans="1:4" x14ac:dyDescent="0.45">
      <c r="A22">
        <v>33</v>
      </c>
      <c r="B22">
        <v>100</v>
      </c>
      <c r="C22">
        <v>1E-4</v>
      </c>
      <c r="D22" t="s">
        <v>357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D474-192E-46E4-BAEA-4B877C888235}">
  <dimension ref="A1"/>
  <sheetViews>
    <sheetView tabSelected="1" workbookViewId="0">
      <selection activeCell="L14" sqref="L14"/>
    </sheetView>
  </sheetViews>
  <sheetFormatPr defaultRowHeight="14.25" x14ac:dyDescent="0.4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3E9-1F1C-44C1-9CF5-B4F18C2F916B}">
  <dimension ref="A1:R24"/>
  <sheetViews>
    <sheetView workbookViewId="0">
      <selection activeCell="G11" sqref="G11"/>
    </sheetView>
  </sheetViews>
  <sheetFormatPr defaultRowHeight="14.25" x14ac:dyDescent="0.45"/>
  <sheetData>
    <row r="1" spans="1:7" x14ac:dyDescent="0.45">
      <c r="A1" t="s">
        <v>111</v>
      </c>
      <c r="B1" t="s">
        <v>358</v>
      </c>
      <c r="C1" t="s">
        <v>359</v>
      </c>
      <c r="D1" t="s">
        <v>108</v>
      </c>
      <c r="E1" t="s">
        <v>9</v>
      </c>
      <c r="F1" t="s">
        <v>313</v>
      </c>
      <c r="G1" t="s">
        <v>337</v>
      </c>
    </row>
    <row r="2" spans="1:7" x14ac:dyDescent="0.45">
      <c r="A2">
        <v>10</v>
      </c>
      <c r="B2">
        <v>9360</v>
      </c>
      <c r="C2">
        <v>3220</v>
      </c>
      <c r="D2">
        <f>(B2-C2)/B2</f>
        <v>0.65598290598290598</v>
      </c>
      <c r="E2" t="s">
        <v>360</v>
      </c>
      <c r="F2">
        <v>12</v>
      </c>
      <c r="G2">
        <f>A2/F2</f>
        <v>0.83333333333333337</v>
      </c>
    </row>
    <row r="3" spans="1:7" x14ac:dyDescent="0.45">
      <c r="A3">
        <v>25</v>
      </c>
      <c r="B3">
        <v>841</v>
      </c>
      <c r="C3">
        <v>308</v>
      </c>
      <c r="D3">
        <f t="shared" ref="D3:D14" si="0">(B3-C3)/B3</f>
        <v>0.63376932223543403</v>
      </c>
      <c r="E3" t="s">
        <v>360</v>
      </c>
      <c r="F3">
        <v>12</v>
      </c>
      <c r="G3">
        <f t="shared" ref="G3:G10" si="1">A3/F3</f>
        <v>2.0833333333333335</v>
      </c>
    </row>
    <row r="4" spans="1:7" x14ac:dyDescent="0.45">
      <c r="A4">
        <v>10</v>
      </c>
      <c r="B4">
        <v>3080</v>
      </c>
      <c r="C4">
        <v>1640</v>
      </c>
      <c r="D4">
        <f t="shared" si="0"/>
        <v>0.46753246753246752</v>
      </c>
      <c r="E4" t="s">
        <v>360</v>
      </c>
      <c r="F4">
        <v>12</v>
      </c>
      <c r="G4">
        <f t="shared" si="1"/>
        <v>0.83333333333333337</v>
      </c>
    </row>
    <row r="5" spans="1:7" x14ac:dyDescent="0.45">
      <c r="A5">
        <v>20</v>
      </c>
      <c r="B5">
        <v>5750</v>
      </c>
      <c r="C5">
        <v>1070</v>
      </c>
      <c r="D5">
        <f t="shared" si="0"/>
        <v>0.81391304347826088</v>
      </c>
      <c r="E5" t="s">
        <v>360</v>
      </c>
      <c r="F5">
        <v>12</v>
      </c>
      <c r="G5">
        <f t="shared" si="1"/>
        <v>1.6666666666666667</v>
      </c>
    </row>
    <row r="6" spans="1:7" x14ac:dyDescent="0.45">
      <c r="A6">
        <v>11.5</v>
      </c>
      <c r="B6">
        <v>2020</v>
      </c>
      <c r="C6">
        <v>247</v>
      </c>
      <c r="D6">
        <f t="shared" si="0"/>
        <v>0.87772277227722773</v>
      </c>
      <c r="E6" t="s">
        <v>360</v>
      </c>
      <c r="F6">
        <v>12</v>
      </c>
      <c r="G6">
        <f t="shared" si="1"/>
        <v>0.95833333333333337</v>
      </c>
    </row>
    <row r="7" spans="1:7" x14ac:dyDescent="0.45">
      <c r="A7">
        <v>30</v>
      </c>
      <c r="B7">
        <v>2700</v>
      </c>
      <c r="C7">
        <v>128</v>
      </c>
      <c r="D7">
        <f t="shared" si="0"/>
        <v>0.95259259259259255</v>
      </c>
      <c r="E7" t="s">
        <v>360</v>
      </c>
      <c r="F7">
        <v>12</v>
      </c>
      <c r="G7">
        <f t="shared" si="1"/>
        <v>2.5</v>
      </c>
    </row>
    <row r="8" spans="1:7" x14ac:dyDescent="0.45">
      <c r="A8">
        <v>12.1</v>
      </c>
      <c r="B8">
        <v>566</v>
      </c>
      <c r="C8">
        <v>81.099999999999994</v>
      </c>
      <c r="D8">
        <f t="shared" si="0"/>
        <v>0.85671378091872785</v>
      </c>
      <c r="E8" t="s">
        <v>360</v>
      </c>
      <c r="F8">
        <v>12</v>
      </c>
      <c r="G8">
        <f t="shared" si="1"/>
        <v>1.0083333333333333</v>
      </c>
    </row>
    <row r="9" spans="1:7" x14ac:dyDescent="0.45">
      <c r="A9">
        <v>40</v>
      </c>
      <c r="B9">
        <v>3880</v>
      </c>
      <c r="C9">
        <v>68</v>
      </c>
      <c r="D9">
        <f t="shared" si="0"/>
        <v>0.98247422680412366</v>
      </c>
      <c r="E9" t="s">
        <v>360</v>
      </c>
      <c r="F9">
        <v>12</v>
      </c>
      <c r="G9">
        <f t="shared" si="1"/>
        <v>3.3333333333333335</v>
      </c>
    </row>
    <row r="10" spans="1:7" x14ac:dyDescent="0.45">
      <c r="A10">
        <v>10</v>
      </c>
      <c r="B10">
        <v>2470</v>
      </c>
      <c r="C10">
        <v>1650</v>
      </c>
      <c r="D10">
        <f t="shared" si="0"/>
        <v>0.33198380566801622</v>
      </c>
      <c r="E10" t="s">
        <v>360</v>
      </c>
      <c r="F10">
        <v>12</v>
      </c>
      <c r="G10">
        <f t="shared" si="1"/>
        <v>0.83333333333333337</v>
      </c>
    </row>
    <row r="11" spans="1:7" x14ac:dyDescent="0.45">
      <c r="D11">
        <v>0</v>
      </c>
      <c r="F11">
        <v>12</v>
      </c>
      <c r="G11">
        <v>0.2</v>
      </c>
    </row>
    <row r="12" spans="1:7" x14ac:dyDescent="0.45">
      <c r="D12">
        <v>0</v>
      </c>
      <c r="F12">
        <v>12</v>
      </c>
      <c r="G12">
        <v>0.23</v>
      </c>
    </row>
    <row r="13" spans="1:7" x14ac:dyDescent="0.45">
      <c r="D13">
        <v>0</v>
      </c>
      <c r="F13">
        <v>12</v>
      </c>
      <c r="G13">
        <v>0.15</v>
      </c>
    </row>
    <row r="14" spans="1:7" x14ac:dyDescent="0.45">
      <c r="D14">
        <v>0</v>
      </c>
      <c r="F14">
        <v>12</v>
      </c>
      <c r="G14">
        <v>0.17</v>
      </c>
    </row>
    <row r="21" spans="13:18" x14ac:dyDescent="0.45">
      <c r="M21">
        <v>25</v>
      </c>
      <c r="N21">
        <v>2119</v>
      </c>
      <c r="O21">
        <v>58.7</v>
      </c>
      <c r="P21">
        <f>(N21-O21)/N21</f>
        <v>0.97229825389334601</v>
      </c>
      <c r="R21">
        <v>12</v>
      </c>
    </row>
    <row r="22" spans="13:18" x14ac:dyDescent="0.45">
      <c r="M22">
        <v>25</v>
      </c>
      <c r="N22">
        <v>110</v>
      </c>
      <c r="O22">
        <v>44</v>
      </c>
      <c r="P22">
        <f>(N22-O22)/N22</f>
        <v>0.6</v>
      </c>
      <c r="R22">
        <v>12</v>
      </c>
    </row>
    <row r="23" spans="13:18" x14ac:dyDescent="0.45">
      <c r="M23">
        <v>25</v>
      </c>
      <c r="N23">
        <v>0.05</v>
      </c>
      <c r="O23">
        <v>2</v>
      </c>
      <c r="P23">
        <f>(N23-O23)/N23</f>
        <v>-39</v>
      </c>
      <c r="R23">
        <v>12</v>
      </c>
    </row>
    <row r="24" spans="13:18" x14ac:dyDescent="0.45">
      <c r="M24">
        <v>25</v>
      </c>
      <c r="N24">
        <v>0.03</v>
      </c>
      <c r="O24">
        <v>0.05</v>
      </c>
      <c r="P24">
        <f>(N24-O24)/N24</f>
        <v>-0.66666666666666685</v>
      </c>
      <c r="R2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R18" sqref="R18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819C-DFC7-48F5-9D0A-50EA158F54EC}">
  <dimension ref="A1:F22"/>
  <sheetViews>
    <sheetView topLeftCell="A3" workbookViewId="0">
      <selection activeCell="F17" sqref="F17"/>
    </sheetView>
  </sheetViews>
  <sheetFormatPr defaultRowHeight="14.25" x14ac:dyDescent="0.45"/>
  <sheetData>
    <row r="1" spans="1:6" x14ac:dyDescent="0.45">
      <c r="A1" t="s">
        <v>348</v>
      </c>
      <c r="B1" t="s">
        <v>1</v>
      </c>
    </row>
    <row r="2" spans="1:6" x14ac:dyDescent="0.45">
      <c r="A2" s="9">
        <v>9</v>
      </c>
      <c r="B2">
        <v>15.7</v>
      </c>
      <c r="C2" t="s">
        <v>349</v>
      </c>
    </row>
    <row r="3" spans="1:6" x14ac:dyDescent="0.45">
      <c r="A3">
        <v>10</v>
      </c>
      <c r="B3">
        <v>19</v>
      </c>
      <c r="C3" t="s">
        <v>349</v>
      </c>
    </row>
    <row r="4" spans="1:6" x14ac:dyDescent="0.45">
      <c r="A4">
        <v>11</v>
      </c>
      <c r="B4">
        <v>22.4</v>
      </c>
      <c r="C4" t="s">
        <v>349</v>
      </c>
    </row>
    <row r="5" spans="1:6" x14ac:dyDescent="0.45">
      <c r="A5">
        <v>12</v>
      </c>
      <c r="B5">
        <v>24.2</v>
      </c>
      <c r="C5" t="s">
        <v>349</v>
      </c>
    </row>
    <row r="6" spans="1:6" x14ac:dyDescent="0.45">
      <c r="A6">
        <v>13</v>
      </c>
      <c r="B6">
        <v>28.2</v>
      </c>
      <c r="C6" t="s">
        <v>349</v>
      </c>
    </row>
    <row r="7" spans="1:6" x14ac:dyDescent="0.45">
      <c r="A7">
        <v>13</v>
      </c>
      <c r="B7">
        <f>AVERAGEA(30.5, 35.5, 27, 29, 33.3)</f>
        <v>31.060000000000002</v>
      </c>
      <c r="C7" t="s">
        <v>349</v>
      </c>
    </row>
    <row r="8" spans="1:6" x14ac:dyDescent="0.45">
      <c r="A8">
        <v>12</v>
      </c>
      <c r="B8">
        <f xml:space="preserve"> AVERAGEA(33, 20, 26, 22, 24, 26, 27, 26.4, 14.5)</f>
        <v>24.322222222222223</v>
      </c>
      <c r="C8" t="s">
        <v>350</v>
      </c>
    </row>
    <row r="9" spans="1:6" x14ac:dyDescent="0.45">
      <c r="A9">
        <v>11</v>
      </c>
      <c r="B9">
        <f>AVERAGEA(17.5, 22.6, 23, 23.5, 21, 18, 28, 19.8, 25, 16.3, 22, 13.3)</f>
        <v>20.833333333333336</v>
      </c>
      <c r="C9" t="s">
        <v>350</v>
      </c>
    </row>
    <row r="10" spans="1:6" x14ac:dyDescent="0.45">
      <c r="A10">
        <v>10</v>
      </c>
      <c r="B10">
        <f>AVERAGEA(21.5, 20.3, 18.1, 18.8, 16, 10, 19, 17.4, 17, 17, 17.6, 12.3)</f>
        <v>17.083333333333332</v>
      </c>
      <c r="C10" t="s">
        <v>350</v>
      </c>
    </row>
    <row r="11" spans="1:6" x14ac:dyDescent="0.45">
      <c r="A11">
        <v>9</v>
      </c>
      <c r="B11">
        <f>AVERAGE(15.6, 13.6, 14.4, 12.7, 13, 13.5, 11.9, 14.5, 13.7)</f>
        <v>13.655555555555557</v>
      </c>
      <c r="C11" t="s">
        <v>350</v>
      </c>
    </row>
    <row r="12" spans="1:6" x14ac:dyDescent="0.45">
      <c r="A12">
        <v>8</v>
      </c>
      <c r="B12">
        <f>AVERAGEA(14, 12, 12, 19.9, 11, 6, 11.5, 6.5, 11, 11)</f>
        <v>11.49</v>
      </c>
      <c r="C12" t="s">
        <v>350</v>
      </c>
    </row>
    <row r="13" spans="1:6" x14ac:dyDescent="0.45">
      <c r="A13">
        <v>7</v>
      </c>
      <c r="B13">
        <v>5</v>
      </c>
      <c r="C13" t="s">
        <v>350</v>
      </c>
    </row>
    <row r="14" spans="1:6" x14ac:dyDescent="0.45">
      <c r="E14" t="s">
        <v>348</v>
      </c>
      <c r="F14" t="s">
        <v>1</v>
      </c>
    </row>
    <row r="15" spans="1:6" x14ac:dyDescent="0.45">
      <c r="A15" t="s">
        <v>348</v>
      </c>
      <c r="B15" t="s">
        <v>1</v>
      </c>
      <c r="D15" t="s">
        <v>351</v>
      </c>
      <c r="E15" t="s">
        <v>354</v>
      </c>
      <c r="F15">
        <v>0</v>
      </c>
    </row>
    <row r="16" spans="1:6" x14ac:dyDescent="0.45">
      <c r="A16">
        <v>7</v>
      </c>
      <c r="B16">
        <v>5</v>
      </c>
      <c r="D16" t="s">
        <v>352</v>
      </c>
      <c r="E16" s="1" t="s">
        <v>355</v>
      </c>
      <c r="F16">
        <f>AVERAGEA(B16,B17)</f>
        <v>8.245000000000001</v>
      </c>
    </row>
    <row r="17" spans="1:6" x14ac:dyDescent="0.45">
      <c r="A17">
        <v>8</v>
      </c>
      <c r="B17">
        <f>AVERAGEA(B12)</f>
        <v>11.49</v>
      </c>
      <c r="D17" t="s">
        <v>353</v>
      </c>
      <c r="E17" t="s">
        <v>356</v>
      </c>
      <c r="F17">
        <f>AVERAGE(B18:B22)</f>
        <v>21.645444444444443</v>
      </c>
    </row>
    <row r="18" spans="1:6" x14ac:dyDescent="0.45">
      <c r="A18">
        <v>9</v>
      </c>
      <c r="B18">
        <f>AVERAGEA(B2,B11)</f>
        <v>14.677777777777777</v>
      </c>
    </row>
    <row r="19" spans="1:6" x14ac:dyDescent="0.45">
      <c r="A19">
        <v>10</v>
      </c>
      <c r="B19">
        <f>AVERAGEA(B3,B10)</f>
        <v>18.041666666666664</v>
      </c>
    </row>
    <row r="20" spans="1:6" x14ac:dyDescent="0.45">
      <c r="A20">
        <v>11</v>
      </c>
      <c r="B20">
        <f>AVERAGEA(B4,B9)</f>
        <v>21.616666666666667</v>
      </c>
    </row>
    <row r="21" spans="1:6" x14ac:dyDescent="0.45">
      <c r="A21">
        <v>12</v>
      </c>
      <c r="B21">
        <f>AVERAGEA(B5,B8)</f>
        <v>24.261111111111113</v>
      </c>
    </row>
    <row r="22" spans="1:6" x14ac:dyDescent="0.45">
      <c r="A22">
        <v>13</v>
      </c>
      <c r="B22">
        <f>AVERAGEA(B7,B6)</f>
        <v>29.630000000000003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Gammarus Length </vt:lpstr>
      <vt:lpstr>Hydropsyche Development Rates</vt:lpstr>
      <vt:lpstr>Fecundity</vt:lpstr>
      <vt:lpstr>Mortality Rates</vt:lpstr>
      <vt:lpstr>Baetid Mortality Rates</vt:lpstr>
      <vt:lpstr>Hydropsyche Survival Rates </vt:lpstr>
      <vt:lpstr>Sheet5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  <vt:lpstr>Sheet3</vt:lpstr>
      <vt:lpstr>Gammarus Survival Rates</vt:lpstr>
      <vt:lpstr>Sheet7</vt:lpstr>
      <vt:lpstr>Gammarus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2025-01-13T16:55:02Z</dcterms:modified>
</cp:coreProperties>
</file>