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" yWindow="60" windowWidth="22932" windowHeight="9504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T9" i="1"/>
  <c r="P9"/>
  <c r="N9"/>
  <c r="D45"/>
  <c r="N6"/>
  <c r="P11" l="1"/>
  <c r="R11" s="1"/>
  <c r="T8"/>
  <c r="N8"/>
  <c r="N10" l="1"/>
  <c r="N11" s="1"/>
  <c r="P8"/>
  <c r="R8" s="1"/>
  <c r="G43"/>
  <c r="N7"/>
  <c r="E39"/>
  <c r="E38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10"/>
  <c r="E9"/>
  <c r="D46"/>
  <c r="C46"/>
  <c r="C45"/>
  <c r="G9" l="1"/>
  <c r="G17"/>
  <c r="G25"/>
  <c r="G33"/>
  <c r="G41"/>
  <c r="G13"/>
  <c r="G37"/>
  <c r="G28"/>
  <c r="G19"/>
  <c r="G18"/>
  <c r="G8"/>
  <c r="G16"/>
  <c r="G24"/>
  <c r="G32"/>
  <c r="G40"/>
  <c r="G7"/>
  <c r="G15"/>
  <c r="G23"/>
  <c r="G31"/>
  <c r="G39"/>
  <c r="G12"/>
  <c r="G35"/>
  <c r="G10"/>
  <c r="G14"/>
  <c r="G22"/>
  <c r="G30"/>
  <c r="G38"/>
  <c r="G29"/>
  <c r="G20"/>
  <c r="G36"/>
  <c r="G27"/>
  <c r="G42"/>
  <c r="G21"/>
  <c r="G11"/>
  <c r="G6"/>
  <c r="G34"/>
  <c r="G26"/>
  <c r="H30" l="1"/>
  <c r="I30"/>
  <c r="I15"/>
  <c r="H15"/>
  <c r="H9"/>
  <c r="I9"/>
  <c r="I17"/>
  <c r="H17"/>
  <c r="I39"/>
  <c r="H39"/>
  <c r="I21"/>
  <c r="H21"/>
  <c r="H22"/>
  <c r="I22"/>
  <c r="I19"/>
  <c r="H19"/>
  <c r="I11"/>
  <c r="H11"/>
  <c r="H23"/>
  <c r="I23"/>
  <c r="H18"/>
  <c r="I18"/>
  <c r="I6"/>
  <c r="H6"/>
  <c r="H38"/>
  <c r="I38"/>
  <c r="I31"/>
  <c r="H31"/>
  <c r="H8"/>
  <c r="I8"/>
  <c r="H25"/>
  <c r="I25"/>
  <c r="I34"/>
  <c r="H34"/>
  <c r="H29"/>
  <c r="I29"/>
  <c r="I16"/>
  <c r="H16"/>
  <c r="I33"/>
  <c r="H33"/>
  <c r="I26"/>
  <c r="H26"/>
  <c r="H20"/>
  <c r="I20"/>
  <c r="H12"/>
  <c r="I12"/>
  <c r="H24"/>
  <c r="I24"/>
  <c r="H41"/>
  <c r="I41"/>
  <c r="I36"/>
  <c r="H36"/>
  <c r="I35"/>
  <c r="H35"/>
  <c r="H32"/>
  <c r="I32"/>
  <c r="H13"/>
  <c r="I13"/>
  <c r="I27"/>
  <c r="H27"/>
  <c r="I10"/>
  <c r="H10"/>
  <c r="I40"/>
  <c r="H40"/>
  <c r="H37"/>
  <c r="I37"/>
  <c r="I42"/>
  <c r="H42"/>
  <c r="H14"/>
  <c r="I14"/>
  <c r="I7"/>
  <c r="H7"/>
  <c r="H28"/>
  <c r="I28"/>
</calcChain>
</file>

<file path=xl/sharedStrings.xml><?xml version="1.0" encoding="utf-8"?>
<sst xmlns="http://schemas.openxmlformats.org/spreadsheetml/2006/main" count="93" uniqueCount="27">
  <si>
    <t>Год</t>
  </si>
  <si>
    <t>Метод
серий</t>
  </si>
  <si>
    <t>Скользящая
средняя</t>
  </si>
  <si>
    <t>Условное время,
t</t>
  </si>
  <si>
    <t>Значения 
тренда,
y*</t>
  </si>
  <si>
    <t>Медианный метод,
Ме = 4,9</t>
  </si>
  <si>
    <t>+</t>
  </si>
  <si>
    <t>-</t>
  </si>
  <si>
    <t xml:space="preserve">Число серий 13
Длина наиб. серии 5
Проверка условий:
</t>
  </si>
  <si>
    <t>Вывод: одно из условий нарушается,
есть тренд</t>
  </si>
  <si>
    <t>Вывод: ни одно из условий нарушается,
нет тренда</t>
  </si>
  <si>
    <t>a</t>
  </si>
  <si>
    <t>b</t>
  </si>
  <si>
    <t>Параметры линейной регрессии</t>
  </si>
  <si>
    <t>Оценка значимости</t>
  </si>
  <si>
    <t>Вывод</t>
  </si>
  <si>
    <t>Выборочные характеристики</t>
  </si>
  <si>
    <t>Уравнение модели тренда:  y* = -0,015t+4,978</t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</si>
  <si>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ty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</si>
  <si>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расч</t>
    </r>
  </si>
  <si>
    <t>tкр(k, α)</t>
  </si>
  <si>
    <r>
      <t>S</t>
    </r>
    <r>
      <rPr>
        <vertAlign val="subscript"/>
        <sz val="11"/>
        <color theme="1"/>
        <rFont val="Calibri"/>
        <family val="2"/>
        <charset val="204"/>
        <scheme val="minor"/>
      </rPr>
      <t>y</t>
    </r>
  </si>
  <si>
    <r>
      <t>0,67S</t>
    </r>
    <r>
      <rPr>
        <vertAlign val="subscript"/>
        <sz val="11"/>
        <color theme="1"/>
        <rFont val="Calibri"/>
        <family val="2"/>
        <charset val="204"/>
        <scheme val="minor"/>
      </rPr>
      <t>y</t>
    </r>
  </si>
  <si>
    <r>
      <t>Июнь,
y</t>
    </r>
    <r>
      <rPr>
        <b/>
        <vertAlign val="subscript"/>
        <sz val="11"/>
        <color theme="1"/>
        <rFont val="Calibri"/>
        <family val="2"/>
        <charset val="204"/>
        <scheme val="minor"/>
      </rPr>
      <t>t</t>
    </r>
  </si>
  <si>
    <t>незначимый</t>
  </si>
  <si>
    <t xml:space="preserve">&lt;0,7
</t>
  </si>
  <si>
    <t xml:space="preserve">Число серий 24
Длина наиб. серии 4
Проверка условий:
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</si>
</sst>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b/>
      <vertAlign val="sub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lineChart>
        <c:grouping val="standard"/>
        <c:ser>
          <c:idx val="0"/>
          <c:order val="0"/>
          <c:tx>
            <c:strRef>
              <c:f>Лист1!$B$3</c:f>
              <c:strCache>
                <c:ptCount val="1"/>
                <c:pt idx="0">
                  <c:v>Июнь,
yt</c:v>
                </c:pt>
              </c:strCache>
            </c:strRef>
          </c:tx>
          <c:marker>
            <c:symbol val="none"/>
          </c:marker>
          <c:val>
            <c:numRef>
              <c:f>Лист1!$B$4:$B$42</c:f>
              <c:numCache>
                <c:formatCode>General</c:formatCode>
                <c:ptCount val="39"/>
                <c:pt idx="2">
                  <c:v>6.7</c:v>
                </c:pt>
                <c:pt idx="3">
                  <c:v>5.9</c:v>
                </c:pt>
                <c:pt idx="4">
                  <c:v>5.2</c:v>
                </c:pt>
                <c:pt idx="5">
                  <c:v>4.8</c:v>
                </c:pt>
                <c:pt idx="6">
                  <c:v>4.4000000000000004</c:v>
                </c:pt>
                <c:pt idx="7">
                  <c:v>4.8</c:v>
                </c:pt>
                <c:pt idx="8">
                  <c:v>5.4</c:v>
                </c:pt>
                <c:pt idx="9">
                  <c:v>5.6</c:v>
                </c:pt>
                <c:pt idx="10">
                  <c:v>5.4</c:v>
                </c:pt>
                <c:pt idx="11">
                  <c:v>5.5</c:v>
                </c:pt>
                <c:pt idx="12">
                  <c:v>5.5</c:v>
                </c:pt>
                <c:pt idx="13">
                  <c:v>4.3</c:v>
                </c:pt>
                <c:pt idx="14">
                  <c:v>4.9000000000000004</c:v>
                </c:pt>
                <c:pt idx="15">
                  <c:v>4.5</c:v>
                </c:pt>
                <c:pt idx="16">
                  <c:v>5.3</c:v>
                </c:pt>
                <c:pt idx="17">
                  <c:v>3.9</c:v>
                </c:pt>
                <c:pt idx="18">
                  <c:v>5.5</c:v>
                </c:pt>
                <c:pt idx="19">
                  <c:v>4.8</c:v>
                </c:pt>
                <c:pt idx="20">
                  <c:v>4.8</c:v>
                </c:pt>
                <c:pt idx="21">
                  <c:v>3.5</c:v>
                </c:pt>
                <c:pt idx="22">
                  <c:v>4.5999999999999996</c:v>
                </c:pt>
                <c:pt idx="23">
                  <c:v>3.1</c:v>
                </c:pt>
                <c:pt idx="24">
                  <c:v>6.2</c:v>
                </c:pt>
                <c:pt idx="25">
                  <c:v>5.3</c:v>
                </c:pt>
                <c:pt idx="26">
                  <c:v>5.7</c:v>
                </c:pt>
                <c:pt idx="27">
                  <c:v>5.8</c:v>
                </c:pt>
                <c:pt idx="28">
                  <c:v>4.5999999999999996</c:v>
                </c:pt>
                <c:pt idx="29">
                  <c:v>4.9000000000000004</c:v>
                </c:pt>
                <c:pt idx="30">
                  <c:v>3.6</c:v>
                </c:pt>
                <c:pt idx="31">
                  <c:v>5.4</c:v>
                </c:pt>
                <c:pt idx="32">
                  <c:v>5.4</c:v>
                </c:pt>
                <c:pt idx="33">
                  <c:v>5.0999999999999996</c:v>
                </c:pt>
                <c:pt idx="34">
                  <c:v>4.7</c:v>
                </c:pt>
                <c:pt idx="35">
                  <c:v>3.8</c:v>
                </c:pt>
                <c:pt idx="36">
                  <c:v>4.8</c:v>
                </c:pt>
                <c:pt idx="37">
                  <c:v>4.5999999999999996</c:v>
                </c:pt>
                <c:pt idx="38">
                  <c:v>5.9</c:v>
                </c:pt>
              </c:numCache>
            </c:numRef>
          </c:val>
        </c:ser>
        <c:ser>
          <c:idx val="1"/>
          <c:order val="1"/>
          <c:tx>
            <c:strRef>
              <c:f>Лист1!$E$3</c:f>
              <c:strCache>
                <c:ptCount val="1"/>
                <c:pt idx="0">
                  <c:v>Скользящая
средняя</c:v>
                </c:pt>
              </c:strCache>
            </c:strRef>
          </c:tx>
          <c:marker>
            <c:symbol val="none"/>
          </c:marker>
          <c:val>
            <c:numRef>
              <c:f>Лист1!$E$4:$E$42</c:f>
              <c:numCache>
                <c:formatCode>General</c:formatCode>
                <c:ptCount val="39"/>
                <c:pt idx="5">
                  <c:v>5.3142857142857141</c:v>
                </c:pt>
                <c:pt idx="6">
                  <c:v>5.1571428571428584</c:v>
                </c:pt>
                <c:pt idx="7">
                  <c:v>5.0857142857142854</c:v>
                </c:pt>
                <c:pt idx="8">
                  <c:v>5.1285714285714281</c:v>
                </c:pt>
                <c:pt idx="9">
                  <c:v>5.2285714285714286</c:v>
                </c:pt>
                <c:pt idx="10">
                  <c:v>5.2142857142857144</c:v>
                </c:pt>
                <c:pt idx="11">
                  <c:v>5.2285714285714286</c:v>
                </c:pt>
                <c:pt idx="12">
                  <c:v>5.1000000000000005</c:v>
                </c:pt>
                <c:pt idx="13">
                  <c:v>5.0571428571428569</c:v>
                </c:pt>
                <c:pt idx="14">
                  <c:v>4.8428571428571434</c:v>
                </c:pt>
                <c:pt idx="15">
                  <c:v>4.8428571428571434</c:v>
                </c:pt>
                <c:pt idx="16">
                  <c:v>4.742857142857142</c:v>
                </c:pt>
                <c:pt idx="17">
                  <c:v>4.8142857142857132</c:v>
                </c:pt>
                <c:pt idx="18">
                  <c:v>4.6142857142857148</c:v>
                </c:pt>
                <c:pt idx="19">
                  <c:v>4.6285714285714281</c:v>
                </c:pt>
                <c:pt idx="20">
                  <c:v>4.3142857142857141</c:v>
                </c:pt>
                <c:pt idx="21">
                  <c:v>4.6428571428571432</c:v>
                </c:pt>
                <c:pt idx="22">
                  <c:v>4.6142857142857139</c:v>
                </c:pt>
                <c:pt idx="23">
                  <c:v>4.7428571428571429</c:v>
                </c:pt>
                <c:pt idx="24">
                  <c:v>4.8857142857142852</c:v>
                </c:pt>
                <c:pt idx="25">
                  <c:v>5.0428571428571418</c:v>
                </c:pt>
                <c:pt idx="26">
                  <c:v>5.0857142857142854</c:v>
                </c:pt>
                <c:pt idx="27">
                  <c:v>5.1571428571428575</c:v>
                </c:pt>
                <c:pt idx="28">
                  <c:v>5.0428571428571418</c:v>
                </c:pt>
                <c:pt idx="29">
                  <c:v>5.0571428571428569</c:v>
                </c:pt>
                <c:pt idx="30">
                  <c:v>4.9714285714285706</c:v>
                </c:pt>
                <c:pt idx="31">
                  <c:v>4.8142857142857141</c:v>
                </c:pt>
                <c:pt idx="32">
                  <c:v>4.6999999999999993</c:v>
                </c:pt>
                <c:pt idx="33">
                  <c:v>4.6857142857142851</c:v>
                </c:pt>
                <c:pt idx="34">
                  <c:v>4.8285714285714292</c:v>
                </c:pt>
                <c:pt idx="35">
                  <c:v>4.8999999999999995</c:v>
                </c:pt>
              </c:numCache>
            </c:numRef>
          </c:val>
        </c:ser>
        <c:marker val="1"/>
        <c:axId val="139998336"/>
        <c:axId val="139999872"/>
      </c:lineChart>
      <c:catAx>
        <c:axId val="139998336"/>
        <c:scaling>
          <c:orientation val="minMax"/>
        </c:scaling>
        <c:axPos val="b"/>
        <c:tickLblPos val="nextTo"/>
        <c:crossAx val="139999872"/>
        <c:crosses val="autoZero"/>
        <c:auto val="1"/>
        <c:lblAlgn val="ctr"/>
        <c:lblOffset val="100"/>
      </c:catAx>
      <c:valAx>
        <c:axId val="139999872"/>
        <c:scaling>
          <c:orientation val="minMax"/>
        </c:scaling>
        <c:axPos val="l"/>
        <c:majorGridlines/>
        <c:numFmt formatCode="General" sourceLinked="1"/>
        <c:tickLblPos val="nextTo"/>
        <c:crossAx val="13999833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lineChart>
        <c:grouping val="standard"/>
        <c:ser>
          <c:idx val="0"/>
          <c:order val="0"/>
          <c:tx>
            <c:strRef>
              <c:f>Лист1!$B$3</c:f>
              <c:strCache>
                <c:ptCount val="1"/>
                <c:pt idx="0">
                  <c:v>Июнь,
yt</c:v>
                </c:pt>
              </c:strCache>
            </c:strRef>
          </c:tx>
          <c:marker>
            <c:symbol val="none"/>
          </c:marker>
          <c:val>
            <c:numRef>
              <c:f>Лист1!$B$4:$B$42</c:f>
              <c:numCache>
                <c:formatCode>General</c:formatCode>
                <c:ptCount val="39"/>
                <c:pt idx="2">
                  <c:v>6.7</c:v>
                </c:pt>
                <c:pt idx="3">
                  <c:v>5.9</c:v>
                </c:pt>
                <c:pt idx="4">
                  <c:v>5.2</c:v>
                </c:pt>
                <c:pt idx="5">
                  <c:v>4.8</c:v>
                </c:pt>
                <c:pt idx="6">
                  <c:v>4.4000000000000004</c:v>
                </c:pt>
                <c:pt idx="7">
                  <c:v>4.8</c:v>
                </c:pt>
                <c:pt idx="8">
                  <c:v>5.4</c:v>
                </c:pt>
                <c:pt idx="9">
                  <c:v>5.6</c:v>
                </c:pt>
                <c:pt idx="10">
                  <c:v>5.4</c:v>
                </c:pt>
                <c:pt idx="11">
                  <c:v>5.5</c:v>
                </c:pt>
                <c:pt idx="12">
                  <c:v>5.5</c:v>
                </c:pt>
                <c:pt idx="13">
                  <c:v>4.3</c:v>
                </c:pt>
                <c:pt idx="14">
                  <c:v>4.9000000000000004</c:v>
                </c:pt>
                <c:pt idx="15">
                  <c:v>4.5</c:v>
                </c:pt>
                <c:pt idx="16">
                  <c:v>5.3</c:v>
                </c:pt>
                <c:pt idx="17">
                  <c:v>3.9</c:v>
                </c:pt>
                <c:pt idx="18">
                  <c:v>5.5</c:v>
                </c:pt>
                <c:pt idx="19">
                  <c:v>4.8</c:v>
                </c:pt>
                <c:pt idx="20">
                  <c:v>4.8</c:v>
                </c:pt>
                <c:pt idx="21">
                  <c:v>3.5</c:v>
                </c:pt>
                <c:pt idx="22">
                  <c:v>4.5999999999999996</c:v>
                </c:pt>
                <c:pt idx="23">
                  <c:v>3.1</c:v>
                </c:pt>
                <c:pt idx="24">
                  <c:v>6.2</c:v>
                </c:pt>
                <c:pt idx="25">
                  <c:v>5.3</c:v>
                </c:pt>
                <c:pt idx="26">
                  <c:v>5.7</c:v>
                </c:pt>
                <c:pt idx="27">
                  <c:v>5.8</c:v>
                </c:pt>
                <c:pt idx="28">
                  <c:v>4.5999999999999996</c:v>
                </c:pt>
                <c:pt idx="29">
                  <c:v>4.9000000000000004</c:v>
                </c:pt>
                <c:pt idx="30">
                  <c:v>3.6</c:v>
                </c:pt>
                <c:pt idx="31">
                  <c:v>5.4</c:v>
                </c:pt>
                <c:pt idx="32">
                  <c:v>5.4</c:v>
                </c:pt>
                <c:pt idx="33">
                  <c:v>5.0999999999999996</c:v>
                </c:pt>
                <c:pt idx="34">
                  <c:v>4.7</c:v>
                </c:pt>
                <c:pt idx="35">
                  <c:v>3.8</c:v>
                </c:pt>
                <c:pt idx="36">
                  <c:v>4.8</c:v>
                </c:pt>
                <c:pt idx="37">
                  <c:v>4.5999999999999996</c:v>
                </c:pt>
                <c:pt idx="38">
                  <c:v>5.9</c:v>
                </c:pt>
              </c:numCache>
            </c:numRef>
          </c:val>
        </c:ser>
        <c:ser>
          <c:idx val="1"/>
          <c:order val="1"/>
          <c:tx>
            <c:strRef>
              <c:f>Лист1!$G$3</c:f>
              <c:strCache>
                <c:ptCount val="1"/>
                <c:pt idx="0">
                  <c:v>Значения 
тренда,
y*</c:v>
                </c:pt>
              </c:strCache>
            </c:strRef>
          </c:tx>
          <c:marker>
            <c:symbol val="none"/>
          </c:marker>
          <c:val>
            <c:numRef>
              <c:f>Лист1!$G$4:$G$42</c:f>
              <c:numCache>
                <c:formatCode>General</c:formatCode>
                <c:ptCount val="39"/>
                <c:pt idx="2">
                  <c:v>5.2566145092460896</c:v>
                </c:pt>
                <c:pt idx="3">
                  <c:v>5.2411569464201051</c:v>
                </c:pt>
                <c:pt idx="4">
                  <c:v>5.2256993835941214</c:v>
                </c:pt>
                <c:pt idx="5">
                  <c:v>5.2102418207681378</c:v>
                </c:pt>
                <c:pt idx="6">
                  <c:v>5.1947842579421533</c:v>
                </c:pt>
                <c:pt idx="7">
                  <c:v>5.1793266951161696</c:v>
                </c:pt>
                <c:pt idx="8">
                  <c:v>5.163869132290186</c:v>
                </c:pt>
                <c:pt idx="9">
                  <c:v>5.1484115694642014</c:v>
                </c:pt>
                <c:pt idx="10">
                  <c:v>5.1329540066382178</c:v>
                </c:pt>
                <c:pt idx="11">
                  <c:v>5.1174964438122341</c:v>
                </c:pt>
                <c:pt idx="12">
                  <c:v>5.1020388809862496</c:v>
                </c:pt>
                <c:pt idx="13">
                  <c:v>5.0865813181602659</c:v>
                </c:pt>
                <c:pt idx="14">
                  <c:v>5.0711237553342823</c:v>
                </c:pt>
                <c:pt idx="15">
                  <c:v>5.0556661925082986</c:v>
                </c:pt>
                <c:pt idx="16">
                  <c:v>5.0402086296823141</c:v>
                </c:pt>
                <c:pt idx="17">
                  <c:v>5.0247510668563304</c:v>
                </c:pt>
                <c:pt idx="18">
                  <c:v>5.0092935040303468</c:v>
                </c:pt>
                <c:pt idx="19">
                  <c:v>4.9938359412043622</c:v>
                </c:pt>
                <c:pt idx="20">
                  <c:v>4.9783783783783786</c:v>
                </c:pt>
                <c:pt idx="21">
                  <c:v>4.9629208155523949</c:v>
                </c:pt>
                <c:pt idx="22">
                  <c:v>4.9474632527264104</c:v>
                </c:pt>
                <c:pt idx="23">
                  <c:v>4.9320056899004268</c:v>
                </c:pt>
                <c:pt idx="24">
                  <c:v>4.9165481270744431</c:v>
                </c:pt>
                <c:pt idx="25">
                  <c:v>4.9010905642484586</c:v>
                </c:pt>
                <c:pt idx="26">
                  <c:v>4.8856330014224749</c:v>
                </c:pt>
                <c:pt idx="27">
                  <c:v>4.8701754385964913</c:v>
                </c:pt>
                <c:pt idx="28">
                  <c:v>4.8547178757705076</c:v>
                </c:pt>
                <c:pt idx="29">
                  <c:v>4.8392603129445231</c:v>
                </c:pt>
                <c:pt idx="30">
                  <c:v>4.8238027501185394</c:v>
                </c:pt>
                <c:pt idx="31">
                  <c:v>4.8083451872925558</c:v>
                </c:pt>
                <c:pt idx="32">
                  <c:v>4.7928876244665712</c:v>
                </c:pt>
                <c:pt idx="33">
                  <c:v>4.7774300616405876</c:v>
                </c:pt>
                <c:pt idx="34">
                  <c:v>4.7619724988146039</c:v>
                </c:pt>
                <c:pt idx="35">
                  <c:v>4.7465149359886194</c:v>
                </c:pt>
                <c:pt idx="36">
                  <c:v>4.7310573731626357</c:v>
                </c:pt>
                <c:pt idx="37">
                  <c:v>4.7155998103366521</c:v>
                </c:pt>
                <c:pt idx="38">
                  <c:v>4.7001422475106676</c:v>
                </c:pt>
              </c:numCache>
            </c:numRef>
          </c:val>
        </c:ser>
        <c:marker val="1"/>
        <c:axId val="140025216"/>
        <c:axId val="139920512"/>
      </c:lineChart>
      <c:catAx>
        <c:axId val="140025216"/>
        <c:scaling>
          <c:orientation val="minMax"/>
        </c:scaling>
        <c:axPos val="b"/>
        <c:tickLblPos val="nextTo"/>
        <c:crossAx val="139920512"/>
        <c:crosses val="autoZero"/>
        <c:auto val="1"/>
        <c:lblAlgn val="ctr"/>
        <c:lblOffset val="100"/>
      </c:catAx>
      <c:valAx>
        <c:axId val="139920512"/>
        <c:scaling>
          <c:orientation val="minMax"/>
        </c:scaling>
        <c:axPos val="l"/>
        <c:majorGridlines/>
        <c:numFmt formatCode="General" sourceLinked="1"/>
        <c:tickLblPos val="nextTo"/>
        <c:crossAx val="14002521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3" Type="http://schemas.openxmlformats.org/officeDocument/2006/relationships/image" Target="../media/image2.png"/><Relationship Id="rId7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6" Type="http://schemas.openxmlformats.org/officeDocument/2006/relationships/image" Target="../media/image5.png"/><Relationship Id="rId11" Type="http://schemas.openxmlformats.org/officeDocument/2006/relationships/chart" Target="../charts/chart2.xml"/><Relationship Id="rId5" Type="http://schemas.openxmlformats.org/officeDocument/2006/relationships/image" Target="../media/image4.png"/><Relationship Id="rId10" Type="http://schemas.openxmlformats.org/officeDocument/2006/relationships/image" Target="../media/image9.png"/><Relationship Id="rId4" Type="http://schemas.openxmlformats.org/officeDocument/2006/relationships/image" Target="../media/image3.png"/><Relationship Id="rId9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800100</xdr:colOff>
      <xdr:row>47</xdr:row>
      <xdr:rowOff>53340</xdr:rowOff>
    </xdr:from>
    <xdr:to>
      <xdr:col>11</xdr:col>
      <xdr:colOff>312420</xdr:colOff>
      <xdr:row>62</xdr:row>
      <xdr:rowOff>53340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14</xdr:col>
      <xdr:colOff>182880</xdr:colOff>
      <xdr:row>7</xdr:row>
      <xdr:rowOff>22860</xdr:rowOff>
    </xdr:from>
    <xdr:to>
      <xdr:col>14</xdr:col>
      <xdr:colOff>365760</xdr:colOff>
      <xdr:row>7</xdr:row>
      <xdr:rowOff>176479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574780" y="1333500"/>
          <a:ext cx="182880" cy="153619"/>
        </a:xfrm>
        <a:prstGeom prst="rect">
          <a:avLst/>
        </a:prstGeom>
      </xdr:spPr>
    </xdr:pic>
    <xdr:clientData/>
  </xdr:twoCellAnchor>
  <xdr:twoCellAnchor editAs="oneCell">
    <xdr:from>
      <xdr:col>12</xdr:col>
      <xdr:colOff>175261</xdr:colOff>
      <xdr:row>8</xdr:row>
      <xdr:rowOff>15240</xdr:rowOff>
    </xdr:from>
    <xdr:to>
      <xdr:col>12</xdr:col>
      <xdr:colOff>381001</xdr:colOff>
      <xdr:row>8</xdr:row>
      <xdr:rowOff>233449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624061" y="1524000"/>
          <a:ext cx="205740" cy="218209"/>
        </a:xfrm>
        <a:prstGeom prst="rect">
          <a:avLst/>
        </a:prstGeom>
      </xdr:spPr>
    </xdr:pic>
    <xdr:clientData/>
  </xdr:twoCellAnchor>
  <xdr:twoCellAnchor editAs="oneCell">
    <xdr:from>
      <xdr:col>14</xdr:col>
      <xdr:colOff>137161</xdr:colOff>
      <xdr:row>8</xdr:row>
      <xdr:rowOff>30480</xdr:rowOff>
    </xdr:from>
    <xdr:to>
      <xdr:col>14</xdr:col>
      <xdr:colOff>327661</xdr:colOff>
      <xdr:row>8</xdr:row>
      <xdr:rowOff>213925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1529061" y="1539240"/>
          <a:ext cx="190500" cy="183445"/>
        </a:xfrm>
        <a:prstGeom prst="rect">
          <a:avLst/>
        </a:prstGeom>
      </xdr:spPr>
    </xdr:pic>
    <xdr:clientData/>
  </xdr:twoCellAnchor>
  <xdr:twoCellAnchor editAs="oneCell">
    <xdr:from>
      <xdr:col>18</xdr:col>
      <xdr:colOff>106680</xdr:colOff>
      <xdr:row>8</xdr:row>
      <xdr:rowOff>30480</xdr:rowOff>
    </xdr:from>
    <xdr:to>
      <xdr:col>18</xdr:col>
      <xdr:colOff>413385</xdr:colOff>
      <xdr:row>8</xdr:row>
      <xdr:rowOff>190500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3936980" y="1539240"/>
          <a:ext cx="306705" cy="160020"/>
        </a:xfrm>
        <a:prstGeom prst="rect">
          <a:avLst/>
        </a:prstGeom>
      </xdr:spPr>
    </xdr:pic>
    <xdr:clientData/>
  </xdr:twoCellAnchor>
  <xdr:twoCellAnchor editAs="oneCell">
    <xdr:from>
      <xdr:col>12</xdr:col>
      <xdr:colOff>205741</xdr:colOff>
      <xdr:row>9</xdr:row>
      <xdr:rowOff>15241</xdr:rowOff>
    </xdr:from>
    <xdr:to>
      <xdr:col>12</xdr:col>
      <xdr:colOff>381001</xdr:colOff>
      <xdr:row>9</xdr:row>
      <xdr:rowOff>235939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9654541" y="1775461"/>
          <a:ext cx="175260" cy="220698"/>
        </a:xfrm>
        <a:prstGeom prst="rect">
          <a:avLst/>
        </a:prstGeom>
      </xdr:spPr>
    </xdr:pic>
    <xdr:clientData/>
  </xdr:twoCellAnchor>
  <xdr:twoCellAnchor editAs="oneCell">
    <xdr:from>
      <xdr:col>12</xdr:col>
      <xdr:colOff>289560</xdr:colOff>
      <xdr:row>10</xdr:row>
      <xdr:rowOff>53340</xdr:rowOff>
    </xdr:from>
    <xdr:to>
      <xdr:col>12</xdr:col>
      <xdr:colOff>450925</xdr:colOff>
      <xdr:row>10</xdr:row>
      <xdr:rowOff>190500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9738360" y="2095500"/>
          <a:ext cx="161365" cy="137160"/>
        </a:xfrm>
        <a:prstGeom prst="rect">
          <a:avLst/>
        </a:prstGeom>
      </xdr:spPr>
    </xdr:pic>
    <xdr:clientData/>
  </xdr:twoCellAnchor>
  <xdr:twoCellAnchor editAs="oneCell">
    <xdr:from>
      <xdr:col>7</xdr:col>
      <xdr:colOff>30480</xdr:colOff>
      <xdr:row>2</xdr:row>
      <xdr:rowOff>144780</xdr:rowOff>
    </xdr:from>
    <xdr:to>
      <xdr:col>7</xdr:col>
      <xdr:colOff>644958</xdr:colOff>
      <xdr:row>3</xdr:row>
      <xdr:rowOff>160020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6438900" y="510540"/>
          <a:ext cx="614478" cy="213360"/>
        </a:xfrm>
        <a:prstGeom prst="rect">
          <a:avLst/>
        </a:prstGeom>
      </xdr:spPr>
    </xdr:pic>
    <xdr:clientData/>
  </xdr:twoCellAnchor>
  <xdr:twoCellAnchor editAs="oneCell">
    <xdr:from>
      <xdr:col>8</xdr:col>
      <xdr:colOff>45721</xdr:colOff>
      <xdr:row>2</xdr:row>
      <xdr:rowOff>152400</xdr:rowOff>
    </xdr:from>
    <xdr:to>
      <xdr:col>8</xdr:col>
      <xdr:colOff>586741</xdr:colOff>
      <xdr:row>3</xdr:row>
      <xdr:rowOff>154041</xdr:rowOff>
    </xdr:to>
    <xdr:pic>
      <xdr:nvPicPr>
        <xdr:cNvPr id="12" name="Рисунок 11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7063741" y="518160"/>
          <a:ext cx="541020" cy="199761"/>
        </a:xfrm>
        <a:prstGeom prst="rect">
          <a:avLst/>
        </a:prstGeom>
      </xdr:spPr>
    </xdr:pic>
    <xdr:clientData/>
  </xdr:twoCellAnchor>
  <xdr:twoCellAnchor editAs="oneCell">
    <xdr:from>
      <xdr:col>20</xdr:col>
      <xdr:colOff>175260</xdr:colOff>
      <xdr:row>10</xdr:row>
      <xdr:rowOff>22860</xdr:rowOff>
    </xdr:from>
    <xdr:to>
      <xdr:col>21</xdr:col>
      <xdr:colOff>453542</xdr:colOff>
      <xdr:row>10</xdr:row>
      <xdr:rowOff>186417</xdr:rowOff>
    </xdr:to>
    <xdr:pic>
      <xdr:nvPicPr>
        <xdr:cNvPr id="13" name="Рисунок 12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15323820" y="2065020"/>
          <a:ext cx="887882" cy="163557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47</xdr:row>
      <xdr:rowOff>38100</xdr:rowOff>
    </xdr:from>
    <xdr:to>
      <xdr:col>4</xdr:col>
      <xdr:colOff>685800</xdr:colOff>
      <xdr:row>62</xdr:row>
      <xdr:rowOff>38100</xdr:rowOff>
    </xdr:to>
    <xdr:graphicFrame macro="">
      <xdr:nvGraphicFramePr>
        <xdr:cNvPr id="15" name="Диаграмма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V70"/>
  <sheetViews>
    <sheetView tabSelected="1" zoomScale="70" zoomScaleNormal="70" workbookViewId="0">
      <selection activeCell="N19" sqref="N19"/>
    </sheetView>
  </sheetViews>
  <sheetFormatPr defaultRowHeight="14.4"/>
  <cols>
    <col min="3" max="3" width="19.5546875" customWidth="1"/>
    <col min="4" max="4" width="19.33203125" customWidth="1"/>
    <col min="5" max="5" width="13.5546875" customWidth="1"/>
    <col min="6" max="6" width="11.33203125" customWidth="1"/>
    <col min="7" max="7" width="11.88671875" customWidth="1"/>
    <col min="8" max="8" width="10.33203125" customWidth="1"/>
    <col min="12" max="12" width="6.88671875" customWidth="1"/>
    <col min="13" max="13" width="14.33203125" customWidth="1"/>
    <col min="14" max="14" width="15.5546875" customWidth="1"/>
  </cols>
  <sheetData>
    <row r="3" spans="1:22" ht="15.6" customHeight="1">
      <c r="A3" s="5" t="s">
        <v>0</v>
      </c>
      <c r="B3" s="10" t="s">
        <v>23</v>
      </c>
      <c r="C3" s="7" t="s">
        <v>5</v>
      </c>
      <c r="D3" s="7" t="s">
        <v>1</v>
      </c>
      <c r="E3" s="7" t="s">
        <v>2</v>
      </c>
      <c r="F3" s="7" t="s">
        <v>3</v>
      </c>
      <c r="G3" s="7" t="s">
        <v>4</v>
      </c>
      <c r="H3" s="6"/>
      <c r="I3" s="6"/>
      <c r="M3" s="5" t="s">
        <v>16</v>
      </c>
      <c r="N3" s="6"/>
      <c r="O3" s="6"/>
      <c r="P3" s="6"/>
      <c r="Q3" s="6"/>
      <c r="R3" s="6"/>
      <c r="S3" s="6"/>
      <c r="T3" s="6"/>
      <c r="U3" s="6"/>
      <c r="V3" s="6"/>
    </row>
    <row r="4" spans="1:22" ht="15.6" customHeight="1">
      <c r="A4" s="5"/>
      <c r="B4" s="10"/>
      <c r="C4" s="7"/>
      <c r="D4" s="5"/>
      <c r="E4" s="5"/>
      <c r="F4" s="5"/>
      <c r="G4" s="5"/>
      <c r="H4" s="6"/>
      <c r="I4" s="6"/>
      <c r="M4" s="6" t="s">
        <v>17</v>
      </c>
      <c r="N4" s="6"/>
      <c r="O4" s="6"/>
      <c r="P4" s="6"/>
      <c r="Q4" s="6"/>
      <c r="R4" s="6"/>
      <c r="S4" s="6"/>
      <c r="T4" s="6"/>
      <c r="U4" s="6"/>
      <c r="V4" s="6"/>
    </row>
    <row r="5" spans="1:22">
      <c r="A5" s="5"/>
      <c r="B5" s="10"/>
      <c r="C5" s="7"/>
      <c r="D5" s="5"/>
      <c r="E5" s="5"/>
      <c r="F5" s="5"/>
      <c r="G5" s="5"/>
      <c r="H5" s="6"/>
      <c r="I5" s="6"/>
      <c r="M5" s="6" t="s">
        <v>13</v>
      </c>
      <c r="N5" s="6"/>
      <c r="O5" s="6" t="s">
        <v>14</v>
      </c>
      <c r="P5" s="6"/>
      <c r="Q5" s="6"/>
      <c r="R5" s="6"/>
      <c r="S5" s="6"/>
      <c r="T5" s="6"/>
      <c r="U5" s="6" t="s">
        <v>15</v>
      </c>
      <c r="V5" s="6"/>
    </row>
    <row r="6" spans="1:22">
      <c r="A6" s="1">
        <v>1957</v>
      </c>
      <c r="B6" s="1">
        <v>6.7</v>
      </c>
      <c r="C6" s="1" t="s">
        <v>6</v>
      </c>
      <c r="D6" s="1" t="s">
        <v>7</v>
      </c>
      <c r="F6" s="1">
        <v>-18</v>
      </c>
      <c r="G6">
        <f>$N$6*F6+$N$7</f>
        <v>5.2566145092460896</v>
      </c>
      <c r="H6">
        <f>(G6-AVERAGE($B$6:$B$42))^2</f>
        <v>7.741534452023402E-2</v>
      </c>
      <c r="I6">
        <f>(B6-G6)^2</f>
        <v>2.083361674918907</v>
      </c>
      <c r="M6" s="1" t="s">
        <v>11</v>
      </c>
      <c r="N6">
        <f>SUMPRODUCT(F6:F42,B6:B42)/SUMPRODUCT(F6:F42,F6:F42)</f>
        <v>-1.5457562825983926E-2</v>
      </c>
      <c r="U6" s="6"/>
      <c r="V6" s="6"/>
    </row>
    <row r="7" spans="1:22">
      <c r="A7" s="1">
        <v>1958</v>
      </c>
      <c r="B7" s="1">
        <v>5.9</v>
      </c>
      <c r="C7" s="1" t="s">
        <v>6</v>
      </c>
      <c r="D7" s="1" t="s">
        <v>7</v>
      </c>
      <c r="F7" s="1">
        <v>-17</v>
      </c>
      <c r="G7" s="1">
        <f t="shared" ref="G7:G43" si="0">$N$6*F7+$N$7</f>
        <v>5.2411569464201051</v>
      </c>
      <c r="H7" s="1">
        <f t="shared" ref="H7:H42" si="1">(G7-AVERAGE($B$6:$B$42))^2</f>
        <v>6.9052575822060286E-2</v>
      </c>
      <c r="I7" s="1">
        <f t="shared" ref="I7:I42" si="2">(B7-G7)^2</f>
        <v>0.43407416925048076</v>
      </c>
      <c r="M7" s="1" t="s">
        <v>12</v>
      </c>
      <c r="N7">
        <f>AVERAGE(B6:B42)</f>
        <v>4.9783783783783786</v>
      </c>
      <c r="U7" s="6"/>
      <c r="V7" s="6"/>
    </row>
    <row r="8" spans="1:22" ht="15.6">
      <c r="A8" s="1">
        <v>1959</v>
      </c>
      <c r="B8" s="1">
        <v>5.2</v>
      </c>
      <c r="C8" s="1" t="s">
        <v>6</v>
      </c>
      <c r="D8" s="1" t="s">
        <v>7</v>
      </c>
      <c r="F8" s="1">
        <v>-16</v>
      </c>
      <c r="G8" s="1">
        <f t="shared" si="0"/>
        <v>5.2256993835941214</v>
      </c>
      <c r="H8" s="1">
        <f t="shared" si="1"/>
        <v>6.1167679620925501E-2</v>
      </c>
      <c r="I8" s="1">
        <f t="shared" si="2"/>
        <v>6.6045831711778965E-4</v>
      </c>
      <c r="M8" s="1" t="s">
        <v>18</v>
      </c>
      <c r="N8" s="3">
        <f>1/37*SUMPRODUCT(F6:F42 - AVERAGE(F6:F42),B6:B42 - AVERAGE(B6:B42))/(STDEVP(F6:F42) * STDEVP(B6:B42))</f>
        <v>-0.21700013227648246</v>
      </c>
      <c r="P8">
        <f>SQRT((1-N8^2)/(37-2))</f>
        <v>0.16500311188338143</v>
      </c>
      <c r="Q8" s="1" t="s">
        <v>19</v>
      </c>
      <c r="R8">
        <f>N8/P8</f>
        <v>-1.3151275136547167</v>
      </c>
      <c r="S8" s="1" t="s">
        <v>20</v>
      </c>
      <c r="T8">
        <f>TINV(0.05,35)</f>
        <v>2.0301079154483119</v>
      </c>
      <c r="U8" s="6" t="s">
        <v>24</v>
      </c>
      <c r="V8" s="6"/>
    </row>
    <row r="9" spans="1:22" ht="19.8" customHeight="1">
      <c r="A9" s="1">
        <v>1960</v>
      </c>
      <c r="B9" s="1">
        <v>4.8</v>
      </c>
      <c r="C9" s="1" t="s">
        <v>7</v>
      </c>
      <c r="D9" s="1" t="s">
        <v>7</v>
      </c>
      <c r="E9">
        <f>1/7*SUM(B6:B12)</f>
        <v>5.3142857142857141</v>
      </c>
      <c r="F9" s="1">
        <v>-15</v>
      </c>
      <c r="G9" s="1">
        <f t="shared" si="0"/>
        <v>5.2102418207681378</v>
      </c>
      <c r="H9" s="1">
        <f t="shared" si="1"/>
        <v>5.3760655916829186E-2</v>
      </c>
      <c r="I9" s="1">
        <f t="shared" si="2"/>
        <v>0.16829835150715705</v>
      </c>
      <c r="N9">
        <f>1/37*SUM(H6:H42)</f>
        <v>2.7238732331193383E-2</v>
      </c>
      <c r="P9">
        <f>1/37 * SUM(I6:I42)</f>
        <v>0.5512126920661774</v>
      </c>
      <c r="T9">
        <f>N9/STDEVP(B6:B42)^2</f>
        <v>4.7089057408011135E-2</v>
      </c>
      <c r="U9" s="8" t="s">
        <v>25</v>
      </c>
      <c r="V9" s="9"/>
    </row>
    <row r="10" spans="1:22" ht="22.2" customHeight="1">
      <c r="A10" s="1">
        <v>1961</v>
      </c>
      <c r="B10" s="1">
        <v>4.4000000000000004</v>
      </c>
      <c r="C10" s="1" t="s">
        <v>7</v>
      </c>
      <c r="D10" s="1" t="s">
        <v>6</v>
      </c>
      <c r="E10" s="1">
        <f>1/7*SUM(B7:B13)</f>
        <v>5.1571428571428584</v>
      </c>
      <c r="F10" s="1">
        <v>-14</v>
      </c>
      <c r="G10" s="1">
        <f t="shared" si="0"/>
        <v>5.1947842579421533</v>
      </c>
      <c r="H10" s="1">
        <f t="shared" si="1"/>
        <v>4.6831504709770946E-2</v>
      </c>
      <c r="I10" s="1">
        <f t="shared" si="2"/>
        <v>0.63168201667265866</v>
      </c>
      <c r="N10">
        <f>STDEVP(B6:B42)^2*(1-N8^2)</f>
        <v>0.55121269206617285</v>
      </c>
      <c r="U10" s="6"/>
      <c r="V10" s="6"/>
    </row>
    <row r="11" spans="1:22" ht="18" customHeight="1">
      <c r="A11" s="1">
        <v>1962</v>
      </c>
      <c r="B11" s="1">
        <v>4.8</v>
      </c>
      <c r="C11" s="1" t="s">
        <v>7</v>
      </c>
      <c r="D11" s="1" t="s">
        <v>6</v>
      </c>
      <c r="E11" s="1">
        <f t="shared" ref="E11:E37" si="3">1/7*SUM(B8:B14)</f>
        <v>5.0857142857142854</v>
      </c>
      <c r="F11" s="1">
        <v>-13</v>
      </c>
      <c r="G11" s="1">
        <f t="shared" si="0"/>
        <v>5.1793266951161696</v>
      </c>
      <c r="H11" s="1">
        <f t="shared" si="1"/>
        <v>4.0380225999751579E-2</v>
      </c>
      <c r="I11" s="1">
        <f t="shared" si="2"/>
        <v>0.14388874162775564</v>
      </c>
      <c r="N11">
        <f>SQRT(N10)</f>
        <v>0.74243699535123708</v>
      </c>
      <c r="O11" s="1" t="s">
        <v>21</v>
      </c>
      <c r="P11">
        <f>STDEVP(B6:B42)</f>
        <v>0.76055994135726479</v>
      </c>
      <c r="Q11" s="1" t="s">
        <v>22</v>
      </c>
      <c r="R11">
        <f>0.67*P11</f>
        <v>0.50957516070936748</v>
      </c>
      <c r="U11" s="6"/>
      <c r="V11" s="6"/>
    </row>
    <row r="12" spans="1:22">
      <c r="A12" s="1">
        <v>1963</v>
      </c>
      <c r="B12" s="1">
        <v>5.4</v>
      </c>
      <c r="C12" s="1" t="s">
        <v>6</v>
      </c>
      <c r="D12" s="1" t="s">
        <v>6</v>
      </c>
      <c r="E12" s="1">
        <f t="shared" si="3"/>
        <v>5.1285714285714281</v>
      </c>
      <c r="F12" s="1">
        <v>-12</v>
      </c>
      <c r="G12" s="1">
        <f t="shared" si="0"/>
        <v>5.163869132290186</v>
      </c>
      <c r="H12" s="1">
        <f t="shared" si="1"/>
        <v>3.4406819786770675E-2</v>
      </c>
      <c r="I12" s="1">
        <f t="shared" si="2"/>
        <v>5.5757786685389867E-2</v>
      </c>
    </row>
    <row r="13" spans="1:22">
      <c r="A13" s="1">
        <v>1964</v>
      </c>
      <c r="B13" s="1">
        <v>5.6</v>
      </c>
      <c r="C13" s="1" t="s">
        <v>6</v>
      </c>
      <c r="D13" s="1" t="s">
        <v>7</v>
      </c>
      <c r="E13" s="1">
        <f t="shared" si="3"/>
        <v>5.2285714285714286</v>
      </c>
      <c r="F13" s="1">
        <v>-11</v>
      </c>
      <c r="G13" s="1">
        <f t="shared" si="0"/>
        <v>5.1484115694642014</v>
      </c>
      <c r="H13" s="1">
        <f t="shared" si="1"/>
        <v>2.8911286070827939E-2</v>
      </c>
      <c r="I13" s="1">
        <f t="shared" si="2"/>
        <v>0.20393211059378547</v>
      </c>
    </row>
    <row r="14" spans="1:22">
      <c r="A14" s="1">
        <v>1965</v>
      </c>
      <c r="B14" s="1">
        <v>5.4</v>
      </c>
      <c r="C14" s="1" t="s">
        <v>6</v>
      </c>
      <c r="D14" s="1" t="s">
        <v>6</v>
      </c>
      <c r="E14" s="1">
        <f t="shared" si="3"/>
        <v>5.2142857142857144</v>
      </c>
      <c r="F14" s="1">
        <v>-10</v>
      </c>
      <c r="G14" s="1">
        <f t="shared" si="0"/>
        <v>5.1329540066382178</v>
      </c>
      <c r="H14" s="1">
        <f t="shared" si="1"/>
        <v>2.3893624851923988E-2</v>
      </c>
      <c r="I14" s="1">
        <f t="shared" si="2"/>
        <v>7.1313562570581232E-2</v>
      </c>
    </row>
    <row r="15" spans="1:22">
      <c r="A15" s="1">
        <v>1966</v>
      </c>
      <c r="B15" s="1">
        <v>5.5</v>
      </c>
      <c r="C15" s="1" t="s">
        <v>6</v>
      </c>
      <c r="E15" s="1">
        <f t="shared" si="3"/>
        <v>5.2285714285714286</v>
      </c>
      <c r="F15" s="1">
        <v>-9</v>
      </c>
      <c r="G15" s="1">
        <f t="shared" si="0"/>
        <v>5.1174964438122341</v>
      </c>
      <c r="H15" s="1">
        <f t="shared" si="1"/>
        <v>1.9353836130058505E-2</v>
      </c>
      <c r="I15" s="1">
        <f t="shared" si="2"/>
        <v>0.14630897049628738</v>
      </c>
    </row>
    <row r="16" spans="1:22">
      <c r="A16" s="1">
        <v>1967</v>
      </c>
      <c r="B16" s="1">
        <v>5.5</v>
      </c>
      <c r="C16" s="1" t="s">
        <v>6</v>
      </c>
      <c r="D16" s="1" t="s">
        <v>7</v>
      </c>
      <c r="E16" s="1">
        <f t="shared" si="3"/>
        <v>5.1000000000000005</v>
      </c>
      <c r="F16" s="1">
        <v>-8</v>
      </c>
      <c r="G16" s="1">
        <f t="shared" si="0"/>
        <v>5.1020388809862496</v>
      </c>
      <c r="H16" s="1">
        <f t="shared" si="1"/>
        <v>1.5291919905231266E-2</v>
      </c>
      <c r="I16" s="1">
        <f t="shared" si="2"/>
        <v>0.15837305224667642</v>
      </c>
    </row>
    <row r="17" spans="1:9">
      <c r="A17" s="1">
        <v>1968</v>
      </c>
      <c r="B17" s="1">
        <v>4.3</v>
      </c>
      <c r="C17" s="1" t="s">
        <v>7</v>
      </c>
      <c r="D17" s="1" t="s">
        <v>6</v>
      </c>
      <c r="E17" s="1">
        <f t="shared" si="3"/>
        <v>5.0571428571428569</v>
      </c>
      <c r="F17" s="1">
        <v>-7</v>
      </c>
      <c r="G17" s="1">
        <f t="shared" si="0"/>
        <v>5.0865813181602659</v>
      </c>
      <c r="H17" s="1">
        <f t="shared" si="1"/>
        <v>1.1707876177442737E-2</v>
      </c>
      <c r="I17" s="1">
        <f t="shared" si="2"/>
        <v>0.61871017007874174</v>
      </c>
    </row>
    <row r="18" spans="1:9">
      <c r="A18" s="1">
        <v>1969</v>
      </c>
      <c r="B18" s="1">
        <v>4.9000000000000004</v>
      </c>
      <c r="D18" s="1" t="s">
        <v>7</v>
      </c>
      <c r="E18" s="1">
        <f t="shared" si="3"/>
        <v>4.8428571428571434</v>
      </c>
      <c r="F18" s="1">
        <v>-6</v>
      </c>
      <c r="G18" s="1">
        <f t="shared" si="0"/>
        <v>5.0711237553342823</v>
      </c>
      <c r="H18" s="1">
        <f t="shared" si="1"/>
        <v>8.6017049466926686E-3</v>
      </c>
      <c r="I18" s="1">
        <f t="shared" si="2"/>
        <v>2.9283339639707182E-2</v>
      </c>
    </row>
    <row r="19" spans="1:9">
      <c r="A19" s="1">
        <v>1970</v>
      </c>
      <c r="B19" s="1">
        <v>4.5</v>
      </c>
      <c r="C19" s="1" t="s">
        <v>7</v>
      </c>
      <c r="D19" s="1" t="s">
        <v>6</v>
      </c>
      <c r="E19" s="1">
        <f t="shared" si="3"/>
        <v>4.8428571428571434</v>
      </c>
      <c r="F19" s="1">
        <v>-5</v>
      </c>
      <c r="G19" s="1">
        <f t="shared" si="0"/>
        <v>5.0556661925082986</v>
      </c>
      <c r="H19" s="1">
        <f t="shared" si="1"/>
        <v>5.9734062129810665E-3</v>
      </c>
      <c r="I19" s="1">
        <f t="shared" si="2"/>
        <v>0.30876491749666957</v>
      </c>
    </row>
    <row r="20" spans="1:9">
      <c r="A20" s="1">
        <v>1971</v>
      </c>
      <c r="B20" s="1">
        <v>5.3</v>
      </c>
      <c r="C20" s="1" t="s">
        <v>6</v>
      </c>
      <c r="D20" s="1" t="s">
        <v>7</v>
      </c>
      <c r="E20" s="1">
        <f t="shared" si="3"/>
        <v>4.742857142857142</v>
      </c>
      <c r="F20" s="1">
        <v>-4</v>
      </c>
      <c r="G20" s="1">
        <f t="shared" si="0"/>
        <v>5.0402086296823141</v>
      </c>
      <c r="H20" s="1">
        <f t="shared" si="1"/>
        <v>3.8229799763078165E-3</v>
      </c>
      <c r="I20" s="1">
        <f t="shared" si="2"/>
        <v>6.7491556091540922E-2</v>
      </c>
    </row>
    <row r="21" spans="1:9">
      <c r="A21" s="1">
        <v>1972</v>
      </c>
      <c r="B21" s="1">
        <v>3.9</v>
      </c>
      <c r="C21" s="1" t="s">
        <v>7</v>
      </c>
      <c r="D21" s="1" t="s">
        <v>6</v>
      </c>
      <c r="E21" s="1">
        <f t="shared" si="3"/>
        <v>4.8142857142857132</v>
      </c>
      <c r="F21" s="1">
        <v>-3</v>
      </c>
      <c r="G21" s="1">
        <f t="shared" si="0"/>
        <v>5.0247510668563304</v>
      </c>
      <c r="H21" s="1">
        <f t="shared" si="1"/>
        <v>2.1504262366731672E-3</v>
      </c>
      <c r="I21" s="1">
        <f t="shared" si="2"/>
        <v>1.2650649623944537</v>
      </c>
    </row>
    <row r="22" spans="1:9">
      <c r="A22" s="1">
        <v>1973</v>
      </c>
      <c r="B22" s="1">
        <v>5.5</v>
      </c>
      <c r="C22" s="1" t="s">
        <v>6</v>
      </c>
      <c r="D22" s="1" t="s">
        <v>7</v>
      </c>
      <c r="E22" s="1">
        <f t="shared" si="3"/>
        <v>4.6142857142857148</v>
      </c>
      <c r="F22" s="1">
        <v>-2</v>
      </c>
      <c r="G22" s="1">
        <f t="shared" si="0"/>
        <v>5.0092935040303468</v>
      </c>
      <c r="H22" s="1">
        <f t="shared" si="1"/>
        <v>9.5574499407698155E-4</v>
      </c>
      <c r="I22" s="1">
        <f t="shared" si="2"/>
        <v>0.24079286518681528</v>
      </c>
    </row>
    <row r="23" spans="1:9">
      <c r="A23" s="1">
        <v>1974</v>
      </c>
      <c r="B23" s="1">
        <v>4.8</v>
      </c>
      <c r="C23" s="1" t="s">
        <v>7</v>
      </c>
      <c r="E23" s="1">
        <f t="shared" si="3"/>
        <v>4.6285714285714281</v>
      </c>
      <c r="F23" s="1">
        <v>-1</v>
      </c>
      <c r="G23" s="1">
        <f t="shared" si="0"/>
        <v>4.9938359412043622</v>
      </c>
      <c r="H23" s="1">
        <f t="shared" si="1"/>
        <v>2.3893624851923167E-4</v>
      </c>
      <c r="I23" s="1">
        <f t="shared" si="2"/>
        <v>3.7572372102581048E-2</v>
      </c>
    </row>
    <row r="24" spans="1:9">
      <c r="A24" s="1">
        <v>1975</v>
      </c>
      <c r="B24" s="1">
        <v>4.8</v>
      </c>
      <c r="C24" s="1" t="s">
        <v>7</v>
      </c>
      <c r="D24" s="1" t="s">
        <v>7</v>
      </c>
      <c r="E24" s="1">
        <f t="shared" si="3"/>
        <v>4.3142857142857141</v>
      </c>
      <c r="F24">
        <v>0</v>
      </c>
      <c r="G24" s="1">
        <f t="shared" si="0"/>
        <v>4.9783783783783786</v>
      </c>
      <c r="H24" s="1">
        <f t="shared" si="1"/>
        <v>0</v>
      </c>
      <c r="I24" s="1">
        <f t="shared" si="2"/>
        <v>3.181884587290007E-2</v>
      </c>
    </row>
    <row r="25" spans="1:9">
      <c r="A25" s="1">
        <v>1976</v>
      </c>
      <c r="B25" s="1">
        <v>3.5</v>
      </c>
      <c r="C25" s="1" t="s">
        <v>7</v>
      </c>
      <c r="D25" s="1" t="s">
        <v>6</v>
      </c>
      <c r="E25" s="1">
        <f t="shared" si="3"/>
        <v>4.6428571428571432</v>
      </c>
      <c r="F25" s="1">
        <v>1</v>
      </c>
      <c r="G25" s="1">
        <f t="shared" si="0"/>
        <v>4.9629208155523949</v>
      </c>
      <c r="H25" s="1">
        <f t="shared" si="1"/>
        <v>2.3893624851923167E-4</v>
      </c>
      <c r="I25" s="1">
        <f t="shared" si="2"/>
        <v>2.1401373125764844</v>
      </c>
    </row>
    <row r="26" spans="1:9">
      <c r="A26" s="1">
        <v>1977</v>
      </c>
      <c r="B26" s="1">
        <v>4.5999999999999996</v>
      </c>
      <c r="C26" s="1" t="s">
        <v>7</v>
      </c>
      <c r="D26" s="1" t="s">
        <v>7</v>
      </c>
      <c r="E26" s="1">
        <f t="shared" si="3"/>
        <v>4.6142857142857139</v>
      </c>
      <c r="F26" s="1">
        <v>2</v>
      </c>
      <c r="G26" s="1">
        <f t="shared" si="0"/>
        <v>4.9474632527264104</v>
      </c>
      <c r="H26" s="1">
        <f t="shared" si="1"/>
        <v>9.5574499407698155E-4</v>
      </c>
      <c r="I26" s="1">
        <f t="shared" si="2"/>
        <v>0.12073071199521759</v>
      </c>
    </row>
    <row r="27" spans="1:9">
      <c r="A27" s="1">
        <v>1978</v>
      </c>
      <c r="B27" s="1">
        <v>3.1</v>
      </c>
      <c r="C27" s="1" t="s">
        <v>7</v>
      </c>
      <c r="D27" s="1" t="s">
        <v>6</v>
      </c>
      <c r="E27" s="1">
        <f t="shared" si="3"/>
        <v>4.7428571428571429</v>
      </c>
      <c r="F27" s="1">
        <v>3</v>
      </c>
      <c r="G27" s="1">
        <f t="shared" si="0"/>
        <v>4.9320056899004268</v>
      </c>
      <c r="H27" s="1">
        <f t="shared" si="1"/>
        <v>2.1504262366731672E-3</v>
      </c>
      <c r="I27" s="1">
        <f t="shared" si="2"/>
        <v>3.3562448478275382</v>
      </c>
    </row>
    <row r="28" spans="1:9">
      <c r="A28" s="1">
        <v>1979</v>
      </c>
      <c r="B28" s="1">
        <v>6.2</v>
      </c>
      <c r="C28" s="1" t="s">
        <v>6</v>
      </c>
      <c r="D28" s="1" t="s">
        <v>7</v>
      </c>
      <c r="E28" s="1">
        <f t="shared" si="3"/>
        <v>4.8857142857142852</v>
      </c>
      <c r="F28" s="1">
        <v>4</v>
      </c>
      <c r="G28" s="1">
        <f t="shared" si="0"/>
        <v>4.9165481270744431</v>
      </c>
      <c r="H28" s="1">
        <f t="shared" si="1"/>
        <v>3.8229799763078165E-3</v>
      </c>
      <c r="I28" s="1">
        <f t="shared" si="2"/>
        <v>1.6472487101161204</v>
      </c>
    </row>
    <row r="29" spans="1:9">
      <c r="A29" s="1">
        <v>1980</v>
      </c>
      <c r="B29" s="1">
        <v>5.3</v>
      </c>
      <c r="C29" s="1" t="s">
        <v>6</v>
      </c>
      <c r="D29" s="1" t="s">
        <v>6</v>
      </c>
      <c r="E29" s="1">
        <f t="shared" si="3"/>
        <v>5.0428571428571418</v>
      </c>
      <c r="F29" s="1">
        <v>5</v>
      </c>
      <c r="G29" s="1">
        <f t="shared" si="0"/>
        <v>4.9010905642484586</v>
      </c>
      <c r="H29" s="1">
        <f t="shared" si="1"/>
        <v>5.9734062129810665E-3</v>
      </c>
      <c r="I29" s="1">
        <f t="shared" si="2"/>
        <v>0.15912873793161303</v>
      </c>
    </row>
    <row r="30" spans="1:9">
      <c r="A30" s="1">
        <v>1981</v>
      </c>
      <c r="B30" s="1">
        <v>5.7</v>
      </c>
      <c r="C30" s="1" t="s">
        <v>6</v>
      </c>
      <c r="D30" s="1" t="s">
        <v>6</v>
      </c>
      <c r="E30" s="1">
        <f t="shared" si="3"/>
        <v>5.0857142857142854</v>
      </c>
      <c r="F30" s="1">
        <v>6</v>
      </c>
      <c r="G30" s="1">
        <f t="shared" si="0"/>
        <v>4.8856330014224749</v>
      </c>
      <c r="H30" s="1">
        <f t="shared" si="1"/>
        <v>8.6017049466926686E-3</v>
      </c>
      <c r="I30" s="1">
        <f t="shared" si="2"/>
        <v>0.66319360837216701</v>
      </c>
    </row>
    <row r="31" spans="1:9">
      <c r="A31" s="1">
        <v>1982</v>
      </c>
      <c r="B31" s="1">
        <v>5.8</v>
      </c>
      <c r="C31" s="1" t="s">
        <v>6</v>
      </c>
      <c r="D31" s="1" t="s">
        <v>7</v>
      </c>
      <c r="E31" s="1">
        <f t="shared" si="3"/>
        <v>5.1571428571428575</v>
      </c>
      <c r="F31" s="1">
        <v>7</v>
      </c>
      <c r="G31" s="1">
        <f t="shared" si="0"/>
        <v>4.8701754385964913</v>
      </c>
      <c r="H31" s="1">
        <f t="shared" si="1"/>
        <v>1.1707876177442737E-2</v>
      </c>
      <c r="I31" s="1">
        <f t="shared" si="2"/>
        <v>0.86457371498922708</v>
      </c>
    </row>
    <row r="32" spans="1:9">
      <c r="A32" s="1">
        <v>1983</v>
      </c>
      <c r="B32" s="1">
        <v>4.5999999999999996</v>
      </c>
      <c r="C32" s="1" t="s">
        <v>7</v>
      </c>
      <c r="D32" s="1" t="s">
        <v>6</v>
      </c>
      <c r="E32" s="1">
        <f t="shared" si="3"/>
        <v>5.0428571428571418</v>
      </c>
      <c r="F32" s="1">
        <v>8</v>
      </c>
      <c r="G32" s="1">
        <f t="shared" si="0"/>
        <v>4.8547178757705076</v>
      </c>
      <c r="H32" s="1">
        <f t="shared" si="1"/>
        <v>1.5291919905231266E-2</v>
      </c>
      <c r="I32" s="1">
        <f t="shared" si="2"/>
        <v>6.4881196237039931E-2</v>
      </c>
    </row>
    <row r="33" spans="1:9">
      <c r="A33" s="1">
        <v>1984</v>
      </c>
      <c r="B33" s="1">
        <v>4.9000000000000004</v>
      </c>
      <c r="D33" s="1" t="s">
        <v>7</v>
      </c>
      <c r="E33" s="1">
        <f t="shared" si="3"/>
        <v>5.0571428571428569</v>
      </c>
      <c r="F33" s="1">
        <v>9</v>
      </c>
      <c r="G33" s="1">
        <f t="shared" si="0"/>
        <v>4.8392603129445231</v>
      </c>
      <c r="H33" s="1">
        <f t="shared" si="1"/>
        <v>1.9353836130058505E-2</v>
      </c>
      <c r="I33" s="1">
        <f t="shared" si="2"/>
        <v>3.6893095835973137E-3</v>
      </c>
    </row>
    <row r="34" spans="1:9">
      <c r="A34" s="1">
        <v>1985</v>
      </c>
      <c r="B34" s="1">
        <v>3.6</v>
      </c>
      <c r="C34" s="1" t="s">
        <v>7</v>
      </c>
      <c r="D34" s="1" t="s">
        <v>6</v>
      </c>
      <c r="E34" s="1">
        <f t="shared" si="3"/>
        <v>4.9714285714285706</v>
      </c>
      <c r="F34" s="1">
        <v>10</v>
      </c>
      <c r="G34" s="1">
        <f t="shared" si="0"/>
        <v>4.8238027501185394</v>
      </c>
      <c r="H34" s="1">
        <f t="shared" si="1"/>
        <v>2.3893624851923988E-2</v>
      </c>
      <c r="I34" s="1">
        <f t="shared" si="2"/>
        <v>1.4976931711977</v>
      </c>
    </row>
    <row r="35" spans="1:9">
      <c r="A35" s="1">
        <v>1986</v>
      </c>
      <c r="B35" s="1">
        <v>5.4</v>
      </c>
      <c r="C35" s="1" t="s">
        <v>6</v>
      </c>
      <c r="E35" s="1">
        <f t="shared" si="3"/>
        <v>4.8142857142857141</v>
      </c>
      <c r="F35" s="1">
        <v>11</v>
      </c>
      <c r="G35" s="1">
        <f t="shared" si="0"/>
        <v>4.8083451872925558</v>
      </c>
      <c r="H35" s="1">
        <f t="shared" si="1"/>
        <v>2.8911286070827939E-2</v>
      </c>
      <c r="I35" s="1">
        <f t="shared" si="2"/>
        <v>0.35005541739988133</v>
      </c>
    </row>
    <row r="36" spans="1:9">
      <c r="A36" s="1">
        <v>1987</v>
      </c>
      <c r="B36" s="1">
        <v>5.4</v>
      </c>
      <c r="C36" s="1" t="s">
        <v>6</v>
      </c>
      <c r="D36" s="1" t="s">
        <v>7</v>
      </c>
      <c r="E36" s="1">
        <f t="shared" si="3"/>
        <v>4.6999999999999993</v>
      </c>
      <c r="F36" s="1">
        <v>12</v>
      </c>
      <c r="G36" s="1">
        <f t="shared" si="0"/>
        <v>4.7928876244665712</v>
      </c>
      <c r="H36" s="1">
        <f t="shared" si="1"/>
        <v>3.4406819786770675E-2</v>
      </c>
      <c r="I36" s="1">
        <f t="shared" si="2"/>
        <v>0.36858543652584347</v>
      </c>
    </row>
    <row r="37" spans="1:9">
      <c r="A37" s="1">
        <v>1988</v>
      </c>
      <c r="B37" s="1">
        <v>5.0999999999999996</v>
      </c>
      <c r="C37" s="1" t="s">
        <v>6</v>
      </c>
      <c r="D37" s="1" t="s">
        <v>7</v>
      </c>
      <c r="E37" s="1">
        <f t="shared" si="3"/>
        <v>4.6857142857142851</v>
      </c>
      <c r="F37" s="1">
        <v>13</v>
      </c>
      <c r="G37" s="1">
        <f t="shared" si="0"/>
        <v>4.7774300616405876</v>
      </c>
      <c r="H37" s="1">
        <f t="shared" si="1"/>
        <v>4.0380225999751579E-2</v>
      </c>
      <c r="I37" s="1">
        <f t="shared" si="2"/>
        <v>0.10405136513319489</v>
      </c>
    </row>
    <row r="38" spans="1:9">
      <c r="A38" s="1">
        <v>1989</v>
      </c>
      <c r="B38" s="1">
        <v>4.7</v>
      </c>
      <c r="C38" s="1" t="s">
        <v>7</v>
      </c>
      <c r="D38" s="1" t="s">
        <v>7</v>
      </c>
      <c r="E38" s="1">
        <f>1/7*SUM(B35:B41)</f>
        <v>4.8285714285714292</v>
      </c>
      <c r="F38" s="1">
        <v>14</v>
      </c>
      <c r="G38" s="1">
        <f t="shared" si="0"/>
        <v>4.7619724988146039</v>
      </c>
      <c r="H38" s="1">
        <f t="shared" si="1"/>
        <v>4.6831504709770946E-2</v>
      </c>
      <c r="I38" s="1">
        <f t="shared" si="2"/>
        <v>3.8405906093260645E-3</v>
      </c>
    </row>
    <row r="39" spans="1:9">
      <c r="A39" s="1">
        <v>1990</v>
      </c>
      <c r="B39" s="1">
        <v>3.8</v>
      </c>
      <c r="C39" s="1" t="s">
        <v>7</v>
      </c>
      <c r="D39" s="1" t="s">
        <v>6</v>
      </c>
      <c r="E39" s="1">
        <f>1/7*SUM(B36:B42)</f>
        <v>4.8999999999999995</v>
      </c>
      <c r="F39" s="1">
        <v>15</v>
      </c>
      <c r="G39" s="1">
        <f t="shared" si="0"/>
        <v>4.7465149359886194</v>
      </c>
      <c r="H39" s="1">
        <f t="shared" si="1"/>
        <v>5.3760655916829186E-2</v>
      </c>
      <c r="I39" s="1">
        <f t="shared" si="2"/>
        <v>0.89589052404954062</v>
      </c>
    </row>
    <row r="40" spans="1:9">
      <c r="A40" s="1">
        <v>1991</v>
      </c>
      <c r="B40" s="1">
        <v>4.8</v>
      </c>
      <c r="C40" s="1" t="s">
        <v>7</v>
      </c>
      <c r="D40" s="1" t="s">
        <v>7</v>
      </c>
      <c r="F40" s="1">
        <v>16</v>
      </c>
      <c r="G40" s="1">
        <f t="shared" si="0"/>
        <v>4.7310573731626357</v>
      </c>
      <c r="H40" s="1">
        <f t="shared" si="1"/>
        <v>6.1167679620925501E-2</v>
      </c>
      <c r="I40" s="1">
        <f t="shared" si="2"/>
        <v>4.753085795236033E-3</v>
      </c>
    </row>
    <row r="41" spans="1:9">
      <c r="A41" s="1">
        <v>1992</v>
      </c>
      <c r="B41" s="1">
        <v>4.5999999999999996</v>
      </c>
      <c r="C41" s="1" t="s">
        <v>7</v>
      </c>
      <c r="D41" s="1" t="s">
        <v>6</v>
      </c>
      <c r="F41" s="1">
        <v>17</v>
      </c>
      <c r="G41" s="1">
        <f t="shared" si="0"/>
        <v>4.7155998103366521</v>
      </c>
      <c r="H41" s="1">
        <f t="shared" si="1"/>
        <v>6.9052575822060286E-2</v>
      </c>
      <c r="I41" s="1">
        <f t="shared" si="2"/>
        <v>1.3363316149870019E-2</v>
      </c>
    </row>
    <row r="42" spans="1:9">
      <c r="A42" s="1">
        <v>1993</v>
      </c>
      <c r="B42" s="1">
        <v>5.9</v>
      </c>
      <c r="C42" s="1" t="s">
        <v>6</v>
      </c>
      <c r="F42" s="1">
        <v>18</v>
      </c>
      <c r="G42" s="1">
        <f t="shared" si="0"/>
        <v>4.7001422475106676</v>
      </c>
      <c r="H42" s="1">
        <f t="shared" si="1"/>
        <v>7.741534452023402E-2</v>
      </c>
      <c r="I42" s="1">
        <f t="shared" si="2"/>
        <v>1.439658626208753</v>
      </c>
    </row>
    <row r="43" spans="1:9" ht="14.4" customHeight="1">
      <c r="A43" s="1">
        <v>1995</v>
      </c>
      <c r="B43" s="1"/>
      <c r="E43" s="1"/>
      <c r="F43" s="1">
        <v>20</v>
      </c>
      <c r="G43" s="1">
        <f t="shared" si="0"/>
        <v>4.6692271218587003</v>
      </c>
      <c r="H43" s="1"/>
    </row>
    <row r="44" spans="1:9" ht="57.6">
      <c r="A44" s="1"/>
      <c r="B44" s="1"/>
      <c r="C44" s="4" t="s">
        <v>8</v>
      </c>
      <c r="D44" s="4" t="s">
        <v>26</v>
      </c>
      <c r="E44" s="1"/>
      <c r="F44" s="1"/>
      <c r="G44" s="1"/>
      <c r="H44" s="1"/>
    </row>
    <row r="45" spans="1:9">
      <c r="A45" s="1"/>
      <c r="B45" s="1"/>
      <c r="C45" s="1" t="b">
        <f>13&gt;0.5*(37+1-1.96 * SQRT(37-1))</f>
        <v>0</v>
      </c>
      <c r="D45" s="1" t="b">
        <f>24&gt;1/3*(2*37-1)-1.96*SQRT((16*37-29)/90)</f>
        <v>1</v>
      </c>
      <c r="E45" s="1"/>
      <c r="F45" s="1"/>
      <c r="G45" s="1"/>
      <c r="H45" s="1"/>
    </row>
    <row r="46" spans="1:9">
      <c r="A46" s="1"/>
      <c r="B46" s="1"/>
      <c r="C46" s="1" t="b">
        <f>5&lt; LOG(37+1,2)</f>
        <v>1</v>
      </c>
      <c r="D46" s="1" t="b">
        <f>4&lt;6</f>
        <v>1</v>
      </c>
      <c r="E46" s="1"/>
      <c r="F46" s="1"/>
      <c r="G46" s="1"/>
      <c r="H46" s="1"/>
    </row>
    <row r="47" spans="1:9" ht="43.2">
      <c r="A47" s="1"/>
      <c r="B47" s="1"/>
      <c r="C47" s="2" t="s">
        <v>9</v>
      </c>
      <c r="D47" s="2" t="s">
        <v>10</v>
      </c>
      <c r="E47" s="1"/>
      <c r="F47" s="1"/>
      <c r="G47" s="1"/>
      <c r="H47" s="1"/>
    </row>
    <row r="48" spans="1:9" ht="14.4" customHeight="1">
      <c r="A48" s="1"/>
      <c r="B48" s="1"/>
      <c r="C48" s="4"/>
      <c r="D48" s="4"/>
      <c r="E48" s="1"/>
      <c r="F48" s="1"/>
      <c r="G48" s="1"/>
      <c r="H48" s="1"/>
    </row>
    <row r="49" spans="1:3">
      <c r="A49" s="1"/>
      <c r="B49" s="1"/>
    </row>
    <row r="50" spans="1:3">
      <c r="A50" s="1"/>
      <c r="B50" s="1"/>
    </row>
    <row r="51" spans="1:3">
      <c r="A51" s="1"/>
      <c r="B51" s="1"/>
    </row>
    <row r="52" spans="1:3">
      <c r="B52" s="1"/>
    </row>
    <row r="53" spans="1:3">
      <c r="B53" s="1"/>
    </row>
    <row r="54" spans="1:3">
      <c r="B54" s="1"/>
    </row>
    <row r="55" spans="1:3">
      <c r="B55" s="1"/>
    </row>
    <row r="56" spans="1:3">
      <c r="B56" s="1"/>
      <c r="C56" s="1"/>
    </row>
    <row r="57" spans="1:3">
      <c r="B57" s="1"/>
      <c r="C57" s="1"/>
    </row>
    <row r="58" spans="1:3">
      <c r="B58" s="1"/>
    </row>
    <row r="59" spans="1:3">
      <c r="B59" s="1"/>
    </row>
    <row r="60" spans="1:3">
      <c r="B60" s="1"/>
    </row>
    <row r="61" spans="1:3">
      <c r="B61" s="1"/>
      <c r="C61" s="1"/>
    </row>
    <row r="62" spans="1:3">
      <c r="B62" s="1"/>
      <c r="C62" s="1"/>
    </row>
    <row r="63" spans="1:3">
      <c r="B63" s="1"/>
      <c r="C63" s="1"/>
    </row>
    <row r="64" spans="1:3">
      <c r="B64" s="1"/>
      <c r="C64" s="1"/>
    </row>
    <row r="65" spans="2:3">
      <c r="B65" s="1"/>
      <c r="C65" s="1"/>
    </row>
    <row r="66" spans="2:3">
      <c r="B66" s="1"/>
      <c r="C66" s="1"/>
    </row>
    <row r="67" spans="2:3">
      <c r="B67" s="1"/>
      <c r="C67" s="1"/>
    </row>
    <row r="68" spans="2:3">
      <c r="B68" s="1"/>
      <c r="C68" s="1"/>
    </row>
    <row r="69" spans="2:3">
      <c r="B69" s="1"/>
      <c r="C69" s="1"/>
    </row>
    <row r="70" spans="2:3">
      <c r="B70" s="1"/>
      <c r="C70" s="1"/>
    </row>
  </sheetData>
  <sortState ref="B48:B84">
    <sortCondition ref="B48"/>
  </sortState>
  <mergeCells count="20">
    <mergeCell ref="I3:I5"/>
    <mergeCell ref="M5:N5"/>
    <mergeCell ref="M4:V4"/>
    <mergeCell ref="M3:V3"/>
    <mergeCell ref="A3:A5"/>
    <mergeCell ref="U8:V8"/>
    <mergeCell ref="U11:V11"/>
    <mergeCell ref="D3:D5"/>
    <mergeCell ref="E3:E5"/>
    <mergeCell ref="F3:F5"/>
    <mergeCell ref="G3:G5"/>
    <mergeCell ref="O5:T5"/>
    <mergeCell ref="U5:V5"/>
    <mergeCell ref="U9:V9"/>
    <mergeCell ref="U10:V10"/>
    <mergeCell ref="U6:V6"/>
    <mergeCell ref="U7:V7"/>
    <mergeCell ref="B3:B5"/>
    <mergeCell ref="C3:C5"/>
    <mergeCell ref="H3:H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Ангелина</dc:creator>
  <cp:lastModifiedBy>Ангелина</cp:lastModifiedBy>
  <dcterms:created xsi:type="dcterms:W3CDTF">2023-03-29T13:23:37Z</dcterms:created>
  <dcterms:modified xsi:type="dcterms:W3CDTF">2023-07-20T13:33:39Z</dcterms:modified>
</cp:coreProperties>
</file>