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8dfb7f7b17b35/Desktop/Git_Hub_Portal/Kickstarter_Analysis/Resources/"/>
    </mc:Choice>
  </mc:AlternateContent>
  <xr:revisionPtr revIDLastSave="234" documentId="8_{7BA4A5BF-2D61-42C0-9ACD-68900B980798}" xr6:coauthVersionLast="47" xr6:coauthVersionMax="47" xr10:uidLastSave="{85BD1296-4827-4F11-B975-08CA2359F3CB}"/>
  <bookViews>
    <workbookView xWindow="-108" yWindow="-108" windowWidth="23256" windowHeight="12456" activeTab="1" xr2:uid="{00000000-000D-0000-FFFF-FFFF00000000}"/>
  </bookViews>
  <sheets>
    <sheet name="Kickstarter" sheetId="1" r:id="rId1"/>
    <sheet name="Outcomes Chart" sheetId="20" r:id="rId2"/>
    <sheet name="Outcomes Raw Data" sheetId="21" r:id="rId3"/>
    <sheet name="Outcomes Based on Goals" sheetId="19" r:id="rId4"/>
    <sheet name="Theater Outcomes by Launch Date" sheetId="18" r:id="rId5"/>
    <sheet name="Comparison US Kickstarters" sheetId="17" r:id="rId6"/>
    <sheet name="Descriptive Stats" sheetId="16" r:id="rId7"/>
    <sheet name="Failed US Kickstarters" sheetId="15" r:id="rId8"/>
    <sheet name="Successful US Kickstarters" sheetId="14" r:id="rId9"/>
    <sheet name="Edinburgh Research" sheetId="13" r:id="rId10"/>
    <sheet name="Cat Stats" sheetId="3" r:id="rId11"/>
    <sheet name="Subcat Stats" sheetId="8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6" l="1"/>
  <c r="B4" i="19"/>
  <c r="C4" i="19"/>
  <c r="D4" i="19"/>
  <c r="D11" i="19"/>
  <c r="D10" i="19"/>
  <c r="D9" i="19"/>
  <c r="D8" i="19"/>
  <c r="D7" i="19"/>
  <c r="D6" i="19"/>
  <c r="D5" i="19"/>
  <c r="D3" i="19"/>
  <c r="D12" i="19"/>
  <c r="D13" i="19"/>
  <c r="D2" i="19"/>
  <c r="C13" i="19"/>
  <c r="C12" i="19"/>
  <c r="C11" i="19"/>
  <c r="C10" i="19"/>
  <c r="C9" i="19"/>
  <c r="C8" i="19"/>
  <c r="C7" i="19"/>
  <c r="C6" i="19"/>
  <c r="C5" i="19"/>
  <c r="C3" i="19"/>
  <c r="C2" i="19"/>
  <c r="B13" i="19"/>
  <c r="B12" i="19"/>
  <c r="B11" i="19"/>
  <c r="B10" i="19"/>
  <c r="B9" i="19"/>
  <c r="B8" i="19"/>
  <c r="B7" i="19"/>
  <c r="B6" i="19"/>
  <c r="B5" i="19"/>
  <c r="B3" i="19"/>
  <c r="B2" i="19"/>
  <c r="C10" i="16"/>
  <c r="B10" i="16"/>
  <c r="C9" i="16"/>
  <c r="C8" i="16"/>
  <c r="B9" i="16"/>
  <c r="B8" i="16"/>
  <c r="B7" i="16"/>
  <c r="C7" i="16"/>
  <c r="C6" i="16"/>
  <c r="C5" i="16"/>
  <c r="B6" i="16"/>
  <c r="B5" i="16"/>
  <c r="C3" i="16"/>
  <c r="B3" i="16"/>
  <c r="C2" i="16"/>
  <c r="T251" i="15"/>
  <c r="S251" i="15"/>
  <c r="P251" i="15"/>
  <c r="F251" i="15"/>
  <c r="T250" i="15"/>
  <c r="S250" i="15"/>
  <c r="P250" i="15"/>
  <c r="F250" i="15"/>
  <c r="T249" i="15"/>
  <c r="S249" i="15"/>
  <c r="P249" i="15"/>
  <c r="F249" i="15"/>
  <c r="T248" i="15"/>
  <c r="S248" i="15"/>
  <c r="P248" i="15"/>
  <c r="F248" i="15"/>
  <c r="T247" i="15"/>
  <c r="S247" i="15"/>
  <c r="P247" i="15"/>
  <c r="F247" i="15"/>
  <c r="T246" i="15"/>
  <c r="S246" i="15"/>
  <c r="P246" i="15"/>
  <c r="F246" i="15"/>
  <c r="T245" i="15"/>
  <c r="S245" i="15"/>
  <c r="P245" i="15"/>
  <c r="F245" i="15"/>
  <c r="T244" i="15"/>
  <c r="S244" i="15"/>
  <c r="P244" i="15"/>
  <c r="F244" i="15"/>
  <c r="T243" i="15"/>
  <c r="S243" i="15"/>
  <c r="P243" i="15"/>
  <c r="F243" i="15"/>
  <c r="T242" i="15"/>
  <c r="S242" i="15"/>
  <c r="P242" i="15"/>
  <c r="F242" i="15"/>
  <c r="T241" i="15"/>
  <c r="S241" i="15"/>
  <c r="P241" i="15"/>
  <c r="F241" i="15"/>
  <c r="T240" i="15"/>
  <c r="S240" i="15"/>
  <c r="P240" i="15"/>
  <c r="F240" i="15"/>
  <c r="T239" i="15"/>
  <c r="S239" i="15"/>
  <c r="P239" i="15"/>
  <c r="F239" i="15"/>
  <c r="T238" i="15"/>
  <c r="S238" i="15"/>
  <c r="P238" i="15"/>
  <c r="F238" i="15"/>
  <c r="T237" i="15"/>
  <c r="S237" i="15"/>
  <c r="P237" i="15"/>
  <c r="F237" i="15"/>
  <c r="T236" i="15"/>
  <c r="S236" i="15"/>
  <c r="P236" i="15"/>
  <c r="F236" i="15"/>
  <c r="T235" i="15"/>
  <c r="S235" i="15"/>
  <c r="P235" i="15"/>
  <c r="F235" i="15"/>
  <c r="T234" i="15"/>
  <c r="S234" i="15"/>
  <c r="P234" i="15"/>
  <c r="F234" i="15"/>
  <c r="T233" i="15"/>
  <c r="S233" i="15"/>
  <c r="P233" i="15"/>
  <c r="F233" i="15"/>
  <c r="T232" i="15"/>
  <c r="S232" i="15"/>
  <c r="P232" i="15"/>
  <c r="F232" i="15"/>
  <c r="T231" i="15"/>
  <c r="S231" i="15"/>
  <c r="P231" i="15"/>
  <c r="F231" i="15"/>
  <c r="T230" i="15"/>
  <c r="S230" i="15"/>
  <c r="P230" i="15"/>
  <c r="F230" i="15"/>
  <c r="T229" i="15"/>
  <c r="S229" i="15"/>
  <c r="P229" i="15"/>
  <c r="F229" i="15"/>
  <c r="T228" i="15"/>
  <c r="S228" i="15"/>
  <c r="P228" i="15"/>
  <c r="F228" i="15"/>
  <c r="T227" i="15"/>
  <c r="S227" i="15"/>
  <c r="P227" i="15"/>
  <c r="F227" i="15"/>
  <c r="T226" i="15"/>
  <c r="S226" i="15"/>
  <c r="P226" i="15"/>
  <c r="F226" i="15"/>
  <c r="T225" i="15"/>
  <c r="S225" i="15"/>
  <c r="P225" i="15"/>
  <c r="F225" i="15"/>
  <c r="T224" i="15"/>
  <c r="S224" i="15"/>
  <c r="P224" i="15"/>
  <c r="F224" i="15"/>
  <c r="T223" i="15"/>
  <c r="S223" i="15"/>
  <c r="P223" i="15"/>
  <c r="F223" i="15"/>
  <c r="T222" i="15"/>
  <c r="S222" i="15"/>
  <c r="P222" i="15"/>
  <c r="F222" i="15"/>
  <c r="T221" i="15"/>
  <c r="S221" i="15"/>
  <c r="P221" i="15"/>
  <c r="F221" i="15"/>
  <c r="T220" i="15"/>
  <c r="S220" i="15"/>
  <c r="P220" i="15"/>
  <c r="F220" i="15"/>
  <c r="T219" i="15"/>
  <c r="S219" i="15"/>
  <c r="P219" i="15"/>
  <c r="F219" i="15"/>
  <c r="T218" i="15"/>
  <c r="S218" i="15"/>
  <c r="P218" i="15"/>
  <c r="F218" i="15"/>
  <c r="T217" i="15"/>
  <c r="S217" i="15"/>
  <c r="P217" i="15"/>
  <c r="F217" i="15"/>
  <c r="T216" i="15"/>
  <c r="S216" i="15"/>
  <c r="P216" i="15"/>
  <c r="F216" i="15"/>
  <c r="T215" i="15"/>
  <c r="S215" i="15"/>
  <c r="P215" i="15"/>
  <c r="F215" i="15"/>
  <c r="T214" i="15"/>
  <c r="S214" i="15"/>
  <c r="P214" i="15"/>
  <c r="F214" i="15"/>
  <c r="T213" i="15"/>
  <c r="S213" i="15"/>
  <c r="P213" i="15"/>
  <c r="F213" i="15"/>
  <c r="T212" i="15"/>
  <c r="S212" i="15"/>
  <c r="P212" i="15"/>
  <c r="F212" i="15"/>
  <c r="T211" i="15"/>
  <c r="S211" i="15"/>
  <c r="P211" i="15"/>
  <c r="F211" i="15"/>
  <c r="T210" i="15"/>
  <c r="S210" i="15"/>
  <c r="P210" i="15"/>
  <c r="F210" i="15"/>
  <c r="T209" i="15"/>
  <c r="S209" i="15"/>
  <c r="P209" i="15"/>
  <c r="F209" i="15"/>
  <c r="T208" i="15"/>
  <c r="S208" i="15"/>
  <c r="P208" i="15"/>
  <c r="F208" i="15"/>
  <c r="T207" i="15"/>
  <c r="S207" i="15"/>
  <c r="P207" i="15"/>
  <c r="F207" i="15"/>
  <c r="T206" i="15"/>
  <c r="S206" i="15"/>
  <c r="P206" i="15"/>
  <c r="F206" i="15"/>
  <c r="T205" i="15"/>
  <c r="S205" i="15"/>
  <c r="P205" i="15"/>
  <c r="F205" i="15"/>
  <c r="T204" i="15"/>
  <c r="S204" i="15"/>
  <c r="P204" i="15"/>
  <c r="F204" i="15"/>
  <c r="T203" i="15"/>
  <c r="S203" i="15"/>
  <c r="P203" i="15"/>
  <c r="F203" i="15"/>
  <c r="T202" i="15"/>
  <c r="S202" i="15"/>
  <c r="P202" i="15"/>
  <c r="F202" i="15"/>
  <c r="T201" i="15"/>
  <c r="S201" i="15"/>
  <c r="P201" i="15"/>
  <c r="F201" i="15"/>
  <c r="T200" i="15"/>
  <c r="S200" i="15"/>
  <c r="P200" i="15"/>
  <c r="F200" i="15"/>
  <c r="T199" i="15"/>
  <c r="S199" i="15"/>
  <c r="P199" i="15"/>
  <c r="F199" i="15"/>
  <c r="T198" i="15"/>
  <c r="S198" i="15"/>
  <c r="P198" i="15"/>
  <c r="F198" i="15"/>
  <c r="T197" i="15"/>
  <c r="S197" i="15"/>
  <c r="P197" i="15"/>
  <c r="F197" i="15"/>
  <c r="T196" i="15"/>
  <c r="S196" i="15"/>
  <c r="P196" i="15"/>
  <c r="F196" i="15"/>
  <c r="T195" i="15"/>
  <c r="S195" i="15"/>
  <c r="P195" i="15"/>
  <c r="F195" i="15"/>
  <c r="T194" i="15"/>
  <c r="S194" i="15"/>
  <c r="P194" i="15"/>
  <c r="F194" i="15"/>
  <c r="T193" i="15"/>
  <c r="S193" i="15"/>
  <c r="P193" i="15"/>
  <c r="F193" i="15"/>
  <c r="T192" i="15"/>
  <c r="S192" i="15"/>
  <c r="P192" i="15"/>
  <c r="F192" i="15"/>
  <c r="T191" i="15"/>
  <c r="S191" i="15"/>
  <c r="P191" i="15"/>
  <c r="F191" i="15"/>
  <c r="T190" i="15"/>
  <c r="S190" i="15"/>
  <c r="P190" i="15"/>
  <c r="F190" i="15"/>
  <c r="T189" i="15"/>
  <c r="S189" i="15"/>
  <c r="P189" i="15"/>
  <c r="F189" i="15"/>
  <c r="T188" i="15"/>
  <c r="S188" i="15"/>
  <c r="P188" i="15"/>
  <c r="F188" i="15"/>
  <c r="T187" i="15"/>
  <c r="S187" i="15"/>
  <c r="P187" i="15"/>
  <c r="F187" i="15"/>
  <c r="T186" i="15"/>
  <c r="S186" i="15"/>
  <c r="P186" i="15"/>
  <c r="F186" i="15"/>
  <c r="T185" i="15"/>
  <c r="S185" i="15"/>
  <c r="P185" i="15"/>
  <c r="F185" i="15"/>
  <c r="T184" i="15"/>
  <c r="S184" i="15"/>
  <c r="P184" i="15"/>
  <c r="F184" i="15"/>
  <c r="T183" i="15"/>
  <c r="S183" i="15"/>
  <c r="P183" i="15"/>
  <c r="F183" i="15"/>
  <c r="T182" i="15"/>
  <c r="S182" i="15"/>
  <c r="P182" i="15"/>
  <c r="F182" i="15"/>
  <c r="T181" i="15"/>
  <c r="S181" i="15"/>
  <c r="P181" i="15"/>
  <c r="F181" i="15"/>
  <c r="T180" i="15"/>
  <c r="S180" i="15"/>
  <c r="P180" i="15"/>
  <c r="F180" i="15"/>
  <c r="T179" i="15"/>
  <c r="S179" i="15"/>
  <c r="P179" i="15"/>
  <c r="F179" i="15"/>
  <c r="T178" i="15"/>
  <c r="S178" i="15"/>
  <c r="P178" i="15"/>
  <c r="F178" i="15"/>
  <c r="T177" i="15"/>
  <c r="S177" i="15"/>
  <c r="P177" i="15"/>
  <c r="F177" i="15"/>
  <c r="T176" i="15"/>
  <c r="S176" i="15"/>
  <c r="P176" i="15"/>
  <c r="F176" i="15"/>
  <c r="T175" i="15"/>
  <c r="S175" i="15"/>
  <c r="P175" i="15"/>
  <c r="F175" i="15"/>
  <c r="T174" i="15"/>
  <c r="S174" i="15"/>
  <c r="P174" i="15"/>
  <c r="F174" i="15"/>
  <c r="T173" i="15"/>
  <c r="S173" i="15"/>
  <c r="P173" i="15"/>
  <c r="F173" i="15"/>
  <c r="T172" i="15"/>
  <c r="S172" i="15"/>
  <c r="P172" i="15"/>
  <c r="F172" i="15"/>
  <c r="T171" i="15"/>
  <c r="S171" i="15"/>
  <c r="P171" i="15"/>
  <c r="F171" i="15"/>
  <c r="T170" i="15"/>
  <c r="S170" i="15"/>
  <c r="P170" i="15"/>
  <c r="F170" i="15"/>
  <c r="T169" i="15"/>
  <c r="S169" i="15"/>
  <c r="P169" i="15"/>
  <c r="F169" i="15"/>
  <c r="T168" i="15"/>
  <c r="S168" i="15"/>
  <c r="P168" i="15"/>
  <c r="F168" i="15"/>
  <c r="T167" i="15"/>
  <c r="S167" i="15"/>
  <c r="P167" i="15"/>
  <c r="F167" i="15"/>
  <c r="T166" i="15"/>
  <c r="S166" i="15"/>
  <c r="P166" i="15"/>
  <c r="F166" i="15"/>
  <c r="T165" i="15"/>
  <c r="S165" i="15"/>
  <c r="P165" i="15"/>
  <c r="F165" i="15"/>
  <c r="T164" i="15"/>
  <c r="S164" i="15"/>
  <c r="P164" i="15"/>
  <c r="F164" i="15"/>
  <c r="T163" i="15"/>
  <c r="S163" i="15"/>
  <c r="P163" i="15"/>
  <c r="F163" i="15"/>
  <c r="T162" i="15"/>
  <c r="S162" i="15"/>
  <c r="P162" i="15"/>
  <c r="F162" i="15"/>
  <c r="T161" i="15"/>
  <c r="S161" i="15"/>
  <c r="P161" i="15"/>
  <c r="F161" i="15"/>
  <c r="T160" i="15"/>
  <c r="S160" i="15"/>
  <c r="P160" i="15"/>
  <c r="F160" i="15"/>
  <c r="T159" i="15"/>
  <c r="S159" i="15"/>
  <c r="P159" i="15"/>
  <c r="F159" i="15"/>
  <c r="T158" i="15"/>
  <c r="S158" i="15"/>
  <c r="P158" i="15"/>
  <c r="F158" i="15"/>
  <c r="T157" i="15"/>
  <c r="S157" i="15"/>
  <c r="P157" i="15"/>
  <c r="F157" i="15"/>
  <c r="T156" i="15"/>
  <c r="S156" i="15"/>
  <c r="P156" i="15"/>
  <c r="F156" i="15"/>
  <c r="T155" i="15"/>
  <c r="S155" i="15"/>
  <c r="P155" i="15"/>
  <c r="F155" i="15"/>
  <c r="T154" i="15"/>
  <c r="S154" i="15"/>
  <c r="P154" i="15"/>
  <c r="F154" i="15"/>
  <c r="T153" i="15"/>
  <c r="S153" i="15"/>
  <c r="P153" i="15"/>
  <c r="F153" i="15"/>
  <c r="T152" i="15"/>
  <c r="S152" i="15"/>
  <c r="P152" i="15"/>
  <c r="F152" i="15"/>
  <c r="T151" i="15"/>
  <c r="S151" i="15"/>
  <c r="P151" i="15"/>
  <c r="F151" i="15"/>
  <c r="T150" i="15"/>
  <c r="S150" i="15"/>
  <c r="P150" i="15"/>
  <c r="F150" i="15"/>
  <c r="T149" i="15"/>
  <c r="S149" i="15"/>
  <c r="P149" i="15"/>
  <c r="F149" i="15"/>
  <c r="T148" i="15"/>
  <c r="S148" i="15"/>
  <c r="P148" i="15"/>
  <c r="F148" i="15"/>
  <c r="T147" i="15"/>
  <c r="S147" i="15"/>
  <c r="P147" i="15"/>
  <c r="F147" i="15"/>
  <c r="T146" i="15"/>
  <c r="S146" i="15"/>
  <c r="P146" i="15"/>
  <c r="F146" i="15"/>
  <c r="T145" i="15"/>
  <c r="S145" i="15"/>
  <c r="P145" i="15"/>
  <c r="F145" i="15"/>
  <c r="T144" i="15"/>
  <c r="S144" i="15"/>
  <c r="P144" i="15"/>
  <c r="F144" i="15"/>
  <c r="T143" i="15"/>
  <c r="S143" i="15"/>
  <c r="P143" i="15"/>
  <c r="F143" i="15"/>
  <c r="T142" i="15"/>
  <c r="S142" i="15"/>
  <c r="P142" i="15"/>
  <c r="F142" i="15"/>
  <c r="T141" i="15"/>
  <c r="S141" i="15"/>
  <c r="P141" i="15"/>
  <c r="F141" i="15"/>
  <c r="T140" i="15"/>
  <c r="S140" i="15"/>
  <c r="P140" i="15"/>
  <c r="F140" i="15"/>
  <c r="T139" i="15"/>
  <c r="S139" i="15"/>
  <c r="P139" i="15"/>
  <c r="F139" i="15"/>
  <c r="T138" i="15"/>
  <c r="S138" i="15"/>
  <c r="P138" i="15"/>
  <c r="F138" i="15"/>
  <c r="T137" i="15"/>
  <c r="S137" i="15"/>
  <c r="P137" i="15"/>
  <c r="F137" i="15"/>
  <c r="T136" i="15"/>
  <c r="S136" i="15"/>
  <c r="P136" i="15"/>
  <c r="F136" i="15"/>
  <c r="T135" i="15"/>
  <c r="S135" i="15"/>
  <c r="P135" i="15"/>
  <c r="F135" i="15"/>
  <c r="T134" i="15"/>
  <c r="S134" i="15"/>
  <c r="P134" i="15"/>
  <c r="F134" i="15"/>
  <c r="T133" i="15"/>
  <c r="S133" i="15"/>
  <c r="P133" i="15"/>
  <c r="F133" i="15"/>
  <c r="T132" i="15"/>
  <c r="S132" i="15"/>
  <c r="P132" i="15"/>
  <c r="F132" i="15"/>
  <c r="T131" i="15"/>
  <c r="S131" i="15"/>
  <c r="P131" i="15"/>
  <c r="F131" i="15"/>
  <c r="T130" i="15"/>
  <c r="S130" i="15"/>
  <c r="P130" i="15"/>
  <c r="F130" i="15"/>
  <c r="T129" i="15"/>
  <c r="S129" i="15"/>
  <c r="P129" i="15"/>
  <c r="F129" i="15"/>
  <c r="T128" i="15"/>
  <c r="S128" i="15"/>
  <c r="P128" i="15"/>
  <c r="F128" i="15"/>
  <c r="T127" i="15"/>
  <c r="S127" i="15"/>
  <c r="P127" i="15"/>
  <c r="F127" i="15"/>
  <c r="T126" i="15"/>
  <c r="S126" i="15"/>
  <c r="P126" i="15"/>
  <c r="F126" i="15"/>
  <c r="T125" i="15"/>
  <c r="S125" i="15"/>
  <c r="P125" i="15"/>
  <c r="F125" i="15"/>
  <c r="T124" i="15"/>
  <c r="S124" i="15"/>
  <c r="P124" i="15"/>
  <c r="F124" i="15"/>
  <c r="T123" i="15"/>
  <c r="S123" i="15"/>
  <c r="P123" i="15"/>
  <c r="F123" i="15"/>
  <c r="T122" i="15"/>
  <c r="S122" i="15"/>
  <c r="P122" i="15"/>
  <c r="F122" i="15"/>
  <c r="T121" i="15"/>
  <c r="S121" i="15"/>
  <c r="P121" i="15"/>
  <c r="F121" i="15"/>
  <c r="T120" i="15"/>
  <c r="S120" i="15"/>
  <c r="P120" i="15"/>
  <c r="F120" i="15"/>
  <c r="T119" i="15"/>
  <c r="S119" i="15"/>
  <c r="P119" i="15"/>
  <c r="F119" i="15"/>
  <c r="T118" i="15"/>
  <c r="S118" i="15"/>
  <c r="P118" i="15"/>
  <c r="F118" i="15"/>
  <c r="T117" i="15"/>
  <c r="S117" i="15"/>
  <c r="P117" i="15"/>
  <c r="F117" i="15"/>
  <c r="T116" i="15"/>
  <c r="S116" i="15"/>
  <c r="P116" i="15"/>
  <c r="F116" i="15"/>
  <c r="T115" i="15"/>
  <c r="S115" i="15"/>
  <c r="P115" i="15"/>
  <c r="F115" i="15"/>
  <c r="T114" i="15"/>
  <c r="S114" i="15"/>
  <c r="P114" i="15"/>
  <c r="F114" i="15"/>
  <c r="T113" i="15"/>
  <c r="S113" i="15"/>
  <c r="P113" i="15"/>
  <c r="F113" i="15"/>
  <c r="T112" i="15"/>
  <c r="S112" i="15"/>
  <c r="P112" i="15"/>
  <c r="F112" i="15"/>
  <c r="T111" i="15"/>
  <c r="S111" i="15"/>
  <c r="P111" i="15"/>
  <c r="F111" i="15"/>
  <c r="T110" i="15"/>
  <c r="S110" i="15"/>
  <c r="P110" i="15"/>
  <c r="F110" i="15"/>
  <c r="T109" i="15"/>
  <c r="S109" i="15"/>
  <c r="P109" i="15"/>
  <c r="F109" i="15"/>
  <c r="T108" i="15"/>
  <c r="S108" i="15"/>
  <c r="P108" i="15"/>
  <c r="F108" i="15"/>
  <c r="T107" i="15"/>
  <c r="S107" i="15"/>
  <c r="P107" i="15"/>
  <c r="F107" i="15"/>
  <c r="T106" i="15"/>
  <c r="S106" i="15"/>
  <c r="P106" i="15"/>
  <c r="F106" i="15"/>
  <c r="T105" i="15"/>
  <c r="S105" i="15"/>
  <c r="P105" i="15"/>
  <c r="F105" i="15"/>
  <c r="T104" i="15"/>
  <c r="S104" i="15"/>
  <c r="P104" i="15"/>
  <c r="F104" i="15"/>
  <c r="T103" i="15"/>
  <c r="S103" i="15"/>
  <c r="P103" i="15"/>
  <c r="F103" i="15"/>
  <c r="T102" i="15"/>
  <c r="S102" i="15"/>
  <c r="P102" i="15"/>
  <c r="F102" i="15"/>
  <c r="T101" i="15"/>
  <c r="S101" i="15"/>
  <c r="P101" i="15"/>
  <c r="F101" i="15"/>
  <c r="T100" i="15"/>
  <c r="S100" i="15"/>
  <c r="P100" i="15"/>
  <c r="F100" i="15"/>
  <c r="T99" i="15"/>
  <c r="S99" i="15"/>
  <c r="P99" i="15"/>
  <c r="F99" i="15"/>
  <c r="T98" i="15"/>
  <c r="S98" i="15"/>
  <c r="P98" i="15"/>
  <c r="F98" i="15"/>
  <c r="T97" i="15"/>
  <c r="S97" i="15"/>
  <c r="P97" i="15"/>
  <c r="F97" i="15"/>
  <c r="T96" i="15"/>
  <c r="S96" i="15"/>
  <c r="P96" i="15"/>
  <c r="F96" i="15"/>
  <c r="T95" i="15"/>
  <c r="S95" i="15"/>
  <c r="P95" i="15"/>
  <c r="F95" i="15"/>
  <c r="T94" i="15"/>
  <c r="S94" i="15"/>
  <c r="P94" i="15"/>
  <c r="F94" i="15"/>
  <c r="T93" i="15"/>
  <c r="S93" i="15"/>
  <c r="P93" i="15"/>
  <c r="F93" i="15"/>
  <c r="T92" i="15"/>
  <c r="S92" i="15"/>
  <c r="P92" i="15"/>
  <c r="F92" i="15"/>
  <c r="T91" i="15"/>
  <c r="S91" i="15"/>
  <c r="P91" i="15"/>
  <c r="F91" i="15"/>
  <c r="T90" i="15"/>
  <c r="S90" i="15"/>
  <c r="P90" i="15"/>
  <c r="F90" i="15"/>
  <c r="T89" i="15"/>
  <c r="S89" i="15"/>
  <c r="P89" i="15"/>
  <c r="F89" i="15"/>
  <c r="T88" i="15"/>
  <c r="S88" i="15"/>
  <c r="P88" i="15"/>
  <c r="F88" i="15"/>
  <c r="T87" i="15"/>
  <c r="S87" i="15"/>
  <c r="P87" i="15"/>
  <c r="F87" i="15"/>
  <c r="T86" i="15"/>
  <c r="S86" i="15"/>
  <c r="P86" i="15"/>
  <c r="F86" i="15"/>
  <c r="T85" i="15"/>
  <c r="S85" i="15"/>
  <c r="P85" i="15"/>
  <c r="F85" i="15"/>
  <c r="T84" i="15"/>
  <c r="S84" i="15"/>
  <c r="P84" i="15"/>
  <c r="F84" i="15"/>
  <c r="T83" i="15"/>
  <c r="S83" i="15"/>
  <c r="P83" i="15"/>
  <c r="F83" i="15"/>
  <c r="T82" i="15"/>
  <c r="S82" i="15"/>
  <c r="P82" i="15"/>
  <c r="F82" i="15"/>
  <c r="T81" i="15"/>
  <c r="S81" i="15"/>
  <c r="P81" i="15"/>
  <c r="F81" i="15"/>
  <c r="T80" i="15"/>
  <c r="S80" i="15"/>
  <c r="P80" i="15"/>
  <c r="F80" i="15"/>
  <c r="T79" i="15"/>
  <c r="S79" i="15"/>
  <c r="P79" i="15"/>
  <c r="F79" i="15"/>
  <c r="T78" i="15"/>
  <c r="S78" i="15"/>
  <c r="P78" i="15"/>
  <c r="F78" i="15"/>
  <c r="T77" i="15"/>
  <c r="S77" i="15"/>
  <c r="P77" i="15"/>
  <c r="F77" i="15"/>
  <c r="T76" i="15"/>
  <c r="S76" i="15"/>
  <c r="P76" i="15"/>
  <c r="F76" i="15"/>
  <c r="T75" i="15"/>
  <c r="S75" i="15"/>
  <c r="P75" i="15"/>
  <c r="F75" i="15"/>
  <c r="T74" i="15"/>
  <c r="S74" i="15"/>
  <c r="P74" i="15"/>
  <c r="F74" i="15"/>
  <c r="T73" i="15"/>
  <c r="S73" i="15"/>
  <c r="P73" i="15"/>
  <c r="F73" i="15"/>
  <c r="T72" i="15"/>
  <c r="S72" i="15"/>
  <c r="P72" i="15"/>
  <c r="F72" i="15"/>
  <c r="T71" i="15"/>
  <c r="S71" i="15"/>
  <c r="P71" i="15"/>
  <c r="F71" i="15"/>
  <c r="T70" i="15"/>
  <c r="S70" i="15"/>
  <c r="P70" i="15"/>
  <c r="F70" i="15"/>
  <c r="T69" i="15"/>
  <c r="S69" i="15"/>
  <c r="P69" i="15"/>
  <c r="F69" i="15"/>
  <c r="T68" i="15"/>
  <c r="S68" i="15"/>
  <c r="P68" i="15"/>
  <c r="F68" i="15"/>
  <c r="T67" i="15"/>
  <c r="S67" i="15"/>
  <c r="P67" i="15"/>
  <c r="F67" i="15"/>
  <c r="T66" i="15"/>
  <c r="S66" i="15"/>
  <c r="P66" i="15"/>
  <c r="F66" i="15"/>
  <c r="T65" i="15"/>
  <c r="S65" i="15"/>
  <c r="P65" i="15"/>
  <c r="F65" i="15"/>
  <c r="T64" i="15"/>
  <c r="S64" i="15"/>
  <c r="P64" i="15"/>
  <c r="F64" i="15"/>
  <c r="T63" i="15"/>
  <c r="S63" i="15"/>
  <c r="P63" i="15"/>
  <c r="F63" i="15"/>
  <c r="T62" i="15"/>
  <c r="S62" i="15"/>
  <c r="P62" i="15"/>
  <c r="F62" i="15"/>
  <c r="T61" i="15"/>
  <c r="S61" i="15"/>
  <c r="P61" i="15"/>
  <c r="F61" i="15"/>
  <c r="T60" i="15"/>
  <c r="S60" i="15"/>
  <c r="P60" i="15"/>
  <c r="F60" i="15"/>
  <c r="T59" i="15"/>
  <c r="S59" i="15"/>
  <c r="P59" i="15"/>
  <c r="F59" i="15"/>
  <c r="T58" i="15"/>
  <c r="S58" i="15"/>
  <c r="P58" i="15"/>
  <c r="F58" i="15"/>
  <c r="T57" i="15"/>
  <c r="S57" i="15"/>
  <c r="P57" i="15"/>
  <c r="F57" i="15"/>
  <c r="T56" i="15"/>
  <c r="S56" i="15"/>
  <c r="P56" i="15"/>
  <c r="F56" i="15"/>
  <c r="T55" i="15"/>
  <c r="S55" i="15"/>
  <c r="P55" i="15"/>
  <c r="F55" i="15"/>
  <c r="T54" i="15"/>
  <c r="S54" i="15"/>
  <c r="P54" i="15"/>
  <c r="F54" i="15"/>
  <c r="T53" i="15"/>
  <c r="S53" i="15"/>
  <c r="P53" i="15"/>
  <c r="F53" i="15"/>
  <c r="T52" i="15"/>
  <c r="S52" i="15"/>
  <c r="P52" i="15"/>
  <c r="F52" i="15"/>
  <c r="T51" i="15"/>
  <c r="S51" i="15"/>
  <c r="P51" i="15"/>
  <c r="F51" i="15"/>
  <c r="T50" i="15"/>
  <c r="S50" i="15"/>
  <c r="P50" i="15"/>
  <c r="F50" i="15"/>
  <c r="T49" i="15"/>
  <c r="S49" i="15"/>
  <c r="P49" i="15"/>
  <c r="F49" i="15"/>
  <c r="T48" i="15"/>
  <c r="S48" i="15"/>
  <c r="P48" i="15"/>
  <c r="F48" i="15"/>
  <c r="T47" i="15"/>
  <c r="S47" i="15"/>
  <c r="P47" i="15"/>
  <c r="F47" i="15"/>
  <c r="T46" i="15"/>
  <c r="S46" i="15"/>
  <c r="P46" i="15"/>
  <c r="F46" i="15"/>
  <c r="T45" i="15"/>
  <c r="S45" i="15"/>
  <c r="P45" i="15"/>
  <c r="F45" i="15"/>
  <c r="T44" i="15"/>
  <c r="S44" i="15"/>
  <c r="P44" i="15"/>
  <c r="F44" i="15"/>
  <c r="T43" i="15"/>
  <c r="S43" i="15"/>
  <c r="P43" i="15"/>
  <c r="F43" i="15"/>
  <c r="T42" i="15"/>
  <c r="S42" i="15"/>
  <c r="P42" i="15"/>
  <c r="F42" i="15"/>
  <c r="T41" i="15"/>
  <c r="S41" i="15"/>
  <c r="P41" i="15"/>
  <c r="F41" i="15"/>
  <c r="T40" i="15"/>
  <c r="S40" i="15"/>
  <c r="P40" i="15"/>
  <c r="F40" i="15"/>
  <c r="T39" i="15"/>
  <c r="S39" i="15"/>
  <c r="P39" i="15"/>
  <c r="F39" i="15"/>
  <c r="T38" i="15"/>
  <c r="S38" i="15"/>
  <c r="P38" i="15"/>
  <c r="F38" i="15"/>
  <c r="T37" i="15"/>
  <c r="S37" i="15"/>
  <c r="P37" i="15"/>
  <c r="F37" i="15"/>
  <c r="T36" i="15"/>
  <c r="S36" i="15"/>
  <c r="P36" i="15"/>
  <c r="F36" i="15"/>
  <c r="T35" i="15"/>
  <c r="S35" i="15"/>
  <c r="P35" i="15"/>
  <c r="F35" i="15"/>
  <c r="T34" i="15"/>
  <c r="S34" i="15"/>
  <c r="P34" i="15"/>
  <c r="F34" i="15"/>
  <c r="T33" i="15"/>
  <c r="S33" i="15"/>
  <c r="P33" i="15"/>
  <c r="F33" i="15"/>
  <c r="T32" i="15"/>
  <c r="S32" i="15"/>
  <c r="P32" i="15"/>
  <c r="F32" i="15"/>
  <c r="T31" i="15"/>
  <c r="S31" i="15"/>
  <c r="P31" i="15"/>
  <c r="F31" i="15"/>
  <c r="T30" i="15"/>
  <c r="S30" i="15"/>
  <c r="P30" i="15"/>
  <c r="F30" i="15"/>
  <c r="T29" i="15"/>
  <c r="S29" i="15"/>
  <c r="P29" i="15"/>
  <c r="F29" i="15"/>
  <c r="T28" i="15"/>
  <c r="S28" i="15"/>
  <c r="P28" i="15"/>
  <c r="F28" i="15"/>
  <c r="T27" i="15"/>
  <c r="S27" i="15"/>
  <c r="P27" i="15"/>
  <c r="F27" i="15"/>
  <c r="T26" i="15"/>
  <c r="S26" i="15"/>
  <c r="P26" i="15"/>
  <c r="F26" i="15"/>
  <c r="T25" i="15"/>
  <c r="S25" i="15"/>
  <c r="P25" i="15"/>
  <c r="F25" i="15"/>
  <c r="T24" i="15"/>
  <c r="S24" i="15"/>
  <c r="P24" i="15"/>
  <c r="F24" i="15"/>
  <c r="T23" i="15"/>
  <c r="S23" i="15"/>
  <c r="P23" i="15"/>
  <c r="F23" i="15"/>
  <c r="T22" i="15"/>
  <c r="S22" i="15"/>
  <c r="P22" i="15"/>
  <c r="F22" i="15"/>
  <c r="T21" i="15"/>
  <c r="S21" i="15"/>
  <c r="P21" i="15"/>
  <c r="F21" i="15"/>
  <c r="T20" i="15"/>
  <c r="S20" i="15"/>
  <c r="P20" i="15"/>
  <c r="F20" i="15"/>
  <c r="T19" i="15"/>
  <c r="S19" i="15"/>
  <c r="P19" i="15"/>
  <c r="F19" i="15"/>
  <c r="T18" i="15"/>
  <c r="S18" i="15"/>
  <c r="P18" i="15"/>
  <c r="F18" i="15"/>
  <c r="T17" i="15"/>
  <c r="S17" i="15"/>
  <c r="P17" i="15"/>
  <c r="F17" i="15"/>
  <c r="T16" i="15"/>
  <c r="S16" i="15"/>
  <c r="P16" i="15"/>
  <c r="F16" i="15"/>
  <c r="T15" i="15"/>
  <c r="S15" i="15"/>
  <c r="P15" i="15"/>
  <c r="F15" i="15"/>
  <c r="T14" i="15"/>
  <c r="S14" i="15"/>
  <c r="P14" i="15"/>
  <c r="F14" i="15"/>
  <c r="T13" i="15"/>
  <c r="S13" i="15"/>
  <c r="P13" i="15"/>
  <c r="F13" i="15"/>
  <c r="T12" i="15"/>
  <c r="S12" i="15"/>
  <c r="P12" i="15"/>
  <c r="F12" i="15"/>
  <c r="T11" i="15"/>
  <c r="S11" i="15"/>
  <c r="P11" i="15"/>
  <c r="F11" i="15"/>
  <c r="T10" i="15"/>
  <c r="S10" i="15"/>
  <c r="P10" i="15"/>
  <c r="F10" i="15"/>
  <c r="T9" i="15"/>
  <c r="S9" i="15"/>
  <c r="P9" i="15"/>
  <c r="F9" i="15"/>
  <c r="T8" i="15"/>
  <c r="S8" i="15"/>
  <c r="P8" i="15"/>
  <c r="F8" i="15"/>
  <c r="T7" i="15"/>
  <c r="S7" i="15"/>
  <c r="P7" i="15"/>
  <c r="F7" i="15"/>
  <c r="T6" i="15"/>
  <c r="S6" i="15"/>
  <c r="P6" i="15"/>
  <c r="F6" i="15"/>
  <c r="T5" i="15"/>
  <c r="S5" i="15"/>
  <c r="P5" i="15"/>
  <c r="F5" i="15"/>
  <c r="T4" i="15"/>
  <c r="S4" i="15"/>
  <c r="P4" i="15"/>
  <c r="F4" i="15"/>
  <c r="T3" i="15"/>
  <c r="S3" i="15"/>
  <c r="P3" i="15"/>
  <c r="F3" i="15"/>
  <c r="T2" i="15"/>
  <c r="S2" i="15"/>
  <c r="P2" i="15"/>
  <c r="F2" i="15"/>
  <c r="T413" i="14"/>
  <c r="S413" i="14"/>
  <c r="P413" i="14"/>
  <c r="F413" i="14"/>
  <c r="T412" i="14"/>
  <c r="S412" i="14"/>
  <c r="P412" i="14"/>
  <c r="F412" i="14"/>
  <c r="T411" i="14"/>
  <c r="S411" i="14"/>
  <c r="P411" i="14"/>
  <c r="F411" i="14"/>
  <c r="T410" i="14"/>
  <c r="S410" i="14"/>
  <c r="P410" i="14"/>
  <c r="F410" i="14"/>
  <c r="T409" i="14"/>
  <c r="S409" i="14"/>
  <c r="P409" i="14"/>
  <c r="F409" i="14"/>
  <c r="T408" i="14"/>
  <c r="S408" i="14"/>
  <c r="P408" i="14"/>
  <c r="F408" i="14"/>
  <c r="T407" i="14"/>
  <c r="S407" i="14"/>
  <c r="P407" i="14"/>
  <c r="F407" i="14"/>
  <c r="T406" i="14"/>
  <c r="S406" i="14"/>
  <c r="P406" i="14"/>
  <c r="F406" i="14"/>
  <c r="T405" i="14"/>
  <c r="S405" i="14"/>
  <c r="P405" i="14"/>
  <c r="F405" i="14"/>
  <c r="T404" i="14"/>
  <c r="S404" i="14"/>
  <c r="P404" i="14"/>
  <c r="F404" i="14"/>
  <c r="T403" i="14"/>
  <c r="S403" i="14"/>
  <c r="P403" i="14"/>
  <c r="F403" i="14"/>
  <c r="T402" i="14"/>
  <c r="S402" i="14"/>
  <c r="P402" i="14"/>
  <c r="F402" i="14"/>
  <c r="T401" i="14"/>
  <c r="S401" i="14"/>
  <c r="P401" i="14"/>
  <c r="F401" i="14"/>
  <c r="T400" i="14"/>
  <c r="S400" i="14"/>
  <c r="P400" i="14"/>
  <c r="F400" i="14"/>
  <c r="T399" i="14"/>
  <c r="S399" i="14"/>
  <c r="P399" i="14"/>
  <c r="F399" i="14"/>
  <c r="T398" i="14"/>
  <c r="S398" i="14"/>
  <c r="P398" i="14"/>
  <c r="F398" i="14"/>
  <c r="T397" i="14"/>
  <c r="S397" i="14"/>
  <c r="P397" i="14"/>
  <c r="F397" i="14"/>
  <c r="T396" i="14"/>
  <c r="S396" i="14"/>
  <c r="P396" i="14"/>
  <c r="F396" i="14"/>
  <c r="T395" i="14"/>
  <c r="S395" i="14"/>
  <c r="P395" i="14"/>
  <c r="F395" i="14"/>
  <c r="T394" i="14"/>
  <c r="S394" i="14"/>
  <c r="P394" i="14"/>
  <c r="F394" i="14"/>
  <c r="T393" i="14"/>
  <c r="S393" i="14"/>
  <c r="P393" i="14"/>
  <c r="F393" i="14"/>
  <c r="T392" i="14"/>
  <c r="S392" i="14"/>
  <c r="P392" i="14"/>
  <c r="F392" i="14"/>
  <c r="T391" i="14"/>
  <c r="S391" i="14"/>
  <c r="P391" i="14"/>
  <c r="F391" i="14"/>
  <c r="T390" i="14"/>
  <c r="S390" i="14"/>
  <c r="P390" i="14"/>
  <c r="F390" i="14"/>
  <c r="T389" i="14"/>
  <c r="S389" i="14"/>
  <c r="P389" i="14"/>
  <c r="F389" i="14"/>
  <c r="T388" i="14"/>
  <c r="S388" i="14"/>
  <c r="P388" i="14"/>
  <c r="F388" i="14"/>
  <c r="T387" i="14"/>
  <c r="S387" i="14"/>
  <c r="P387" i="14"/>
  <c r="F387" i="14"/>
  <c r="T386" i="14"/>
  <c r="S386" i="14"/>
  <c r="P386" i="14"/>
  <c r="F386" i="14"/>
  <c r="T385" i="14"/>
  <c r="S385" i="14"/>
  <c r="P385" i="14"/>
  <c r="F385" i="14"/>
  <c r="T384" i="14"/>
  <c r="S384" i="14"/>
  <c r="P384" i="14"/>
  <c r="F384" i="14"/>
  <c r="T383" i="14"/>
  <c r="S383" i="14"/>
  <c r="P383" i="14"/>
  <c r="F383" i="14"/>
  <c r="T382" i="14"/>
  <c r="S382" i="14"/>
  <c r="P382" i="14"/>
  <c r="F382" i="14"/>
  <c r="T381" i="14"/>
  <c r="S381" i="14"/>
  <c r="P381" i="14"/>
  <c r="F381" i="14"/>
  <c r="T380" i="14"/>
  <c r="S380" i="14"/>
  <c r="P380" i="14"/>
  <c r="F380" i="14"/>
  <c r="T379" i="14"/>
  <c r="S379" i="14"/>
  <c r="P379" i="14"/>
  <c r="F379" i="14"/>
  <c r="T378" i="14"/>
  <c r="S378" i="14"/>
  <c r="P378" i="14"/>
  <c r="F378" i="14"/>
  <c r="T377" i="14"/>
  <c r="S377" i="14"/>
  <c r="P377" i="14"/>
  <c r="F377" i="14"/>
  <c r="T376" i="14"/>
  <c r="S376" i="14"/>
  <c r="P376" i="14"/>
  <c r="F376" i="14"/>
  <c r="T375" i="14"/>
  <c r="S375" i="14"/>
  <c r="P375" i="14"/>
  <c r="F375" i="14"/>
  <c r="T374" i="14"/>
  <c r="S374" i="14"/>
  <c r="P374" i="14"/>
  <c r="F374" i="14"/>
  <c r="T373" i="14"/>
  <c r="S373" i="14"/>
  <c r="P373" i="14"/>
  <c r="F373" i="14"/>
  <c r="T372" i="14"/>
  <c r="S372" i="14"/>
  <c r="P372" i="14"/>
  <c r="F372" i="14"/>
  <c r="T371" i="14"/>
  <c r="S371" i="14"/>
  <c r="P371" i="14"/>
  <c r="F371" i="14"/>
  <c r="T370" i="14"/>
  <c r="S370" i="14"/>
  <c r="P370" i="14"/>
  <c r="F370" i="14"/>
  <c r="T369" i="14"/>
  <c r="S369" i="14"/>
  <c r="P369" i="14"/>
  <c r="F369" i="14"/>
  <c r="T368" i="14"/>
  <c r="S368" i="14"/>
  <c r="P368" i="14"/>
  <c r="F368" i="14"/>
  <c r="T367" i="14"/>
  <c r="S367" i="14"/>
  <c r="P367" i="14"/>
  <c r="F367" i="14"/>
  <c r="T366" i="14"/>
  <c r="S366" i="14"/>
  <c r="P366" i="14"/>
  <c r="F366" i="14"/>
  <c r="T365" i="14"/>
  <c r="S365" i="14"/>
  <c r="P365" i="14"/>
  <c r="F365" i="14"/>
  <c r="T364" i="14"/>
  <c r="S364" i="14"/>
  <c r="P364" i="14"/>
  <c r="F364" i="14"/>
  <c r="T363" i="14"/>
  <c r="S363" i="14"/>
  <c r="P363" i="14"/>
  <c r="F363" i="14"/>
  <c r="T362" i="14"/>
  <c r="S362" i="14"/>
  <c r="P362" i="14"/>
  <c r="F362" i="14"/>
  <c r="T361" i="14"/>
  <c r="S361" i="14"/>
  <c r="P361" i="14"/>
  <c r="F361" i="14"/>
  <c r="T360" i="14"/>
  <c r="S360" i="14"/>
  <c r="P360" i="14"/>
  <c r="F360" i="14"/>
  <c r="T359" i="14"/>
  <c r="S359" i="14"/>
  <c r="P359" i="14"/>
  <c r="F359" i="14"/>
  <c r="T358" i="14"/>
  <c r="S358" i="14"/>
  <c r="P358" i="14"/>
  <c r="F358" i="14"/>
  <c r="T357" i="14"/>
  <c r="S357" i="14"/>
  <c r="P357" i="14"/>
  <c r="F357" i="14"/>
  <c r="T356" i="14"/>
  <c r="S356" i="14"/>
  <c r="P356" i="14"/>
  <c r="F356" i="14"/>
  <c r="T355" i="14"/>
  <c r="S355" i="14"/>
  <c r="P355" i="14"/>
  <c r="F355" i="14"/>
  <c r="T354" i="14"/>
  <c r="S354" i="14"/>
  <c r="P354" i="14"/>
  <c r="F354" i="14"/>
  <c r="T353" i="14"/>
  <c r="S353" i="14"/>
  <c r="P353" i="14"/>
  <c r="F353" i="14"/>
  <c r="T352" i="14"/>
  <c r="S352" i="14"/>
  <c r="P352" i="14"/>
  <c r="F352" i="14"/>
  <c r="T351" i="14"/>
  <c r="S351" i="14"/>
  <c r="P351" i="14"/>
  <c r="F351" i="14"/>
  <c r="T350" i="14"/>
  <c r="S350" i="14"/>
  <c r="P350" i="14"/>
  <c r="F350" i="14"/>
  <c r="T349" i="14"/>
  <c r="S349" i="14"/>
  <c r="P349" i="14"/>
  <c r="F349" i="14"/>
  <c r="T348" i="14"/>
  <c r="S348" i="14"/>
  <c r="P348" i="14"/>
  <c r="F348" i="14"/>
  <c r="T347" i="14"/>
  <c r="S347" i="14"/>
  <c r="P347" i="14"/>
  <c r="F347" i="14"/>
  <c r="T346" i="14"/>
  <c r="S346" i="14"/>
  <c r="P346" i="14"/>
  <c r="F346" i="14"/>
  <c r="T345" i="14"/>
  <c r="S345" i="14"/>
  <c r="P345" i="14"/>
  <c r="F345" i="14"/>
  <c r="T344" i="14"/>
  <c r="S344" i="14"/>
  <c r="P344" i="14"/>
  <c r="F344" i="14"/>
  <c r="T343" i="14"/>
  <c r="S343" i="14"/>
  <c r="P343" i="14"/>
  <c r="F343" i="14"/>
  <c r="T342" i="14"/>
  <c r="S342" i="14"/>
  <c r="P342" i="14"/>
  <c r="F342" i="14"/>
  <c r="T341" i="14"/>
  <c r="S341" i="14"/>
  <c r="P341" i="14"/>
  <c r="F341" i="14"/>
  <c r="T340" i="14"/>
  <c r="S340" i="14"/>
  <c r="P340" i="14"/>
  <c r="F340" i="14"/>
  <c r="T339" i="14"/>
  <c r="S339" i="14"/>
  <c r="P339" i="14"/>
  <c r="F339" i="14"/>
  <c r="T338" i="14"/>
  <c r="S338" i="14"/>
  <c r="P338" i="14"/>
  <c r="F338" i="14"/>
  <c r="T337" i="14"/>
  <c r="S337" i="14"/>
  <c r="P337" i="14"/>
  <c r="F337" i="14"/>
  <c r="T336" i="14"/>
  <c r="S336" i="14"/>
  <c r="P336" i="14"/>
  <c r="F336" i="14"/>
  <c r="T335" i="14"/>
  <c r="S335" i="14"/>
  <c r="P335" i="14"/>
  <c r="F335" i="14"/>
  <c r="T334" i="14"/>
  <c r="S334" i="14"/>
  <c r="P334" i="14"/>
  <c r="F334" i="14"/>
  <c r="T333" i="14"/>
  <c r="S333" i="14"/>
  <c r="P333" i="14"/>
  <c r="F333" i="14"/>
  <c r="T332" i="14"/>
  <c r="S332" i="14"/>
  <c r="P332" i="14"/>
  <c r="F332" i="14"/>
  <c r="T331" i="14"/>
  <c r="S331" i="14"/>
  <c r="P331" i="14"/>
  <c r="F331" i="14"/>
  <c r="T330" i="14"/>
  <c r="S330" i="14"/>
  <c r="P330" i="14"/>
  <c r="F330" i="14"/>
  <c r="T329" i="14"/>
  <c r="S329" i="14"/>
  <c r="P329" i="14"/>
  <c r="F329" i="14"/>
  <c r="T328" i="14"/>
  <c r="S328" i="14"/>
  <c r="P328" i="14"/>
  <c r="F328" i="14"/>
  <c r="T327" i="14"/>
  <c r="S327" i="14"/>
  <c r="P327" i="14"/>
  <c r="F327" i="14"/>
  <c r="T326" i="14"/>
  <c r="S326" i="14"/>
  <c r="P326" i="14"/>
  <c r="F326" i="14"/>
  <c r="T325" i="14"/>
  <c r="S325" i="14"/>
  <c r="P325" i="14"/>
  <c r="F325" i="14"/>
  <c r="T324" i="14"/>
  <c r="S324" i="14"/>
  <c r="P324" i="14"/>
  <c r="F324" i="14"/>
  <c r="T323" i="14"/>
  <c r="S323" i="14"/>
  <c r="P323" i="14"/>
  <c r="F323" i="14"/>
  <c r="T322" i="14"/>
  <c r="S322" i="14"/>
  <c r="P322" i="14"/>
  <c r="F322" i="14"/>
  <c r="T321" i="14"/>
  <c r="S321" i="14"/>
  <c r="P321" i="14"/>
  <c r="F321" i="14"/>
  <c r="T320" i="14"/>
  <c r="S320" i="14"/>
  <c r="P320" i="14"/>
  <c r="F320" i="14"/>
  <c r="T319" i="14"/>
  <c r="S319" i="14"/>
  <c r="P319" i="14"/>
  <c r="F319" i="14"/>
  <c r="T318" i="14"/>
  <c r="S318" i="14"/>
  <c r="P318" i="14"/>
  <c r="F318" i="14"/>
  <c r="T317" i="14"/>
  <c r="S317" i="14"/>
  <c r="P317" i="14"/>
  <c r="F317" i="14"/>
  <c r="T316" i="14"/>
  <c r="S316" i="14"/>
  <c r="P316" i="14"/>
  <c r="F316" i="14"/>
  <c r="T315" i="14"/>
  <c r="S315" i="14"/>
  <c r="P315" i="14"/>
  <c r="F315" i="14"/>
  <c r="T314" i="14"/>
  <c r="S314" i="14"/>
  <c r="P314" i="14"/>
  <c r="F314" i="14"/>
  <c r="T313" i="14"/>
  <c r="S313" i="14"/>
  <c r="P313" i="14"/>
  <c r="F313" i="14"/>
  <c r="T312" i="14"/>
  <c r="S312" i="14"/>
  <c r="P312" i="14"/>
  <c r="F312" i="14"/>
  <c r="T311" i="14"/>
  <c r="S311" i="14"/>
  <c r="P311" i="14"/>
  <c r="F311" i="14"/>
  <c r="T310" i="14"/>
  <c r="S310" i="14"/>
  <c r="P310" i="14"/>
  <c r="F310" i="14"/>
  <c r="T309" i="14"/>
  <c r="S309" i="14"/>
  <c r="P309" i="14"/>
  <c r="F309" i="14"/>
  <c r="T308" i="14"/>
  <c r="S308" i="14"/>
  <c r="P308" i="14"/>
  <c r="F308" i="14"/>
  <c r="T307" i="14"/>
  <c r="S307" i="14"/>
  <c r="P307" i="14"/>
  <c r="F307" i="14"/>
  <c r="T306" i="14"/>
  <c r="S306" i="14"/>
  <c r="P306" i="14"/>
  <c r="F306" i="14"/>
  <c r="T305" i="14"/>
  <c r="S305" i="14"/>
  <c r="P305" i="14"/>
  <c r="F305" i="14"/>
  <c r="T304" i="14"/>
  <c r="S304" i="14"/>
  <c r="P304" i="14"/>
  <c r="F304" i="14"/>
  <c r="T303" i="14"/>
  <c r="S303" i="14"/>
  <c r="P303" i="14"/>
  <c r="F303" i="14"/>
  <c r="T302" i="14"/>
  <c r="S302" i="14"/>
  <c r="P302" i="14"/>
  <c r="F302" i="14"/>
  <c r="T301" i="14"/>
  <c r="S301" i="14"/>
  <c r="P301" i="14"/>
  <c r="F301" i="14"/>
  <c r="T300" i="14"/>
  <c r="S300" i="14"/>
  <c r="P300" i="14"/>
  <c r="F300" i="14"/>
  <c r="T299" i="14"/>
  <c r="S299" i="14"/>
  <c r="P299" i="14"/>
  <c r="F299" i="14"/>
  <c r="T298" i="14"/>
  <c r="S298" i="14"/>
  <c r="P298" i="14"/>
  <c r="F298" i="14"/>
  <c r="T297" i="14"/>
  <c r="S297" i="14"/>
  <c r="P297" i="14"/>
  <c r="F297" i="14"/>
  <c r="T296" i="14"/>
  <c r="S296" i="14"/>
  <c r="P296" i="14"/>
  <c r="F296" i="14"/>
  <c r="T295" i="14"/>
  <c r="S295" i="14"/>
  <c r="P295" i="14"/>
  <c r="F295" i="14"/>
  <c r="T294" i="14"/>
  <c r="S294" i="14"/>
  <c r="P294" i="14"/>
  <c r="F294" i="14"/>
  <c r="T293" i="14"/>
  <c r="S293" i="14"/>
  <c r="P293" i="14"/>
  <c r="F293" i="14"/>
  <c r="T292" i="14"/>
  <c r="S292" i="14"/>
  <c r="P292" i="14"/>
  <c r="F292" i="14"/>
  <c r="T291" i="14"/>
  <c r="S291" i="14"/>
  <c r="P291" i="14"/>
  <c r="F291" i="14"/>
  <c r="T290" i="14"/>
  <c r="S290" i="14"/>
  <c r="P290" i="14"/>
  <c r="F290" i="14"/>
  <c r="T289" i="14"/>
  <c r="S289" i="14"/>
  <c r="P289" i="14"/>
  <c r="F289" i="14"/>
  <c r="T288" i="14"/>
  <c r="S288" i="14"/>
  <c r="P288" i="14"/>
  <c r="F288" i="14"/>
  <c r="T287" i="14"/>
  <c r="S287" i="14"/>
  <c r="P287" i="14"/>
  <c r="F287" i="14"/>
  <c r="T286" i="14"/>
  <c r="S286" i="14"/>
  <c r="P286" i="14"/>
  <c r="F286" i="14"/>
  <c r="T285" i="14"/>
  <c r="S285" i="14"/>
  <c r="P285" i="14"/>
  <c r="F285" i="14"/>
  <c r="T284" i="14"/>
  <c r="S284" i="14"/>
  <c r="P284" i="14"/>
  <c r="F284" i="14"/>
  <c r="T283" i="14"/>
  <c r="S283" i="14"/>
  <c r="P283" i="14"/>
  <c r="F283" i="14"/>
  <c r="T282" i="14"/>
  <c r="S282" i="14"/>
  <c r="P282" i="14"/>
  <c r="F282" i="14"/>
  <c r="T281" i="14"/>
  <c r="S281" i="14"/>
  <c r="P281" i="14"/>
  <c r="F281" i="14"/>
  <c r="T280" i="14"/>
  <c r="S280" i="14"/>
  <c r="P280" i="14"/>
  <c r="F280" i="14"/>
  <c r="T279" i="14"/>
  <c r="S279" i="14"/>
  <c r="P279" i="14"/>
  <c r="F279" i="14"/>
  <c r="T278" i="14"/>
  <c r="S278" i="14"/>
  <c r="P278" i="14"/>
  <c r="F278" i="14"/>
  <c r="T277" i="14"/>
  <c r="S277" i="14"/>
  <c r="P277" i="14"/>
  <c r="F277" i="14"/>
  <c r="T276" i="14"/>
  <c r="S276" i="14"/>
  <c r="P276" i="14"/>
  <c r="F276" i="14"/>
  <c r="T275" i="14"/>
  <c r="S275" i="14"/>
  <c r="P275" i="14"/>
  <c r="F275" i="14"/>
  <c r="T274" i="14"/>
  <c r="S274" i="14"/>
  <c r="P274" i="14"/>
  <c r="F274" i="14"/>
  <c r="T273" i="14"/>
  <c r="S273" i="14"/>
  <c r="P273" i="14"/>
  <c r="F273" i="14"/>
  <c r="T272" i="14"/>
  <c r="S272" i="14"/>
  <c r="P272" i="14"/>
  <c r="F272" i="14"/>
  <c r="T271" i="14"/>
  <c r="S271" i="14"/>
  <c r="P271" i="14"/>
  <c r="F271" i="14"/>
  <c r="T270" i="14"/>
  <c r="S270" i="14"/>
  <c r="P270" i="14"/>
  <c r="F270" i="14"/>
  <c r="T269" i="14"/>
  <c r="S269" i="14"/>
  <c r="P269" i="14"/>
  <c r="F269" i="14"/>
  <c r="T268" i="14"/>
  <c r="S268" i="14"/>
  <c r="P268" i="14"/>
  <c r="F268" i="14"/>
  <c r="T267" i="14"/>
  <c r="S267" i="14"/>
  <c r="P267" i="14"/>
  <c r="F267" i="14"/>
  <c r="T266" i="14"/>
  <c r="S266" i="14"/>
  <c r="P266" i="14"/>
  <c r="F266" i="14"/>
  <c r="T265" i="14"/>
  <c r="S265" i="14"/>
  <c r="P265" i="14"/>
  <c r="F265" i="14"/>
  <c r="T264" i="14"/>
  <c r="S264" i="14"/>
  <c r="P264" i="14"/>
  <c r="F264" i="14"/>
  <c r="T263" i="14"/>
  <c r="S263" i="14"/>
  <c r="P263" i="14"/>
  <c r="F263" i="14"/>
  <c r="T262" i="14"/>
  <c r="S262" i="14"/>
  <c r="P262" i="14"/>
  <c r="F262" i="14"/>
  <c r="T261" i="14"/>
  <c r="S261" i="14"/>
  <c r="P261" i="14"/>
  <c r="F261" i="14"/>
  <c r="T260" i="14"/>
  <c r="S260" i="14"/>
  <c r="P260" i="14"/>
  <c r="F260" i="14"/>
  <c r="T259" i="14"/>
  <c r="S259" i="14"/>
  <c r="P259" i="14"/>
  <c r="F259" i="14"/>
  <c r="T258" i="14"/>
  <c r="S258" i="14"/>
  <c r="P258" i="14"/>
  <c r="F258" i="14"/>
  <c r="T257" i="14"/>
  <c r="S257" i="14"/>
  <c r="P257" i="14"/>
  <c r="F257" i="14"/>
  <c r="T256" i="14"/>
  <c r="S256" i="14"/>
  <c r="P256" i="14"/>
  <c r="F256" i="14"/>
  <c r="T255" i="14"/>
  <c r="S255" i="14"/>
  <c r="P255" i="14"/>
  <c r="F255" i="14"/>
  <c r="T254" i="14"/>
  <c r="S254" i="14"/>
  <c r="P254" i="14"/>
  <c r="F254" i="14"/>
  <c r="T253" i="14"/>
  <c r="S253" i="14"/>
  <c r="P253" i="14"/>
  <c r="F253" i="14"/>
  <c r="T252" i="14"/>
  <c r="S252" i="14"/>
  <c r="P252" i="14"/>
  <c r="F252" i="14"/>
  <c r="T251" i="14"/>
  <c r="S251" i="14"/>
  <c r="P251" i="14"/>
  <c r="F251" i="14"/>
  <c r="T250" i="14"/>
  <c r="S250" i="14"/>
  <c r="P250" i="14"/>
  <c r="F250" i="14"/>
  <c r="T249" i="14"/>
  <c r="S249" i="14"/>
  <c r="P249" i="14"/>
  <c r="F249" i="14"/>
  <c r="T248" i="14"/>
  <c r="S248" i="14"/>
  <c r="P248" i="14"/>
  <c r="F248" i="14"/>
  <c r="T247" i="14"/>
  <c r="S247" i="14"/>
  <c r="P247" i="14"/>
  <c r="F247" i="14"/>
  <c r="T246" i="14"/>
  <c r="S246" i="14"/>
  <c r="P246" i="14"/>
  <c r="F246" i="14"/>
  <c r="T245" i="14"/>
  <c r="S245" i="14"/>
  <c r="P245" i="14"/>
  <c r="F245" i="14"/>
  <c r="T244" i="14"/>
  <c r="S244" i="14"/>
  <c r="P244" i="14"/>
  <c r="F244" i="14"/>
  <c r="T243" i="14"/>
  <c r="S243" i="14"/>
  <c r="P243" i="14"/>
  <c r="F243" i="14"/>
  <c r="T242" i="14"/>
  <c r="S242" i="14"/>
  <c r="P242" i="14"/>
  <c r="F242" i="14"/>
  <c r="T241" i="14"/>
  <c r="S241" i="14"/>
  <c r="P241" i="14"/>
  <c r="F241" i="14"/>
  <c r="T240" i="14"/>
  <c r="S240" i="14"/>
  <c r="P240" i="14"/>
  <c r="F240" i="14"/>
  <c r="T239" i="14"/>
  <c r="S239" i="14"/>
  <c r="P239" i="14"/>
  <c r="F239" i="14"/>
  <c r="T238" i="14"/>
  <c r="S238" i="14"/>
  <c r="P238" i="14"/>
  <c r="F238" i="14"/>
  <c r="T237" i="14"/>
  <c r="S237" i="14"/>
  <c r="P237" i="14"/>
  <c r="F237" i="14"/>
  <c r="T236" i="14"/>
  <c r="S236" i="14"/>
  <c r="P236" i="14"/>
  <c r="F236" i="14"/>
  <c r="T235" i="14"/>
  <c r="S235" i="14"/>
  <c r="P235" i="14"/>
  <c r="F235" i="14"/>
  <c r="T234" i="14"/>
  <c r="S234" i="14"/>
  <c r="P234" i="14"/>
  <c r="F234" i="14"/>
  <c r="T233" i="14"/>
  <c r="S233" i="14"/>
  <c r="P233" i="14"/>
  <c r="F233" i="14"/>
  <c r="T232" i="14"/>
  <c r="S232" i="14"/>
  <c r="P232" i="14"/>
  <c r="F232" i="14"/>
  <c r="T231" i="14"/>
  <c r="S231" i="14"/>
  <c r="P231" i="14"/>
  <c r="F231" i="14"/>
  <c r="T230" i="14"/>
  <c r="S230" i="14"/>
  <c r="P230" i="14"/>
  <c r="F230" i="14"/>
  <c r="T229" i="14"/>
  <c r="S229" i="14"/>
  <c r="P229" i="14"/>
  <c r="F229" i="14"/>
  <c r="T228" i="14"/>
  <c r="S228" i="14"/>
  <c r="P228" i="14"/>
  <c r="F228" i="14"/>
  <c r="T227" i="14"/>
  <c r="S227" i="14"/>
  <c r="P227" i="14"/>
  <c r="F227" i="14"/>
  <c r="T226" i="14"/>
  <c r="S226" i="14"/>
  <c r="P226" i="14"/>
  <c r="F226" i="14"/>
  <c r="T225" i="14"/>
  <c r="S225" i="14"/>
  <c r="P225" i="14"/>
  <c r="F225" i="14"/>
  <c r="T224" i="14"/>
  <c r="S224" i="14"/>
  <c r="P224" i="14"/>
  <c r="F224" i="14"/>
  <c r="T223" i="14"/>
  <c r="S223" i="14"/>
  <c r="P223" i="14"/>
  <c r="F223" i="14"/>
  <c r="T222" i="14"/>
  <c r="S222" i="14"/>
  <c r="P222" i="14"/>
  <c r="F222" i="14"/>
  <c r="T221" i="14"/>
  <c r="S221" i="14"/>
  <c r="P221" i="14"/>
  <c r="F221" i="14"/>
  <c r="T220" i="14"/>
  <c r="S220" i="14"/>
  <c r="P220" i="14"/>
  <c r="F220" i="14"/>
  <c r="T219" i="14"/>
  <c r="S219" i="14"/>
  <c r="P219" i="14"/>
  <c r="F219" i="14"/>
  <c r="T218" i="14"/>
  <c r="S218" i="14"/>
  <c r="P218" i="14"/>
  <c r="F218" i="14"/>
  <c r="T217" i="14"/>
  <c r="S217" i="14"/>
  <c r="P217" i="14"/>
  <c r="F217" i="14"/>
  <c r="T216" i="14"/>
  <c r="S216" i="14"/>
  <c r="P216" i="14"/>
  <c r="F216" i="14"/>
  <c r="T215" i="14"/>
  <c r="S215" i="14"/>
  <c r="P215" i="14"/>
  <c r="F215" i="14"/>
  <c r="T214" i="14"/>
  <c r="S214" i="14"/>
  <c r="P214" i="14"/>
  <c r="F214" i="14"/>
  <c r="T213" i="14"/>
  <c r="S213" i="14"/>
  <c r="P213" i="14"/>
  <c r="F213" i="14"/>
  <c r="T212" i="14"/>
  <c r="S212" i="14"/>
  <c r="P212" i="14"/>
  <c r="F212" i="14"/>
  <c r="T211" i="14"/>
  <c r="S211" i="14"/>
  <c r="P211" i="14"/>
  <c r="F211" i="14"/>
  <c r="T210" i="14"/>
  <c r="S210" i="14"/>
  <c r="P210" i="14"/>
  <c r="F210" i="14"/>
  <c r="T209" i="14"/>
  <c r="S209" i="14"/>
  <c r="P209" i="14"/>
  <c r="F209" i="14"/>
  <c r="T208" i="14"/>
  <c r="S208" i="14"/>
  <c r="P208" i="14"/>
  <c r="F208" i="14"/>
  <c r="T207" i="14"/>
  <c r="S207" i="14"/>
  <c r="P207" i="14"/>
  <c r="F207" i="14"/>
  <c r="T206" i="14"/>
  <c r="S206" i="14"/>
  <c r="P206" i="14"/>
  <c r="F206" i="14"/>
  <c r="T205" i="14"/>
  <c r="S205" i="14"/>
  <c r="P205" i="14"/>
  <c r="F205" i="14"/>
  <c r="T204" i="14"/>
  <c r="S204" i="14"/>
  <c r="P204" i="14"/>
  <c r="F204" i="14"/>
  <c r="T203" i="14"/>
  <c r="S203" i="14"/>
  <c r="P203" i="14"/>
  <c r="F203" i="14"/>
  <c r="T202" i="14"/>
  <c r="S202" i="14"/>
  <c r="P202" i="14"/>
  <c r="F202" i="14"/>
  <c r="T201" i="14"/>
  <c r="S201" i="14"/>
  <c r="P201" i="14"/>
  <c r="F201" i="14"/>
  <c r="T200" i="14"/>
  <c r="S200" i="14"/>
  <c r="P200" i="14"/>
  <c r="F200" i="14"/>
  <c r="T199" i="14"/>
  <c r="S199" i="14"/>
  <c r="P199" i="14"/>
  <c r="F199" i="14"/>
  <c r="T198" i="14"/>
  <c r="S198" i="14"/>
  <c r="P198" i="14"/>
  <c r="F198" i="14"/>
  <c r="T197" i="14"/>
  <c r="S197" i="14"/>
  <c r="P197" i="14"/>
  <c r="F197" i="14"/>
  <c r="T196" i="14"/>
  <c r="S196" i="14"/>
  <c r="P196" i="14"/>
  <c r="F196" i="14"/>
  <c r="T195" i="14"/>
  <c r="S195" i="14"/>
  <c r="P195" i="14"/>
  <c r="F195" i="14"/>
  <c r="T194" i="14"/>
  <c r="S194" i="14"/>
  <c r="P194" i="14"/>
  <c r="F194" i="14"/>
  <c r="T193" i="14"/>
  <c r="S193" i="14"/>
  <c r="P193" i="14"/>
  <c r="F193" i="14"/>
  <c r="T192" i="14"/>
  <c r="S192" i="14"/>
  <c r="P192" i="14"/>
  <c r="F192" i="14"/>
  <c r="T191" i="14"/>
  <c r="S191" i="14"/>
  <c r="P191" i="14"/>
  <c r="F191" i="14"/>
  <c r="T190" i="14"/>
  <c r="S190" i="14"/>
  <c r="P190" i="14"/>
  <c r="F190" i="14"/>
  <c r="T189" i="14"/>
  <c r="S189" i="14"/>
  <c r="P189" i="14"/>
  <c r="F189" i="14"/>
  <c r="T188" i="14"/>
  <c r="S188" i="14"/>
  <c r="P188" i="14"/>
  <c r="F188" i="14"/>
  <c r="T187" i="14"/>
  <c r="S187" i="14"/>
  <c r="P187" i="14"/>
  <c r="F187" i="14"/>
  <c r="T186" i="14"/>
  <c r="S186" i="14"/>
  <c r="P186" i="14"/>
  <c r="F186" i="14"/>
  <c r="T185" i="14"/>
  <c r="S185" i="14"/>
  <c r="P185" i="14"/>
  <c r="F185" i="14"/>
  <c r="T184" i="14"/>
  <c r="S184" i="14"/>
  <c r="P184" i="14"/>
  <c r="F184" i="14"/>
  <c r="T183" i="14"/>
  <c r="S183" i="14"/>
  <c r="P183" i="14"/>
  <c r="F183" i="14"/>
  <c r="T182" i="14"/>
  <c r="S182" i="14"/>
  <c r="P182" i="14"/>
  <c r="F182" i="14"/>
  <c r="T181" i="14"/>
  <c r="S181" i="14"/>
  <c r="P181" i="14"/>
  <c r="F181" i="14"/>
  <c r="T180" i="14"/>
  <c r="S180" i="14"/>
  <c r="P180" i="14"/>
  <c r="F180" i="14"/>
  <c r="T179" i="14"/>
  <c r="S179" i="14"/>
  <c r="P179" i="14"/>
  <c r="F179" i="14"/>
  <c r="T178" i="14"/>
  <c r="S178" i="14"/>
  <c r="P178" i="14"/>
  <c r="F178" i="14"/>
  <c r="T177" i="14"/>
  <c r="S177" i="14"/>
  <c r="P177" i="14"/>
  <c r="F177" i="14"/>
  <c r="T176" i="14"/>
  <c r="S176" i="14"/>
  <c r="P176" i="14"/>
  <c r="F176" i="14"/>
  <c r="T175" i="14"/>
  <c r="S175" i="14"/>
  <c r="P175" i="14"/>
  <c r="F175" i="14"/>
  <c r="T174" i="14"/>
  <c r="S174" i="14"/>
  <c r="P174" i="14"/>
  <c r="F174" i="14"/>
  <c r="T173" i="14"/>
  <c r="S173" i="14"/>
  <c r="P173" i="14"/>
  <c r="F173" i="14"/>
  <c r="T172" i="14"/>
  <c r="S172" i="14"/>
  <c r="P172" i="14"/>
  <c r="F172" i="14"/>
  <c r="T171" i="14"/>
  <c r="S171" i="14"/>
  <c r="P171" i="14"/>
  <c r="F171" i="14"/>
  <c r="T170" i="14"/>
  <c r="S170" i="14"/>
  <c r="P170" i="14"/>
  <c r="F170" i="14"/>
  <c r="T169" i="14"/>
  <c r="S169" i="14"/>
  <c r="P169" i="14"/>
  <c r="F169" i="14"/>
  <c r="T168" i="14"/>
  <c r="S168" i="14"/>
  <c r="P168" i="14"/>
  <c r="F168" i="14"/>
  <c r="T167" i="14"/>
  <c r="S167" i="14"/>
  <c r="P167" i="14"/>
  <c r="F167" i="14"/>
  <c r="T166" i="14"/>
  <c r="S166" i="14"/>
  <c r="P166" i="14"/>
  <c r="F166" i="14"/>
  <c r="T165" i="14"/>
  <c r="S165" i="14"/>
  <c r="P165" i="14"/>
  <c r="F165" i="14"/>
  <c r="T164" i="14"/>
  <c r="S164" i="14"/>
  <c r="P164" i="14"/>
  <c r="F164" i="14"/>
  <c r="T163" i="14"/>
  <c r="S163" i="14"/>
  <c r="P163" i="14"/>
  <c r="F163" i="14"/>
  <c r="T162" i="14"/>
  <c r="S162" i="14"/>
  <c r="P162" i="14"/>
  <c r="F162" i="14"/>
  <c r="T161" i="14"/>
  <c r="S161" i="14"/>
  <c r="P161" i="14"/>
  <c r="F161" i="14"/>
  <c r="T160" i="14"/>
  <c r="S160" i="14"/>
  <c r="P160" i="14"/>
  <c r="F160" i="14"/>
  <c r="T159" i="14"/>
  <c r="S159" i="14"/>
  <c r="P159" i="14"/>
  <c r="F159" i="14"/>
  <c r="T158" i="14"/>
  <c r="S158" i="14"/>
  <c r="P158" i="14"/>
  <c r="F158" i="14"/>
  <c r="T157" i="14"/>
  <c r="S157" i="14"/>
  <c r="P157" i="14"/>
  <c r="F157" i="14"/>
  <c r="T156" i="14"/>
  <c r="S156" i="14"/>
  <c r="P156" i="14"/>
  <c r="F156" i="14"/>
  <c r="T155" i="14"/>
  <c r="S155" i="14"/>
  <c r="P155" i="14"/>
  <c r="F155" i="14"/>
  <c r="T154" i="14"/>
  <c r="S154" i="14"/>
  <c r="P154" i="14"/>
  <c r="F154" i="14"/>
  <c r="T153" i="14"/>
  <c r="S153" i="14"/>
  <c r="P153" i="14"/>
  <c r="F153" i="14"/>
  <c r="T152" i="14"/>
  <c r="S152" i="14"/>
  <c r="P152" i="14"/>
  <c r="F152" i="14"/>
  <c r="T151" i="14"/>
  <c r="S151" i="14"/>
  <c r="P151" i="14"/>
  <c r="F151" i="14"/>
  <c r="T150" i="14"/>
  <c r="S150" i="14"/>
  <c r="P150" i="14"/>
  <c r="F150" i="14"/>
  <c r="T149" i="14"/>
  <c r="S149" i="14"/>
  <c r="P149" i="14"/>
  <c r="F149" i="14"/>
  <c r="T148" i="14"/>
  <c r="S148" i="14"/>
  <c r="P148" i="14"/>
  <c r="F148" i="14"/>
  <c r="T147" i="14"/>
  <c r="S147" i="14"/>
  <c r="P147" i="14"/>
  <c r="F147" i="14"/>
  <c r="T146" i="14"/>
  <c r="S146" i="14"/>
  <c r="P146" i="14"/>
  <c r="F146" i="14"/>
  <c r="T145" i="14"/>
  <c r="S145" i="14"/>
  <c r="P145" i="14"/>
  <c r="F145" i="14"/>
  <c r="T144" i="14"/>
  <c r="S144" i="14"/>
  <c r="P144" i="14"/>
  <c r="F144" i="14"/>
  <c r="T143" i="14"/>
  <c r="S143" i="14"/>
  <c r="P143" i="14"/>
  <c r="F143" i="14"/>
  <c r="T142" i="14"/>
  <c r="S142" i="14"/>
  <c r="P142" i="14"/>
  <c r="F142" i="14"/>
  <c r="T141" i="14"/>
  <c r="S141" i="14"/>
  <c r="P141" i="14"/>
  <c r="F141" i="14"/>
  <c r="T140" i="14"/>
  <c r="S140" i="14"/>
  <c r="P140" i="14"/>
  <c r="F140" i="14"/>
  <c r="T139" i="14"/>
  <c r="S139" i="14"/>
  <c r="P139" i="14"/>
  <c r="F139" i="14"/>
  <c r="T138" i="14"/>
  <c r="S138" i="14"/>
  <c r="P138" i="14"/>
  <c r="F138" i="14"/>
  <c r="T137" i="14"/>
  <c r="S137" i="14"/>
  <c r="P137" i="14"/>
  <c r="F137" i="14"/>
  <c r="T136" i="14"/>
  <c r="S136" i="14"/>
  <c r="P136" i="14"/>
  <c r="F136" i="14"/>
  <c r="T135" i="14"/>
  <c r="S135" i="14"/>
  <c r="P135" i="14"/>
  <c r="F135" i="14"/>
  <c r="T134" i="14"/>
  <c r="S134" i="14"/>
  <c r="P134" i="14"/>
  <c r="F134" i="14"/>
  <c r="T133" i="14"/>
  <c r="S133" i="14"/>
  <c r="P133" i="14"/>
  <c r="F133" i="14"/>
  <c r="T132" i="14"/>
  <c r="S132" i="14"/>
  <c r="P132" i="14"/>
  <c r="F132" i="14"/>
  <c r="T131" i="14"/>
  <c r="S131" i="14"/>
  <c r="P131" i="14"/>
  <c r="F131" i="14"/>
  <c r="T130" i="14"/>
  <c r="S130" i="14"/>
  <c r="P130" i="14"/>
  <c r="F130" i="14"/>
  <c r="T129" i="14"/>
  <c r="S129" i="14"/>
  <c r="P129" i="14"/>
  <c r="F129" i="14"/>
  <c r="T128" i="14"/>
  <c r="S128" i="14"/>
  <c r="P128" i="14"/>
  <c r="F128" i="14"/>
  <c r="T127" i="14"/>
  <c r="S127" i="14"/>
  <c r="P127" i="14"/>
  <c r="F127" i="14"/>
  <c r="T126" i="14"/>
  <c r="S126" i="14"/>
  <c r="P126" i="14"/>
  <c r="F126" i="14"/>
  <c r="T125" i="14"/>
  <c r="S125" i="14"/>
  <c r="P125" i="14"/>
  <c r="F125" i="14"/>
  <c r="T124" i="14"/>
  <c r="S124" i="14"/>
  <c r="P124" i="14"/>
  <c r="F124" i="14"/>
  <c r="T123" i="14"/>
  <c r="S123" i="14"/>
  <c r="P123" i="14"/>
  <c r="F123" i="14"/>
  <c r="T122" i="14"/>
  <c r="S122" i="14"/>
  <c r="P122" i="14"/>
  <c r="F122" i="14"/>
  <c r="T121" i="14"/>
  <c r="S121" i="14"/>
  <c r="P121" i="14"/>
  <c r="F121" i="14"/>
  <c r="T120" i="14"/>
  <c r="S120" i="14"/>
  <c r="P120" i="14"/>
  <c r="F120" i="14"/>
  <c r="T119" i="14"/>
  <c r="S119" i="14"/>
  <c r="P119" i="14"/>
  <c r="F119" i="14"/>
  <c r="T118" i="14"/>
  <c r="S118" i="14"/>
  <c r="P118" i="14"/>
  <c r="F118" i="14"/>
  <c r="T117" i="14"/>
  <c r="S117" i="14"/>
  <c r="P117" i="14"/>
  <c r="F117" i="14"/>
  <c r="T116" i="14"/>
  <c r="S116" i="14"/>
  <c r="P116" i="14"/>
  <c r="F116" i="14"/>
  <c r="T115" i="14"/>
  <c r="S115" i="14"/>
  <c r="P115" i="14"/>
  <c r="F115" i="14"/>
  <c r="T114" i="14"/>
  <c r="S114" i="14"/>
  <c r="P114" i="14"/>
  <c r="F114" i="14"/>
  <c r="T113" i="14"/>
  <c r="S113" i="14"/>
  <c r="P113" i="14"/>
  <c r="F113" i="14"/>
  <c r="T112" i="14"/>
  <c r="S112" i="14"/>
  <c r="P112" i="14"/>
  <c r="F112" i="14"/>
  <c r="T111" i="14"/>
  <c r="S111" i="14"/>
  <c r="P111" i="14"/>
  <c r="F111" i="14"/>
  <c r="T110" i="14"/>
  <c r="S110" i="14"/>
  <c r="P110" i="14"/>
  <c r="F110" i="14"/>
  <c r="T109" i="14"/>
  <c r="S109" i="14"/>
  <c r="P109" i="14"/>
  <c r="F109" i="14"/>
  <c r="T108" i="14"/>
  <c r="S108" i="14"/>
  <c r="P108" i="14"/>
  <c r="F108" i="14"/>
  <c r="T107" i="14"/>
  <c r="S107" i="14"/>
  <c r="P107" i="14"/>
  <c r="F107" i="14"/>
  <c r="T106" i="14"/>
  <c r="S106" i="14"/>
  <c r="P106" i="14"/>
  <c r="F106" i="14"/>
  <c r="T105" i="14"/>
  <c r="S105" i="14"/>
  <c r="P105" i="14"/>
  <c r="F105" i="14"/>
  <c r="T104" i="14"/>
  <c r="S104" i="14"/>
  <c r="P104" i="14"/>
  <c r="F104" i="14"/>
  <c r="T103" i="14"/>
  <c r="S103" i="14"/>
  <c r="P103" i="14"/>
  <c r="F103" i="14"/>
  <c r="T102" i="14"/>
  <c r="S102" i="14"/>
  <c r="P102" i="14"/>
  <c r="F102" i="14"/>
  <c r="T101" i="14"/>
  <c r="S101" i="14"/>
  <c r="P101" i="14"/>
  <c r="F101" i="14"/>
  <c r="T100" i="14"/>
  <c r="S100" i="14"/>
  <c r="P100" i="14"/>
  <c r="F100" i="14"/>
  <c r="T99" i="14"/>
  <c r="S99" i="14"/>
  <c r="P99" i="14"/>
  <c r="F99" i="14"/>
  <c r="T98" i="14"/>
  <c r="S98" i="14"/>
  <c r="P98" i="14"/>
  <c r="F98" i="14"/>
  <c r="T97" i="14"/>
  <c r="S97" i="14"/>
  <c r="P97" i="14"/>
  <c r="F97" i="14"/>
  <c r="T96" i="14"/>
  <c r="S96" i="14"/>
  <c r="P96" i="14"/>
  <c r="F96" i="14"/>
  <c r="T95" i="14"/>
  <c r="S95" i="14"/>
  <c r="P95" i="14"/>
  <c r="F95" i="14"/>
  <c r="T94" i="14"/>
  <c r="S94" i="14"/>
  <c r="P94" i="14"/>
  <c r="F94" i="14"/>
  <c r="T93" i="14"/>
  <c r="S93" i="14"/>
  <c r="P93" i="14"/>
  <c r="F93" i="14"/>
  <c r="T92" i="14"/>
  <c r="S92" i="14"/>
  <c r="P92" i="14"/>
  <c r="F92" i="14"/>
  <c r="T91" i="14"/>
  <c r="S91" i="14"/>
  <c r="P91" i="14"/>
  <c r="F91" i="14"/>
  <c r="T90" i="14"/>
  <c r="S90" i="14"/>
  <c r="P90" i="14"/>
  <c r="F90" i="14"/>
  <c r="T89" i="14"/>
  <c r="S89" i="14"/>
  <c r="P89" i="14"/>
  <c r="F89" i="14"/>
  <c r="T88" i="14"/>
  <c r="S88" i="14"/>
  <c r="P88" i="14"/>
  <c r="F88" i="14"/>
  <c r="T87" i="14"/>
  <c r="S87" i="14"/>
  <c r="P87" i="14"/>
  <c r="F87" i="14"/>
  <c r="T86" i="14"/>
  <c r="S86" i="14"/>
  <c r="P86" i="14"/>
  <c r="F86" i="14"/>
  <c r="T85" i="14"/>
  <c r="S85" i="14"/>
  <c r="P85" i="14"/>
  <c r="F85" i="14"/>
  <c r="T84" i="14"/>
  <c r="S84" i="14"/>
  <c r="P84" i="14"/>
  <c r="F84" i="14"/>
  <c r="T83" i="14"/>
  <c r="S83" i="14"/>
  <c r="P83" i="14"/>
  <c r="F83" i="14"/>
  <c r="T82" i="14"/>
  <c r="S82" i="14"/>
  <c r="P82" i="14"/>
  <c r="F82" i="14"/>
  <c r="T81" i="14"/>
  <c r="S81" i="14"/>
  <c r="P81" i="14"/>
  <c r="F81" i="14"/>
  <c r="T80" i="14"/>
  <c r="S80" i="14"/>
  <c r="P80" i="14"/>
  <c r="F80" i="14"/>
  <c r="T79" i="14"/>
  <c r="S79" i="14"/>
  <c r="P79" i="14"/>
  <c r="F79" i="14"/>
  <c r="T78" i="14"/>
  <c r="S78" i="14"/>
  <c r="P78" i="14"/>
  <c r="F78" i="14"/>
  <c r="T77" i="14"/>
  <c r="S77" i="14"/>
  <c r="P77" i="14"/>
  <c r="F77" i="14"/>
  <c r="T76" i="14"/>
  <c r="S76" i="14"/>
  <c r="P76" i="14"/>
  <c r="F76" i="14"/>
  <c r="T75" i="14"/>
  <c r="S75" i="14"/>
  <c r="P75" i="14"/>
  <c r="F75" i="14"/>
  <c r="T74" i="14"/>
  <c r="S74" i="14"/>
  <c r="P74" i="14"/>
  <c r="F74" i="14"/>
  <c r="T73" i="14"/>
  <c r="S73" i="14"/>
  <c r="P73" i="14"/>
  <c r="F73" i="14"/>
  <c r="T72" i="14"/>
  <c r="S72" i="14"/>
  <c r="P72" i="14"/>
  <c r="F72" i="14"/>
  <c r="T71" i="14"/>
  <c r="S71" i="14"/>
  <c r="P71" i="14"/>
  <c r="F71" i="14"/>
  <c r="T70" i="14"/>
  <c r="S70" i="14"/>
  <c r="P70" i="14"/>
  <c r="F70" i="14"/>
  <c r="T69" i="14"/>
  <c r="S69" i="14"/>
  <c r="P69" i="14"/>
  <c r="F69" i="14"/>
  <c r="T68" i="14"/>
  <c r="S68" i="14"/>
  <c r="P68" i="14"/>
  <c r="F68" i="14"/>
  <c r="T67" i="14"/>
  <c r="S67" i="14"/>
  <c r="P67" i="14"/>
  <c r="F67" i="14"/>
  <c r="T66" i="14"/>
  <c r="S66" i="14"/>
  <c r="P66" i="14"/>
  <c r="F66" i="14"/>
  <c r="T65" i="14"/>
  <c r="S65" i="14"/>
  <c r="P65" i="14"/>
  <c r="F65" i="14"/>
  <c r="T64" i="14"/>
  <c r="S64" i="14"/>
  <c r="P64" i="14"/>
  <c r="F64" i="14"/>
  <c r="T63" i="14"/>
  <c r="S63" i="14"/>
  <c r="P63" i="14"/>
  <c r="F63" i="14"/>
  <c r="T62" i="14"/>
  <c r="S62" i="14"/>
  <c r="P62" i="14"/>
  <c r="F62" i="14"/>
  <c r="T61" i="14"/>
  <c r="S61" i="14"/>
  <c r="P61" i="14"/>
  <c r="F61" i="14"/>
  <c r="T60" i="14"/>
  <c r="S60" i="14"/>
  <c r="P60" i="14"/>
  <c r="F60" i="14"/>
  <c r="T59" i="14"/>
  <c r="S59" i="14"/>
  <c r="P59" i="14"/>
  <c r="F59" i="14"/>
  <c r="T58" i="14"/>
  <c r="S58" i="14"/>
  <c r="P58" i="14"/>
  <c r="F58" i="14"/>
  <c r="T57" i="14"/>
  <c r="S57" i="14"/>
  <c r="P57" i="14"/>
  <c r="F57" i="14"/>
  <c r="T56" i="14"/>
  <c r="S56" i="14"/>
  <c r="P56" i="14"/>
  <c r="F56" i="14"/>
  <c r="T55" i="14"/>
  <c r="S55" i="14"/>
  <c r="P55" i="14"/>
  <c r="F55" i="14"/>
  <c r="T54" i="14"/>
  <c r="S54" i="14"/>
  <c r="P54" i="14"/>
  <c r="F54" i="14"/>
  <c r="T53" i="14"/>
  <c r="S53" i="14"/>
  <c r="P53" i="14"/>
  <c r="F53" i="14"/>
  <c r="T52" i="14"/>
  <c r="S52" i="14"/>
  <c r="P52" i="14"/>
  <c r="F52" i="14"/>
  <c r="T51" i="14"/>
  <c r="S51" i="14"/>
  <c r="P51" i="14"/>
  <c r="F51" i="14"/>
  <c r="T50" i="14"/>
  <c r="S50" i="14"/>
  <c r="P50" i="14"/>
  <c r="F50" i="14"/>
  <c r="T49" i="14"/>
  <c r="S49" i="14"/>
  <c r="P49" i="14"/>
  <c r="F49" i="14"/>
  <c r="T48" i="14"/>
  <c r="S48" i="14"/>
  <c r="P48" i="14"/>
  <c r="F48" i="14"/>
  <c r="T47" i="14"/>
  <c r="S47" i="14"/>
  <c r="P47" i="14"/>
  <c r="F47" i="14"/>
  <c r="T46" i="14"/>
  <c r="S46" i="14"/>
  <c r="P46" i="14"/>
  <c r="F46" i="14"/>
  <c r="T45" i="14"/>
  <c r="S45" i="14"/>
  <c r="P45" i="14"/>
  <c r="F45" i="14"/>
  <c r="T44" i="14"/>
  <c r="S44" i="14"/>
  <c r="P44" i="14"/>
  <c r="F44" i="14"/>
  <c r="T43" i="14"/>
  <c r="S43" i="14"/>
  <c r="P43" i="14"/>
  <c r="F43" i="14"/>
  <c r="T42" i="14"/>
  <c r="S42" i="14"/>
  <c r="P42" i="14"/>
  <c r="F42" i="14"/>
  <c r="T41" i="14"/>
  <c r="S41" i="14"/>
  <c r="P41" i="14"/>
  <c r="F41" i="14"/>
  <c r="T40" i="14"/>
  <c r="S40" i="14"/>
  <c r="P40" i="14"/>
  <c r="F40" i="14"/>
  <c r="T39" i="14"/>
  <c r="S39" i="14"/>
  <c r="P39" i="14"/>
  <c r="F39" i="14"/>
  <c r="T38" i="14"/>
  <c r="S38" i="14"/>
  <c r="P38" i="14"/>
  <c r="F38" i="14"/>
  <c r="T37" i="14"/>
  <c r="S37" i="14"/>
  <c r="P37" i="14"/>
  <c r="F37" i="14"/>
  <c r="T36" i="14"/>
  <c r="S36" i="14"/>
  <c r="P36" i="14"/>
  <c r="F36" i="14"/>
  <c r="T35" i="14"/>
  <c r="S35" i="14"/>
  <c r="P35" i="14"/>
  <c r="F35" i="14"/>
  <c r="T34" i="14"/>
  <c r="S34" i="14"/>
  <c r="P34" i="14"/>
  <c r="F34" i="14"/>
  <c r="T33" i="14"/>
  <c r="S33" i="14"/>
  <c r="P33" i="14"/>
  <c r="F33" i="14"/>
  <c r="T32" i="14"/>
  <c r="S32" i="14"/>
  <c r="P32" i="14"/>
  <c r="F32" i="14"/>
  <c r="T31" i="14"/>
  <c r="S31" i="14"/>
  <c r="P31" i="14"/>
  <c r="F31" i="14"/>
  <c r="T30" i="14"/>
  <c r="S30" i="14"/>
  <c r="P30" i="14"/>
  <c r="F30" i="14"/>
  <c r="T29" i="14"/>
  <c r="S29" i="14"/>
  <c r="P29" i="14"/>
  <c r="F29" i="14"/>
  <c r="T28" i="14"/>
  <c r="S28" i="14"/>
  <c r="P28" i="14"/>
  <c r="F28" i="14"/>
  <c r="T27" i="14"/>
  <c r="S27" i="14"/>
  <c r="P27" i="14"/>
  <c r="F27" i="14"/>
  <c r="T26" i="14"/>
  <c r="S26" i="14"/>
  <c r="P26" i="14"/>
  <c r="F26" i="14"/>
  <c r="T25" i="14"/>
  <c r="S25" i="14"/>
  <c r="P25" i="14"/>
  <c r="F25" i="14"/>
  <c r="T24" i="14"/>
  <c r="S24" i="14"/>
  <c r="P24" i="14"/>
  <c r="F24" i="14"/>
  <c r="T23" i="14"/>
  <c r="S23" i="14"/>
  <c r="P23" i="14"/>
  <c r="F23" i="14"/>
  <c r="T22" i="14"/>
  <c r="S22" i="14"/>
  <c r="P22" i="14"/>
  <c r="F22" i="14"/>
  <c r="T21" i="14"/>
  <c r="S21" i="14"/>
  <c r="P21" i="14"/>
  <c r="F21" i="14"/>
  <c r="T20" i="14"/>
  <c r="S20" i="14"/>
  <c r="P20" i="14"/>
  <c r="F20" i="14"/>
  <c r="T19" i="14"/>
  <c r="S19" i="14"/>
  <c r="P19" i="14"/>
  <c r="F19" i="14"/>
  <c r="T18" i="14"/>
  <c r="S18" i="14"/>
  <c r="P18" i="14"/>
  <c r="F18" i="14"/>
  <c r="T17" i="14"/>
  <c r="S17" i="14"/>
  <c r="P17" i="14"/>
  <c r="F17" i="14"/>
  <c r="T16" i="14"/>
  <c r="S16" i="14"/>
  <c r="P16" i="14"/>
  <c r="F16" i="14"/>
  <c r="T15" i="14"/>
  <c r="S15" i="14"/>
  <c r="P15" i="14"/>
  <c r="F15" i="14"/>
  <c r="T14" i="14"/>
  <c r="S14" i="14"/>
  <c r="P14" i="14"/>
  <c r="F14" i="14"/>
  <c r="T13" i="14"/>
  <c r="S13" i="14"/>
  <c r="P13" i="14"/>
  <c r="F13" i="14"/>
  <c r="T12" i="14"/>
  <c r="S12" i="14"/>
  <c r="P12" i="14"/>
  <c r="F12" i="14"/>
  <c r="T11" i="14"/>
  <c r="S11" i="14"/>
  <c r="P11" i="14"/>
  <c r="F11" i="14"/>
  <c r="T10" i="14"/>
  <c r="S10" i="14"/>
  <c r="P10" i="14"/>
  <c r="F10" i="14"/>
  <c r="T9" i="14"/>
  <c r="S9" i="14"/>
  <c r="P9" i="14"/>
  <c r="F9" i="14"/>
  <c r="T8" i="14"/>
  <c r="S8" i="14"/>
  <c r="P8" i="14"/>
  <c r="F8" i="14"/>
  <c r="T7" i="14"/>
  <c r="S7" i="14"/>
  <c r="P7" i="14"/>
  <c r="F7" i="14"/>
  <c r="T6" i="14"/>
  <c r="S6" i="14"/>
  <c r="P6" i="14"/>
  <c r="F6" i="14"/>
  <c r="T5" i="14"/>
  <c r="S5" i="14"/>
  <c r="P5" i="14"/>
  <c r="F5" i="14"/>
  <c r="T4" i="14"/>
  <c r="S4" i="14"/>
  <c r="P4" i="14"/>
  <c r="F4" i="14"/>
  <c r="T3" i="14"/>
  <c r="S3" i="14"/>
  <c r="P3" i="14"/>
  <c r="F3" i="14"/>
  <c r="T2" i="14"/>
  <c r="S2" i="14"/>
  <c r="P2" i="14"/>
  <c r="F2" i="14"/>
  <c r="E2" i="13"/>
  <c r="E3" i="13"/>
  <c r="E4" i="13"/>
  <c r="E5" i="13"/>
  <c r="E6" i="13"/>
  <c r="D3" i="13"/>
  <c r="D4" i="13"/>
  <c r="D5" i="13"/>
  <c r="D6" i="13"/>
  <c r="C3" i="13"/>
  <c r="C4" i="13"/>
  <c r="C5" i="13"/>
  <c r="C6" i="13"/>
  <c r="C2" i="13"/>
  <c r="D2" i="13"/>
  <c r="B2" i="13"/>
  <c r="B3" i="13"/>
  <c r="B4" i="13"/>
  <c r="B5" i="13"/>
  <c r="B6" i="13"/>
  <c r="S6" i="1"/>
  <c r="U6" i="1" s="1"/>
  <c r="S4102" i="1"/>
  <c r="U410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F1255" i="1"/>
  <c r="F410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9" i="1"/>
  <c r="F4110" i="1"/>
  <c r="F4111" i="1"/>
  <c r="F4112" i="1"/>
  <c r="F4113" i="1"/>
  <c r="F4114" i="1"/>
  <c r="F4115" i="1"/>
  <c r="F2" i="1"/>
  <c r="E4" i="19" l="1"/>
  <c r="H4" i="19" s="1"/>
  <c r="E11" i="19"/>
  <c r="G11" i="19" s="1"/>
  <c r="E7" i="19"/>
  <c r="F7" i="19" s="1"/>
  <c r="E8" i="19"/>
  <c r="H8" i="19" s="1"/>
  <c r="E9" i="19"/>
  <c r="F9" i="19" s="1"/>
  <c r="E10" i="19"/>
  <c r="H10" i="19" s="1"/>
  <c r="E12" i="19"/>
  <c r="G12" i="19" s="1"/>
  <c r="F11" i="19"/>
  <c r="H11" i="19"/>
  <c r="E2" i="19"/>
  <c r="G2" i="19" s="1"/>
  <c r="E6" i="19"/>
  <c r="F6" i="19" s="1"/>
  <c r="E13" i="19"/>
  <c r="H13" i="19" s="1"/>
  <c r="E5" i="19"/>
  <c r="F5" i="19" s="1"/>
  <c r="E3" i="19"/>
  <c r="G3" i="19" s="1"/>
  <c r="F4" i="19" l="1"/>
  <c r="G4" i="19"/>
  <c r="H12" i="19"/>
  <c r="G7" i="19"/>
  <c r="H7" i="19"/>
  <c r="H9" i="19"/>
  <c r="G8" i="19"/>
  <c r="F12" i="19"/>
  <c r="G5" i="19"/>
  <c r="F8" i="19"/>
  <c r="G9" i="19"/>
  <c r="F10" i="19"/>
  <c r="F2" i="19"/>
  <c r="G10" i="19"/>
  <c r="H2" i="19"/>
  <c r="H3" i="19"/>
  <c r="G6" i="19"/>
  <c r="H5" i="19"/>
  <c r="F13" i="19"/>
  <c r="F3" i="19"/>
  <c r="H6" i="19"/>
  <c r="G13" i="19"/>
</calcChain>
</file>

<file path=xl/sharedStrings.xml><?xml version="1.0" encoding="utf-8"?>
<sst xmlns="http://schemas.openxmlformats.org/spreadsheetml/2006/main" count="38400" uniqueCount="8418">
  <si>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</si>
  <si>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</si>
  <si>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</si>
  <si>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</si>
  <si>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</si>
  <si>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</si>
  <si>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</si>
  <si>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</si>
  <si>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</si>
  <si>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</si>
  <si>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</si>
  <si>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</si>
  <si>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</si>
  <si>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</si>
  <si>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</si>
  <si>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</si>
  <si>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</si>
  <si>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</si>
  <si>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</si>
  <si>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</si>
  <si>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</si>
  <si>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</si>
  <si>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</si>
  <si>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</si>
  <si>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</si>
  <si>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</si>
  <si>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</si>
  <si>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</si>
  <si>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</si>
  <si>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</si>
  <si>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</si>
  <si>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</si>
  <si>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</si>
  <si>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</si>
  <si>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</si>
  <si>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</si>
  <si>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</si>
  <si>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</si>
  <si>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</si>
  <si>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</si>
  <si>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</si>
  <si>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</si>
  <si>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</si>
  <si>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</si>
  <si>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</si>
  <si>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</si>
  <si>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</si>
  <si>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</si>
  <si>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</si>
  <si>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</si>
  <si>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</si>
  <si>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</si>
  <si>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</si>
  <si>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</si>
  <si>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</si>
  <si>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</si>
  <si>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</si>
  <si>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</si>
  <si>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</si>
  <si>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</si>
  <si>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</si>
  <si>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</si>
  <si>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</si>
  <si>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</si>
  <si>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</si>
  <si>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</si>
  <si>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</si>
  <si>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</si>
  <si>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</si>
  <si>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</si>
  <si>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</si>
  <si>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</si>
  <si>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</si>
  <si>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</si>
  <si>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</si>
  <si>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</si>
  <si>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</si>
  <si>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</si>
  <si>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</si>
  <si>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</si>
  <si>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</si>
  <si>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</si>
  <si>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</si>
  <si>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</si>
  <si>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</si>
  <si>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</si>
  <si>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</si>
  <si>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</si>
  <si>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</si>
  <si>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</si>
  <si>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</si>
  <si>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</si>
  <si>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</si>
  <si>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</si>
  <si>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</si>
  <si>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</si>
  <si>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</si>
  <si>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</si>
  <si>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</si>
  <si>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</si>
  <si>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</si>
  <si>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</si>
  <si>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</si>
  <si>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</si>
  <si>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</si>
  <si>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</si>
  <si>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</si>
  <si>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</si>
  <si>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</si>
  <si>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</si>
  <si>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</si>
  <si>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</si>
  <si>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</si>
  <si>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</si>
  <si>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</si>
  <si>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</si>
  <si>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</si>
  <si>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</si>
  <si>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</si>
  <si>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</si>
  <si>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</si>
  <si>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</si>
  <si>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</si>
  <si>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</si>
  <si>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</si>
  <si>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</si>
  <si>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</si>
  <si>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</si>
  <si>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</si>
  <si>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</si>
  <si>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</si>
  <si>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</si>
  <si>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</si>
  <si>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</si>
  <si>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</si>
  <si>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</si>
  <si>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</si>
  <si>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</si>
  <si>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</si>
  <si>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</si>
  <si>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</si>
  <si>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</si>
  <si>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</si>
  <si>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</si>
  <si>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</si>
  <si>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</si>
  <si>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</si>
  <si>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</si>
  <si>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</si>
  <si>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</si>
  <si>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</si>
  <si>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</si>
  <si>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</si>
  <si>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</si>
  <si>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</si>
  <si>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</si>
  <si>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</si>
  <si>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</si>
  <si>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</si>
  <si>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</si>
  <si>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</si>
  <si>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</si>
  <si>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</si>
  <si>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</si>
  <si>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</si>
  <si>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</si>
  <si>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</si>
  <si>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</si>
  <si>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</si>
  <si>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</si>
  <si>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</si>
  <si>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</si>
  <si>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</si>
  <si>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</si>
  <si>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</si>
  <si>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</si>
  <si>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</si>
  <si>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</si>
  <si>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</si>
  <si>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</si>
  <si>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</si>
  <si>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</si>
  <si>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</si>
  <si>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</si>
  <si>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</si>
  <si>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</si>
  <si>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</si>
  <si>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</si>
  <si>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</si>
  <si>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</si>
  <si>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</si>
  <si>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</si>
  <si>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</si>
  <si>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</si>
  <si>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</si>
  <si>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</si>
  <si>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</si>
  <si>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</si>
  <si>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</si>
  <si>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</si>
  <si>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</si>
  <si>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</si>
  <si>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</si>
  <si>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</si>
  <si>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</si>
  <si>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</si>
  <si>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</si>
  <si>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</si>
  <si>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</si>
  <si>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</si>
  <si>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</si>
  <si>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</si>
  <si>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</si>
  <si>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</si>
  <si>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</si>
  <si>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</si>
  <si>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</si>
  <si>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</si>
  <si>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</si>
  <si>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</si>
  <si>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</si>
  <si>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</si>
  <si>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</si>
  <si>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</si>
  <si>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</si>
  <si>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</si>
  <si>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</si>
  <si>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</si>
  <si>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</si>
  <si>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</si>
  <si>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</si>
  <si>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</si>
  <si>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</si>
  <si>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</si>
  <si>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</si>
  <si>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</si>
  <si>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</si>
  <si>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</si>
  <si>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</si>
  <si>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</si>
  <si>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</si>
  <si>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</si>
  <si>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</si>
  <si>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</si>
  <si>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</si>
  <si>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</si>
  <si>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</si>
  <si>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</si>
  <si>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</si>
  <si>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</si>
  <si>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</si>
  <si>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</si>
  <si>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</si>
  <si>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</si>
  <si>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</si>
  <si>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</si>
  <si>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</si>
  <si>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</si>
  <si>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</si>
  <si>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</si>
  <si>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</si>
  <si>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</si>
  <si>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</si>
  <si>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</si>
  <si>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</si>
  <si>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</si>
  <si>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</si>
  <si>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</si>
  <si>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</si>
  <si>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</si>
  <si>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</si>
  <si>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</si>
  <si>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</si>
  <si>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</si>
  <si>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</si>
  <si>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</si>
  <si>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</si>
  <si>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</si>
  <si>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</si>
  <si>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</si>
  <si>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</si>
  <si>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</si>
  <si>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</si>
  <si>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</si>
  <si>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</si>
  <si>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</si>
  <si>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</si>
  <si>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</si>
  <si>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</si>
  <si>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</si>
  <si>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</si>
  <si>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</si>
  <si>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</si>
  <si>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</si>
  <si>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</si>
  <si>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</si>
  <si>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</si>
  <si>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</si>
  <si>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</si>
  <si>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</si>
  <si>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</si>
  <si>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</si>
  <si>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</si>
  <si>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</si>
  <si>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</si>
  <si>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</si>
  <si>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</si>
  <si>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</si>
  <si>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</si>
  <si>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</si>
  <si>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</si>
  <si>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</si>
  <si>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</si>
  <si>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</si>
  <si>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</si>
  <si>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</si>
  <si>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</si>
  <si>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</si>
  <si>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</si>
  <si>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</si>
  <si>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</si>
  <si>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</si>
  <si>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</si>
  <si>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</si>
  <si>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</si>
  <si>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</si>
  <si>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</si>
  <si>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</si>
  <si>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</si>
  <si>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</si>
  <si>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</si>
  <si>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</si>
  <si>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</si>
  <si>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</si>
  <si>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</si>
  <si>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</si>
  <si>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</si>
  <si>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</si>
  <si>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</si>
  <si>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</si>
  <si>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</si>
  <si>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</si>
  <si>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</si>
  <si>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</si>
  <si>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</si>
  <si>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</si>
  <si>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</si>
  <si>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</si>
  <si>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</si>
  <si>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</si>
  <si>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</si>
  <si>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</si>
  <si>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</si>
  <si>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</si>
  <si>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</si>
  <si>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</si>
  <si>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</si>
  <si>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</si>
  <si>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</si>
  <si>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</si>
  <si>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</si>
  <si>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</si>
  <si>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</si>
  <si>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</si>
  <si>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</si>
  <si>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</si>
  <si>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</si>
  <si>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</si>
  <si>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</si>
  <si>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</si>
  <si>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</si>
  <si>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</si>
  <si>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</si>
  <si>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</si>
  <si>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</si>
  <si>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</si>
  <si>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</si>
  <si>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</si>
  <si>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</si>
  <si>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</si>
  <si>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</si>
  <si>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</si>
  <si>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</si>
  <si>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</si>
  <si>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</si>
  <si>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</si>
  <si>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</si>
  <si>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</si>
  <si>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</si>
  <si>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</si>
  <si>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</si>
  <si>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</si>
  <si>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</si>
  <si>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</si>
  <si>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</si>
  <si>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</si>
  <si>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</si>
  <si>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</si>
  <si>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</si>
  <si>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</si>
  <si>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</si>
  <si>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</si>
  <si>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</si>
  <si>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</si>
  <si>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</si>
  <si>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</si>
  <si>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</si>
  <si>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</si>
  <si>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</si>
  <si>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</si>
  <si>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</si>
  <si>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</si>
  <si>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</si>
  <si>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</si>
  <si>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</si>
  <si>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</si>
  <si>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</si>
  <si>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</si>
  <si>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</si>
  <si>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</si>
  <si>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</si>
  <si>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</si>
  <si>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</si>
  <si>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</si>
  <si>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</si>
  <si>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</si>
  <si>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</si>
  <si>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</si>
  <si>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</si>
  <si>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</si>
  <si>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</si>
  <si>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</si>
  <si>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</si>
  <si>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</si>
  <si>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</si>
  <si>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</si>
  <si>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</si>
  <si>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</si>
  <si>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</si>
  <si>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</si>
  <si>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</si>
  <si>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</si>
  <si>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</si>
  <si>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</si>
  <si>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</si>
  <si>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</si>
  <si>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</si>
  <si>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</si>
  <si>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</si>
  <si>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</si>
  <si>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</si>
  <si>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</si>
  <si>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</si>
  <si>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</si>
  <si>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</si>
  <si>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</si>
  <si>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</si>
  <si>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</si>
  <si>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</si>
  <si>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</si>
  <si>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</si>
  <si>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</si>
  <si>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</si>
  <si>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</si>
  <si>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</si>
  <si>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</si>
  <si>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</si>
  <si>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</si>
  <si>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</si>
  <si>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</si>
  <si>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</si>
  <si>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</si>
  <si>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</si>
  <si>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</si>
  <si>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</si>
  <si>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</si>
  <si>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</si>
  <si>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</si>
  <si>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</si>
  <si>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</si>
  <si>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</si>
  <si>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</si>
  <si>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</si>
  <si>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</si>
  <si>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</si>
  <si>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</si>
  <si>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</si>
  <si>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</si>
  <si>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</si>
  <si>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</si>
  <si>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</si>
  <si>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</si>
  <si>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</si>
  <si>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</si>
  <si>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</si>
  <si>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</si>
  <si>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</si>
  <si>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</si>
  <si>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</si>
  <si>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</si>
  <si>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</si>
  <si>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</si>
  <si>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</si>
  <si>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</si>
  <si>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</si>
  <si>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</si>
  <si>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</si>
  <si>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</si>
  <si>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</si>
  <si>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</si>
  <si>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</si>
  <si>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</si>
  <si>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</si>
  <si>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</si>
  <si>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</si>
  <si>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</si>
  <si>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</si>
  <si>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</si>
  <si>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</si>
  <si>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</si>
  <si>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</si>
  <si>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</si>
  <si>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</si>
  <si>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</si>
  <si>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</si>
  <si>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</si>
  <si>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</si>
  <si>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</si>
  <si>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</si>
  <si>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</si>
  <si>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</si>
  <si>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</si>
  <si>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</si>
  <si>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</si>
  <si>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</si>
  <si>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</si>
  <si>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</si>
  <si>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</si>
  <si>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</si>
  <si>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</si>
  <si>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</si>
  <si>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</si>
  <si>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</si>
  <si>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</si>
  <si>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</si>
  <si>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</si>
  <si>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</si>
  <si>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</si>
  <si>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</si>
  <si>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</si>
  <si>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</si>
  <si>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</si>
  <si>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</si>
  <si>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</si>
  <si>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</si>
  <si>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</si>
  <si>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</si>
  <si>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</si>
  <si>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</si>
  <si>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</si>
  <si>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</si>
  <si>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</si>
  <si>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</si>
  <si>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</si>
  <si>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</si>
  <si>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</si>
  <si>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</si>
  <si>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</si>
  <si>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</si>
  <si>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</si>
  <si>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</si>
  <si>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</si>
  <si>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</si>
  <si>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</si>
  <si>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</si>
  <si>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</si>
  <si>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</si>
  <si>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</si>
  <si>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</si>
  <si>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</si>
  <si>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</si>
  <si>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</si>
  <si>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</si>
  <si>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</si>
  <si>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</si>
  <si>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</si>
  <si>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</si>
  <si>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</si>
  <si>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</si>
  <si>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</si>
  <si>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</si>
  <si>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</si>
  <si>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</si>
  <si>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</si>
  <si>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</si>
  <si>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</si>
  <si>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</si>
  <si>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</si>
  <si>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</si>
  <si>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</si>
  <si>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</si>
  <si>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</si>
  <si>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</si>
  <si>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</si>
  <si>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</si>
  <si>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</si>
  <si>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</si>
  <si>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</si>
  <si>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</si>
  <si>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</si>
  <si>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</si>
  <si>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</si>
  <si>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</si>
  <si>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</si>
  <si>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</si>
  <si>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</si>
  <si>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</si>
  <si>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</si>
  <si>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</si>
  <si>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</si>
  <si>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</si>
  <si>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</si>
  <si>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</si>
  <si>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</si>
  <si>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</si>
  <si>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</si>
  <si>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</si>
  <si>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</si>
  <si>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</si>
  <si>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</si>
  <si>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</si>
  <si>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</si>
  <si>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</si>
  <si>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</si>
  <si>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</si>
  <si>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</si>
  <si>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</si>
  <si>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</si>
  <si>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</si>
  <si>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</si>
  <si>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</si>
  <si>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</si>
  <si>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</si>
  <si>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</si>
  <si>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</si>
  <si>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</si>
  <si>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</si>
  <si>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</si>
  <si>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</si>
  <si>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</si>
  <si>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</si>
  <si>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</si>
  <si>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</si>
  <si>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</si>
  <si>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</si>
  <si>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</si>
  <si>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</si>
  <si>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</si>
  <si>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</si>
  <si>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</si>
  <si>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</si>
  <si>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</si>
  <si>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</si>
  <si>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</si>
  <si>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</si>
  <si>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</si>
  <si>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</si>
  <si>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</si>
  <si>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</si>
  <si>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</si>
  <si>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</si>
  <si>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</si>
  <si>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</si>
  <si>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</si>
  <si>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</si>
  <si>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</si>
  <si>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</si>
  <si>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</si>
  <si>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</si>
  <si>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</si>
  <si>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</si>
  <si>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</si>
  <si>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</si>
  <si>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</si>
  <si>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</si>
  <si>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</si>
  <si>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</si>
  <si>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</si>
  <si>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</si>
  <si>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</si>
  <si>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</si>
  <si>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</si>
  <si>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</si>
  <si>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</si>
  <si>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</si>
  <si>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</si>
  <si>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</si>
  <si>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</si>
  <si>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</si>
  <si>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</si>
  <si>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</si>
  <si>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</si>
  <si>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</si>
  <si>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</si>
  <si>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</si>
  <si>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</si>
  <si>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</si>
  <si>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</si>
  <si>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</si>
  <si>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</si>
  <si>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</si>
  <si>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</si>
  <si>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</si>
  <si>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</si>
  <si>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</si>
  <si>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</si>
  <si>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</si>
  <si>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</si>
  <si>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</si>
  <si>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</si>
  <si>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</si>
  <si>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</si>
  <si>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</si>
  <si>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</si>
  <si>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</si>
  <si>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</si>
  <si>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</si>
  <si>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</si>
  <si>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</si>
  <si>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</si>
  <si>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</si>
  <si>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</si>
  <si>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</si>
  <si>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</si>
  <si>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</si>
  <si>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</si>
  <si>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</si>
  <si>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</si>
  <si>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</si>
  <si>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</si>
  <si>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</si>
  <si>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</si>
  <si>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</si>
  <si>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</si>
  <si>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</si>
  <si>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</si>
  <si>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</si>
  <si>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</si>
  <si>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</si>
  <si>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</si>
  <si>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</si>
  <si>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</si>
  <si>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</si>
  <si>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</si>
  <si>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</si>
  <si>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</si>
  <si>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</si>
  <si>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</si>
  <si>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</si>
  <si>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</si>
  <si>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</si>
  <si>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</si>
  <si>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</si>
  <si>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</si>
  <si>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</si>
  <si>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</si>
  <si>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</si>
  <si>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</si>
  <si>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</si>
  <si>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</si>
  <si>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</si>
  <si>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</si>
  <si>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</si>
  <si>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</si>
  <si>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</si>
  <si>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</si>
  <si>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</si>
  <si>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</si>
  <si>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</si>
  <si>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</si>
  <si>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</si>
  <si>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</si>
  <si>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</si>
  <si>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</si>
  <si>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</si>
  <si>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</si>
  <si>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</si>
  <si>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</si>
  <si>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</si>
  <si>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</si>
  <si>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</si>
  <si>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</si>
  <si>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</si>
  <si>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</si>
  <si>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</si>
  <si>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</si>
  <si>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</si>
  <si>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</si>
  <si>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</si>
  <si>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</si>
  <si>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</si>
  <si>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</si>
  <si>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</si>
  <si>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</si>
  <si>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</si>
  <si>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</si>
  <si>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</si>
  <si>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</si>
  <si>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</si>
  <si>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</si>
  <si>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</si>
  <si>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</si>
  <si>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</si>
  <si>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</si>
  <si>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</si>
  <si>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</si>
  <si>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</si>
  <si>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</si>
  <si>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</si>
  <si>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</si>
  <si>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</si>
  <si>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</si>
  <si>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</si>
  <si>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</si>
  <si>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</si>
  <si>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</si>
  <si>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</si>
  <si>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</si>
  <si>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</si>
  <si>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</si>
  <si>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</si>
  <si>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</si>
  <si>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</si>
  <si>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</si>
  <si>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</si>
  <si>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</si>
  <si>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</si>
  <si>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</si>
  <si>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</si>
  <si>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</si>
  <si>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</si>
  <si>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</si>
  <si>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</si>
  <si>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</si>
  <si>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</si>
  <si>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</si>
  <si>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</si>
  <si>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</si>
  <si>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</si>
  <si>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</si>
  <si>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</si>
  <si>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</si>
  <si>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</si>
  <si>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</si>
  <si>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</si>
  <si>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</si>
  <si>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</si>
  <si>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</si>
  <si>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</si>
  <si>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</si>
  <si>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</si>
  <si>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</si>
  <si>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</si>
  <si>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</si>
  <si>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</si>
  <si>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</si>
  <si>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</si>
  <si>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</si>
  <si>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</si>
  <si>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</si>
  <si>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</si>
  <si>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</si>
  <si>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</si>
  <si>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</si>
  <si>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</si>
  <si>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</si>
  <si>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</si>
  <si>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</si>
  <si>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</si>
  <si>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</si>
  <si>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</si>
  <si>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</si>
  <si>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</si>
  <si>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</si>
  <si>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</si>
  <si>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</si>
  <si>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</si>
  <si>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</si>
  <si>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</si>
  <si>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</si>
  <si>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</si>
  <si>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</si>
  <si>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</si>
  <si>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</si>
  <si>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</si>
  <si>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</si>
  <si>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</si>
  <si>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</si>
  <si>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</si>
  <si>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</si>
  <si>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</si>
  <si>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</si>
  <si>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</si>
  <si>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</si>
  <si>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</si>
  <si>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</si>
  <si>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</si>
  <si>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</si>
  <si>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</si>
  <si>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</si>
  <si>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</si>
  <si>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</si>
  <si>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</si>
  <si>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</si>
  <si>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</si>
  <si>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</si>
  <si>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</si>
  <si>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</si>
  <si>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</si>
  <si>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</si>
  <si>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</si>
  <si>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</si>
  <si>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</si>
  <si>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</si>
  <si>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</si>
  <si>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</si>
  <si>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</si>
  <si>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</si>
  <si>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</si>
  <si>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</si>
  <si>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</si>
  <si>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</si>
  <si>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</si>
  <si>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</si>
  <si>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</si>
  <si>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</si>
  <si>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</si>
  <si>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</si>
  <si>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</si>
  <si>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</si>
  <si>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</si>
  <si>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</si>
  <si>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</si>
  <si>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</si>
  <si>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</si>
  <si>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</si>
  <si>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</si>
  <si>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</si>
  <si>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</si>
  <si>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</si>
  <si>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</si>
  <si>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</si>
  <si>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</si>
  <si>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</si>
  <si>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</si>
  <si>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</si>
  <si>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</si>
  <si>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</si>
  <si>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</si>
  <si>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</si>
  <si>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</si>
  <si>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</si>
  <si>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</si>
  <si>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</si>
  <si>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</si>
  <si>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</si>
  <si>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</si>
  <si>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</si>
  <si>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</si>
  <si>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</si>
  <si>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</si>
  <si>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</si>
  <si>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</si>
  <si>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</si>
  <si>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</si>
  <si>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</si>
  <si>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</si>
  <si>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</si>
  <si>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</si>
  <si>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</si>
  <si>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</si>
  <si>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</si>
  <si>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</si>
  <si>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</si>
  <si>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</si>
  <si>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</si>
  <si>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</si>
  <si>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</si>
  <si>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</si>
  <si>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</si>
  <si>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</si>
  <si>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</si>
  <si>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</si>
  <si>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</si>
  <si>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</si>
  <si>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</si>
  <si>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</si>
  <si>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</si>
  <si>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</si>
  <si>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</si>
  <si>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</si>
  <si>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</si>
  <si>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</si>
  <si>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</si>
  <si>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</si>
  <si>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</si>
  <si>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</si>
  <si>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</si>
  <si>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</si>
  <si>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</si>
  <si>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</si>
  <si>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</si>
  <si>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</si>
  <si>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</si>
  <si>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</si>
  <si>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</si>
  <si>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</si>
  <si>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</si>
  <si>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</si>
  <si>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</si>
  <si>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</si>
  <si>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</si>
  <si>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</si>
  <si>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</si>
  <si>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</si>
  <si>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</si>
  <si>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</si>
  <si>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</si>
  <si>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</si>
  <si>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</si>
  <si>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</si>
  <si>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</si>
  <si>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</si>
  <si>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</si>
  <si>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</si>
  <si>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</si>
  <si>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</si>
  <si>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</si>
  <si>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</si>
  <si>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</si>
  <si>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</si>
  <si>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</si>
  <si>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</si>
  <si>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</si>
  <si>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</si>
  <si>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</si>
  <si>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</si>
  <si>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</si>
  <si>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</si>
  <si>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</si>
  <si>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</si>
  <si>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</si>
  <si>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</si>
  <si>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</si>
  <si>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</si>
  <si>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</si>
  <si>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</si>
  <si>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</si>
  <si>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</si>
  <si>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</si>
  <si>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</si>
  <si>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</si>
  <si>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</si>
  <si>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</si>
  <si>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</si>
  <si>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</si>
  <si>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</si>
  <si>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</si>
  <si>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</si>
  <si>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</si>
  <si>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</si>
  <si>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</si>
  <si>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</si>
  <si>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</si>
  <si>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</si>
  <si>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</si>
  <si>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</si>
  <si>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</si>
  <si>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</si>
  <si>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</si>
  <si>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</si>
  <si>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</si>
  <si>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</si>
  <si>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</si>
  <si>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</si>
  <si>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</si>
  <si>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</si>
  <si>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</si>
  <si>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</si>
  <si>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</si>
  <si>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</si>
  <si>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</si>
  <si>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</si>
  <si>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</si>
  <si>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</si>
  <si>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</si>
  <si>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</si>
  <si>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</si>
  <si>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</si>
  <si>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</si>
  <si>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</si>
  <si>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</si>
  <si>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</si>
  <si>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</si>
  <si>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</si>
  <si>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</si>
  <si>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</si>
  <si>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</si>
  <si>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</si>
  <si>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</si>
  <si>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</si>
  <si>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</si>
  <si>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</si>
  <si>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</si>
  <si>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</si>
  <si>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</si>
  <si>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</si>
  <si>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</si>
  <si>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</si>
  <si>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</si>
  <si>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</si>
  <si>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</si>
  <si>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</si>
  <si>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</si>
  <si>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</si>
  <si>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</si>
  <si>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</si>
  <si>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</si>
  <si>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</si>
  <si>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</si>
  <si>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</si>
  <si>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</si>
  <si>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</si>
  <si>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</si>
  <si>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</si>
  <si>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</si>
  <si>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</si>
  <si>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</si>
  <si>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</si>
  <si>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</si>
  <si>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</si>
  <si>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</si>
  <si>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</si>
  <si>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</si>
  <si>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</si>
  <si>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</si>
  <si>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</si>
  <si>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</si>
  <si>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</si>
  <si>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</si>
  <si>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</si>
  <si>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</si>
  <si>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</si>
  <si>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</si>
  <si>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</si>
  <si>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</si>
  <si>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</si>
  <si>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</si>
  <si>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</si>
  <si>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</si>
  <si>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</si>
  <si>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</si>
  <si>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</si>
  <si>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</si>
  <si>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</si>
  <si>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</si>
  <si>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</si>
  <si>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</si>
  <si>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</si>
  <si>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</si>
  <si>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</si>
  <si>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</si>
  <si>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</si>
  <si>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</si>
  <si>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</si>
  <si>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</si>
  <si>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</si>
  <si>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</si>
  <si>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</si>
  <si>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</si>
  <si>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</si>
  <si>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</si>
  <si>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</si>
  <si>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</si>
  <si>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</si>
  <si>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</si>
  <si>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</si>
  <si>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</si>
  <si>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</si>
  <si>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</si>
  <si>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</si>
  <si>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</si>
  <si>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</si>
  <si>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</si>
  <si>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</si>
  <si>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</si>
  <si>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</si>
  <si>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</si>
  <si>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</si>
  <si>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</si>
  <si>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</si>
  <si>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</si>
  <si>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</si>
  <si>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</si>
  <si>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</si>
  <si>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</si>
  <si>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</si>
  <si>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</si>
  <si>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</si>
  <si>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</si>
  <si>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</si>
  <si>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</si>
  <si>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</si>
  <si>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</si>
  <si>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</si>
  <si>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</si>
  <si>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</si>
  <si>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</si>
  <si>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</si>
  <si>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</si>
  <si>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</si>
  <si>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</si>
  <si>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</si>
  <si>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</si>
  <si>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</si>
  <si>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</si>
  <si>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</si>
  <si>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</si>
  <si>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</si>
  <si>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</si>
  <si>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</si>
  <si>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</si>
  <si>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</si>
  <si>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</si>
  <si>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</si>
  <si>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</si>
  <si>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</si>
  <si>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</si>
  <si>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</si>
  <si>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</si>
  <si>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</si>
  <si>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</si>
  <si>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</si>
  <si>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</si>
  <si>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</si>
  <si>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</si>
  <si>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</si>
  <si>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</si>
  <si>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</si>
  <si>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</si>
  <si>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</si>
  <si>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</si>
  <si>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</si>
  <si>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</si>
  <si>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</si>
  <si>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</si>
  <si>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</si>
  <si>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</si>
  <si>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</si>
  <si>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</si>
  <si>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</si>
  <si>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</si>
  <si>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</si>
  <si>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</si>
  <si>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</si>
  <si>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</si>
  <si>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</si>
  <si>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</si>
  <si>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</si>
  <si>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</si>
  <si>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</si>
  <si>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</si>
  <si>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</si>
  <si>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</si>
  <si>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</si>
  <si>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</si>
  <si>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</si>
  <si>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</si>
  <si>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</si>
  <si>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</si>
  <si>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</si>
  <si>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</si>
  <si>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</si>
  <si>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</si>
  <si>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</si>
  <si>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</si>
  <si>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</si>
  <si>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</si>
  <si>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</si>
  <si>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</si>
  <si>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</si>
  <si>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</si>
  <si>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</si>
  <si>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</si>
  <si>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</si>
  <si>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</si>
  <si>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</si>
  <si>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</si>
  <si>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</si>
  <si>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</si>
  <si>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</si>
  <si>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</si>
  <si>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</si>
  <si>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</si>
  <si>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</si>
  <si>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</si>
  <si>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</si>
  <si>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</si>
  <si>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</si>
  <si>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</si>
  <si>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</si>
  <si>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</si>
  <si>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</si>
  <si>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</si>
  <si>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</si>
  <si>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</si>
  <si>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</si>
  <si>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</si>
  <si>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</si>
  <si>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</si>
  <si>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</si>
  <si>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</si>
  <si>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</si>
  <si>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</si>
  <si>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</si>
  <si>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</si>
  <si>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</si>
  <si>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</si>
  <si>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</si>
  <si>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</si>
  <si>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</si>
  <si>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</si>
  <si>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</si>
  <si>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</si>
  <si>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</si>
  <si>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</si>
  <si>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</si>
  <si>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</si>
  <si>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</si>
  <si>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</si>
  <si>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</si>
  <si>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</si>
  <si>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</si>
  <si>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</si>
  <si>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</si>
  <si>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</si>
  <si>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</si>
  <si>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</si>
  <si>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</si>
  <si>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</si>
  <si>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</si>
  <si>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</si>
  <si>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</si>
  <si>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</si>
  <si>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</si>
  <si>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</si>
  <si>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</si>
  <si>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</si>
  <si>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</si>
  <si>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</si>
  <si>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</si>
  <si>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</si>
  <si>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</si>
  <si>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</si>
  <si>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</si>
  <si>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</si>
  <si>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</si>
  <si>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</si>
  <si>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</si>
  <si>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</si>
  <si>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</si>
  <si>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</si>
  <si>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</si>
  <si>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</si>
  <si>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</si>
  <si>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</si>
  <si>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</si>
  <si>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</si>
  <si>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</si>
  <si>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</si>
  <si>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</si>
  <si>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</si>
  <si>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</si>
  <si>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</si>
  <si>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</si>
  <si>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</si>
  <si>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</si>
  <si>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</si>
  <si>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</si>
  <si>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</si>
  <si>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</si>
  <si>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</si>
  <si>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</si>
  <si>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</si>
  <si>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</si>
  <si>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</si>
  <si>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</si>
  <si>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</si>
  <si>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</si>
  <si>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</si>
  <si>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</si>
  <si>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</si>
  <si>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</si>
  <si>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</si>
  <si>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</si>
  <si>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</si>
  <si>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</si>
  <si>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</si>
  <si>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</si>
  <si>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</si>
  <si>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</si>
  <si>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</si>
  <si>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</si>
  <si>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</si>
  <si>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</si>
  <si>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</si>
  <si>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</si>
  <si>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</si>
  <si>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</si>
  <si>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</si>
  <si>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</si>
  <si>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</si>
  <si>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</si>
  <si>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</si>
  <si>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</si>
  <si>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</si>
  <si>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</si>
  <si>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</si>
  <si>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</si>
  <si>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</si>
  <si>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</si>
  <si>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</si>
  <si>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</si>
  <si>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</si>
  <si>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</si>
  <si>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</si>
  <si>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</si>
  <si>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</si>
  <si>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</si>
  <si>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</si>
  <si>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</si>
  <si>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</si>
  <si>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</si>
  <si>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</si>
  <si>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</si>
  <si>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</si>
  <si>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</si>
  <si>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</si>
  <si>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</si>
  <si>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</si>
  <si>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</si>
  <si>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</si>
  <si>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</si>
  <si>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</si>
  <si>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</si>
  <si>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</si>
  <si>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</si>
  <si>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</si>
  <si>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</si>
  <si>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</si>
  <si>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</si>
  <si>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</si>
  <si>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</si>
  <si>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</si>
  <si>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</si>
  <si>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</si>
  <si>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</si>
  <si>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</si>
  <si>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</si>
  <si>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</si>
  <si>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</si>
  <si>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</si>
  <si>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</si>
  <si>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</si>
  <si>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</si>
  <si>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</si>
  <si>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</si>
  <si>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</si>
  <si>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</si>
  <si>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</si>
  <si>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</si>
  <si>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</si>
  <si>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</si>
  <si>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</si>
  <si>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</si>
  <si>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</si>
  <si>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</si>
  <si>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</si>
  <si>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</si>
  <si>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</si>
  <si>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</si>
  <si>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</si>
  <si>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</si>
  <si>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</si>
  <si>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</si>
  <si>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</si>
  <si>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</si>
  <si>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</si>
  <si>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</si>
  <si>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</si>
  <si>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</si>
  <si>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</si>
  <si>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</si>
  <si>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</si>
  <si>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</si>
  <si>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</si>
  <si>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</si>
  <si>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</si>
  <si>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</si>
  <si>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</si>
  <si>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</si>
  <si>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</si>
  <si>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</si>
  <si>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</si>
  <si>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</si>
  <si>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</si>
  <si>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</si>
  <si>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</si>
  <si>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</si>
  <si>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</si>
  <si>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</si>
  <si>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</si>
  <si>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</si>
  <si>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</si>
  <si>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</si>
  <si>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</si>
  <si>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</si>
  <si>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</si>
  <si>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</si>
  <si>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</si>
  <si>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</si>
  <si>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</si>
  <si>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</si>
  <si>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</si>
  <si>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</si>
  <si>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</si>
  <si>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</si>
  <si>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</si>
  <si>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</si>
  <si>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</si>
  <si>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</si>
  <si>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</si>
  <si>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</si>
  <si>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</si>
  <si>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</si>
  <si>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</si>
  <si>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</si>
  <si>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</si>
  <si>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</si>
  <si>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</si>
  <si>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</si>
  <si>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</si>
  <si>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</si>
  <si>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</si>
  <si>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</si>
  <si>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</si>
  <si>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</si>
  <si>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</si>
  <si>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</si>
  <si>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</si>
  <si>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</si>
  <si>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</si>
  <si>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</si>
  <si>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</si>
  <si>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</si>
  <si>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</si>
  <si>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</si>
  <si>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</si>
  <si>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</si>
  <si>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</si>
  <si>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</si>
  <si>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</si>
  <si>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</si>
  <si>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</si>
  <si>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</si>
  <si>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</si>
  <si>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</si>
  <si>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</si>
  <si>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</si>
  <si>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</si>
  <si>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</si>
  <si>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</si>
  <si>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</si>
  <si>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</si>
  <si>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</si>
  <si>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</si>
  <si>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</si>
  <si>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</si>
  <si>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</si>
  <si>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</si>
  <si>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</si>
  <si>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</si>
  <si>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</si>
  <si>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</si>
  <si>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</si>
  <si>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</si>
  <si>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</si>
  <si>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</si>
  <si>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</si>
  <si>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</si>
  <si>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</si>
  <si>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</si>
  <si>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</si>
  <si>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</si>
  <si>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</si>
  <si>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</si>
  <si>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</si>
  <si>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</si>
  <si>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</si>
  <si>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</si>
  <si>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</si>
  <si>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</si>
  <si>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</si>
  <si>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</si>
  <si>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</si>
  <si>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</si>
  <si>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</si>
  <si>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</si>
  <si>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</si>
  <si>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</si>
  <si>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</si>
  <si>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</si>
  <si>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</si>
  <si>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</si>
  <si>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</si>
  <si>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</si>
  <si>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</si>
  <si>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</si>
  <si>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</si>
  <si>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</si>
  <si>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</si>
  <si>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</si>
  <si>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</si>
  <si>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</si>
  <si>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</si>
  <si>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</si>
  <si>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</si>
  <si>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</si>
  <si>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</si>
  <si>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</si>
  <si>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</si>
  <si>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</si>
  <si>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</si>
  <si>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</si>
  <si>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</si>
  <si>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</si>
  <si>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</si>
  <si>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</si>
  <si>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</si>
  <si>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</si>
  <si>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</si>
  <si>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</si>
  <si>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</si>
  <si>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</si>
  <si>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</si>
  <si>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</si>
  <si>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</si>
  <si>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</si>
  <si>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</si>
  <si>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</si>
  <si>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</si>
  <si>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</si>
  <si>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</si>
  <si>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</si>
  <si>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</si>
  <si>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</si>
  <si>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</si>
  <si>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</si>
  <si>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</si>
  <si>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</si>
  <si>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</si>
  <si>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</si>
  <si>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</si>
  <si>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</si>
  <si>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</si>
  <si>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</si>
  <si>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</si>
  <si>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</si>
  <si>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</si>
  <si>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</si>
  <si>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</si>
  <si>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</si>
  <si>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</si>
  <si>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</si>
  <si>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</si>
  <si>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</si>
  <si>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</si>
  <si>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</si>
  <si>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</si>
  <si>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</si>
  <si>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</si>
  <si>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</si>
  <si>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</si>
  <si>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</si>
  <si>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</si>
  <si>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</si>
  <si>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</si>
  <si>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</si>
  <si>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</si>
  <si>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</si>
  <si>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</si>
  <si>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</si>
  <si>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</si>
  <si>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</si>
  <si>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</si>
  <si>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</si>
  <si>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</si>
  <si>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</si>
  <si>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</si>
  <si>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</si>
  <si>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</si>
  <si>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</si>
  <si>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</si>
  <si>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</si>
  <si>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</si>
  <si>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</si>
  <si>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</si>
  <si>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</si>
  <si>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</si>
  <si>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</si>
  <si>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</si>
  <si>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</si>
  <si>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</si>
  <si>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</si>
  <si>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</si>
  <si>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</si>
  <si>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</si>
  <si>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</si>
  <si>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</si>
  <si>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</si>
  <si>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</si>
  <si>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</si>
  <si>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</si>
  <si>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</si>
  <si>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</si>
  <si>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</si>
  <si>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</si>
  <si>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</si>
  <si>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</si>
  <si>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</si>
  <si>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</si>
  <si>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</si>
  <si>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</si>
  <si>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</si>
  <si>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</si>
  <si>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</si>
  <si>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</si>
  <si>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</si>
  <si>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</si>
  <si>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</si>
  <si>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</si>
  <si>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</si>
  <si>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</si>
  <si>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</si>
  <si>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</si>
  <si>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</si>
  <si>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</si>
  <si>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</si>
  <si>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</si>
  <si>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</si>
  <si>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</si>
  <si>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</si>
  <si>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</si>
  <si>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</si>
  <si>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</si>
  <si>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</si>
  <si>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</si>
  <si>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</si>
  <si>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</si>
  <si>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</si>
  <si>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</si>
  <si>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</si>
  <si>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</si>
  <si>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</si>
  <si>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</si>
  <si>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</si>
  <si>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</si>
  <si>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</si>
  <si>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</si>
  <si>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</si>
  <si>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</si>
  <si>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</si>
  <si>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</si>
  <si>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</si>
  <si>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</si>
  <si>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</si>
  <si>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</si>
  <si>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</si>
  <si>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</si>
  <si>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</si>
  <si>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</si>
  <si>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</si>
  <si>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</si>
  <si>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</si>
  <si>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</si>
  <si>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</si>
  <si>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</si>
  <si>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</si>
  <si>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</si>
  <si>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</si>
  <si>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</si>
  <si>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</si>
  <si>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</si>
  <si>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</si>
  <si>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</si>
  <si>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</si>
  <si>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</si>
  <si>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</si>
  <si>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</si>
  <si>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</si>
  <si>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</si>
  <si>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</si>
  <si>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</si>
  <si>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</si>
  <si>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</si>
  <si>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</si>
  <si>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</si>
  <si>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</si>
  <si>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</si>
  <si>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</si>
  <si>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</si>
  <si>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</si>
  <si>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</si>
  <si>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</si>
  <si>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</si>
  <si>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</si>
  <si>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</si>
  <si>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</si>
  <si>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</si>
  <si>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</si>
  <si>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</si>
  <si>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</si>
  <si>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</si>
  <si>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</si>
  <si>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</si>
  <si>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</si>
  <si>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</si>
  <si>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</si>
  <si>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</si>
  <si>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</si>
  <si>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</si>
  <si>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</si>
  <si>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</si>
  <si>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</si>
  <si>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</si>
  <si>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</si>
  <si>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</si>
  <si>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</si>
  <si>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</si>
  <si>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</si>
  <si>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</si>
  <si>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</si>
  <si>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</si>
  <si>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</si>
  <si>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</si>
  <si>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</si>
  <si>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</si>
  <si>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</si>
  <si>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</si>
  <si>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</si>
  <si>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</si>
  <si>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</si>
  <si>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</si>
  <si>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</si>
  <si>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</si>
  <si>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</si>
  <si>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</si>
  <si>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</si>
  <si>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</si>
  <si>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</si>
  <si>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</si>
  <si>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</si>
  <si>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</si>
  <si>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</si>
  <si>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</si>
  <si>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</si>
  <si>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</si>
  <si>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</si>
  <si>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</si>
  <si>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</si>
  <si>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</si>
  <si>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</si>
  <si>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</si>
  <si>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</si>
  <si>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</si>
  <si>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</si>
  <si>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</si>
  <si>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</si>
  <si>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</si>
  <si>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</si>
  <si>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</si>
  <si>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</si>
  <si>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</si>
  <si>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</si>
  <si>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</si>
  <si>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</si>
  <si>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</si>
  <si>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</si>
  <si>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</si>
  <si>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</si>
  <si>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</si>
  <si>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</si>
  <si>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</si>
  <si>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</si>
  <si>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</si>
  <si>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</si>
  <si>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</si>
  <si>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</si>
  <si>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</si>
  <si>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</si>
  <si>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</si>
  <si>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</si>
  <si>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</si>
  <si>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</si>
  <si>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</si>
  <si>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</si>
  <si>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</si>
  <si>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</si>
  <si>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</si>
  <si>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</si>
  <si>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</si>
  <si>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</si>
  <si>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</si>
  <si>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</si>
  <si>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</si>
  <si>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</si>
  <si>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</si>
  <si>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</si>
  <si>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</si>
  <si>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</si>
  <si>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</si>
  <si>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</si>
  <si>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</si>
  <si>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</si>
  <si>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</si>
  <si>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</si>
  <si>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</si>
  <si>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</si>
  <si>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</si>
  <si>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</si>
  <si>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</si>
  <si>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</si>
  <si>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</si>
  <si>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</si>
  <si>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</si>
  <si>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</si>
  <si>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</si>
  <si>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</si>
  <si>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</si>
  <si>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</si>
  <si>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</si>
  <si>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</si>
  <si>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</si>
  <si>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</si>
  <si>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</si>
  <si>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</si>
  <si>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</si>
  <si>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</si>
  <si>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</si>
  <si>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</si>
  <si>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</si>
  <si>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</si>
  <si>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</si>
  <si>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</si>
  <si>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</si>
  <si>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</si>
  <si>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</si>
  <si>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</si>
  <si>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</si>
  <si>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</si>
  <si>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</si>
  <si>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</si>
  <si>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</si>
  <si>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</si>
  <si>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</si>
  <si>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</si>
  <si>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</si>
  <si>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</si>
  <si>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</si>
  <si>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</si>
  <si>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</si>
  <si>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</si>
  <si>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</si>
  <si>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</si>
  <si>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</si>
  <si>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</si>
  <si>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</si>
  <si>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</si>
  <si>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</si>
  <si>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</si>
  <si>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</si>
  <si>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</si>
  <si>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</si>
  <si>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</si>
  <si>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</si>
  <si>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</si>
  <si>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</si>
  <si>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</si>
  <si>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</si>
  <si>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</si>
  <si>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</si>
  <si>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</si>
  <si>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</si>
  <si>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</si>
  <si>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</si>
  <si>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</si>
  <si>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</si>
  <si>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</si>
  <si>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</si>
  <si>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</si>
  <si>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</si>
  <si>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</si>
  <si>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</si>
  <si>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</si>
  <si>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</si>
  <si>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</si>
  <si>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</si>
  <si>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</si>
  <si>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</si>
  <si>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</si>
  <si>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</si>
  <si>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</si>
  <si>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</si>
  <si>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</si>
  <si>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</si>
  <si>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</si>
  <si>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</si>
  <si>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</si>
  <si>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</si>
  <si>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</si>
  <si>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</si>
  <si>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</si>
  <si>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</si>
  <si>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</si>
  <si>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</si>
  <si>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</si>
  <si>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</si>
  <si>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</si>
  <si>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</si>
  <si>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</si>
  <si>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</si>
  <si>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</si>
  <si>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</si>
  <si>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</si>
  <si>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</si>
  <si>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</si>
  <si>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</si>
  <si>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</si>
  <si>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</si>
  <si>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</si>
  <si>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</si>
  <si>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</si>
  <si>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</si>
  <si>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</si>
  <si>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</si>
  <si>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</si>
  <si>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</si>
  <si>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</si>
  <si>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</si>
  <si>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</si>
  <si>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</si>
  <si>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</si>
  <si>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</si>
  <si>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</si>
  <si>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</si>
  <si>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</si>
  <si>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</si>
  <si>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</si>
  <si>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</si>
  <si>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</si>
  <si>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</si>
  <si>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</si>
  <si>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</si>
  <si>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</si>
  <si>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</si>
  <si>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</si>
  <si>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</si>
  <si>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</si>
  <si>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</si>
  <si>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</si>
  <si>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</si>
  <si>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</si>
  <si>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</si>
  <si>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</si>
  <si>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</si>
  <si>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</si>
  <si>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</si>
  <si>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</si>
  <si>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</si>
  <si>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</si>
  <si>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</si>
  <si>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</si>
  <si>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</si>
  <si>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</si>
  <si>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</si>
  <si>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</si>
  <si>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</si>
  <si>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</si>
  <si>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</si>
  <si>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</si>
  <si>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</si>
  <si>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</si>
  <si>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</si>
  <si>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</si>
  <si>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</si>
  <si>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</si>
  <si>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</si>
  <si>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</si>
  <si>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</si>
  <si>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</si>
  <si>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</si>
  <si>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</si>
  <si>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</si>
  <si>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</si>
  <si>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</si>
  <si>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</si>
  <si>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</si>
  <si>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</si>
  <si>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</si>
  <si>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</si>
  <si>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</si>
  <si>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</si>
  <si>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</si>
  <si>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</si>
  <si>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</si>
  <si>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</si>
  <si>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</si>
  <si>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</si>
  <si>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</si>
  <si>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</si>
  <si>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</si>
  <si>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</si>
  <si>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</si>
  <si>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</si>
  <si>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</si>
  <si>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</si>
  <si>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</si>
  <si>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</si>
  <si>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</si>
  <si>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</si>
  <si>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</si>
  <si>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</si>
  <si>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</si>
  <si>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</si>
  <si>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</si>
  <si>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</si>
  <si>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</si>
  <si>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</si>
  <si>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</si>
  <si>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</si>
  <si>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</si>
  <si>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</si>
  <si>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</si>
  <si>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</si>
  <si>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</si>
  <si>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</si>
  <si>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</si>
  <si>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</si>
  <si>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</si>
  <si>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</si>
  <si>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</si>
  <si>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</si>
  <si>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</si>
  <si>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</si>
  <si>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</si>
  <si>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</si>
  <si>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</si>
  <si>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</si>
  <si>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</si>
  <si>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</si>
  <si>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</si>
  <si>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</si>
  <si>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</si>
  <si>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</si>
  <si>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</si>
  <si>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</si>
  <si>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</si>
  <si>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</si>
  <si>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</si>
  <si>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</si>
  <si>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</si>
  <si>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</si>
  <si>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</si>
  <si>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</si>
  <si>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</si>
  <si>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</si>
  <si>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</si>
  <si>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</si>
  <si>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</si>
  <si>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</si>
  <si>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</si>
  <si>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</si>
  <si>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</si>
  <si>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</si>
  <si>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</si>
  <si>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</si>
  <si>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</si>
  <si>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</si>
  <si>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</si>
  <si>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</si>
  <si>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</si>
  <si>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</si>
  <si>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</si>
  <si>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</si>
  <si>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</si>
  <si>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</si>
  <si>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</si>
  <si>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</si>
  <si>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</si>
  <si>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</si>
  <si>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</si>
  <si>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</si>
  <si>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</si>
  <si>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</si>
  <si>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</si>
  <si>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</si>
  <si>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</si>
  <si>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</si>
  <si>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</si>
  <si>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</si>
  <si>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</si>
  <si>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</si>
  <si>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</si>
  <si>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</si>
  <si>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</si>
  <si>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</si>
  <si>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</si>
  <si>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</si>
  <si>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</si>
  <si>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</si>
  <si>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</si>
  <si>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</si>
  <si>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</si>
  <si>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</si>
  <si>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</si>
  <si>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</si>
  <si>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</si>
  <si>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</si>
  <si>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</si>
  <si>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</si>
  <si>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</si>
  <si>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</si>
  <si>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</si>
  <si>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</si>
  <si>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</si>
  <si>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</si>
  <si>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</si>
  <si>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</si>
  <si>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</si>
  <si>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</si>
  <si>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</si>
  <si>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</si>
  <si>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</si>
  <si>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</si>
  <si>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</si>
  <si>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</si>
  <si>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</si>
  <si>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</si>
  <si>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</si>
  <si>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</si>
  <si>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</si>
  <si>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</si>
  <si>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</si>
  <si>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</si>
  <si>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</si>
  <si>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</si>
  <si>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</si>
  <si>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</si>
  <si>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</si>
  <si>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</si>
  <si>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</si>
  <si>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</si>
  <si>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</si>
  <si>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</si>
  <si>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</si>
  <si>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</si>
  <si>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</si>
  <si>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</si>
  <si>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</si>
  <si>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</si>
  <si>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</si>
  <si>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</si>
  <si>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</si>
  <si>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</si>
  <si>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</si>
  <si>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</si>
  <si>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</si>
  <si>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</si>
  <si>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</si>
  <si>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</si>
  <si>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</si>
  <si>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</si>
  <si>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</si>
  <si>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</si>
  <si>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</si>
  <si>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</si>
  <si>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</si>
  <si>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</si>
  <si>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</si>
  <si>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</si>
  <si>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</si>
  <si>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</si>
  <si>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</si>
  <si>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</si>
  <si>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</si>
  <si>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</si>
  <si>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</si>
  <si>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</si>
  <si>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</si>
  <si>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</si>
  <si>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</si>
  <si>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</si>
  <si>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</si>
  <si>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</si>
  <si>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</si>
  <si>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</si>
  <si>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</si>
  <si>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</si>
  <si>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</si>
  <si>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</si>
  <si>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</si>
  <si>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</si>
  <si>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</si>
  <si>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</si>
  <si>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</si>
  <si>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</si>
  <si>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</si>
  <si>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</si>
  <si>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</si>
  <si>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</si>
  <si>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</si>
  <si>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</si>
  <si>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</si>
  <si>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</si>
  <si>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</si>
  <si>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</si>
  <si>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</si>
  <si>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</si>
  <si>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</si>
  <si>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</si>
  <si>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</si>
  <si>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</si>
  <si>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</si>
  <si>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</si>
  <si>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</si>
  <si>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</si>
  <si>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</si>
  <si>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</si>
  <si>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</si>
  <si>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</si>
  <si>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</si>
  <si>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</si>
  <si>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</si>
  <si>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</si>
  <si>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</si>
  <si>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</si>
  <si>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</si>
  <si>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</si>
  <si>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</si>
  <si>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</si>
  <si>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</si>
  <si>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</si>
  <si>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</si>
  <si>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</si>
  <si>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</si>
  <si>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</si>
  <si>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</si>
  <si>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</si>
  <si>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</si>
  <si>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</si>
  <si>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</si>
  <si>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</si>
  <si>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</si>
  <si>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</si>
  <si>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</si>
  <si>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</si>
  <si>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</si>
  <si>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</si>
  <si>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</si>
  <si>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</si>
  <si>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</si>
  <si>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</si>
  <si>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</si>
  <si>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</si>
  <si>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</si>
  <si>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</si>
  <si>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</si>
  <si>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</si>
  <si>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</si>
  <si>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</si>
  <si>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</si>
  <si>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</si>
  <si>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</si>
  <si>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</si>
  <si>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</si>
  <si>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</si>
  <si>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</si>
  <si>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</si>
  <si>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</si>
  <si>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</si>
  <si>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</si>
  <si>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</si>
  <si>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</si>
  <si>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</si>
  <si>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</si>
  <si>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</si>
  <si>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</si>
  <si>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</si>
  <si>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</si>
  <si>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</si>
  <si>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</si>
  <si>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</si>
  <si>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</si>
  <si>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</si>
  <si>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</si>
  <si>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</si>
  <si>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</si>
  <si>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</si>
  <si>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</si>
  <si>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</si>
  <si>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</si>
  <si>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</si>
  <si>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</si>
  <si>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</si>
  <si>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</si>
  <si>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</si>
  <si>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</si>
  <si>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</si>
  <si>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</si>
  <si>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</si>
  <si>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</si>
  <si>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</si>
  <si>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</si>
  <si>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</si>
  <si>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</si>
  <si>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</si>
  <si>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</si>
  <si>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</si>
  <si>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</si>
  <si>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</si>
  <si>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</si>
  <si>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</si>
  <si>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</si>
  <si>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</si>
  <si>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</si>
  <si>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</si>
  <si>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</si>
  <si>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</si>
  <si>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</si>
  <si>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</si>
  <si>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</si>
  <si>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</si>
  <si>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</si>
  <si>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</si>
  <si>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</si>
  <si>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</si>
  <si>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</si>
  <si>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</si>
  <si>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</si>
  <si>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</si>
  <si>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</si>
  <si>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</si>
  <si>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</si>
  <si>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</si>
  <si>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</si>
  <si>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</si>
  <si>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</si>
  <si>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</si>
  <si>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</si>
  <si>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</si>
  <si>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</si>
  <si>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</si>
  <si>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</si>
  <si>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</si>
  <si>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</si>
  <si>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</si>
  <si>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</si>
  <si>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</si>
  <si>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</si>
  <si>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</si>
  <si>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</si>
  <si>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</si>
  <si>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</si>
  <si>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</si>
  <si>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</si>
  <si>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</si>
  <si>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</si>
  <si>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</si>
  <si>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</si>
  <si>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</si>
  <si>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</si>
  <si>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</si>
  <si>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</si>
  <si>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</si>
  <si>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</si>
  <si>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</si>
  <si>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</si>
  <si>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</si>
  <si>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</si>
  <si>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</si>
  <si>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</si>
  <si>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</si>
  <si>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</si>
  <si>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</si>
  <si>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</si>
  <si>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</si>
  <si>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</si>
  <si>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</si>
  <si>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</si>
  <si>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</si>
  <si>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</si>
  <si>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</si>
  <si>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</si>
  <si>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</si>
  <si>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</si>
  <si>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</si>
  <si>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</si>
  <si>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</si>
  <si>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</si>
  <si>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</si>
  <si>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</si>
  <si>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</si>
  <si>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</si>
  <si>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</si>
  <si>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</si>
  <si>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</si>
  <si>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</si>
  <si>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</si>
  <si>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</si>
  <si>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</si>
  <si>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</si>
  <si>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</si>
  <si>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</si>
  <si>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</si>
  <si>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</si>
  <si>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</si>
  <si>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</si>
  <si>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</si>
  <si>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</si>
  <si>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</si>
  <si>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</si>
  <si>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</si>
  <si>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</si>
  <si>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</si>
  <si>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</si>
  <si>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</si>
  <si>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</si>
  <si>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</si>
  <si>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</si>
  <si>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</si>
  <si>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</si>
  <si>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</si>
  <si>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</si>
  <si>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</si>
  <si>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</si>
  <si>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</si>
  <si>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</si>
  <si>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</si>
  <si>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</si>
  <si>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</si>
  <si>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</si>
  <si>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</si>
  <si>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</si>
  <si>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</si>
  <si>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</si>
  <si>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</si>
  <si>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</si>
  <si>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</si>
  <si>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</si>
  <si>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</si>
  <si>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</si>
  <si>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</si>
  <si>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</si>
  <si>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</si>
  <si>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</si>
  <si>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</si>
  <si>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</si>
  <si>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</si>
  <si>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</si>
  <si>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</si>
  <si>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</si>
  <si>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</si>
  <si>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</si>
  <si>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</si>
  <si>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</si>
  <si>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</si>
  <si>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</si>
  <si>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</si>
  <si>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</si>
  <si>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</si>
  <si>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</si>
  <si>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</si>
  <si>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</si>
  <si>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</si>
  <si>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</si>
  <si>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</si>
  <si>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</si>
  <si>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</si>
  <si>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</si>
  <si>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</si>
  <si>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</si>
  <si>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</si>
  <si>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</si>
  <si>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</si>
  <si>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</si>
  <si>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</si>
  <si>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</si>
  <si>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</si>
  <si>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</si>
  <si>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</si>
  <si>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</si>
  <si>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</si>
  <si>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</si>
  <si>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</si>
  <si>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</si>
  <si>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</si>
  <si>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</si>
  <si>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</si>
  <si>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</si>
  <si>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</si>
  <si>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</si>
  <si>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</si>
  <si>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</si>
  <si>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</si>
  <si>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</si>
  <si>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</si>
  <si>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</si>
  <si>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</si>
  <si>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</si>
  <si>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</si>
  <si>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</si>
  <si>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</si>
  <si>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</si>
  <si>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</si>
  <si>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</si>
  <si>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</si>
  <si>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</si>
  <si>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</si>
  <si>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</si>
  <si>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</si>
  <si>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</si>
  <si>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</si>
  <si>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</si>
  <si>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</si>
  <si>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</si>
  <si>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</si>
  <si>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</si>
  <si>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</si>
  <si>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</si>
  <si>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</si>
  <si>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</si>
  <si>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</si>
  <si>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</si>
  <si>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</si>
  <si>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</si>
  <si>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</si>
  <si>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</si>
  <si>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</si>
  <si>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</si>
  <si>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</si>
  <si>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</si>
  <si>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</si>
  <si>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</si>
  <si>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</si>
  <si>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</si>
  <si>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</si>
  <si>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</si>
  <si>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</si>
  <si>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</si>
  <si>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</si>
  <si>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</si>
  <si>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</si>
  <si>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</si>
  <si>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</si>
  <si>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</si>
  <si>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</si>
  <si>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</si>
  <si>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</si>
  <si>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</si>
  <si>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</si>
  <si>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</si>
  <si>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</si>
  <si>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</si>
  <si>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</si>
  <si>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</si>
  <si>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</si>
  <si>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</si>
  <si>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</si>
  <si>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</si>
  <si>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</si>
  <si>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</si>
  <si>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</si>
  <si>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</si>
  <si>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</si>
  <si>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</si>
  <si>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</si>
  <si>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</si>
  <si>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</si>
  <si>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</si>
  <si>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</si>
  <si>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</si>
  <si>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</si>
  <si>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</si>
  <si>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</si>
  <si>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</si>
  <si>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</si>
  <si>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</si>
  <si>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</si>
  <si>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</si>
  <si>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</si>
  <si>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</si>
  <si>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</si>
  <si>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</si>
  <si>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</si>
  <si>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</si>
  <si>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</si>
  <si>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</si>
  <si>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</si>
  <si>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</si>
  <si>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</si>
  <si>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</si>
  <si>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</si>
  <si>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</si>
  <si>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</si>
  <si>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</si>
  <si>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</si>
  <si>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</si>
  <si>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</si>
  <si>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</si>
  <si>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</si>
  <si>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</si>
  <si>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</si>
  <si>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</si>
  <si>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</si>
  <si>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</si>
  <si>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</si>
  <si>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</si>
  <si>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</si>
  <si>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</si>
  <si>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</si>
  <si>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</si>
  <si>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</si>
  <si>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</si>
  <si>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</si>
  <si>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</si>
  <si>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</si>
  <si>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</si>
  <si>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</si>
  <si>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</si>
  <si>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</si>
  <si>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</si>
  <si>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</si>
  <si>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</si>
  <si>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</si>
  <si>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</si>
  <si>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</si>
  <si>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</si>
  <si>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</si>
  <si>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</si>
  <si>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</si>
  <si>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</si>
  <si>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</si>
  <si>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</si>
  <si>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</si>
  <si>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</si>
  <si>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</si>
  <si>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</si>
  <si>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</si>
  <si>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</si>
  <si>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</si>
  <si>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</si>
  <si>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</si>
  <si>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</si>
  <si>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</si>
  <si>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</si>
  <si>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</si>
  <si>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</si>
  <si>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</si>
  <si>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</si>
  <si>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</si>
  <si>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</si>
  <si>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</si>
  <si>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</si>
  <si>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</si>
  <si>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</si>
  <si>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</si>
  <si>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</si>
  <si>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</si>
  <si>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</si>
  <si>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</si>
  <si>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</si>
  <si>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</si>
  <si>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</si>
  <si>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</si>
  <si>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</si>
  <si>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</si>
  <si>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</si>
  <si>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</si>
  <si>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</si>
  <si>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</si>
  <si>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</si>
  <si>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</si>
  <si>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</si>
  <si>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</si>
  <si>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</si>
  <si>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</si>
  <si>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</si>
  <si>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</si>
  <si>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</si>
  <si>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</si>
  <si>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</si>
  <si>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</si>
  <si>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</si>
  <si>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</si>
  <si>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</si>
  <si>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</si>
  <si>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</si>
  <si>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</si>
  <si>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</si>
  <si>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</si>
  <si>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</si>
  <si>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</si>
  <si>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</si>
  <si>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</si>
  <si>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</si>
  <si>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</si>
  <si>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</si>
  <si>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</si>
  <si>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</si>
  <si>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</si>
  <si>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</si>
  <si>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</si>
  <si>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</si>
  <si>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</si>
  <si>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</si>
  <si>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</si>
  <si>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</si>
  <si>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</si>
  <si>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</si>
  <si>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</si>
  <si>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</si>
  <si>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</si>
  <si>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</si>
  <si>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</si>
  <si>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</si>
  <si>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</si>
  <si>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</si>
  <si>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</si>
  <si>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</si>
  <si>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</si>
  <si>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</si>
  <si>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</si>
  <si>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</si>
  <si>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</si>
  <si>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</si>
  <si>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</si>
  <si>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</si>
  <si>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</si>
  <si>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</si>
  <si>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</si>
  <si>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</si>
  <si>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</si>
  <si>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</si>
  <si>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</si>
  <si>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</si>
  <si>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</si>
  <si>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</si>
  <si>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</si>
  <si>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</si>
  <si>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</si>
  <si>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</si>
  <si>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</si>
  <si>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</si>
  <si>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</si>
  <si>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</si>
  <si>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</si>
  <si>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</si>
  <si>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</si>
  <si>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</si>
  <si>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</si>
  <si>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</si>
  <si>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</si>
  <si>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</si>
  <si>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</si>
  <si>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</si>
  <si>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</si>
  <si>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</si>
  <si>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</si>
  <si>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</si>
  <si>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</si>
  <si>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</si>
  <si>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</si>
  <si>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</si>
  <si>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</si>
  <si>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</si>
  <si>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</si>
  <si>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</si>
  <si>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</si>
  <si>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</si>
  <si>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</si>
  <si>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</si>
  <si>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</si>
  <si>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</si>
  <si>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</si>
  <si>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</si>
  <si>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</si>
  <si>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</si>
  <si>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</si>
  <si>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</si>
  <si>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</si>
  <si>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</si>
  <si>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</si>
  <si>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</si>
  <si>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</si>
  <si>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</si>
  <si>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</si>
  <si>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</si>
  <si>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</si>
  <si>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</si>
  <si>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</si>
  <si>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</si>
  <si>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</si>
  <si>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</si>
  <si>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</si>
  <si>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</si>
  <si>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</si>
  <si>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</si>
  <si>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</si>
  <si>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</si>
  <si>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</si>
  <si>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</si>
  <si>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</si>
  <si>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</si>
  <si>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</si>
  <si>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</si>
  <si>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</si>
  <si>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</si>
  <si>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</si>
  <si>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</si>
  <si>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</si>
  <si>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</si>
  <si>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</si>
  <si>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</si>
  <si>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</si>
  <si>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</si>
  <si>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</si>
  <si>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</si>
  <si>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</si>
  <si>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</si>
  <si>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</si>
  <si>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</si>
  <si>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</si>
  <si>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</si>
  <si>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</si>
  <si>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</si>
  <si>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</si>
  <si>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</si>
  <si>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</si>
  <si>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</si>
  <si>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</si>
  <si>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</si>
  <si>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</si>
  <si>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</si>
  <si>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</si>
  <si>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</si>
  <si>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</si>
  <si>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</si>
  <si>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</si>
  <si>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</si>
  <si>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</si>
  <si>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</si>
  <si>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</si>
  <si>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</si>
  <si>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</si>
  <si>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</si>
  <si>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</si>
  <si>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</si>
  <si>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</si>
  <si>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</si>
  <si>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</si>
  <si>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</si>
  <si>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</si>
  <si>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</si>
  <si>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</si>
  <si>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</si>
  <si>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</si>
  <si>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</si>
  <si>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</si>
  <si>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</si>
  <si>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</si>
  <si>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</si>
  <si>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</si>
  <si>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</si>
  <si>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</si>
  <si>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</si>
  <si>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</si>
  <si>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</si>
  <si>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</si>
  <si>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</si>
  <si>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</si>
  <si>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</si>
  <si>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</si>
  <si>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</si>
  <si>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</si>
  <si>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</si>
  <si>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</si>
  <si>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</si>
  <si>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</si>
  <si>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</si>
  <si>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</si>
  <si>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</si>
  <si>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</si>
  <si>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</si>
  <si>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</si>
  <si>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</si>
  <si>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</si>
  <si>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</si>
  <si>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</si>
  <si>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</si>
  <si>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</si>
  <si>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</si>
  <si>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</si>
  <si>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</si>
  <si>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</si>
  <si>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</si>
  <si>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</si>
  <si>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</si>
  <si>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</si>
  <si>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</si>
  <si>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</si>
  <si>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</si>
  <si>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</si>
  <si>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</si>
  <si>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</si>
  <si>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</si>
  <si>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</si>
  <si>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</si>
  <si>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</si>
  <si>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</si>
  <si>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</si>
  <si>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</si>
  <si>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</si>
  <si>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</si>
  <si>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</si>
  <si>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</si>
  <si>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</si>
  <si>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</si>
  <si>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</si>
  <si>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</si>
  <si>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</si>
  <si>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</si>
  <si>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</si>
  <si>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</si>
  <si>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</si>
  <si>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</si>
  <si>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</si>
  <si>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</si>
  <si>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</si>
  <si>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</si>
  <si>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</si>
  <si>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</si>
  <si>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</si>
  <si>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</si>
  <si>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</si>
  <si>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</si>
  <si>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</si>
  <si>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</si>
  <si>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</si>
  <si>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</si>
  <si>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</si>
  <si>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</si>
  <si>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</si>
  <si>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</si>
  <si>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</si>
  <si>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</si>
  <si>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</si>
  <si>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</si>
  <si>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</si>
  <si>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</si>
  <si>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</si>
  <si>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</si>
  <si>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</si>
  <si>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</si>
  <si>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</si>
  <si>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</si>
  <si>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</si>
  <si>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</si>
  <si>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</si>
  <si>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</si>
  <si>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</si>
  <si>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</si>
  <si>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</si>
  <si>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</si>
  <si>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</si>
  <si>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</si>
  <si>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</si>
  <si>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</si>
  <si>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</si>
  <si>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</si>
  <si>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</si>
  <si>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</si>
  <si>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</si>
  <si>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</si>
  <si>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</si>
  <si>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</si>
  <si>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</si>
  <si>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</si>
  <si>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</si>
  <si>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</si>
  <si>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</si>
  <si>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</si>
  <si>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</si>
  <si>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</si>
  <si>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</si>
  <si>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</si>
  <si>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</si>
  <si>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</si>
  <si>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</si>
  <si>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</si>
  <si>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</si>
  <si>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</si>
  <si>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</si>
  <si>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</si>
  <si>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</si>
  <si>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</si>
  <si>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</si>
  <si>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</si>
  <si>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</si>
  <si>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</si>
  <si>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</si>
  <si>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</si>
  <si>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</si>
  <si>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</si>
  <si>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</si>
  <si>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</si>
  <si>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</si>
  <si>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</si>
  <si>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</si>
  <si>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</si>
  <si>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</si>
  <si>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</si>
  <si>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</si>
  <si>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</si>
  <si>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</si>
  <si>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</si>
  <si>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</si>
  <si>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</si>
  <si>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</si>
  <si>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</si>
  <si>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</si>
  <si>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</si>
  <si>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</si>
  <si>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</si>
  <si>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</si>
  <si>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</si>
  <si>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</si>
  <si>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</si>
  <si>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</si>
  <si>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</si>
  <si>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</si>
  <si>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</si>
  <si>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</si>
  <si>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</si>
  <si>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</si>
  <si>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</si>
  <si>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</si>
  <si>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</si>
  <si>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</si>
  <si>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</si>
  <si>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</si>
  <si>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</si>
  <si>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</si>
  <si>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</si>
  <si>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</si>
  <si>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</si>
  <si>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</si>
  <si>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</si>
  <si>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</si>
  <si>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</si>
  <si>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</si>
  <si>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</si>
  <si>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</si>
  <si>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</si>
  <si>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</si>
  <si>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</si>
  <si>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</si>
  <si>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</si>
  <si>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</si>
  <si>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</si>
  <si>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</si>
  <si>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</si>
  <si>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</si>
  <si>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</si>
  <si>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</si>
  <si>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</si>
  <si>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</si>
  <si>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</si>
  <si>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</si>
  <si>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</si>
  <si>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</si>
  <si>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</si>
  <si>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</si>
  <si>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</si>
  <si>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</si>
  <si>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</si>
  <si>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</si>
  <si>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</si>
  <si>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</si>
  <si>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</si>
  <si>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</si>
  <si>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</si>
  <si>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</si>
  <si>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</si>
  <si>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</si>
  <si>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</si>
  <si>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</si>
  <si>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</si>
  <si>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</si>
  <si>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</si>
  <si>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</si>
  <si>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</si>
  <si>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</si>
  <si>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</si>
  <si>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</si>
  <si>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</si>
  <si>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</si>
  <si>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</si>
  <si>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</si>
  <si>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</si>
  <si>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</si>
  <si>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</si>
  <si>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</si>
  <si>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</si>
  <si>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</si>
  <si>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</si>
  <si>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</si>
  <si>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</si>
  <si>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</si>
  <si>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</si>
  <si>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</si>
  <si>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</si>
  <si>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</si>
  <si>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</si>
  <si>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</si>
  <si>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</si>
  <si>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</si>
  <si>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</si>
  <si>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</si>
  <si>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</si>
  <si>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</si>
  <si>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</si>
  <si>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</si>
  <si>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</si>
  <si>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</si>
  <si>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</si>
  <si>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</si>
  <si>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</si>
  <si>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</si>
  <si>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</si>
  <si>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</si>
  <si>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</si>
  <si>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</si>
  <si>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</si>
  <si>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</si>
  <si>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</si>
  <si>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</si>
  <si>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</si>
  <si>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</si>
  <si>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</si>
  <si>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</si>
  <si>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</si>
  <si>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</si>
  <si>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</si>
  <si>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</si>
  <si>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</si>
  <si>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</si>
  <si>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</si>
  <si>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</si>
  <si>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</si>
  <si>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</si>
  <si>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</si>
  <si>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</si>
  <si>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</si>
  <si>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</si>
  <si>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</si>
  <si>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</si>
  <si>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</si>
  <si>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</si>
  <si>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</si>
  <si>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</si>
  <si>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</si>
  <si>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</si>
  <si>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</si>
  <si>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</si>
  <si>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</si>
  <si>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</si>
  <si>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</si>
  <si>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</si>
  <si>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</si>
  <si>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</si>
  <si>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</si>
  <si>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</si>
  <si>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</si>
  <si>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</si>
  <si>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</si>
  <si>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</si>
  <si>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</si>
  <si>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</si>
  <si>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</si>
  <si>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</si>
  <si>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</si>
  <si>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</si>
  <si>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</si>
  <si>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</si>
  <si>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</si>
  <si>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</si>
  <si>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</si>
  <si>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</si>
  <si>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</si>
  <si>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</si>
  <si>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</si>
  <si>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</si>
  <si>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</si>
  <si>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</si>
  <si>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</si>
  <si>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</si>
  <si>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</si>
  <si>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</si>
  <si>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</si>
  <si>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</si>
  <si>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</si>
  <si>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</si>
  <si>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</si>
  <si>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</si>
  <si>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</si>
  <si>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</si>
  <si>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</si>
  <si>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</si>
  <si>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</si>
  <si>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</si>
  <si>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</si>
  <si>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</si>
  <si>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</si>
  <si>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</si>
  <si>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</si>
  <si>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</si>
  <si>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</si>
  <si>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</si>
  <si>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</si>
  <si>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</si>
  <si>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</si>
  <si>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</si>
  <si>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</si>
  <si>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</si>
  <si>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</si>
  <si>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</si>
  <si>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</si>
  <si>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</si>
  <si>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</si>
  <si>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</si>
  <si>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</si>
  <si>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</si>
  <si>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</si>
  <si>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</si>
  <si>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</si>
  <si>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</si>
  <si>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</si>
  <si>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</si>
  <si>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</si>
  <si>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</si>
  <si>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</si>
  <si>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</si>
  <si>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</si>
  <si>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</si>
  <si>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</si>
  <si>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</si>
  <si>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</si>
  <si>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</si>
  <si>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</si>
  <si>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</si>
  <si>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</si>
  <si>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</si>
  <si>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</si>
  <si>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</si>
  <si>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</si>
  <si>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</si>
  <si>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</si>
  <si>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</si>
  <si>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</si>
  <si>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</si>
  <si>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</si>
  <si>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</si>
  <si>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</si>
  <si>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</si>
  <si>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</si>
  <si>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</si>
  <si>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</si>
  <si>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</si>
  <si>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</si>
  <si>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</si>
  <si>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</si>
  <si>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</si>
  <si>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</si>
  <si>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</si>
  <si>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</si>
  <si>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</si>
  <si>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</si>
  <si>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</si>
  <si>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</si>
  <si>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</si>
  <si>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</si>
  <si>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</si>
  <si>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</si>
  <si>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</si>
  <si>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</si>
  <si>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</si>
  <si>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</si>
  <si>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</si>
  <si>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</si>
  <si>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</si>
  <si>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</si>
  <si>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</si>
  <si>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</si>
  <si>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</si>
  <si>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</si>
  <si>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</si>
  <si>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</si>
  <si>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</si>
  <si>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</si>
  <si>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</si>
  <si>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</si>
  <si>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</si>
  <si>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</si>
  <si>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</si>
  <si>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</si>
  <si>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</si>
  <si>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</si>
  <si>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</si>
  <si>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</si>
  <si>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</si>
  <si>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</si>
  <si>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</si>
  <si>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</si>
  <si>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</si>
  <si>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</si>
  <si>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</si>
  <si>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</si>
  <si>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</si>
  <si>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</si>
  <si>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</si>
  <si>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</si>
  <si>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</si>
  <si>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</si>
  <si>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</si>
  <si>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</si>
  <si>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</si>
  <si>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</si>
  <si>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</si>
  <si>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</si>
  <si>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</si>
  <si>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</si>
  <si>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</si>
  <si>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</si>
  <si>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</si>
  <si>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</si>
  <si>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</si>
  <si>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</si>
  <si>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</si>
  <si>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</si>
  <si>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</si>
  <si>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</si>
  <si>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</si>
  <si>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</si>
  <si>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</si>
  <si>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</si>
  <si>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</si>
  <si>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</si>
  <si>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</si>
  <si>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</si>
  <si>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</si>
  <si>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</si>
  <si>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</si>
  <si>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</si>
  <si>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</si>
  <si>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</si>
  <si>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</si>
  <si>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</si>
  <si>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</si>
  <si>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</si>
  <si>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</si>
  <si>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</si>
  <si>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</si>
  <si>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</si>
  <si>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</si>
  <si>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</si>
  <si>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</si>
  <si>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</si>
  <si>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</si>
  <si>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</si>
  <si>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</si>
  <si>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</si>
  <si>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</si>
  <si>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</si>
  <si>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</si>
  <si>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</si>
  <si>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</si>
  <si>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</si>
  <si>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</si>
  <si>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</si>
  <si>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</si>
  <si>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</si>
  <si>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</si>
  <si>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</si>
  <si>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</si>
  <si>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</si>
  <si>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</si>
  <si>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</si>
  <si>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</si>
  <si>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</si>
  <si>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</si>
  <si>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</si>
  <si>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</si>
  <si>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</si>
  <si>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</si>
  <si>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</si>
  <si>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</si>
  <si>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</si>
  <si>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</si>
  <si>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</si>
  <si>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</si>
  <si>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</si>
  <si>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</si>
  <si>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</si>
  <si>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</si>
  <si>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</si>
  <si>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</si>
  <si>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</si>
  <si>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</si>
  <si>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</si>
  <si>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</si>
  <si>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</si>
  <si>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</si>
  <si>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</si>
  <si>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</si>
  <si>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</si>
  <si>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</si>
  <si>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</si>
  <si>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</si>
  <si>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</si>
  <si>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</si>
  <si>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</si>
  <si>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</si>
  <si>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</si>
  <si>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</si>
  <si>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</si>
  <si>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</si>
  <si>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</si>
  <si>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</si>
  <si>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</si>
  <si>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</si>
  <si>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</si>
  <si>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</si>
  <si>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</si>
  <si>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</si>
  <si>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</si>
  <si>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</si>
  <si>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</si>
  <si>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</si>
  <si>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</si>
  <si>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</si>
  <si>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</si>
  <si>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</si>
  <si>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</si>
  <si>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</si>
  <si>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</si>
  <si>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</si>
  <si>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</si>
  <si>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</si>
  <si>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</si>
  <si>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</si>
  <si>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</si>
  <si>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</si>
  <si>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</si>
  <si>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</si>
  <si>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</si>
  <si>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</si>
  <si>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</si>
  <si>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</si>
  <si>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</si>
  <si>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</si>
  <si>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</si>
  <si>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</si>
  <si>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</si>
  <si>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</si>
  <si>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</si>
  <si>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</si>
  <si>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</si>
  <si>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</si>
  <si>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</si>
  <si>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</si>
  <si>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</si>
  <si>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</si>
  <si>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</si>
  <si>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</si>
  <si>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</si>
  <si>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</si>
  <si>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</si>
  <si>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</si>
  <si>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</si>
  <si>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</si>
  <si>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</si>
  <si>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</si>
  <si>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</si>
  <si>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</si>
  <si>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</si>
  <si>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</si>
  <si>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</si>
  <si>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</si>
  <si>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</si>
  <si>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</si>
  <si>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</si>
  <si>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</si>
  <si>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</si>
  <si>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</si>
  <si>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</si>
  <si>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</si>
  <si>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</si>
  <si>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</si>
  <si>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</si>
  <si>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</si>
  <si>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</si>
  <si>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</si>
  <si>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</si>
  <si>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</si>
  <si>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</si>
  <si>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</si>
  <si>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</si>
  <si>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</si>
  <si>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</si>
  <si>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</si>
  <si>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</si>
  <si>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</si>
  <si>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</si>
  <si>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</si>
  <si>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</si>
  <si>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</si>
  <si>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</si>
  <si>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</si>
  <si>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</si>
  <si>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</si>
  <si>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</si>
  <si>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</si>
  <si>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</si>
  <si>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</si>
  <si>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</si>
  <si>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</si>
  <si>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</si>
  <si>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</si>
  <si>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</si>
  <si>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</si>
  <si>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</si>
  <si>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</si>
  <si>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</si>
  <si>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</si>
  <si>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</si>
  <si>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</si>
  <si>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</si>
  <si>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</si>
  <si>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</si>
  <si>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</si>
  <si>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</si>
  <si>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</si>
  <si>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</si>
  <si>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</si>
  <si>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</si>
  <si>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</si>
  <si>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</si>
  <si>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</si>
  <si>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</si>
  <si>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</si>
  <si>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</si>
  <si>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</si>
  <si>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</si>
  <si>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</si>
  <si>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</si>
  <si>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</si>
  <si>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</si>
  <si>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</si>
  <si>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</si>
  <si>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</si>
  <si>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</si>
  <si>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</si>
  <si>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</si>
  <si>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</si>
  <si>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</si>
  <si>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</si>
  <si>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</si>
  <si>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</si>
  <si>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</si>
  <si>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</si>
  <si>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</si>
  <si>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</si>
  <si>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</si>
  <si>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</si>
  <si>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</si>
  <si>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</si>
  <si>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</si>
  <si>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</si>
  <si>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</si>
  <si>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</si>
  <si>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</si>
  <si>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</si>
  <si>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</si>
  <si>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</si>
  <si>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</si>
  <si>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</si>
  <si>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</si>
  <si>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</si>
  <si>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</si>
  <si>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</si>
  <si>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</si>
  <si>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</si>
  <si>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</si>
  <si>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</si>
  <si>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</si>
  <si>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</si>
  <si>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</si>
  <si>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</si>
  <si>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</si>
  <si>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</si>
  <si>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</si>
  <si>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</si>
  <si>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</si>
  <si>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</si>
  <si>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</si>
  <si>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</si>
  <si>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</si>
  <si>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</si>
  <si>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</si>
  <si>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</si>
  <si>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</si>
  <si>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</si>
  <si>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</si>
  <si>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</si>
  <si>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</si>
  <si>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</si>
  <si>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</si>
  <si>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</si>
  <si>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</si>
  <si>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</si>
  <si>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</si>
  <si>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</si>
  <si>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</si>
  <si>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</si>
  <si>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</si>
  <si>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</si>
  <si>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</si>
  <si>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</si>
  <si>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</si>
  <si>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</si>
  <si>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</si>
  <si>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</si>
  <si>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</si>
  <si>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</si>
  <si>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</si>
  <si>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</si>
  <si>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</si>
  <si>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</si>
  <si>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</si>
  <si>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</si>
  <si>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</si>
  <si>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</si>
  <si>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</si>
  <si>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</si>
  <si>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</si>
  <si>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</si>
  <si>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</si>
  <si>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</si>
  <si>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</si>
  <si>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</si>
  <si>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</si>
  <si>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</si>
  <si>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</si>
  <si>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</si>
  <si>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</si>
  <si>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</si>
  <si>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</si>
  <si>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</si>
  <si>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</si>
  <si>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</si>
  <si>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</si>
  <si>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</si>
  <si>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</si>
  <si>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</si>
  <si>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</si>
  <si>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</si>
  <si>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</si>
  <si>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</si>
  <si>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</si>
  <si>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</si>
  <si>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</si>
  <si>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</si>
  <si>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</si>
  <si>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</si>
  <si>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</si>
  <si>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</si>
  <si>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</si>
  <si>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</si>
  <si>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</si>
  <si>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</si>
  <si>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</si>
  <si>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</si>
  <si>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</si>
  <si>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</si>
  <si>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</si>
  <si>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</si>
  <si>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</si>
  <si>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</si>
  <si>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</si>
  <si>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</si>
  <si>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</si>
  <si>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</si>
  <si>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</si>
  <si>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</si>
  <si>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</si>
  <si>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</si>
  <si>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</si>
  <si>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</si>
  <si>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</si>
  <si>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</si>
  <si>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</si>
  <si>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</si>
  <si>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</si>
  <si>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</si>
  <si>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</si>
  <si>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</si>
  <si>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</si>
  <si>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</si>
  <si>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</si>
  <si>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</si>
  <si>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</si>
  <si>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</si>
  <si>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</si>
  <si>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</si>
  <si>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</si>
  <si>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</si>
  <si>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</si>
  <si>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</si>
  <si>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</si>
  <si>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</si>
  <si>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</si>
  <si>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</si>
  <si>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</si>
  <si>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</si>
  <si>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</si>
  <si>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</si>
  <si>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</si>
  <si>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</si>
  <si>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</si>
  <si>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</si>
  <si>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</si>
  <si>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</si>
  <si>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</si>
  <si>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</si>
  <si>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</si>
  <si>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</si>
  <si>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</si>
  <si>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</si>
  <si>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</si>
  <si>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</si>
  <si>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</si>
  <si>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</si>
  <si>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</si>
  <si>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</si>
  <si>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</si>
  <si>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</si>
  <si>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</si>
  <si>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</si>
  <si>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</si>
  <si>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</si>
  <si>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</si>
  <si>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</si>
  <si>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</si>
  <si>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</si>
  <si>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</si>
  <si>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</si>
  <si>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</si>
  <si>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</si>
  <si>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</si>
  <si>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</si>
  <si>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</si>
  <si>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</si>
  <si>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</si>
  <si>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</si>
  <si>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</si>
  <si>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</si>
  <si>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</si>
  <si>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</si>
  <si>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</si>
  <si>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</si>
  <si>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</si>
  <si>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</si>
  <si>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</si>
  <si>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</si>
  <si>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</si>
  <si>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</si>
  <si>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</si>
  <si>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</si>
  <si>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</si>
  <si>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</si>
  <si>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</si>
  <si>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</si>
  <si>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</si>
  <si>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</si>
  <si>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</si>
  <si>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</si>
  <si>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</si>
  <si>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</si>
  <si>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</si>
  <si>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</si>
  <si>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</si>
  <si>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</si>
  <si>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</si>
  <si>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</si>
  <si>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</si>
  <si>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</si>
  <si>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</si>
  <si>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</si>
  <si>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</si>
  <si>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</si>
  <si>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</si>
  <si>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</si>
  <si>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</si>
  <si>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</si>
  <si>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</si>
  <si>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</si>
  <si>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</si>
  <si>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</si>
  <si>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</si>
  <si>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</si>
  <si>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</si>
  <si>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</si>
  <si>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</si>
  <si>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</si>
  <si>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</si>
  <si>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</si>
  <si>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</si>
  <si>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</si>
  <si>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</si>
  <si>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</si>
  <si>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</si>
  <si>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</si>
  <si>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</si>
  <si>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</si>
  <si>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</si>
  <si>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</si>
  <si>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</si>
  <si>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</si>
  <si>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</si>
  <si>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</si>
  <si>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</si>
  <si>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</si>
  <si>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</si>
  <si>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</si>
  <si>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</si>
  <si>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</si>
  <si>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</si>
  <si>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</si>
  <si>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</si>
  <si>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</si>
  <si>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</si>
  <si>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</si>
  <si>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</si>
  <si>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</si>
  <si>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</si>
  <si>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</si>
  <si>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</si>
  <si>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</si>
  <si>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</si>
  <si>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</si>
  <si>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</si>
  <si>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</si>
  <si>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</si>
  <si>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</si>
  <si>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</si>
  <si>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</si>
  <si>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</si>
  <si>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</si>
  <si>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</si>
  <si>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</si>
  <si>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</si>
  <si>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</si>
  <si>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</si>
  <si>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</si>
  <si>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</si>
  <si>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</si>
  <si>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</si>
  <si>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</si>
  <si>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</si>
  <si>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</si>
  <si>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</si>
  <si>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</si>
  <si>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</si>
  <si>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</si>
  <si>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</si>
  <si>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</si>
  <si>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</si>
  <si>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</si>
  <si>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</si>
  <si>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</si>
  <si>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</si>
  <si>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</si>
  <si>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</si>
  <si>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</si>
  <si>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</si>
  <si>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</si>
  <si>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</si>
  <si>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</si>
  <si>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</si>
  <si>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</si>
  <si>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</si>
  <si>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</si>
  <si>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</si>
  <si>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</si>
  <si>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</si>
  <si>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</si>
  <si>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</si>
  <si>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</si>
  <si>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</si>
  <si>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</si>
  <si>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</si>
  <si>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</si>
  <si>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</si>
  <si>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</si>
  <si>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</si>
  <si>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</si>
  <si>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</si>
  <si>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</si>
  <si>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</si>
  <si>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</si>
  <si>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</si>
  <si>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</si>
  <si>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</si>
  <si>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</si>
  <si>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</si>
  <si>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</si>
  <si>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</si>
  <si>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</si>
  <si>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</si>
  <si>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</si>
  <si>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</si>
  <si>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</si>
  <si>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</si>
  <si>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</si>
  <si>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</si>
  <si>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</si>
  <si>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</si>
  <si>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</si>
  <si>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</si>
  <si>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</si>
  <si>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</si>
  <si>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</si>
  <si>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</si>
  <si>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</si>
  <si>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</si>
  <si>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</si>
  <si>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</si>
  <si>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</si>
  <si>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</si>
  <si>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</si>
  <si>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</si>
  <si>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</si>
  <si>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</si>
  <si>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</si>
  <si>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</si>
  <si>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</si>
  <si>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</si>
  <si>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</si>
  <si>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</si>
  <si>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</si>
  <si>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</si>
  <si>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</si>
  <si>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</si>
  <si>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</si>
  <si>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</si>
  <si>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</si>
  <si>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</si>
  <si>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</si>
  <si>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</si>
  <si>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</si>
  <si>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</si>
  <si>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</si>
  <si>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</si>
  <si>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</si>
  <si>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</si>
  <si>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</si>
  <si>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</si>
  <si>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</si>
  <si>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</si>
  <si>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</si>
  <si>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</si>
  <si>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</si>
  <si>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</si>
  <si>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</si>
  <si>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</si>
  <si>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</si>
  <si>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</si>
  <si>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</si>
  <si>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</si>
  <si>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</si>
  <si>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</si>
  <si>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</si>
  <si>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</si>
  <si>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</si>
  <si>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</si>
  <si>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</si>
  <si>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</si>
  <si>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</si>
  <si>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</si>
  <si>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</si>
  <si>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</si>
  <si>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</si>
  <si>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</si>
  <si>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</si>
  <si>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</si>
  <si>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</si>
  <si>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</si>
  <si>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</si>
  <si>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</si>
  <si>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</si>
  <si>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</si>
  <si>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</si>
  <si>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</si>
  <si>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</si>
  <si>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</si>
  <si>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</si>
  <si>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</si>
  <si>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</si>
  <si>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</si>
  <si>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</si>
  <si>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</si>
  <si>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</si>
  <si>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</si>
  <si>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</si>
  <si>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</si>
  <si>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</si>
  <si>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</si>
  <si>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</si>
  <si>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</si>
  <si>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</si>
  <si>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</si>
  <si>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</si>
  <si>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</si>
  <si>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</si>
  <si>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</si>
  <si>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</si>
  <si>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</si>
  <si>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</si>
  <si>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</si>
  <si>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</si>
  <si>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</si>
  <si>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</si>
  <si>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</si>
  <si>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</si>
  <si>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</si>
  <si>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</si>
  <si>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</si>
  <si>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</si>
  <si>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</si>
  <si>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</si>
  <si>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</si>
  <si>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</si>
  <si>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</si>
  <si>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</si>
  <si>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</si>
  <si>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</si>
  <si>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</si>
  <si>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</si>
  <si>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</si>
  <si>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</si>
  <si>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</si>
  <si>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</si>
  <si>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</si>
  <si>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</si>
  <si>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</si>
  <si>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</si>
  <si>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</si>
  <si>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</si>
  <si>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</si>
  <si>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</si>
  <si>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</si>
  <si>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</si>
  <si>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</si>
  <si>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</si>
  <si>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</si>
  <si>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</si>
  <si>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</si>
  <si>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</si>
  <si>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</si>
  <si>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</si>
  <si>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</si>
  <si>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</si>
  <si>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</si>
  <si>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</si>
  <si>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</si>
  <si>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</si>
  <si>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</si>
  <si>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</si>
  <si>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</si>
  <si>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</si>
  <si>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</si>
  <si>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</si>
  <si>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</si>
  <si>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</si>
  <si>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</si>
  <si>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</si>
  <si>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</si>
  <si>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</si>
  <si>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</si>
  <si>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</si>
  <si>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</si>
  <si>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</si>
  <si>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</si>
  <si>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</si>
  <si>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</si>
  <si>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</si>
  <si>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</si>
  <si>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</si>
  <si>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</si>
  <si>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</si>
  <si>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</si>
  <si>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</si>
  <si>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</si>
  <si>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</si>
  <si>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</si>
  <si>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</si>
  <si>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</si>
  <si>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</si>
  <si>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</si>
  <si>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</si>
  <si>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</si>
  <si>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</si>
  <si>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</si>
  <si>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</si>
  <si>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</si>
  <si>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</si>
  <si>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</si>
  <si>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</si>
  <si>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</si>
  <si>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</si>
  <si>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</si>
  <si>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</si>
  <si>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</si>
  <si>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</si>
  <si>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</si>
  <si>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</si>
  <si>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</si>
  <si>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</si>
  <si>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</si>
  <si>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</si>
  <si>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</si>
  <si>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</si>
  <si>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</si>
  <si>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</si>
  <si>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</si>
  <si>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</si>
  <si>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</si>
  <si>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</si>
  <si>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</si>
  <si>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</si>
  <si>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</si>
  <si>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</si>
  <si>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</si>
  <si>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</si>
  <si>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</si>
  <si>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</si>
  <si>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</si>
  <si>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</si>
  <si>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</si>
  <si>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</si>
  <si>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</si>
  <si>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</si>
  <si>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</si>
  <si>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</si>
  <si>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</si>
  <si>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</si>
  <si>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</si>
  <si>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</si>
  <si>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</si>
  <si>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</si>
  <si>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</si>
  <si>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</si>
  <si>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</si>
  <si>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</si>
  <si>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</si>
  <si>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</si>
  <si>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</si>
  <si>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</si>
  <si>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</si>
  <si>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</si>
  <si>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</si>
  <si>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</si>
  <si>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</si>
  <si>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</si>
  <si>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</si>
  <si>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</si>
  <si>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</si>
  <si>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</si>
  <si>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</si>
  <si>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</si>
  <si>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</si>
  <si>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</si>
  <si>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</si>
  <si>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</si>
  <si>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</si>
  <si>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</si>
  <si>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</si>
  <si>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</si>
  <si>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</si>
  <si>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</si>
  <si>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</si>
  <si>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</si>
  <si>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</si>
  <si>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</si>
  <si>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</si>
  <si>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</si>
  <si>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</si>
  <si>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</si>
  <si>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</si>
  <si>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</si>
  <si>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</si>
  <si>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</si>
  <si>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</si>
  <si>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</si>
  <si>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</si>
  <si>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</si>
  <si>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</si>
  <si>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</si>
  <si>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</si>
  <si>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</si>
  <si>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</si>
  <si>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</si>
  <si>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</si>
  <si>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</si>
  <si>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</si>
  <si>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</si>
  <si>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</si>
  <si>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</si>
  <si>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</si>
  <si>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</si>
  <si>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</si>
  <si>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</si>
  <si>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</si>
  <si>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</si>
  <si>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</si>
  <si>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</si>
  <si>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</si>
  <si>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</si>
  <si>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</si>
  <si>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</si>
  <si>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</si>
  <si>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</si>
  <si>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</si>
  <si>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</si>
  <si>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</si>
  <si>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</si>
  <si>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</si>
  <si>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</si>
  <si>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</si>
  <si>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</si>
  <si>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</si>
  <si>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</si>
  <si>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</si>
  <si>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</si>
  <si>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</si>
  <si>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</si>
  <si>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</si>
  <si>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</si>
  <si>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</si>
  <si>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</si>
  <si>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</si>
  <si>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</si>
  <si>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</si>
  <si>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</si>
  <si>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</si>
  <si>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</si>
  <si>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</si>
  <si>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</si>
  <si>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</si>
  <si>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</si>
  <si>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</si>
  <si>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</si>
  <si>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</si>
  <si>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</si>
  <si>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</si>
  <si>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</si>
  <si>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</si>
  <si>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</si>
  <si>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</si>
  <si>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</si>
  <si>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</si>
  <si>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</si>
  <si>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</si>
  <si>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</si>
  <si>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</si>
  <si>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</si>
  <si>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</si>
  <si>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</si>
  <si>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</si>
  <si>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</si>
  <si>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</si>
  <si>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</si>
  <si>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</si>
  <si>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</si>
  <si>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</si>
  <si>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</si>
  <si>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</si>
  <si>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</si>
  <si>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</si>
  <si>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</si>
  <si>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</si>
  <si>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</si>
  <si>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</si>
  <si>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</si>
  <si>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</si>
  <si>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</si>
  <si>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</si>
  <si>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</si>
  <si>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</si>
  <si>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</si>
  <si>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</si>
  <si>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</si>
  <si>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</si>
  <si>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</si>
  <si>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</si>
  <si>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</si>
  <si>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</si>
  <si>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</si>
  <si>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</si>
  <si>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</si>
  <si>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</si>
  <si>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</si>
  <si>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</si>
  <si>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</si>
  <si>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</si>
  <si>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</si>
  <si>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</si>
  <si>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</si>
  <si>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</si>
  <si>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</si>
  <si>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</si>
  <si>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</si>
  <si>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</si>
  <si>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</si>
  <si>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</si>
  <si>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</si>
  <si>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</si>
  <si>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</si>
  <si>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</si>
  <si>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</si>
  <si>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</si>
  <si>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</si>
  <si>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</si>
  <si>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</si>
  <si>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</si>
  <si>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</si>
  <si>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</si>
  <si>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</si>
  <si>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</si>
  <si>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</si>
  <si>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</si>
  <si>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</si>
  <si>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</si>
  <si>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</si>
  <si>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</si>
  <si>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</si>
  <si>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</si>
  <si>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</si>
  <si>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</si>
  <si>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</si>
  <si>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</si>
  <si>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</si>
  <si>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</si>
  <si>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</si>
  <si>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</si>
  <si>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</si>
  <si>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</si>
  <si>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</si>
  <si>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</si>
  <si>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</si>
  <si>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</si>
  <si>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</si>
  <si>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</si>
  <si>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</si>
  <si>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</si>
  <si>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</si>
  <si>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</si>
  <si>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</si>
  <si>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</si>
  <si>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</si>
  <si>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</si>
  <si>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</si>
  <si>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</si>
  <si>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</si>
  <si>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</si>
  <si>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</si>
  <si>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</si>
  <si>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</si>
  <si>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</si>
  <si>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</si>
  <si>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</si>
  <si>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</si>
  <si>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</si>
  <si>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</si>
  <si>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</si>
  <si>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</si>
  <si>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</si>
  <si>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</si>
  <si>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</si>
  <si>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</si>
  <si>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</si>
  <si>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</si>
  <si>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</si>
  <si>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</si>
  <si>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</si>
  <si>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</si>
  <si>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</si>
  <si>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</si>
  <si>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</si>
  <si>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</si>
  <si>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</si>
  <si>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</si>
  <si>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</si>
  <si>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</si>
  <si>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</si>
  <si>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</si>
  <si>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</si>
  <si>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</si>
  <si>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</si>
  <si>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</si>
  <si>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</si>
  <si>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</si>
  <si>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</si>
  <si>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</si>
  <si>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</si>
  <si>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</si>
  <si>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</si>
  <si>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</si>
  <si>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</si>
  <si>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</si>
  <si>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</si>
  <si>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</si>
  <si>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</si>
  <si>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</si>
  <si>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</si>
  <si>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</si>
  <si>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</si>
  <si>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</si>
  <si>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</si>
  <si>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</si>
  <si>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</si>
  <si>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</si>
  <si>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</si>
  <si>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</si>
  <si>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</si>
  <si>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</si>
  <si>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</si>
  <si>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</si>
  <si>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</si>
  <si>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</si>
  <si>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</si>
  <si>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</si>
  <si>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</si>
  <si>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</si>
  <si>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</si>
  <si>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</si>
  <si>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</si>
  <si>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</si>
  <si>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</si>
  <si>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</si>
  <si>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</si>
  <si>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</si>
  <si>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</si>
  <si>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</si>
  <si>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</si>
  <si>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</si>
  <si>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</si>
  <si>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</si>
  <si>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</si>
  <si>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</si>
  <si>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</si>
  <si>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</si>
  <si>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</si>
  <si>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</si>
  <si>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</si>
  <si>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</si>
  <si>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</si>
  <si>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</si>
  <si>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</si>
  <si>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</si>
  <si>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</si>
  <si>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</si>
  <si>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</si>
  <si>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</si>
  <si>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</si>
  <si>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</si>
  <si>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</si>
  <si>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</si>
  <si>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</si>
  <si>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</si>
  <si>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</si>
  <si>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</si>
  <si>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</si>
  <si>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</si>
  <si>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</si>
  <si>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</si>
  <si>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</si>
  <si>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</si>
  <si>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</si>
  <si>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</si>
  <si>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</si>
  <si>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</si>
  <si>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</si>
  <si>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</si>
  <si>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</si>
  <si>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</si>
  <si>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</si>
  <si>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</si>
  <si>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</si>
  <si>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</si>
  <si>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</si>
  <si>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</si>
  <si>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</si>
  <si>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</si>
  <si>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</si>
  <si>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</si>
  <si>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</si>
  <si>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</si>
  <si>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</si>
  <si>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</si>
  <si>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</si>
  <si>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</si>
  <si>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</si>
  <si>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</si>
  <si>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</si>
  <si>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</si>
  <si>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</si>
  <si>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</si>
  <si>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</si>
  <si>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</si>
  <si>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</si>
  <si>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</si>
  <si>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</si>
  <si>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</si>
  <si>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</si>
  <si>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</si>
  <si>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</si>
  <si>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</si>
  <si>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</si>
  <si>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</si>
  <si>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</si>
  <si>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</si>
  <si>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</si>
  <si>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</si>
  <si>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</si>
  <si>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</si>
  <si>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</si>
  <si>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</si>
  <si>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</si>
  <si>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</si>
  <si>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</si>
  <si>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</si>
  <si>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</si>
  <si>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</si>
  <si>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</si>
  <si>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</si>
  <si>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</si>
  <si>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</si>
  <si>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</si>
  <si>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</si>
  <si>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</si>
  <si>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</si>
  <si>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</si>
  <si>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</si>
  <si>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</si>
  <si>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</si>
  <si>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</si>
  <si>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</si>
  <si>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</si>
  <si>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</si>
  <si>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</si>
  <si>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</si>
  <si>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</si>
  <si>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</si>
  <si>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</si>
  <si>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</si>
  <si>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</si>
  <si>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</si>
  <si>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</si>
  <si>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</si>
  <si>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</si>
  <si>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</si>
  <si>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</si>
  <si>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</si>
  <si>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</si>
  <si>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</si>
  <si>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</si>
  <si>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</si>
  <si>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</si>
  <si>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</si>
  <si>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</si>
  <si>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</si>
  <si>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</si>
  <si>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</si>
  <si>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</si>
  <si>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</si>
  <si>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</si>
  <si>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</si>
  <si>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</si>
  <si>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</si>
  <si>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</si>
  <si>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</si>
  <si>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</si>
  <si>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</si>
  <si>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</si>
  <si>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</si>
  <si>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</si>
  <si>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</si>
  <si>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</si>
  <si>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</si>
  <si>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</si>
  <si>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</si>
  <si>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</si>
  <si>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</si>
  <si>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</si>
  <si>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</si>
  <si>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</si>
  <si>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</si>
  <si>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</si>
  <si>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</si>
  <si>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</si>
  <si>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</si>
  <si>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</si>
  <si>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</si>
  <si>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</si>
  <si>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</si>
  <si>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</si>
  <si>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</si>
  <si>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</si>
  <si>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</si>
  <si>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</si>
  <si>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</si>
  <si>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</si>
  <si>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</si>
  <si>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</si>
  <si>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</si>
  <si>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</si>
  <si>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</si>
  <si>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</si>
  <si>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</si>
  <si>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</si>
  <si>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</si>
  <si>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</si>
  <si>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</si>
  <si>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</si>
  <si>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</si>
  <si>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</si>
  <si>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</si>
  <si>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</si>
  <si>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</si>
  <si>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</si>
  <si>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</si>
  <si>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</si>
  <si>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</si>
  <si>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</si>
  <si>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</si>
  <si>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</si>
  <si>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</si>
  <si>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</si>
  <si>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</si>
  <si>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</si>
  <si>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</si>
  <si>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</si>
  <si>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</si>
  <si>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</si>
  <si>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</si>
  <si>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</si>
  <si>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</si>
  <si>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</si>
  <si>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</si>
  <si>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</si>
  <si>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</si>
  <si>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</si>
  <si>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</si>
  <si>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</si>
  <si>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</si>
  <si>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</si>
  <si>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</si>
  <si>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</si>
  <si>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</si>
  <si>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</si>
  <si>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</si>
  <si>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</si>
  <si>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</si>
  <si>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</si>
  <si>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</si>
  <si>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</si>
  <si>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</si>
  <si>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</si>
  <si>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</si>
  <si>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</si>
  <si>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</si>
  <si>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</si>
  <si>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</si>
  <si>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</si>
  <si>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</si>
  <si>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</si>
  <si>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</si>
  <si>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</si>
  <si>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</si>
  <si>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</si>
  <si>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</si>
  <si>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</si>
  <si>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</si>
  <si>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</si>
  <si>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</si>
  <si>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</si>
  <si>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</si>
  <si>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</si>
  <si>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</si>
  <si>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</si>
  <si>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</si>
  <si>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</si>
  <si>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</si>
  <si>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</si>
  <si>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</si>
  <si>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</si>
  <si>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</si>
  <si>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</si>
  <si>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</si>
  <si>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</si>
  <si>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</si>
  <si>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</si>
  <si>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</si>
  <si>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</si>
  <si>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</si>
  <si>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</si>
  <si>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</si>
  <si>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</si>
  <si>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</si>
  <si>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</si>
  <si>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</si>
  <si>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</si>
  <si>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</si>
  <si>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</si>
  <si>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</si>
  <si>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</si>
  <si>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</si>
  <si>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</si>
  <si>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</si>
  <si>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</si>
  <si>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</si>
  <si>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</si>
  <si>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</si>
  <si>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</si>
  <si>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</si>
  <si>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</si>
  <si>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</si>
  <si>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</si>
  <si>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</si>
  <si>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</si>
  <si>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</si>
  <si>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</si>
  <si>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</si>
  <si>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</si>
  <si>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</si>
  <si>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</si>
  <si>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</si>
  <si>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</si>
  <si>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</si>
  <si>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</si>
  <si>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</si>
  <si>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</si>
  <si>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</si>
  <si>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</si>
  <si>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</si>
  <si>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</si>
  <si>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</si>
  <si>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</si>
  <si>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</si>
  <si>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</si>
  <si>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</si>
  <si>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</si>
  <si>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</si>
  <si>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</si>
  <si>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</si>
  <si>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</si>
  <si>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</si>
  <si>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</si>
  <si>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</si>
  <si>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</si>
  <si>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</si>
  <si>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</si>
  <si>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</si>
  <si>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</si>
  <si>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</si>
  <si>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</si>
  <si>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</si>
  <si>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</si>
  <si>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</si>
  <si>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</si>
  <si>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</si>
  <si>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</si>
  <si>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</si>
  <si>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</si>
  <si>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</si>
  <si>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</si>
  <si>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</si>
  <si>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</si>
  <si>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</si>
  <si>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</si>
  <si>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</si>
  <si>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</si>
  <si>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</si>
  <si>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</si>
  <si>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</si>
  <si>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</si>
  <si>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</si>
  <si>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</si>
  <si>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</si>
  <si>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</si>
  <si>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</si>
  <si>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</si>
  <si>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</si>
  <si>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</si>
  <si>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</si>
  <si>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</si>
  <si>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</si>
  <si>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</si>
  <si>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</si>
  <si>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</si>
  <si>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</si>
  <si>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</si>
  <si>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</si>
  <si>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</si>
  <si>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</si>
  <si>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</si>
  <si>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</si>
  <si>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</si>
  <si>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</si>
  <si>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</si>
  <si>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</si>
  <si>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</si>
  <si>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</si>
  <si>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</si>
  <si>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</si>
  <si>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</si>
  <si>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</si>
  <si>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</si>
  <si>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</si>
  <si>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</si>
  <si>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</si>
  <si>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</si>
  <si>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</si>
  <si>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</si>
  <si>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</si>
  <si>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</si>
  <si>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</si>
  <si>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</si>
  <si>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</si>
  <si>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</si>
  <si>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</si>
  <si>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</si>
  <si>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</si>
  <si>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</si>
  <si>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</si>
  <si>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</si>
  <si>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</si>
  <si>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</si>
  <si>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</si>
  <si>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</si>
  <si>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</si>
  <si>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</si>
  <si>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</si>
  <si>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</si>
  <si>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</si>
  <si>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</si>
  <si>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</si>
  <si>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</si>
  <si>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</si>
  <si>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</si>
  <si>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</si>
  <si>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</si>
  <si>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</si>
  <si>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</si>
  <si>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</si>
  <si>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</si>
  <si>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</si>
  <si>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</si>
  <si>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</si>
  <si>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</si>
  <si>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</si>
  <si>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</si>
  <si>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</si>
  <si>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</si>
  <si>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</si>
  <si>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</si>
  <si>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</si>
  <si>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</si>
  <si>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</si>
  <si>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</si>
  <si>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</si>
  <si>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</si>
  <si>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</si>
  <si>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</si>
  <si>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</si>
  <si>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</si>
  <si>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</si>
  <si>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</si>
  <si>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</si>
  <si>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</si>
  <si>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</si>
  <si>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</si>
  <si>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</si>
  <si>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</si>
  <si>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</si>
  <si>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</si>
  <si>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</si>
  <si>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</si>
  <si>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</si>
  <si>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</si>
  <si>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</si>
  <si>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</si>
  <si>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</si>
  <si>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</si>
  <si>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</si>
  <si>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</si>
  <si>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</si>
  <si>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</si>
  <si>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</si>
  <si>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</si>
  <si>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</si>
  <si>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</si>
  <si>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</si>
  <si>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</si>
  <si>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</si>
  <si>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</si>
  <si>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</si>
  <si>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</si>
  <si>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</si>
  <si>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</si>
  <si>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</si>
  <si>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</si>
  <si>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</si>
  <si>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</si>
  <si>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</si>
  <si>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</si>
  <si>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</si>
  <si>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</si>
  <si>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</si>
  <si>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</si>
  <si>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</si>
  <si>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</si>
  <si>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</si>
  <si>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</si>
  <si>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</si>
  <si>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</si>
  <si>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</si>
  <si>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</si>
  <si>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</si>
  <si>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</si>
  <si>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</si>
  <si>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</si>
  <si>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</si>
  <si>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</si>
  <si>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</si>
  <si>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</si>
  <si>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</si>
  <si>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</si>
  <si>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</si>
  <si>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</si>
  <si>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</si>
  <si>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</si>
  <si>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</si>
  <si>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</si>
  <si>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</si>
  <si>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</si>
  <si>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</si>
  <si>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</si>
  <si>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</si>
  <si>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</si>
  <si>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</si>
  <si>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</si>
  <si>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</si>
  <si>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</si>
  <si>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</si>
  <si>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</si>
  <si>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</si>
  <si>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</si>
  <si>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</si>
  <si>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</si>
  <si>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</si>
  <si>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</si>
  <si>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</si>
  <si>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</si>
  <si>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</si>
  <si>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</si>
  <si>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</si>
  <si>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</si>
  <si>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</si>
  <si>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</si>
  <si>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</si>
  <si>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</si>
  <si>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</si>
  <si>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</si>
  <si>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</si>
  <si>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</si>
  <si>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</si>
  <si>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</si>
  <si>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</si>
  <si>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</si>
  <si>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</si>
  <si>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</si>
  <si>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</si>
  <si>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</si>
  <si>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</si>
  <si>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</si>
  <si>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</si>
  <si>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</si>
  <si>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</si>
  <si>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</si>
  <si>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</si>
  <si>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</si>
  <si>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</si>
  <si>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</si>
  <si>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</si>
  <si>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</si>
  <si>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</si>
  <si>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</si>
  <si>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</si>
  <si>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</si>
  <si>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</si>
  <si>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</si>
  <si>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</si>
  <si>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</si>
  <si>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</si>
  <si>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</si>
  <si>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</si>
  <si>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</si>
  <si>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</si>
  <si>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</si>
  <si>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</si>
  <si>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</si>
  <si>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</si>
  <si>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</si>
  <si>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</si>
  <si>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</si>
  <si>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</si>
  <si>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</si>
  <si>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</si>
  <si>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</si>
  <si>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</si>
  <si>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</si>
  <si>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</si>
  <si>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</si>
  <si>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</si>
  <si>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</si>
  <si>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</si>
  <si>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</si>
  <si>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</si>
  <si>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</si>
  <si>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</si>
  <si>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</si>
  <si>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</si>
  <si>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</si>
  <si>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</si>
  <si>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</si>
  <si>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</si>
  <si>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</si>
  <si>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</si>
  <si>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</si>
  <si>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</si>
  <si>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</si>
  <si>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</si>
  <si>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</si>
  <si>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</si>
  <si>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</si>
  <si>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</si>
  <si>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</si>
  <si>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</si>
  <si>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</si>
  <si>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</si>
  <si>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</si>
  <si>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</si>
  <si>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</si>
  <si>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</si>
  <si>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</si>
  <si>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</si>
  <si>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</si>
  <si>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</si>
  <si>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</si>
  <si>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</si>
  <si>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</si>
  <si>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</si>
  <si>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</si>
  <si>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</si>
  <si>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</si>
  <si>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</si>
  <si>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</si>
  <si>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</si>
  <si>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</si>
  <si>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</si>
  <si>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</si>
  <si>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</si>
  <si>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</si>
  <si>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</si>
  <si>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</si>
  <si>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</si>
  <si>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</si>
  <si>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</si>
  <si>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</si>
  <si>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</si>
  <si>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</si>
  <si>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</si>
  <si>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</si>
  <si>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</si>
  <si>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</si>
  <si>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</si>
  <si>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</si>
  <si>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</si>
  <si>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</si>
  <si>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</si>
  <si>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</si>
  <si>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</si>
  <si>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</si>
  <si>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</si>
  <si>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</si>
  <si>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</si>
  <si>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</si>
  <si>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</si>
  <si>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</si>
  <si>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</si>
  <si>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</si>
  <si>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</si>
  <si>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</si>
  <si>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</si>
  <si>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</si>
  <si>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</si>
  <si>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</si>
  <si>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</si>
  <si>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</si>
  <si>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</si>
  <si>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</si>
  <si>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</si>
  <si>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</si>
  <si>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</si>
  <si>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</si>
  <si>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</si>
  <si>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</si>
  <si>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</si>
  <si>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</si>
  <si>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</si>
  <si>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</si>
  <si>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</si>
  <si>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</si>
  <si>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</si>
  <si>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</si>
  <si>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</si>
  <si>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</si>
  <si>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</si>
  <si>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</si>
  <si>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</si>
  <si>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</si>
  <si>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</si>
  <si>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</si>
  <si>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</si>
  <si>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</si>
  <si>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</si>
  <si>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</si>
  <si>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</si>
  <si>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</si>
  <si>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</si>
  <si>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</si>
  <si>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</si>
  <si>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</si>
  <si>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</si>
  <si>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</si>
  <si>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</si>
  <si>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</si>
  <si>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</si>
  <si>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</si>
  <si>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</si>
  <si>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</si>
  <si>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</si>
  <si>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</si>
  <si>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</si>
  <si>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</si>
  <si>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</si>
  <si>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</si>
  <si>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</si>
  <si>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</si>
  <si>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</si>
  <si>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</si>
  <si>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</si>
  <si>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</si>
  <si>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</si>
  <si>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</si>
  <si>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</si>
  <si>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</si>
  <si>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</si>
  <si>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</si>
  <si>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</si>
  <si>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</si>
  <si>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</si>
  <si>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</si>
  <si>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</si>
  <si>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</si>
  <si>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</si>
  <si>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</si>
  <si>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</si>
  <si>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</si>
  <si>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</si>
  <si>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</si>
  <si>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</si>
  <si>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</si>
  <si>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</si>
  <si>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</si>
  <si>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</si>
  <si>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</si>
  <si>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</si>
  <si>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</si>
  <si>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</si>
  <si>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</si>
  <si>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</si>
  <si>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</si>
  <si>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</si>
  <si>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</si>
  <si>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</si>
  <si>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</si>
  <si>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</si>
  <si>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</si>
  <si>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</si>
  <si>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</si>
  <si>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</si>
  <si>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</si>
  <si>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</si>
  <si>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</si>
  <si>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</si>
  <si>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</si>
  <si>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</si>
  <si>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</si>
  <si>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</si>
  <si>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</si>
  <si>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</si>
  <si>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</si>
  <si>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</si>
  <si>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</si>
  <si>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</si>
  <si>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</si>
  <si>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</si>
  <si>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</si>
  <si>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</si>
  <si>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</si>
  <si>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</si>
  <si>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</si>
  <si>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</si>
  <si>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</si>
  <si>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</si>
  <si>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</si>
  <si>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</si>
  <si>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</si>
  <si>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</si>
  <si>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</si>
  <si>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</si>
  <si>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</si>
  <si>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</si>
  <si>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</si>
  <si>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</si>
  <si>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</si>
  <si>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</si>
  <si>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</si>
  <si>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</si>
  <si>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</si>
  <si>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</si>
  <si>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</si>
  <si>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</si>
  <si>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</si>
  <si>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</si>
  <si>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</si>
  <si>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</si>
  <si>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</si>
  <si>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</si>
  <si>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</si>
  <si>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</si>
  <si>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</si>
  <si>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</si>
  <si>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</si>
  <si>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</si>
  <si>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</si>
  <si>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</si>
  <si>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</si>
  <si>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</si>
  <si>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</si>
  <si>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</si>
  <si>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</si>
  <si>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</si>
  <si>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</si>
  <si>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</si>
  <si>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</si>
  <si>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</si>
  <si>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</si>
  <si>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</si>
  <si>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</si>
  <si>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</si>
  <si>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</si>
  <si>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</si>
  <si>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</si>
  <si>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</si>
  <si>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</si>
  <si>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</si>
  <si>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</si>
  <si>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</si>
  <si>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</si>
  <si>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</si>
  <si>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</si>
  <si>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</si>
  <si>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</si>
  <si>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</si>
  <si>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</si>
  <si>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</si>
  <si>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</si>
  <si>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</si>
  <si>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</si>
  <si>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</si>
  <si>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</si>
  <si>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</si>
  <si>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</si>
  <si>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</si>
  <si>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</si>
  <si>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</si>
  <si>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</si>
  <si>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</si>
  <si>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</si>
  <si>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</si>
  <si>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</si>
  <si>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</si>
  <si>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</si>
  <si>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</si>
  <si>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</si>
  <si>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</si>
  <si>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</si>
  <si>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</si>
  <si>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</si>
  <si>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</si>
  <si>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</si>
  <si>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</si>
  <si>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</si>
  <si>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</si>
  <si>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</si>
  <si>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</si>
  <si>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</si>
  <si>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</si>
  <si>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</si>
  <si>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</si>
  <si>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</si>
  <si>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</si>
  <si>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</si>
  <si>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</si>
  <si>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</si>
  <si>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</si>
  <si>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</si>
  <si>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</si>
  <si>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</si>
  <si>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</si>
  <si>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</si>
  <si>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</si>
  <si>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</si>
  <si>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</si>
  <si>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</si>
  <si>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</si>
  <si>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</si>
  <si>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</si>
  <si>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</si>
  <si>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</si>
  <si>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</si>
  <si>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</si>
  <si>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</si>
  <si>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</si>
  <si>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</si>
  <si>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</si>
  <si>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</si>
  <si>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</si>
  <si>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</si>
  <si>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</si>
  <si>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</si>
  <si>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</si>
  <si>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</si>
  <si>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</si>
  <si>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</si>
  <si>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</si>
  <si>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</si>
  <si>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</si>
  <si>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</si>
  <si>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</si>
  <si>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</si>
  <si>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</si>
  <si>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</si>
  <si>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</si>
  <si>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</si>
  <si>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</si>
  <si>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</si>
  <si>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</si>
  <si>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</si>
  <si>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</si>
  <si>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</si>
  <si>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</si>
  <si>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</si>
  <si>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</si>
  <si>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</si>
  <si>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</si>
  <si>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</si>
  <si>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</si>
  <si>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</si>
  <si>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</si>
  <si>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</si>
  <si>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</si>
  <si>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</si>
  <si>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</si>
  <si>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</si>
  <si>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</si>
  <si>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</si>
  <si>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</si>
  <si>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</si>
  <si>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</si>
  <si>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</si>
  <si>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</si>
  <si>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</si>
  <si>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</si>
  <si>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</si>
  <si>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</si>
  <si>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</si>
  <si>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</si>
  <si>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</si>
  <si>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</si>
  <si>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</si>
  <si>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</si>
  <si>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</si>
  <si>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</si>
  <si>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</si>
  <si>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</si>
  <si>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</si>
  <si>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</si>
  <si>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</si>
  <si>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</si>
  <si>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</si>
  <si>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</si>
  <si>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</si>
  <si>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</si>
  <si>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</si>
  <si>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</si>
  <si>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</si>
  <si>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</si>
  <si>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</si>
  <si>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</si>
  <si>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</si>
  <si>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</si>
  <si>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</si>
  <si>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</si>
  <si>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</si>
  <si>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</si>
  <si>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</si>
  <si>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</si>
  <si>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</si>
  <si>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</si>
  <si>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</si>
  <si>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</si>
  <si>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</si>
  <si>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</si>
  <si>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</si>
  <si>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</si>
  <si>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</si>
  <si>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</si>
  <si>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</si>
  <si>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</si>
  <si>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</si>
  <si>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</si>
  <si>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</si>
  <si>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</si>
  <si>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</si>
  <si>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</si>
  <si>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</si>
  <si>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</si>
  <si>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</si>
  <si>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</si>
  <si>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</si>
  <si>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</si>
  <si>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</si>
  <si>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</si>
  <si>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</si>
  <si>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</si>
  <si>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</si>
  <si>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</si>
  <si>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</si>
  <si>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</si>
  <si>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</si>
  <si>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</si>
  <si>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</si>
  <si>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</si>
  <si>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</si>
  <si>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</si>
  <si>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</si>
  <si>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</si>
  <si>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</si>
  <si>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</si>
  <si>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</si>
  <si>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</si>
  <si>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</si>
  <si>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</si>
  <si>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</si>
  <si>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</si>
  <si>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</si>
  <si>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</si>
  <si>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</si>
  <si>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</si>
  <si>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</si>
  <si>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</si>
  <si>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</si>
  <si>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</si>
  <si>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</si>
  <si>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</si>
  <si>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</si>
  <si>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</si>
  <si>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</si>
  <si>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</si>
  <si>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</si>
  <si>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</si>
  <si>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</si>
  <si>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</si>
  <si>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</si>
  <si>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</si>
  <si>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</si>
  <si>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</si>
  <si>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</si>
  <si>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</si>
  <si>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</si>
  <si>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</si>
  <si>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</si>
  <si>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</si>
  <si>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</si>
  <si>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</si>
  <si>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</si>
  <si>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</si>
  <si>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</si>
  <si>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</si>
  <si>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</si>
  <si>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</si>
  <si>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</si>
  <si>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</si>
  <si>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</si>
  <si>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</si>
  <si>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</si>
  <si>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</si>
  <si>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</si>
  <si>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</si>
  <si>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</si>
  <si>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</si>
  <si>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</si>
  <si>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</si>
  <si>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</si>
  <si>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</si>
  <si>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</si>
  <si>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</si>
  <si>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</si>
  <si>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</si>
  <si>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</si>
  <si>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</si>
  <si>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</si>
  <si>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</si>
  <si>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</si>
  <si>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</si>
  <si>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</si>
  <si>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</si>
  <si>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</si>
  <si>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</si>
  <si>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</si>
  <si>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</si>
  <si>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</si>
  <si>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</si>
  <si>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</si>
  <si>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</si>
  <si>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</si>
  <si>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</si>
  <si>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</si>
  <si>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</si>
  <si>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</si>
  <si>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</si>
  <si>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</si>
  <si>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</si>
  <si>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</si>
  <si>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</si>
  <si>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</si>
  <si>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</si>
  <si>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</si>
  <si>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</si>
  <si>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</si>
  <si>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</si>
  <si>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</si>
  <si>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</si>
  <si>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</si>
  <si>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</si>
  <si>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</si>
  <si>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</si>
  <si>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</si>
  <si>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</si>
  <si>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</si>
  <si>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</si>
  <si>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</si>
  <si>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</si>
  <si>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</si>
  <si>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</si>
  <si>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</si>
  <si>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</si>
  <si>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</si>
  <si>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</si>
  <si>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</si>
  <si>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</si>
  <si>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</si>
  <si>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</si>
  <si>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</si>
  <si>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</si>
  <si>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</si>
  <si>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</si>
  <si>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</si>
  <si>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</si>
  <si>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</si>
  <si>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</si>
  <si>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</si>
  <si>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</si>
  <si>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</si>
  <si>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</si>
  <si>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</si>
  <si>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</si>
  <si>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</si>
  <si>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</si>
  <si>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</si>
  <si>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</si>
  <si>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</si>
  <si>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</si>
  <si>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</si>
  <si>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</si>
  <si>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</si>
  <si>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</si>
  <si>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</si>
  <si>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</si>
  <si>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</si>
  <si>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</si>
  <si>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</si>
  <si>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</si>
  <si>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</si>
  <si>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</si>
  <si>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</si>
  <si>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</si>
  <si>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</si>
  <si>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</si>
  <si>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</si>
  <si>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</si>
  <si>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</si>
  <si>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</si>
  <si>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</si>
  <si>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</si>
  <si>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</si>
  <si>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</si>
  <si>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</si>
  <si>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</si>
  <si>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</si>
  <si>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</si>
  <si>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</si>
  <si>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</si>
  <si>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</si>
  <si>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</si>
  <si>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</si>
  <si>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</si>
  <si>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</si>
  <si>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</si>
  <si>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</si>
  <si>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</si>
  <si>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</si>
  <si>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</si>
  <si>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</si>
  <si>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</si>
  <si>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</si>
  <si>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</si>
  <si>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</si>
  <si>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</si>
  <si>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</si>
  <si>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</si>
  <si>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</si>
  <si>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</si>
  <si>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</si>
  <si>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</si>
  <si>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</si>
  <si>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</si>
  <si>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</si>
  <si>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</si>
  <si>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</si>
  <si>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</si>
  <si>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</si>
  <si>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</si>
  <si>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</si>
  <si>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</si>
  <si>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</si>
  <si>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</si>
  <si>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</si>
  <si>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</si>
  <si>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</si>
  <si>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</si>
  <si>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</si>
  <si>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</si>
  <si>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</si>
  <si>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</si>
  <si>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</si>
  <si>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</si>
  <si>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</si>
  <si>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</si>
  <si>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</si>
  <si>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</si>
  <si>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</si>
  <si>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</si>
  <si>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</si>
  <si>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</si>
  <si>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</si>
  <si>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</si>
  <si>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</si>
  <si>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</si>
  <si>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</si>
  <si>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</si>
  <si>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</si>
  <si>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</si>
  <si>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</si>
  <si>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</si>
  <si>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</si>
  <si>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</si>
  <si>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</si>
  <si>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</si>
  <si>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</si>
  <si>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</si>
  <si>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</si>
  <si>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</si>
  <si>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</si>
  <si>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</si>
  <si>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</si>
  <si>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</si>
  <si>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</si>
  <si>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</si>
  <si>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</si>
  <si>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</si>
  <si>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</si>
  <si>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</si>
  <si>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</si>
  <si>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</si>
  <si>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</si>
  <si>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</si>
  <si>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</si>
  <si>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</si>
  <si>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</si>
  <si>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</si>
  <si>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</si>
  <si>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</si>
  <si>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</si>
  <si>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</si>
  <si>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</si>
  <si>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</si>
  <si>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</si>
  <si>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</si>
  <si>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</si>
  <si>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</si>
  <si>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</si>
  <si>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</si>
  <si>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</si>
  <si>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</si>
  <si>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</si>
  <si>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</si>
  <si>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</si>
  <si>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</si>
  <si>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</si>
  <si>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</si>
  <si>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</si>
  <si>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</si>
  <si>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</si>
  <si>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</si>
  <si>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</si>
  <si>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</si>
  <si>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</si>
  <si>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</si>
  <si>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</si>
  <si>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</si>
  <si>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</si>
  <si>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</si>
  <si>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</si>
  <si>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</si>
  <si>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</si>
  <si>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</si>
  <si>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</si>
  <si>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</si>
  <si>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</si>
  <si>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</si>
  <si>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</si>
  <si>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</si>
  <si>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</si>
  <si>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</si>
  <si>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</si>
  <si>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</si>
  <si>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</si>
  <si>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</si>
  <si>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</si>
  <si>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</si>
  <si>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</si>
  <si>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</si>
  <si>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</si>
  <si>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</si>
  <si>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</si>
  <si>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</si>
  <si>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</si>
  <si>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</si>
  <si>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</si>
  <si>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</si>
  <si>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</si>
  <si>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</si>
  <si>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</si>
  <si>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</si>
  <si>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</si>
  <si>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</si>
  <si>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</si>
  <si>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</si>
  <si>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</si>
  <si>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</si>
  <si>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</si>
  <si>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</si>
  <si>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</si>
  <si>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</si>
  <si>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</si>
  <si>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</si>
  <si>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</si>
  <si>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</si>
  <si>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</si>
  <si>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</si>
  <si>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</si>
  <si>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</si>
  <si>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</si>
  <si>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</si>
  <si>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</si>
  <si>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</si>
  <si>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</si>
  <si>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</si>
  <si>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</si>
  <si>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</si>
  <si>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</si>
  <si>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</si>
  <si>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</si>
  <si>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</si>
  <si>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</si>
  <si>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</si>
  <si>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</si>
  <si>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</si>
  <si>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</si>
  <si>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</si>
  <si>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</si>
  <si>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</si>
  <si>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</si>
  <si>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</si>
  <si>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</si>
  <si>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</si>
  <si>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</si>
  <si>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</si>
  <si>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</si>
  <si>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</si>
  <si>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</si>
  <si>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</si>
  <si>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</si>
  <si>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</si>
  <si>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</si>
  <si>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</si>
  <si>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</si>
  <si>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</si>
  <si>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</si>
  <si>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</si>
  <si>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</si>
  <si>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</si>
  <si>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</si>
  <si>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</si>
  <si>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</si>
  <si>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</si>
  <si>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</si>
  <si>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</si>
  <si>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</si>
  <si>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</si>
  <si>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</si>
  <si>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</si>
  <si>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</si>
  <si>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</si>
  <si>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</si>
  <si>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</si>
  <si>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</si>
  <si>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</si>
  <si>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</si>
  <si>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</si>
  <si>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</si>
  <si>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</si>
  <si>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</si>
  <si>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</si>
  <si>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</si>
  <si>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</si>
  <si>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</si>
  <si>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</si>
  <si>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</si>
  <si>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</si>
  <si>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</si>
  <si>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</si>
  <si>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</si>
  <si>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</si>
  <si>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</si>
  <si>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</si>
  <si>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</si>
  <si>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</si>
  <si>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</si>
  <si>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</si>
  <si>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</si>
  <si>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</si>
  <si>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</si>
  <si>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</si>
  <si>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</si>
  <si>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</si>
  <si>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</si>
  <si>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</si>
  <si>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</si>
  <si>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</si>
  <si>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</si>
  <si>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</si>
  <si>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</si>
  <si>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</si>
  <si>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</si>
  <si>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</si>
  <si>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</si>
  <si>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</si>
  <si>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</si>
  <si>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</si>
  <si>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</si>
  <si>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</si>
  <si>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</si>
  <si>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</si>
  <si>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</si>
  <si>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</si>
  <si>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</si>
  <si>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</si>
  <si>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</si>
  <si>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</si>
  <si>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</si>
  <si>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</si>
  <si>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</si>
  <si>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</si>
  <si>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</si>
  <si>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</si>
  <si>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</si>
  <si>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</si>
  <si>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</si>
  <si>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</si>
  <si>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</si>
  <si>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</si>
  <si>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</si>
  <si>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</si>
  <si>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</si>
  <si>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</si>
  <si>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</si>
  <si>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</si>
  <si>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</si>
  <si>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</si>
  <si>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</si>
  <si>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</si>
  <si>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</si>
  <si>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</si>
  <si>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</si>
  <si>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</si>
  <si>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</si>
  <si>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</si>
  <si>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</si>
  <si>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</si>
  <si>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</si>
  <si>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</si>
  <si>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</si>
  <si>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</si>
  <si>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</si>
  <si>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</si>
  <si>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</si>
  <si>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</si>
  <si>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</si>
  <si>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</si>
  <si>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</si>
  <si>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</si>
  <si>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</si>
  <si>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</si>
  <si>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</si>
  <si>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</si>
  <si>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</si>
  <si>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</si>
  <si>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</si>
  <si>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</si>
  <si>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</si>
  <si>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</si>
  <si>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</si>
  <si>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</si>
  <si>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</si>
  <si>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</si>
  <si>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</si>
  <si>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</si>
  <si>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</si>
  <si>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</si>
  <si>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</si>
  <si>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</si>
  <si>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</si>
  <si>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</si>
  <si>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</si>
  <si>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</si>
  <si>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</si>
  <si>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</si>
  <si>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</si>
  <si>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</si>
  <si>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</si>
  <si>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</si>
  <si>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</si>
  <si>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</si>
  <si>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</si>
  <si>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</si>
  <si>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</si>
  <si>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</si>
  <si>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</si>
  <si>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</si>
  <si>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</si>
  <si>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</si>
  <si>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</si>
  <si>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</si>
  <si>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</si>
  <si>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</si>
  <si>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</si>
  <si>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</si>
  <si>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</si>
  <si>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</si>
  <si>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</si>
  <si>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</si>
  <si>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</si>
  <si>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</si>
  <si>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</si>
  <si>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</si>
  <si>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</si>
  <si>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</si>
  <si>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</si>
  <si>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</si>
  <si>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</si>
  <si>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</si>
  <si>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</si>
  <si>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</si>
  <si>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</si>
  <si>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</si>
  <si>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</si>
  <si>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</si>
  <si>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</si>
  <si>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</si>
  <si>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</si>
  <si>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</si>
  <si>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</si>
  <si>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</si>
  <si>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</si>
  <si>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</si>
  <si>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</si>
  <si>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</si>
  <si>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</si>
  <si>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</si>
  <si>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</si>
  <si>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</si>
  <si>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</si>
  <si>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</si>
  <si>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</si>
  <si>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</si>
  <si>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</si>
  <si>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</si>
  <si>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</si>
  <si>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</si>
  <si>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</si>
  <si>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</si>
  <si>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</si>
  <si>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</si>
  <si>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</si>
  <si>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</si>
  <si>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</si>
  <si>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</si>
  <si>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</si>
  <si>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</si>
  <si>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</si>
  <si>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</si>
  <si>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</si>
  <si>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</si>
  <si>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</si>
  <si>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</si>
  <si>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</si>
  <si>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</si>
  <si>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</si>
  <si>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</si>
  <si>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</si>
  <si>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</si>
  <si>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</si>
  <si>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</si>
  <si>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</si>
  <si>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</si>
  <si>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</si>
  <si>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</si>
  <si>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</si>
  <si>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</si>
  <si>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</si>
  <si>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</si>
  <si>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</si>
  <si>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</si>
  <si>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</si>
  <si>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</si>
  <si>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</si>
  <si>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</si>
  <si>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</si>
  <si>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</si>
  <si>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</si>
  <si>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</si>
  <si>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</si>
  <si>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</si>
  <si>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</si>
  <si>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</si>
  <si>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</si>
  <si>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</si>
  <si>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</si>
  <si>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</si>
  <si>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</si>
  <si>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</si>
  <si>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</si>
  <si>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</si>
  <si>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</si>
  <si>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</si>
  <si>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</si>
  <si>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</si>
  <si>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</si>
  <si>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</si>
  <si>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</si>
  <si>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</si>
  <si>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</si>
  <si>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</si>
  <si>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</si>
  <si>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</si>
  <si>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</si>
  <si>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</si>
  <si>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</si>
  <si>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</si>
  <si>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</si>
  <si>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</si>
  <si>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</si>
  <si>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</si>
  <si>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</si>
  <si>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</si>
  <si>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</si>
  <si>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</si>
  <si>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</si>
  <si>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</si>
  <si>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</si>
  <si>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</si>
  <si>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</si>
  <si>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</si>
  <si>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</si>
  <si>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</si>
  <si>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</si>
  <si>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</si>
  <si>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</si>
  <si>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</si>
  <si>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</si>
  <si>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</si>
  <si>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</si>
  <si>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</si>
  <si>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</si>
  <si>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</si>
  <si>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</si>
  <si>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</si>
  <si>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</si>
  <si>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</si>
  <si>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</si>
  <si>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</si>
  <si>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</si>
  <si>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</si>
  <si>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</si>
  <si>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</si>
  <si>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</si>
  <si>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</si>
  <si>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</si>
  <si>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</si>
  <si>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</si>
  <si>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</si>
  <si>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</si>
  <si>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</si>
  <si>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</si>
  <si>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</si>
  <si>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</si>
  <si>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</si>
  <si>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</si>
  <si>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</si>
  <si>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</si>
  <si>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</si>
  <si>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</si>
  <si>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</si>
  <si>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</si>
  <si>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</si>
  <si>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</si>
  <si>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</si>
  <si>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</si>
  <si>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</si>
  <si>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</si>
  <si>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</si>
  <si>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</si>
  <si>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</si>
  <si>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</si>
  <si>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</si>
  <si>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</si>
  <si>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</si>
  <si>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</si>
  <si>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</si>
  <si>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</si>
  <si>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</si>
  <si>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</si>
  <si>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</si>
  <si>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</si>
  <si>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</si>
  <si>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</si>
  <si>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</si>
  <si>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</si>
  <si>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</si>
  <si>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</si>
  <si>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</si>
  <si>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</si>
  <si>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</si>
  <si>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</si>
  <si>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</si>
  <si>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</si>
  <si>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</si>
  <si>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</si>
  <si>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</si>
  <si>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</si>
  <si>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</si>
  <si>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</si>
  <si>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</si>
  <si>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</si>
  <si>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</si>
  <si>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</si>
  <si>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</si>
  <si>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</si>
  <si>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</si>
  <si>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</si>
  <si>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</si>
  <si>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</si>
  <si>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</si>
  <si>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</si>
  <si>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</si>
  <si>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</si>
  <si>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</si>
  <si>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</si>
  <si>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</si>
  <si>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</si>
  <si>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</si>
  <si>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</si>
  <si>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</si>
  <si>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</si>
  <si>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</si>
  <si>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</si>
  <si>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</si>
  <si>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</si>
  <si>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</si>
  <si>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</si>
  <si>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</si>
  <si>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</si>
  <si>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</si>
  <si>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</si>
  <si>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</si>
  <si>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</si>
  <si>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</si>
  <si>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</si>
  <si>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</si>
  <si>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</si>
  <si>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</si>
  <si>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</si>
  <si>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</si>
  <si>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</si>
  <si>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</si>
  <si>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</si>
  <si>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</si>
  <si>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</si>
  <si>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</si>
  <si>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</si>
  <si>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</si>
  <si>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</si>
  <si>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</si>
  <si>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</si>
  <si>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</si>
  <si>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</si>
  <si>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</si>
  <si>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</si>
  <si>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</si>
  <si>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</si>
  <si>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</si>
  <si>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</si>
  <si>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</si>
  <si>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</si>
  <si>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</si>
  <si>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</si>
  <si>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</si>
  <si>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</si>
  <si>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</si>
  <si>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</si>
  <si>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</si>
  <si>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</si>
  <si>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</si>
  <si>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</si>
  <si>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</si>
  <si>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</si>
  <si>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</si>
  <si>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</si>
  <si>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</si>
  <si>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</si>
  <si>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</si>
  <si>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</si>
  <si>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</si>
  <si>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</si>
  <si>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</si>
  <si>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</si>
  <si>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</si>
  <si>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</si>
  <si>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</si>
  <si>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</si>
  <si>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</si>
  <si>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</si>
  <si>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</si>
  <si>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</si>
  <si>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</si>
  <si>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</si>
  <si>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</si>
  <si>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</si>
  <si>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</si>
  <si>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</si>
  <si>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</si>
  <si>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</si>
  <si>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</si>
  <si>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</si>
  <si>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</si>
  <si>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</si>
  <si>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</si>
  <si>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</si>
  <si>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</si>
  <si>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</si>
  <si>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</si>
  <si>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</si>
  <si>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</si>
  <si>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</si>
  <si>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</si>
  <si>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</si>
  <si>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</si>
  <si>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</si>
  <si>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</si>
  <si>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</si>
  <si>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</si>
  <si>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</si>
  <si>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</si>
  <si>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</si>
  <si>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</si>
  <si>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</si>
  <si>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</si>
  <si>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</si>
  <si>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</si>
  <si>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</si>
  <si>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</si>
  <si>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</si>
  <si>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</si>
  <si>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</si>
  <si>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</si>
  <si>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</si>
  <si>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</si>
  <si>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</si>
  <si>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</si>
  <si>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</si>
  <si>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</si>
  <si>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</si>
  <si>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</si>
  <si>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</si>
  <si>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</si>
  <si>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</si>
  <si>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</si>
  <si>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</si>
  <si>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</si>
  <si>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</si>
  <si>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</si>
  <si>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</si>
  <si>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</si>
  <si>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</si>
  <si>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</si>
  <si>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</si>
  <si>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</si>
  <si>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</si>
  <si>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</si>
  <si>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</si>
  <si>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</si>
  <si>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</si>
  <si>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</si>
  <si>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</si>
  <si>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</si>
  <si>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</si>
  <si>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</si>
  <si>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</si>
  <si>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</si>
  <si>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</si>
  <si>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</si>
  <si>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</si>
  <si>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</si>
  <si>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</si>
  <si>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</si>
  <si>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</si>
  <si>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</si>
  <si>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</si>
  <si>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</si>
  <si>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</si>
  <si>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</si>
  <si>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</si>
  <si>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</si>
  <si>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</si>
  <si>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</si>
  <si>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</si>
  <si>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</si>
  <si>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</si>
  <si>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</si>
  <si>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</si>
  <si>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</si>
  <si>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</si>
  <si>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</si>
  <si>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</si>
  <si>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</si>
  <si>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</si>
  <si>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</si>
  <si>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</si>
  <si>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</si>
  <si>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</si>
  <si>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</si>
  <si>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</si>
  <si>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</si>
  <si>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</si>
  <si>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</si>
  <si>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</si>
  <si>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</si>
  <si>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</si>
  <si>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</si>
  <si>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</si>
  <si>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</si>
  <si>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</si>
  <si>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</si>
  <si>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</si>
  <si>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</si>
  <si>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</si>
  <si>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</si>
  <si>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</si>
  <si>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</si>
  <si>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</si>
  <si>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</si>
  <si>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</si>
  <si>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</si>
  <si>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</si>
  <si>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</si>
  <si>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</si>
  <si>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</si>
  <si>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</si>
  <si>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</si>
  <si>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</si>
  <si>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</si>
  <si>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</si>
  <si>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</si>
  <si>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</si>
  <si>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</si>
  <si>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</si>
  <si>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</si>
  <si>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</si>
  <si>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</si>
  <si>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</si>
  <si>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</si>
  <si>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</si>
  <si>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</si>
  <si>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</si>
  <si>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</si>
  <si>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</si>
  <si>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</si>
  <si>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</si>
  <si>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</si>
  <si>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</si>
  <si>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</si>
  <si>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</si>
  <si>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</si>
  <si>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</si>
  <si>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</si>
  <si>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</si>
  <si>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</si>
  <si>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</si>
  <si>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</si>
  <si>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</si>
  <si>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</si>
  <si>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</si>
  <si>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</si>
  <si>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</si>
  <si>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</si>
  <si>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</si>
  <si>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</si>
  <si>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</si>
  <si>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</si>
  <si>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</si>
  <si>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</si>
  <si>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</si>
  <si>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</si>
  <si>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</si>
  <si>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</si>
  <si>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</si>
  <si>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</si>
  <si>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</si>
  <si>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</si>
  <si>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</si>
  <si>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</si>
  <si>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</si>
  <si>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</si>
  <si>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</si>
  <si>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</si>
  <si>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</si>
  <si>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</si>
  <si>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</si>
  <si>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</si>
  <si>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</si>
  <si>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</si>
  <si>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</si>
  <si>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</si>
  <si>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</si>
  <si>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</si>
  <si>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</si>
  <si>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</si>
  <si>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</si>
  <si>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</si>
  <si>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</si>
  <si>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</si>
  <si>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</si>
  <si>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</si>
  <si>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</si>
  <si>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</si>
  <si>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</si>
  <si>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</si>
  <si>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</si>
  <si>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</si>
  <si>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</si>
  <si>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</si>
  <si>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</si>
  <si>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</si>
  <si>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</si>
  <si>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</si>
  <si>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</si>
  <si>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</si>
  <si>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</si>
  <si>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</si>
  <si>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</si>
  <si>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</si>
  <si>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</si>
  <si>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</si>
  <si>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</si>
  <si>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</si>
  <si>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</si>
  <si>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</si>
  <si>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</si>
  <si>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</si>
  <si>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</si>
  <si>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</si>
  <si>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</si>
  <si>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</si>
  <si>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</si>
  <si>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</si>
  <si>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</si>
  <si>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</si>
  <si>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</si>
  <si>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</si>
  <si>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</si>
  <si>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</si>
  <si>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</si>
  <si>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</si>
  <si>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</si>
  <si>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</si>
  <si>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</si>
  <si>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</si>
  <si>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</si>
  <si>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</si>
  <si>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</si>
  <si>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</si>
  <si>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</si>
  <si>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</si>
  <si>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</si>
  <si>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</si>
  <si>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</si>
  <si>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</si>
  <si>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</si>
  <si>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</si>
  <si>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</si>
  <si>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</si>
  <si>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</si>
  <si>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</si>
  <si>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</si>
  <si>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</si>
  <si>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</si>
  <si>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</si>
  <si>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</si>
  <si>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</si>
  <si>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</si>
  <si>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</si>
  <si>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</si>
  <si>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</si>
  <si>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</si>
  <si>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</si>
  <si>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</si>
  <si>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</si>
  <si>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</si>
  <si>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</si>
  <si>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</si>
  <si>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</si>
  <si>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</si>
  <si>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</si>
  <si>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</si>
  <si>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</si>
  <si>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</si>
  <si>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</si>
  <si>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</si>
  <si>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</si>
  <si>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</si>
  <si>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</si>
  <si>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</si>
  <si>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</si>
  <si>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</si>
  <si>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</si>
  <si>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</si>
  <si>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</si>
  <si>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</si>
  <si>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</si>
  <si>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</si>
  <si>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</si>
  <si>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</si>
  <si>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</si>
  <si>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</si>
  <si>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</si>
  <si>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</si>
  <si>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</si>
  <si>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</si>
  <si>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</si>
  <si>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</si>
  <si>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</si>
  <si>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</si>
  <si>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</si>
  <si>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</si>
  <si>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</si>
  <si>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</si>
  <si>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</si>
  <si>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</si>
  <si>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</si>
  <si>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</si>
  <si>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</si>
  <si>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</si>
  <si>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</si>
  <si>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</si>
  <si>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</si>
  <si>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</si>
  <si>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</si>
  <si>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</si>
  <si>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</si>
  <si>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</si>
  <si>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</si>
  <si>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</si>
  <si>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</si>
  <si>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</si>
  <si>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</si>
  <si>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</si>
  <si>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</si>
  <si>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</si>
  <si>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</si>
  <si>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</si>
  <si>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</si>
  <si>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</si>
  <si>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</si>
  <si>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</si>
  <si>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</si>
  <si>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</si>
  <si>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</si>
  <si>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</si>
  <si>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</si>
  <si>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</si>
  <si>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</si>
  <si>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</si>
  <si>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</si>
  <si>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</si>
  <si>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</si>
  <si>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</si>
  <si>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</si>
  <si>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</si>
  <si>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</si>
  <si>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</si>
  <si>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</si>
  <si>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</si>
  <si>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</si>
  <si>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</si>
  <si>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</si>
  <si>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</si>
  <si>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</si>
  <si>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</si>
  <si>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</si>
  <si>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</si>
  <si>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</si>
  <si>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</si>
  <si>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</si>
  <si>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</si>
  <si>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</si>
  <si>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</si>
  <si>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</si>
  <si>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</si>
  <si>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</si>
  <si>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</si>
  <si>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</si>
  <si>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</si>
  <si>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</si>
  <si>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</si>
  <si>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</si>
  <si>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</si>
  <si>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</si>
  <si>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</si>
  <si>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</si>
  <si>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</si>
  <si>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</si>
  <si>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</si>
  <si>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</si>
  <si>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</si>
  <si>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</si>
  <si>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</si>
  <si>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</si>
  <si>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</si>
  <si>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</si>
  <si>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</si>
  <si>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</si>
  <si>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</si>
  <si>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</si>
  <si>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</si>
  <si>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</si>
  <si>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</si>
  <si>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</si>
  <si>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</si>
  <si>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</si>
  <si>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</si>
  <si>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</si>
  <si>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</si>
  <si>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</si>
  <si>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</si>
  <si>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</si>
  <si>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</si>
  <si>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</si>
  <si>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</si>
  <si>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</si>
  <si>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</si>
  <si>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</si>
  <si>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</si>
  <si>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</si>
  <si>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</si>
  <si>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</si>
  <si>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</si>
  <si>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</si>
  <si>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</si>
  <si>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</si>
  <si>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</si>
  <si>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</si>
  <si>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</si>
  <si>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</si>
  <si>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</si>
  <si>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</si>
  <si>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</si>
  <si>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</si>
  <si>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</si>
  <si>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</si>
  <si>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</si>
  <si>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</si>
  <si>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</si>
  <si>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</si>
  <si>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</si>
  <si>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</si>
  <si>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</si>
  <si>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</si>
  <si>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</si>
  <si>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</si>
  <si>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</si>
  <si>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</si>
  <si>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</si>
  <si>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</si>
  <si>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</si>
  <si>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</si>
  <si>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</si>
  <si>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</si>
  <si>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</si>
  <si>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</si>
  <si>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</si>
  <si>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</si>
  <si>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</si>
  <si>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</si>
  <si>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</si>
  <si>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</si>
  <si>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</si>
  <si>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</si>
  <si>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</si>
  <si>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</si>
  <si>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</si>
  <si>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</si>
  <si>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</si>
  <si>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</si>
  <si>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</si>
  <si>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</si>
  <si>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</si>
  <si>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</si>
  <si>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</si>
  <si>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</si>
  <si>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</si>
  <si>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</si>
  <si>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</si>
  <si>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</si>
  <si>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</si>
  <si>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</si>
  <si>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</si>
  <si>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</si>
  <si>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</si>
  <si>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</si>
  <si>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</si>
  <si>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</si>
  <si>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</si>
  <si>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</si>
  <si>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</si>
  <si>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</si>
  <si>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</si>
  <si>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</si>
  <si>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</si>
  <si>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</si>
  <si>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</si>
  <si>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</si>
  <si>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</si>
  <si>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</si>
  <si>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</si>
  <si>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</si>
  <si>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</si>
  <si>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</si>
  <si>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</si>
  <si>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</si>
  <si>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</si>
  <si>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</si>
  <si>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</si>
  <si>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</si>
  <si>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</si>
  <si>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</si>
  <si>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</si>
  <si>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</si>
  <si>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</si>
  <si>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</si>
  <si>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</si>
  <si>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</si>
  <si>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</si>
  <si>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</si>
  <si>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</si>
  <si>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</si>
  <si>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</si>
  <si>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</si>
  <si>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</si>
  <si>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</si>
  <si>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</si>
  <si>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</si>
  <si>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</si>
  <si>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</si>
  <si>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</si>
  <si>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</si>
  <si>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</si>
  <si>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</si>
  <si>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</si>
  <si>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</si>
  <si>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</si>
  <si>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</si>
  <si>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</si>
  <si>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</si>
  <si>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</si>
  <si>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</si>
  <si>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</si>
  <si>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</si>
  <si>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</si>
  <si>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</si>
  <si>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</si>
  <si>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</si>
  <si>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</si>
  <si>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</si>
  <si>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</si>
  <si>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</si>
  <si>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</si>
  <si>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</si>
  <si>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</si>
  <si>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</si>
  <si>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</si>
  <si>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</si>
  <si>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</si>
  <si>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</si>
  <si>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</si>
  <si>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</si>
  <si>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</si>
  <si>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</si>
  <si>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</si>
  <si>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</si>
  <si>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</si>
  <si>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</si>
  <si>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</si>
  <si>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</si>
  <si>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</si>
  <si>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</si>
  <si>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</si>
  <si>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</si>
  <si>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</si>
  <si>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</si>
  <si>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</si>
  <si>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</si>
  <si>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</si>
  <si>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</si>
  <si>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</si>
  <si>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</si>
  <si>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</si>
  <si>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</si>
  <si>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</si>
  <si>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</si>
  <si>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</si>
  <si>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</si>
  <si>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</si>
  <si>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</si>
  <si>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</si>
  <si>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</si>
  <si>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</si>
  <si>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</si>
  <si>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</si>
  <si>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</si>
  <si>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</si>
  <si>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</si>
  <si>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</si>
  <si>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</si>
  <si>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</si>
  <si>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</si>
  <si>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</si>
  <si>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</si>
  <si>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</si>
  <si>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</si>
  <si>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</si>
  <si>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</si>
  <si>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</si>
  <si>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</si>
  <si>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</si>
  <si>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</si>
  <si>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</si>
  <si>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</si>
  <si>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</si>
  <si>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</si>
  <si>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</si>
  <si>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</si>
  <si>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</si>
  <si>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</si>
  <si>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</si>
  <si>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</si>
  <si>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</si>
  <si>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</si>
  <si>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</si>
  <si>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</si>
  <si>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</si>
  <si>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</si>
  <si>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</si>
  <si>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</si>
  <si>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</si>
  <si>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</si>
  <si>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</si>
  <si>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</si>
  <si>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</si>
  <si>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</si>
  <si>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</si>
  <si>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</si>
  <si>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</si>
  <si>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</si>
  <si>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</si>
  <si>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</si>
  <si>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</si>
  <si>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</si>
  <si>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</si>
  <si>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</si>
  <si>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</si>
  <si>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</si>
  <si>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</si>
  <si>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</si>
  <si>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</si>
  <si>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</si>
  <si>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</si>
  <si>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</si>
  <si>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</si>
  <si>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</si>
  <si>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</si>
  <si>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</si>
  <si>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</si>
  <si>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</si>
  <si>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</si>
  <si>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</si>
  <si>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</si>
  <si>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</si>
  <si>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</si>
  <si>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</si>
  <si>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</si>
  <si>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</si>
  <si>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</si>
  <si>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</si>
  <si>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</si>
  <si>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</si>
  <si>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</si>
  <si>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</si>
  <si>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</si>
  <si>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</si>
  <si>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</si>
  <si>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</si>
  <si>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</si>
  <si>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</si>
  <si>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</si>
  <si>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</si>
  <si>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</si>
  <si>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</si>
  <si>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</si>
  <si>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</si>
  <si>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</si>
  <si>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</si>
  <si>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</si>
  <si>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</si>
  <si>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</si>
  <si>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</si>
  <si>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</si>
  <si>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</si>
  <si>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</si>
  <si>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</si>
  <si>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</si>
  <si>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</si>
  <si>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</si>
  <si>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</si>
  <si>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</si>
  <si>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</si>
  <si>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</si>
  <si>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</si>
  <si>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</si>
  <si>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</si>
  <si>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</si>
  <si>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</si>
  <si>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</si>
  <si>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</si>
  <si>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</si>
  <si>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</si>
  <si>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</si>
  <si>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</si>
  <si>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</si>
  <si>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</si>
  <si>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</si>
  <si>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</si>
  <si>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</si>
  <si>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</si>
  <si>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</si>
  <si>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</si>
  <si>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</si>
  <si>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</si>
  <si>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</si>
  <si>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</si>
  <si>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</si>
  <si>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</si>
  <si>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</si>
  <si>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</si>
  <si>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</si>
  <si>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</si>
  <si>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</si>
  <si>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</si>
  <si>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</si>
  <si>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</si>
  <si>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</si>
  <si>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</si>
  <si>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</si>
  <si>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</si>
  <si>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</si>
  <si>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</si>
  <si>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</si>
  <si>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</si>
  <si>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</si>
  <si>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</si>
  <si>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</si>
  <si>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</si>
  <si>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</si>
  <si>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</si>
  <si>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</si>
  <si>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</si>
  <si>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</si>
  <si>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</si>
  <si>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</si>
  <si>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</si>
  <si>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</si>
  <si>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</si>
  <si>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</si>
  <si>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</si>
  <si>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</si>
  <si>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</si>
  <si>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</si>
  <si>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</si>
  <si>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</si>
  <si>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</si>
  <si>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</si>
  <si>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</si>
  <si>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</si>
  <si>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</si>
  <si>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</si>
  <si>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</si>
  <si>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</si>
  <si>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</si>
  <si>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</si>
  <si>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</si>
  <si>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</si>
  <si>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</si>
  <si>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</si>
  <si>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</si>
  <si>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</si>
  <si>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</si>
  <si>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</si>
  <si>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</si>
  <si>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</si>
  <si>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</si>
  <si>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</si>
  <si>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</si>
  <si>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</si>
  <si>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</si>
  <si>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</si>
  <si>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</si>
  <si>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</si>
  <si>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</si>
  <si>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</si>
  <si>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</si>
  <si>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</si>
  <si>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</si>
  <si>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</si>
  <si>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</si>
  <si>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</si>
  <si>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</si>
  <si>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</si>
  <si>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</si>
  <si>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</si>
  <si>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</si>
  <si>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</si>
  <si>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</si>
  <si>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</si>
  <si>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</si>
  <si>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</si>
  <si>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</si>
  <si>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</si>
  <si>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</si>
  <si>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</si>
  <si>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</si>
  <si>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</si>
  <si>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</si>
  <si>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</si>
  <si>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</si>
  <si>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</si>
  <si>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</si>
  <si>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</si>
  <si>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</si>
  <si>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</si>
  <si>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</si>
  <si>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</si>
  <si>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</si>
  <si>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</si>
  <si>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</si>
  <si>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</si>
  <si>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</si>
  <si>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</si>
  <si>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</si>
  <si>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</si>
  <si>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</si>
  <si>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</si>
  <si>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</si>
  <si>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</si>
  <si>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</si>
  <si>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</si>
  <si>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</si>
  <si>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</si>
  <si>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</si>
  <si>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</si>
  <si>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</si>
  <si>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</si>
  <si>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</si>
  <si>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</si>
  <si>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</si>
  <si>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</si>
  <si>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</si>
  <si>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</si>
  <si>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</si>
  <si>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</si>
  <si>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</si>
  <si>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</si>
  <si>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</si>
  <si>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</si>
  <si>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</si>
  <si>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</si>
  <si>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</si>
  <si>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</si>
  <si>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</si>
  <si>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</si>
  <si>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</si>
  <si>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</si>
  <si>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</si>
  <si>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</si>
  <si>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</si>
  <si>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</si>
  <si>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</si>
  <si>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</si>
  <si>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</si>
  <si>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</si>
  <si>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</si>
  <si>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</si>
  <si>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</si>
  <si>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</si>
  <si>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</si>
  <si>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</si>
  <si>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</si>
  <si>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</si>
  <si>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</si>
  <si>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</si>
  <si>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</si>
  <si>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</si>
  <si>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</si>
  <si>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</si>
  <si>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</si>
  <si>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</si>
  <si>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</si>
  <si>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</si>
  <si>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</si>
  <si>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</si>
  <si>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</si>
  <si>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</si>
  <si>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</si>
  <si>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</si>
  <si>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</si>
  <si>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</si>
  <si>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</si>
  <si>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</si>
  <si>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</si>
  <si>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</si>
  <si>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</si>
  <si>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</si>
  <si>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</si>
  <si>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</si>
  <si>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</si>
  <si>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</si>
  <si>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</si>
  <si>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</si>
  <si>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</si>
  <si>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</si>
  <si>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</si>
  <si>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</si>
  <si>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</si>
  <si>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</si>
  <si>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</si>
  <si>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</si>
  <si>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</si>
  <si>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</si>
  <si>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</si>
  <si>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</si>
  <si>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</si>
  <si>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</si>
  <si>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</si>
  <si>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</si>
  <si>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</si>
  <si>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</si>
  <si>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</si>
  <si>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</si>
  <si>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</si>
  <si>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</si>
  <si>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</si>
  <si>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</si>
  <si>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</si>
  <si>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</si>
  <si>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</si>
  <si>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</si>
  <si>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</si>
  <si>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</si>
  <si>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</si>
  <si>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</si>
  <si>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</si>
  <si>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</si>
  <si>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</si>
  <si>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</si>
  <si>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</si>
  <si>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</si>
  <si>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</si>
  <si>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</si>
  <si>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</si>
  <si>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</si>
  <si>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</si>
  <si>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</si>
  <si>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</si>
  <si>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</si>
  <si>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</si>
  <si>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</si>
  <si>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</si>
  <si>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</si>
  <si>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</si>
  <si>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</si>
  <si>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</si>
  <si>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</si>
  <si>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</si>
  <si>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</si>
  <si>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</si>
  <si>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</si>
  <si>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</si>
  <si>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</si>
  <si>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</si>
  <si>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</si>
  <si>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</si>
  <si>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</si>
  <si>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</si>
  <si>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</si>
  <si>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</si>
  <si>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</si>
  <si>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</si>
  <si>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</si>
  <si>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</si>
  <si>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</si>
  <si>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</si>
  <si>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</si>
  <si>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</si>
  <si>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</si>
  <si>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</si>
  <si>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</si>
  <si>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</si>
  <si>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</si>
  <si>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</si>
  <si>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</si>
  <si>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</si>
  <si>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</si>
  <si>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</si>
  <si>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</si>
  <si>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</si>
  <si>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</si>
  <si>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</si>
  <si>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</si>
  <si>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</si>
  <si>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</si>
  <si>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</si>
  <si>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</si>
  <si>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</si>
  <si>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</si>
  <si>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</si>
  <si>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</si>
  <si>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</si>
  <si>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</si>
  <si>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</si>
  <si>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</si>
  <si>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</si>
  <si>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</si>
  <si>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</si>
  <si>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</si>
  <si>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</si>
  <si>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</si>
  <si>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</si>
  <si>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</si>
  <si>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</si>
  <si>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</si>
  <si>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</si>
  <si>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</si>
  <si>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</si>
  <si>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</si>
  <si>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</si>
  <si>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</si>
  <si>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</si>
  <si>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</si>
  <si>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</si>
  <si>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</si>
  <si>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</si>
  <si>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</si>
  <si>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</si>
  <si>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</si>
  <si>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</si>
  <si>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</si>
  <si>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</si>
  <si>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</si>
  <si>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</si>
  <si>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</si>
  <si>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</si>
  <si>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</si>
  <si>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</si>
  <si>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</si>
  <si>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</si>
  <si>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</si>
  <si>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</si>
  <si>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</si>
  <si>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</si>
  <si>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</si>
  <si>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</si>
  <si>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</si>
  <si>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</si>
  <si>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</si>
  <si>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</si>
  <si>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</si>
  <si>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</si>
  <si>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</si>
  <si>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</si>
  <si>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</si>
  <si>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</si>
  <si>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</si>
  <si>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</si>
  <si>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</si>
  <si>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</si>
  <si>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</si>
  <si>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</si>
  <si>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</si>
  <si>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</si>
  <si>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</si>
  <si>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</si>
  <si>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</si>
  <si>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</si>
  <si>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</si>
  <si>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</si>
  <si>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</si>
  <si>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</si>
  <si>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</si>
  <si>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</si>
  <si>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</si>
  <si>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</si>
  <si>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</si>
  <si>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</si>
  <si>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</si>
  <si>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</si>
  <si>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</si>
  <si>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</si>
  <si>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</si>
  <si>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</si>
  <si>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</si>
  <si>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</si>
  <si>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</si>
  <si>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</si>
  <si>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</si>
  <si>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</si>
  <si>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</si>
  <si>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</si>
  <si>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</si>
  <si>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</si>
  <si>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</si>
  <si>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</si>
  <si>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</si>
  <si>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</si>
  <si>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</si>
  <si>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</si>
  <si>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</si>
  <si>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</si>
  <si>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</si>
  <si>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</si>
  <si>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</si>
  <si>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</si>
  <si>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</si>
  <si>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</si>
  <si>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</si>
  <si>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</si>
  <si>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</si>
  <si>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</si>
  <si>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</si>
  <si>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</si>
  <si>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</si>
  <si>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</si>
  <si>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</si>
  <si>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</si>
  <si>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</si>
  <si>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</si>
  <si>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</si>
  <si>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</si>
  <si>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</si>
  <si>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</si>
  <si>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</si>
  <si>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</si>
  <si>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</si>
  <si>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</si>
  <si>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</si>
  <si>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</si>
  <si>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</si>
  <si>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</si>
  <si>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</si>
  <si>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</si>
  <si>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</si>
  <si>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</si>
  <si>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</si>
  <si>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</si>
  <si>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</si>
  <si>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</si>
  <si>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</si>
  <si>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</si>
  <si>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</si>
  <si>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</si>
  <si>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</si>
  <si>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</si>
  <si>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</si>
  <si>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</si>
  <si>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</si>
  <si>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</si>
  <si>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</si>
  <si>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</si>
  <si>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</si>
  <si>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</si>
  <si>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</si>
  <si>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</si>
  <si>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</si>
  <si>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</si>
  <si>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</si>
  <si>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</si>
  <si>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</si>
  <si>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</si>
  <si>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</si>
  <si>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</si>
  <si>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</si>
  <si>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</si>
  <si>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</si>
  <si>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</si>
  <si>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</si>
  <si>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</si>
  <si>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</si>
  <si>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</si>
  <si>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</si>
  <si>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</si>
  <si>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</si>
  <si>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</si>
  <si>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</si>
  <si>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</si>
  <si>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</si>
  <si>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</si>
  <si>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</si>
  <si>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</si>
  <si>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</si>
  <si>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</si>
  <si>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</si>
  <si>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</si>
  <si>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</si>
  <si>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</si>
  <si>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</si>
  <si>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</si>
  <si>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</si>
  <si>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</si>
  <si>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</si>
  <si>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</si>
  <si>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</si>
  <si>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</si>
  <si>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</si>
  <si>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</si>
  <si>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</si>
  <si>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</si>
  <si>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</si>
  <si>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</si>
  <si>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</si>
  <si>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</si>
  <si>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</si>
  <si>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</si>
  <si>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</si>
  <si>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</si>
  <si>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</si>
  <si>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</si>
  <si>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</si>
  <si>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</si>
  <si>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</si>
  <si>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</si>
  <si>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</si>
  <si>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</si>
  <si>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</si>
  <si>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</si>
  <si>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</si>
  <si>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</si>
  <si>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</si>
  <si>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</si>
  <si>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</si>
  <si>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</si>
  <si>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</si>
  <si>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</si>
  <si>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</si>
  <si>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</si>
  <si>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</si>
  <si>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</si>
  <si>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</si>
  <si>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</si>
  <si>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</si>
  <si>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</si>
  <si>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</si>
  <si>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</si>
  <si>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</si>
  <si>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</si>
  <si>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</si>
  <si>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</si>
  <si>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</si>
  <si>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</si>
  <si>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</si>
  <si>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</si>
  <si>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</si>
  <si>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</si>
  <si>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</si>
  <si>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</si>
  <si>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</si>
  <si>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</si>
  <si>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</si>
  <si>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</si>
  <si>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</si>
  <si>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</si>
  <si>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</si>
  <si>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</si>
  <si>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</si>
  <si>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</si>
  <si>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</si>
  <si>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</si>
  <si>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</si>
  <si>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</si>
  <si>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</si>
  <si>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</si>
  <si>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</si>
  <si>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</si>
  <si>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</si>
  <si>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</si>
  <si>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</si>
  <si>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</si>
  <si>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</si>
  <si>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</si>
  <si>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</si>
  <si>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</si>
  <si>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</si>
  <si>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</si>
  <si>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</si>
  <si>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</si>
  <si>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</si>
  <si>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</si>
  <si>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</si>
  <si>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</si>
  <si>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</si>
  <si>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</si>
  <si>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</si>
  <si>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</si>
  <si>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</si>
  <si>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</si>
  <si>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</si>
  <si>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</si>
  <si>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</si>
  <si>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</si>
  <si>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</si>
  <si>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</si>
  <si>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</si>
  <si>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</si>
  <si>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</si>
  <si>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</si>
  <si>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</si>
  <si>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</si>
  <si>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</si>
  <si>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</si>
  <si>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</si>
  <si>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</si>
  <si>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</si>
  <si>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</si>
  <si>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</si>
  <si>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</si>
  <si>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</si>
  <si>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</si>
  <si>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</si>
  <si>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</si>
  <si>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</si>
  <si>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</si>
  <si>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</si>
  <si>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</si>
  <si>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</si>
  <si>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</si>
  <si>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</si>
  <si>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</si>
  <si>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</si>
  <si>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</si>
  <si>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</si>
  <si>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</si>
  <si>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</si>
  <si>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</si>
  <si>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</si>
  <si>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</si>
  <si>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</si>
  <si>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</si>
  <si>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</si>
  <si>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</si>
  <si>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</si>
  <si>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</si>
  <si>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</si>
  <si>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</si>
  <si>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</si>
  <si>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</si>
  <si>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</si>
  <si>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</si>
  <si>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</si>
  <si>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</si>
  <si>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</si>
  <si>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</si>
  <si>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</si>
  <si>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</si>
  <si>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</si>
  <si>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</si>
  <si>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</si>
  <si>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</si>
  <si>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</si>
  <si>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</si>
  <si>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</si>
  <si>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</si>
  <si>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</si>
  <si>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</si>
  <si>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</si>
  <si>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</si>
  <si>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</si>
  <si>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</si>
  <si>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</si>
  <si>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</si>
  <si>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</si>
  <si>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</si>
  <si>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</si>
  <si>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</si>
  <si>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</si>
  <si>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</si>
  <si>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</si>
  <si>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</si>
  <si>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</si>
  <si>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</si>
  <si>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</si>
  <si>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</si>
  <si>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</si>
  <si>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</si>
  <si>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</si>
  <si>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</si>
  <si>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</si>
  <si>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</si>
  <si>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</si>
  <si>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</si>
  <si>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</si>
  <si>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</si>
  <si>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</si>
  <si>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</si>
  <si>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</si>
  <si>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</si>
  <si>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</si>
  <si>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</si>
  <si>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</si>
  <si>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</si>
  <si>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</si>
  <si>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</si>
  <si>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</si>
  <si>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</si>
  <si>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</si>
  <si>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</si>
  <si>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</si>
  <si>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</si>
  <si>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</si>
  <si>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</si>
  <si>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</si>
  <si>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</si>
  <si>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</si>
  <si>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</si>
  <si>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</si>
  <si>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</si>
  <si>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</si>
  <si>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</si>
  <si>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</si>
  <si>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</si>
  <si>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</si>
  <si>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</si>
  <si>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</si>
  <si>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</si>
  <si>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</si>
  <si>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</si>
  <si>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</si>
  <si>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</si>
  <si>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</si>
  <si>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</si>
  <si>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</si>
  <si>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</si>
  <si>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</si>
  <si>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</si>
  <si>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</si>
  <si>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</si>
  <si>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</si>
  <si>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</si>
  <si>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</si>
  <si>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</si>
  <si>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</si>
  <si>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</si>
  <si>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</si>
  <si>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</si>
  <si>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</si>
  <si>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</si>
  <si>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</si>
  <si>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</si>
  <si>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</si>
  <si>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</si>
  <si>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</si>
  <si>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</si>
  <si>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</si>
  <si>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</si>
  <si>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</si>
  <si>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</si>
  <si>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</si>
  <si>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</si>
  <si>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</si>
  <si>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</si>
  <si>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</si>
  <si>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</si>
  <si>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</si>
  <si>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</si>
  <si>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</si>
  <si>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</si>
  <si>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</si>
  <si>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</si>
  <si>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</si>
  <si>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</si>
  <si>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</si>
  <si>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</si>
  <si>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</si>
  <si>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</si>
  <si>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</si>
  <si>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</si>
  <si>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</si>
  <si>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</si>
  <si>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</si>
  <si>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</si>
  <si>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</si>
  <si>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</si>
  <si>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</si>
  <si>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</si>
  <si>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</si>
  <si>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</si>
  <si>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</si>
  <si>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</si>
  <si>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</si>
  <si>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</si>
  <si>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</si>
  <si>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</si>
  <si>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</si>
  <si>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</si>
  <si>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</si>
  <si>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</si>
  <si>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</si>
  <si>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</si>
  <si>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</si>
  <si>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</si>
  <si>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</si>
  <si>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</si>
  <si>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</si>
  <si>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</si>
  <si>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</si>
  <si>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</si>
  <si>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</si>
  <si>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</si>
  <si>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</si>
  <si>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</si>
  <si>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</si>
  <si>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</si>
  <si>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</si>
  <si>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</si>
  <si>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</si>
  <si>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</si>
  <si>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</si>
  <si>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</si>
  <si>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</si>
  <si>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</si>
  <si>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</si>
  <si>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</si>
  <si>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</si>
  <si>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</si>
  <si>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</si>
  <si>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</si>
  <si>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</si>
  <si>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</si>
  <si>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</si>
  <si>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</si>
  <si>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</si>
  <si>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</si>
  <si>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</si>
  <si>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</si>
  <si>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</si>
  <si>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</si>
  <si>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</si>
  <si>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</si>
  <si>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</si>
  <si>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</si>
  <si>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</si>
  <si>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</si>
  <si>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</si>
  <si>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</si>
  <si>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</si>
  <si>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</si>
  <si>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</si>
  <si>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</si>
  <si>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</si>
  <si>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</si>
  <si>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</si>
  <si>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</si>
  <si>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</si>
  <si>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</si>
  <si>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</si>
  <si>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</si>
  <si>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</si>
  <si>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</si>
  <si>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</si>
  <si>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</si>
  <si>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</si>
  <si>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</si>
  <si>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</si>
  <si>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</si>
  <si>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</si>
  <si>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</si>
  <si>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</si>
  <si>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</si>
  <si>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</si>
  <si>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</si>
  <si>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</si>
  <si>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</si>
  <si>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</si>
  <si>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</si>
  <si>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</si>
  <si>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</si>
  <si>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</si>
  <si>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</si>
  <si>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</si>
  <si>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</si>
  <si>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</si>
  <si>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</si>
  <si>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</si>
  <si>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</si>
  <si>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</si>
  <si>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</si>
  <si>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</si>
  <si>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</si>
  <si>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</si>
  <si>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</si>
  <si>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</si>
  <si>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</si>
  <si>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</si>
  <si>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</si>
  <si>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</si>
  <si>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</si>
  <si>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</si>
  <si>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</si>
  <si>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</si>
  <si>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</si>
  <si>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</si>
  <si>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</si>
  <si>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</si>
  <si>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</si>
  <si>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</si>
  <si>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</si>
  <si>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</si>
  <si>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</si>
  <si>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</si>
  <si>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</si>
  <si>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</si>
  <si>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</si>
  <si>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</si>
  <si>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</si>
  <si>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</si>
  <si>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</si>
  <si>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</si>
  <si>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</si>
  <si>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</si>
  <si>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</si>
  <si>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</si>
  <si>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</si>
  <si>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</si>
  <si>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</si>
  <si>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</si>
  <si>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</si>
  <si>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</si>
  <si>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</si>
  <si>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</si>
  <si>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</si>
  <si>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</si>
  <si>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</si>
  <si>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</si>
  <si>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</si>
  <si>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</si>
  <si>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</si>
  <si>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</si>
  <si>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</si>
  <si>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</si>
  <si>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</si>
  <si>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</si>
  <si>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</si>
  <si>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</si>
  <si>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</si>
  <si>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</si>
  <si>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</si>
  <si>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</si>
  <si>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</si>
  <si>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</si>
  <si>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</si>
  <si>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</si>
  <si>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</si>
  <si>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</si>
  <si>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</si>
  <si>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</si>
  <si>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</si>
  <si>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</si>
  <si>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</si>
  <si>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</si>
  <si>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</si>
  <si>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</si>
  <si>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</si>
  <si>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</si>
  <si>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</si>
  <si>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</si>
  <si>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</si>
  <si>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</si>
  <si>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</si>
  <si>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</si>
  <si>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</si>
  <si>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</si>
  <si>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</si>
  <si>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</si>
  <si>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</si>
  <si>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</si>
  <si>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</si>
  <si>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</si>
  <si>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</si>
  <si>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</si>
  <si>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</si>
  <si>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</si>
  <si>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</si>
  <si>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</si>
  <si>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</si>
  <si>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</si>
  <si>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</si>
  <si>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</si>
  <si>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</si>
  <si>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</si>
  <si>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</si>
  <si>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</si>
  <si>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</si>
  <si>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</si>
  <si>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</si>
  <si>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</si>
  <si>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</si>
  <si>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</si>
  <si>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</si>
  <si>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</si>
  <si>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</si>
  <si>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</si>
  <si>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</si>
  <si>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</si>
  <si>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</si>
  <si>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</si>
  <si>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</si>
  <si>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</si>
  <si>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</si>
  <si>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</si>
  <si>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</si>
  <si>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</si>
  <si>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</si>
  <si>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</si>
  <si>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</si>
  <si>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</si>
  <si>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</si>
  <si>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</si>
  <si>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</si>
  <si>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</si>
  <si>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</si>
  <si>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</si>
  <si>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</si>
  <si>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</si>
  <si>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</si>
  <si>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</si>
  <si>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</si>
  <si>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</si>
  <si>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</si>
  <si>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</si>
  <si>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</si>
  <si>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</si>
  <si>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</si>
  <si>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</si>
  <si>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</si>
  <si>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</si>
  <si>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</si>
  <si>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</si>
  <si>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</si>
  <si>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</si>
  <si>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</si>
  <si>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</si>
  <si>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</si>
  <si>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</si>
  <si>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</si>
  <si>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</si>
  <si>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</si>
  <si>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</si>
  <si>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</si>
  <si>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</si>
  <si>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</si>
  <si>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</si>
  <si>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</si>
  <si>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</si>
  <si>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</si>
  <si>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</si>
  <si>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</si>
  <si>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</si>
  <si>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</si>
  <si>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</si>
  <si>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</si>
  <si>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</si>
  <si>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</si>
  <si>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</si>
  <si>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</si>
  <si>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</si>
  <si>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</si>
  <si>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</si>
  <si>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</si>
  <si>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</si>
  <si>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</si>
  <si>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</si>
  <si>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</si>
  <si>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</si>
  <si>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</si>
  <si>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</si>
  <si>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</si>
  <si>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</si>
  <si>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</si>
  <si>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</si>
  <si>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</si>
  <si>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</si>
  <si>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</si>
  <si>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</si>
  <si>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</si>
  <si>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</si>
  <si>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</si>
  <si>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</si>
  <si>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</si>
  <si>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</si>
  <si>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</si>
  <si>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</si>
  <si>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</si>
  <si>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</si>
  <si>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</si>
  <si>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</si>
  <si>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</si>
  <si>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</si>
  <si>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</si>
  <si>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</si>
  <si>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</si>
  <si>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</si>
  <si>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</si>
  <si>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</si>
  <si>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</si>
  <si>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</si>
  <si>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</si>
  <si>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</si>
  <si>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</si>
  <si>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</si>
  <si>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</si>
  <si>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</si>
  <si>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</si>
  <si>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</si>
  <si>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</si>
  <si>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</si>
  <si>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</si>
  <si>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</si>
  <si>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</si>
  <si>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</si>
  <si>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</si>
  <si>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</si>
  <si>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</si>
  <si>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</si>
  <si>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</si>
  <si>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</si>
  <si>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</si>
  <si>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</si>
  <si>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</si>
  <si>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</si>
  <si>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</si>
  <si>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</si>
  <si>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</si>
  <si>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</si>
  <si>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</si>
  <si>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</si>
  <si>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</si>
  <si>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</si>
  <si>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</si>
  <si>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</si>
  <si>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</si>
  <si>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</si>
  <si>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</si>
  <si>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</si>
  <si>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</si>
  <si>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</si>
  <si>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</si>
  <si>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</si>
  <si>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</si>
  <si>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</si>
  <si>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</si>
  <si>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</si>
  <si>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</si>
  <si>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</si>
  <si>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</si>
  <si>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funding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</si>
  <si>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</si>
  <si>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</si>
  <si>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</si>
  <si>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</si>
  <si>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</si>
  <si>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</si>
  <si>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</si>
  <si>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</si>
  <si>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</si>
  <si>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</si>
  <si>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</si>
  <si>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</si>
  <si>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</si>
  <si>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</si>
  <si>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</si>
  <si>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</si>
  <si>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</si>
  <si>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</si>
  <si>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</si>
  <si>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</si>
  <si>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</si>
  <si>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</si>
  <si>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</si>
  <si>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</si>
  <si>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</si>
  <si>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</si>
  <si>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</si>
  <si>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</si>
  <si>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</si>
  <si>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</si>
  <si>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</si>
  <si>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</si>
  <si>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</si>
  <si>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</si>
  <si>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</si>
  <si>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</si>
  <si>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</si>
  <si>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</si>
  <si>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</si>
  <si>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</si>
  <si>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</si>
  <si>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</si>
  <si>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</si>
  <si>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</si>
  <si>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</si>
  <si>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</si>
  <si>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</si>
  <si>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</si>
  <si>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</si>
  <si>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</si>
  <si>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</si>
  <si>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</si>
  <si>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</si>
  <si>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</si>
  <si>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</si>
  <si>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</si>
  <si>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</si>
  <si>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</si>
  <si>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</si>
  <si>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</si>
  <si>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</si>
  <si>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</si>
  <si>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</si>
  <si>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</si>
  <si>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</si>
  <si>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</si>
  <si>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</si>
  <si>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</si>
  <si>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</si>
  <si>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</si>
  <si>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</si>
  <si>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</si>
  <si>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</si>
  <si>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</si>
  <si>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</si>
  <si>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</si>
  <si>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</si>
  <si>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</si>
  <si>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</si>
  <si>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</si>
  <si>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</si>
  <si>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</si>
  <si>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</si>
  <si>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</si>
  <si>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</si>
  <si>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Pledged</t>
  </si>
  <si>
    <t>Upper Quartile</t>
  </si>
  <si>
    <t>Lower Quartile</t>
  </si>
  <si>
    <t>IQR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</si>
  <si>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</si>
  <si>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</si>
  <si>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</si>
  <si>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</si>
  <si>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</si>
  <si>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</si>
  <si>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</si>
  <si>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</si>
  <si>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</si>
  <si>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</si>
  <si>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</si>
  <si>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</si>
  <si>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</si>
  <si>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</si>
  <si>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</si>
  <si>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</si>
  <si>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</si>
  <si>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</si>
  <si>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</si>
  <si>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Sum of Percent Successful</t>
  </si>
  <si>
    <t>Sum of Percent Failed</t>
  </si>
  <si>
    <t>Sum of 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</si>
</sst>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" fontId="0" fillId="0" borderId="0" xfId="0" applyNumberFormat="1"/>
    <xf numFmtId="2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14D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layout>
        <c:manualLayout>
          <c:xMode val="edge"/>
          <c:yMode val="edge"/>
          <c:x val="0.38811160561451563"/>
          <c:y val="3.4836212958042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07699037620297"/>
          <c:y val="0.18747161972851553"/>
          <c:w val="0.80147205003629862"/>
          <c:h val="0.63636539297618477"/>
        </c:manualLayout>
      </c:layout>
      <c:lineChart>
        <c:grouping val="standard"/>
        <c:varyColors val="0"/>
        <c:ser>
          <c:idx val="0"/>
          <c:order val="0"/>
          <c:tx>
            <c:v>Sum of 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66.005665722379604</c:v>
              </c:pt>
              <c:pt idx="1">
                <c:v>47.727272727272727</c:v>
              </c:pt>
              <c:pt idx="2">
                <c:v>46.766169154228855</c:v>
              </c:pt>
              <c:pt idx="3">
                <c:v>41.891891891891895</c:v>
              </c:pt>
              <c:pt idx="4">
                <c:v>40.145985401459853</c:v>
              </c:pt>
              <c:pt idx="5">
                <c:v>39.024390243902438</c:v>
              </c:pt>
              <c:pt idx="6">
                <c:v>47.272727272727273</c:v>
              </c:pt>
              <c:pt idx="7">
                <c:v>48.837209302325576</c:v>
              </c:pt>
              <c:pt idx="8">
                <c:v>28.571428571428569</c:v>
              </c:pt>
              <c:pt idx="9">
                <c:v>53.212290502793294</c:v>
              </c:pt>
              <c:pt idx="10">
                <c:v>19.36936936936937</c:v>
              </c:pt>
              <c:pt idx="11">
                <c:v>71.081677704194263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930-4B84-AACF-9D74483142E1}"/>
            </c:ext>
          </c:extLst>
        </c:ser>
        <c:ser>
          <c:idx val="1"/>
          <c:order val="1"/>
          <c:tx>
            <c:v>Sum of 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29.745042492917843</c:v>
              </c:pt>
              <c:pt idx="1">
                <c:v>40.909090909090914</c:v>
              </c:pt>
              <c:pt idx="2">
                <c:v>44.776119402985074</c:v>
              </c:pt>
              <c:pt idx="3">
                <c:v>48.648648648648653</c:v>
              </c:pt>
              <c:pt idx="4">
                <c:v>46.715328467153284</c:v>
              </c:pt>
              <c:pt idx="5">
                <c:v>45.121951219512198</c:v>
              </c:pt>
              <c:pt idx="6">
                <c:v>40</c:v>
              </c:pt>
              <c:pt idx="7">
                <c:v>37.209302325581397</c:v>
              </c:pt>
              <c:pt idx="8">
                <c:v>52.380952380952387</c:v>
              </c:pt>
              <c:pt idx="9">
                <c:v>39.52513966480447</c:v>
              </c:pt>
              <c:pt idx="10">
                <c:v>58.108108108108105</c:v>
              </c:pt>
              <c:pt idx="11">
                <c:v>24.944812362030905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930-4B84-AACF-9D74483142E1}"/>
            </c:ext>
          </c:extLst>
        </c:ser>
        <c:ser>
          <c:idx val="2"/>
          <c:order val="2"/>
          <c:tx>
            <c:v>Sum of 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4.2492917847025495</c:v>
              </c:pt>
              <c:pt idx="1">
                <c:v>11.363636363636363</c:v>
              </c:pt>
              <c:pt idx="2">
                <c:v>8.4577114427860707</c:v>
              </c:pt>
              <c:pt idx="3">
                <c:v>9.4594594594594597</c:v>
              </c:pt>
              <c:pt idx="4">
                <c:v>13.138686131386862</c:v>
              </c:pt>
              <c:pt idx="5">
                <c:v>15.853658536585366</c:v>
              </c:pt>
              <c:pt idx="6">
                <c:v>12.727272727272727</c:v>
              </c:pt>
              <c:pt idx="7">
                <c:v>13.953488372093023</c:v>
              </c:pt>
              <c:pt idx="8">
                <c:v>19.047619047619047</c:v>
              </c:pt>
              <c:pt idx="9">
                <c:v>7.2625698324022352</c:v>
              </c:pt>
              <c:pt idx="10">
                <c:v>22.522522522522522</c:v>
              </c:pt>
              <c:pt idx="11">
                <c:v>3.9735099337748347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930-4B84-AACF-9D7448314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103552"/>
        <c:axId val="1085106880"/>
      </c:lineChart>
      <c:catAx>
        <c:axId val="10851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106880"/>
        <c:crosses val="autoZero"/>
        <c:auto val="1"/>
        <c:lblAlgn val="ctr"/>
        <c:lblOffset val="100"/>
        <c:noMultiLvlLbl val="0"/>
      </c:catAx>
      <c:valAx>
        <c:axId val="10851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07140248773251"/>
          <c:y val="9.7688249091562929E-2"/>
          <c:w val="0.60567446554541771"/>
          <c:h val="7.3894339410782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Lanch Date</a:t>
            </a:r>
          </a:p>
        </c:rich>
      </c:tx>
      <c:layout>
        <c:manualLayout>
          <c:xMode val="edge"/>
          <c:yMode val="edge"/>
          <c:x val="0.26984096939805607"/>
          <c:y val="6.74031003720307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9-47C7-A314-F5051113D1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A1-4CC4-85E6-BA48A70CC9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A1-4CC4-85E6-BA48A70CC96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A1-4CC4-85E6-BA48A70CC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99072"/>
        <c:axId val="715297824"/>
      </c:lineChart>
      <c:catAx>
        <c:axId val="7152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97824"/>
        <c:crosses val="autoZero"/>
        <c:auto val="1"/>
        <c:lblAlgn val="ctr"/>
        <c:lblOffset val="100"/>
        <c:noMultiLvlLbl val="0"/>
      </c:catAx>
      <c:valAx>
        <c:axId val="7152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44593545525121"/>
          <c:y val="6.99912421477137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46260766699939E-2"/>
          <c:y val="0.13629798577310318"/>
          <c:w val="0.81251487930205912"/>
          <c:h val="0.692742585868597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0-464A-AC6F-BE4EABBACA7B}"/>
            </c:ext>
          </c:extLst>
        </c:ser>
        <c:ser>
          <c:idx val="1"/>
          <c:order val="1"/>
          <c:tx>
            <c:strRef>
              <c:f>'Cat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0-4F13-B096-D37F25D91A92}"/>
            </c:ext>
          </c:extLst>
        </c:ser>
        <c:ser>
          <c:idx val="2"/>
          <c:order val="2"/>
          <c:tx>
            <c:strRef>
              <c:f>'Cat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C-4403-9B01-E2E33459BC04}"/>
            </c:ext>
          </c:extLst>
        </c:ser>
        <c:ser>
          <c:idx val="3"/>
          <c:order val="3"/>
          <c:tx>
            <c:strRef>
              <c:f>'Cat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CFD-B500-C96E43C69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866816"/>
        <c:axId val="2073185776"/>
      </c:barChart>
      <c:catAx>
        <c:axId val="5738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185776"/>
        <c:crosses val="autoZero"/>
        <c:auto val="1"/>
        <c:lblAlgn val="ctr"/>
        <c:lblOffset val="100"/>
        <c:noMultiLvlLbl val="0"/>
      </c:catAx>
      <c:valAx>
        <c:axId val="20731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6681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45583628768742"/>
          <c:w val="0.71001159230096234"/>
          <c:h val="0.316367030321627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Stats'!$B$6:$B$8</c:f>
              <c:numCache>
                <c:formatCode>General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D-4B54-893E-5E34C5A83153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Stats'!$C$6:$C$8</c:f>
              <c:numCache>
                <c:formatCode>General</c:formatCode>
                <c:ptCount val="2"/>
                <c:pt idx="0">
                  <c:v>40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D-4B54-893E-5E34C5A83153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Stats'!$D$6:$D$8</c:f>
              <c:numCache>
                <c:formatCode>General</c:formatCode>
                <c:ptCount val="2"/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D-4B54-893E-5E34C5A83153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Stats'!$E$6:$E$8</c:f>
              <c:numCache>
                <c:formatCode>General</c:formatCode>
                <c:ptCount val="2"/>
                <c:pt idx="0">
                  <c:v>45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4-4098-B9B1-BE7958A3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8111839"/>
        <c:axId val="2058113087"/>
      </c:barChart>
      <c:catAx>
        <c:axId val="205811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13087"/>
        <c:crosses val="autoZero"/>
        <c:auto val="1"/>
        <c:lblAlgn val="ctr"/>
        <c:lblOffset val="100"/>
        <c:noMultiLvlLbl val="0"/>
      </c:catAx>
      <c:valAx>
        <c:axId val="20581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Comparison of Successful and Failed Kickstarters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4DE42860-DE35-4017-A6FF-84D0B501CB7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5D40B3-9545-48A4-9A78-418718C3678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7EAF8C-893D-4AEF-9FDC-24165A59B5D5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17</xdr:row>
      <xdr:rowOff>7620</xdr:rowOff>
    </xdr:from>
    <xdr:to>
      <xdr:col>7</xdr:col>
      <xdr:colOff>617220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40797-0217-4231-8DFB-A33563DFB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152400</xdr:rowOff>
    </xdr:from>
    <xdr:to>
      <xdr:col>16</xdr:col>
      <xdr:colOff>304800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4EE07-9796-4C4D-BA10-FB7D8B97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66FF5A-3AAD-44F8-94DB-F2A1CFEB06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2D1044-2C5D-4B90-A48E-0A34C1ECE0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1</xdr:row>
      <xdr:rowOff>149542</xdr:rowOff>
    </xdr:from>
    <xdr:to>
      <xdr:col>16</xdr:col>
      <xdr:colOff>335280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52FCA-2C05-45A7-8517-6FEE5D04A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18096</xdr:rowOff>
    </xdr:from>
    <xdr:to>
      <xdr:col>16</xdr:col>
      <xdr:colOff>457200</xdr:colOff>
      <xdr:row>32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3DE45-C2C8-484D-ABD2-2FA5917C0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alker" refreshedDate="44654.086287268517" createdVersion="7" refreshedVersion="7" minRefreshableVersion="3" recordCount="4114" xr:uid="{4391DF3F-29DD-4A79-B263-5F891C66803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ing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alker" refreshedDate="44654.086289467596" createdVersion="7" refreshedVersion="7" minRefreshableVersion="3" recordCount="4114" xr:uid="{AC552650-6F31-4D25-850F-AC938BAA0D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ing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3A219-0464-4710-B201-F2496662CD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13A91-E9D6-4E2C-B623-5B4C6427E91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FFADB-77EE-41A0-ACD0-A1DEF4F9D1A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20" hier="-1"/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K2" sqref="K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22" bestFit="1" customWidth="1"/>
    <col min="5" max="5" width="16.44140625" style="24" customWidth="1"/>
    <col min="6" max="6" width="16.44140625" style="9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style="16" customWidth="1"/>
    <col min="20" max="20" width="20.88671875" style="16" customWidth="1"/>
    <col min="21" max="21" width="16.5546875" customWidth="1"/>
    <col min="22" max="22" width="8.77734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25" t="s">
        <v>8216</v>
      </c>
      <c r="E1" s="23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2" t="s">
        <v>8308</v>
      </c>
      <c r="R2" t="s">
        <v>8309</v>
      </c>
      <c r="S2" s="16">
        <f>(((K2/60)/60)/24)+DATE(1970,1,1)</f>
        <v>42177.007071759261</v>
      </c>
      <c r="T2" s="16">
        <f>(((J2/60)/60)/24)+DATE(1970,1,1)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2" t="s">
        <v>8308</v>
      </c>
      <c r="R3" t="s">
        <v>8309</v>
      </c>
      <c r="S3" s="16">
        <f t="shared" ref="S3:S66" si="2">(((K3/60)/60)/24)+DATE(1970,1,1)</f>
        <v>42766.600497685184</v>
      </c>
      <c r="T3" s="16">
        <f t="shared" ref="T3:T66" si="3">(((J3/60)/60)/24)+DATE(1970,1,1)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2" t="s">
        <v>8308</v>
      </c>
      <c r="R6" t="s">
        <v>8309</v>
      </c>
      <c r="S6" s="16">
        <f>(((K6/60)/60)/24)+DATE(1970,1,1)</f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2" t="s">
        <v>8308</v>
      </c>
      <c r="R67" t="s">
        <v>8310</v>
      </c>
      <c r="S67" s="16">
        <f t="shared" ref="S67:S130" si="7">(((K67/60)/60)/24)+DATE(1970,1,1)</f>
        <v>41835.821226851855</v>
      </c>
      <c r="T67" s="16">
        <f t="shared" ref="T67:T130" si="8">(((J67/60)/60)/24)+DATE(1970,1,1)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10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2" t="s">
        <v>8308</v>
      </c>
      <c r="R131" t="s">
        <v>8311</v>
      </c>
      <c r="S131" s="16">
        <f t="shared" ref="S131:S194" si="12">(((K131/60)/60)/24)+DATE(1970,1,1)</f>
        <v>41882.937303240738</v>
      </c>
      <c r="T131" s="16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10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5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2" t="s">
        <v>8308</v>
      </c>
      <c r="R195" t="s">
        <v>8312</v>
      </c>
      <c r="S195" s="16">
        <f t="shared" ref="S195:S258" si="17">(((K195/60)/60)/24)+DATE(1970,1,1)</f>
        <v>41911.934791666667</v>
      </c>
      <c r="T195" s="16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20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2" t="s">
        <v>8308</v>
      </c>
      <c r="R259" t="s">
        <v>8313</v>
      </c>
      <c r="S259" s="16">
        <f t="shared" ref="S259:S322" si="22">(((K259/60)/60)/24)+DATE(1970,1,1)</f>
        <v>42479.626875000002</v>
      </c>
      <c r="T259" s="16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5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2" t="s">
        <v>8308</v>
      </c>
      <c r="R323" t="s">
        <v>8313</v>
      </c>
      <c r="S323" s="16">
        <f t="shared" ref="S323:S386" si="27">(((K323/60)/60)/24)+DATE(1970,1,1)</f>
        <v>42647.446597222224</v>
      </c>
      <c r="T323" s="16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5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30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2" t="s">
        <v>8308</v>
      </c>
      <c r="R387" t="s">
        <v>8313</v>
      </c>
      <c r="S387" s="16">
        <f t="shared" ref="S387:S450" si="32">(((K387/60)/60)/24)+DATE(1970,1,1)</f>
        <v>41934.584502314814</v>
      </c>
      <c r="T387" s="16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30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35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2" t="s">
        <v>8308</v>
      </c>
      <c r="R451" t="s">
        <v>8314</v>
      </c>
      <c r="S451" s="16">
        <f t="shared" ref="S451:S514" si="37">(((K451/60)/60)/24)+DATE(1970,1,1)</f>
        <v>41534.568113425928</v>
      </c>
      <c r="T451" s="16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35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40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2" t="s">
        <v>8308</v>
      </c>
      <c r="R515" t="s">
        <v>8314</v>
      </c>
      <c r="S515" s="16">
        <f t="shared" ref="S515:S578" si="42">(((K515/60)/60)/24)+DATE(1970,1,1)</f>
        <v>42552.653993055559</v>
      </c>
      <c r="T515" s="16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22">
        <v>5000</v>
      </c>
      <c r="E522" s="24">
        <v>5105</v>
      </c>
      <c r="F522" s="9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22">
        <v>5000</v>
      </c>
      <c r="E523" s="24">
        <v>5232</v>
      </c>
      <c r="F523" s="9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22">
        <v>3000</v>
      </c>
      <c r="E524" s="24">
        <v>3440</v>
      </c>
      <c r="F524" s="9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22">
        <v>5000</v>
      </c>
      <c r="E525" s="24">
        <v>6030</v>
      </c>
      <c r="F525" s="9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22">
        <v>3500</v>
      </c>
      <c r="E526" s="24">
        <v>3803.55</v>
      </c>
      <c r="F526" s="9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22">
        <v>12000</v>
      </c>
      <c r="E527" s="24">
        <v>12000</v>
      </c>
      <c r="F527" s="9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22">
        <v>1500</v>
      </c>
      <c r="E528" s="24">
        <v>1710</v>
      </c>
      <c r="F528" s="9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22">
        <v>10000</v>
      </c>
      <c r="E529" s="24">
        <v>10085</v>
      </c>
      <c r="F529" s="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22">
        <v>1150</v>
      </c>
      <c r="E530" s="24">
        <v>1330</v>
      </c>
      <c r="F530" s="9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22">
        <v>1200</v>
      </c>
      <c r="E531" s="24">
        <v>1565</v>
      </c>
      <c r="F531" s="9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22">
        <v>3405</v>
      </c>
      <c r="E532" s="24">
        <v>3670</v>
      </c>
      <c r="F532" s="9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22">
        <v>4000</v>
      </c>
      <c r="E533" s="24">
        <v>4000</v>
      </c>
      <c r="F533" s="9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22">
        <v>10000</v>
      </c>
      <c r="E534" s="24">
        <v>12325</v>
      </c>
      <c r="F534" s="9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22">
        <v>2000</v>
      </c>
      <c r="E535" s="24">
        <v>2004</v>
      </c>
      <c r="F535" s="9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22">
        <v>15000</v>
      </c>
      <c r="E536" s="24">
        <v>15700</v>
      </c>
      <c r="F536" s="9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22">
        <v>2000</v>
      </c>
      <c r="E537" s="24">
        <v>2050</v>
      </c>
      <c r="F537" s="9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22">
        <v>3300</v>
      </c>
      <c r="E538" s="24">
        <v>3902.5</v>
      </c>
      <c r="F538" s="9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22">
        <v>2000</v>
      </c>
      <c r="E539" s="24">
        <v>2410</v>
      </c>
      <c r="F539" s="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22">
        <v>5000</v>
      </c>
      <c r="E540" s="24">
        <v>15121</v>
      </c>
      <c r="F540" s="9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22">
        <v>500</v>
      </c>
      <c r="E541" s="24">
        <v>503.22</v>
      </c>
      <c r="F541" s="9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40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4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2" t="s">
        <v>8317</v>
      </c>
      <c r="R579" t="s">
        <v>8318</v>
      </c>
      <c r="S579" s="16">
        <f t="shared" ref="S579:S642" si="47">(((K579/60)/60)/24)+DATE(1970,1,1)</f>
        <v>42450.589143518519</v>
      </c>
      <c r="T579" s="16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45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2" t="s">
        <v>8317</v>
      </c>
      <c r="R643" t="s">
        <v>8319</v>
      </c>
      <c r="S643" s="16">
        <f t="shared" ref="S643:S706" si="52">(((K643/60)/60)/24)+DATE(1970,1,1)</f>
        <v>42199.57</v>
      </c>
      <c r="T643" s="16">
        <f t="shared" ref="T643:T706" si="53">(((J643/60)/60)/24)+DATE(1970,1,1)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5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55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2" t="s">
        <v>8317</v>
      </c>
      <c r="R707" t="s">
        <v>8319</v>
      </c>
      <c r="S707" s="16">
        <f t="shared" ref="S707:S770" si="57">(((K707/60)/60)/24)+DATE(1970,1,1)</f>
        <v>42726.491643518515</v>
      </c>
      <c r="T707" s="16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55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60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2" t="s">
        <v>8320</v>
      </c>
      <c r="R771" t="s">
        <v>8322</v>
      </c>
      <c r="S771" s="16">
        <f t="shared" ref="S771:S834" si="62">(((K771/60)/60)/24)+DATE(1970,1,1)</f>
        <v>41604.996458333335</v>
      </c>
      <c r="T771" s="16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60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65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2" t="s">
        <v>8323</v>
      </c>
      <c r="R835" t="s">
        <v>8324</v>
      </c>
      <c r="S835" s="16">
        <f t="shared" ref="S835:S898" si="67">(((K835/60)/60)/24)+DATE(1970,1,1)</f>
        <v>41718.878182870372</v>
      </c>
      <c r="T835" s="16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65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70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2" t="s">
        <v>8323</v>
      </c>
      <c r="R899" t="s">
        <v>8327</v>
      </c>
      <c r="S899" s="16">
        <f t="shared" ref="S899:S962" si="72">(((K899/60)/60)/24)+DATE(1970,1,1)</f>
        <v>41211.688750000001</v>
      </c>
      <c r="T899" s="16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70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75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2" t="s">
        <v>8317</v>
      </c>
      <c r="R963" t="s">
        <v>8319</v>
      </c>
      <c r="S963" s="16">
        <f t="shared" ref="S963:S1026" si="77">(((K963/60)/60)/24)+DATE(1970,1,1)</f>
        <v>42740.693692129629</v>
      </c>
      <c r="T963" s="16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7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80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2" t="s">
        <v>8323</v>
      </c>
      <c r="R1027" t="s">
        <v>8328</v>
      </c>
      <c r="S1027" s="16">
        <f t="shared" ref="S1027:S1090" si="82">(((K1027/60)/60)/24)+DATE(1970,1,1)</f>
        <v>42049.833761574075</v>
      </c>
      <c r="T1027" s="16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80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85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2" t="s">
        <v>8331</v>
      </c>
      <c r="R1091" t="s">
        <v>8332</v>
      </c>
      <c r="S1091" s="16">
        <f t="shared" ref="S1091:S1154" si="87">(((K1091/60)/60)/24)+DATE(1970,1,1)</f>
        <v>42151.189525462964</v>
      </c>
      <c r="T1091" s="16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85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90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2" t="s">
        <v>8334</v>
      </c>
      <c r="R1155" t="s">
        <v>8335</v>
      </c>
      <c r="S1155" s="16">
        <f t="shared" ref="S1155:S1218" si="92">(((K1155/60)/60)/24)+DATE(1970,1,1)</f>
        <v>42143.714178240742</v>
      </c>
      <c r="T1155" s="16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90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9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2" t="s">
        <v>8336</v>
      </c>
      <c r="R1219" t="s">
        <v>8337</v>
      </c>
      <c r="S1219" s="16">
        <f t="shared" ref="S1219:S1282" si="97">(((K1219/60)/60)/24)+DATE(1970,1,1)</f>
        <v>42535.809490740736</v>
      </c>
      <c r="T1219" s="16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9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10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2" t="s">
        <v>8323</v>
      </c>
      <c r="R1283" t="s">
        <v>8324</v>
      </c>
      <c r="S1283" s="16">
        <f t="shared" ref="S1283:S1346" si="102">(((K1283/60)/60)/24)+DATE(1970,1,1)</f>
        <v>41463.743472222224</v>
      </c>
      <c r="T1283" s="16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22">
        <v>2000</v>
      </c>
      <c r="E1286" s="24">
        <v>2020</v>
      </c>
      <c r="F1286" s="9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22">
        <v>2000</v>
      </c>
      <c r="E1287" s="24">
        <v>2033</v>
      </c>
      <c r="F1287" s="9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22">
        <v>1500</v>
      </c>
      <c r="E1288" s="24">
        <v>1625</v>
      </c>
      <c r="F1288" s="9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22">
        <v>250</v>
      </c>
      <c r="E1289" s="24">
        <v>605</v>
      </c>
      <c r="F1289" s="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22">
        <v>4000</v>
      </c>
      <c r="E1290" s="24">
        <v>4018</v>
      </c>
      <c r="F1290" s="9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22">
        <v>1500</v>
      </c>
      <c r="E1291" s="24">
        <v>1876</v>
      </c>
      <c r="F1291" s="9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22">
        <v>3500</v>
      </c>
      <c r="E1292" s="24">
        <v>3800</v>
      </c>
      <c r="F1292" s="9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22">
        <v>3000</v>
      </c>
      <c r="E1293" s="24">
        <v>4371</v>
      </c>
      <c r="F1293" s="9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22">
        <v>1700</v>
      </c>
      <c r="E1294" s="24">
        <v>1870</v>
      </c>
      <c r="F1294" s="9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22">
        <v>15000</v>
      </c>
      <c r="E1295" s="24">
        <v>15335</v>
      </c>
      <c r="F1295" s="9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22">
        <v>500</v>
      </c>
      <c r="E1296" s="24">
        <v>610</v>
      </c>
      <c r="F1296" s="9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22">
        <v>2500</v>
      </c>
      <c r="E1297" s="24">
        <v>2549</v>
      </c>
      <c r="F1297" s="9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22">
        <v>850</v>
      </c>
      <c r="E1298" s="24">
        <v>1200</v>
      </c>
      <c r="F1298" s="9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22">
        <v>20000</v>
      </c>
      <c r="E1299" s="24">
        <v>21905</v>
      </c>
      <c r="F1299" s="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22">
        <v>2000</v>
      </c>
      <c r="E1300" s="24">
        <v>2093</v>
      </c>
      <c r="F1300" s="9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22">
        <v>3500</v>
      </c>
      <c r="E1301" s="24">
        <v>4340</v>
      </c>
      <c r="F1301" s="9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22">
        <v>3000</v>
      </c>
      <c r="E1302" s="24">
        <v>4050</v>
      </c>
      <c r="F1302" s="9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22">
        <v>2000</v>
      </c>
      <c r="E1303" s="24">
        <v>2055</v>
      </c>
      <c r="F1303" s="9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22">
        <v>2500</v>
      </c>
      <c r="E1304" s="24">
        <v>2500</v>
      </c>
      <c r="F1304" s="9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22">
        <v>3500</v>
      </c>
      <c r="E1305" s="24">
        <v>4559.13</v>
      </c>
      <c r="F1305" s="9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10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105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2" t="s">
        <v>8320</v>
      </c>
      <c r="R1347" t="s">
        <v>8321</v>
      </c>
      <c r="S1347" s="16">
        <f t="shared" ref="S1347:S1410" si="107">(((K1347/60)/60)/24)+DATE(1970,1,1)</f>
        <v>41799.814340277779</v>
      </c>
      <c r="T1347" s="16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105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110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2" t="s">
        <v>8320</v>
      </c>
      <c r="R1411" t="s">
        <v>8339</v>
      </c>
      <c r="S1411" s="16">
        <f t="shared" ref="S1411:S1474" si="112">(((K1411/60)/60)/24)+DATE(1970,1,1)</f>
        <v>41945.133506944447</v>
      </c>
      <c r="T1411" s="16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110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115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2" t="s">
        <v>8320</v>
      </c>
      <c r="R1475" t="s">
        <v>8340</v>
      </c>
      <c r="S1475" s="16">
        <f t="shared" ref="S1475:S1538" si="117">(((K1475/60)/60)/24)+DATE(1970,1,1)</f>
        <v>40939.979618055557</v>
      </c>
      <c r="T1475" s="16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11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120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2" t="s">
        <v>8336</v>
      </c>
      <c r="R1539" t="s">
        <v>8337</v>
      </c>
      <c r="S1539" s="16">
        <f t="shared" ref="S1539:S1602" si="122">(((K1539/60)/60)/24)+DATE(1970,1,1)</f>
        <v>42552.315127314811</v>
      </c>
      <c r="T1539" s="16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120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25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2" t="s">
        <v>8323</v>
      </c>
      <c r="R1603" t="s">
        <v>8324</v>
      </c>
      <c r="S1603" s="16">
        <f t="shared" ref="S1603:S1666" si="127">(((K1603/60)/60)/24)+DATE(1970,1,1)</f>
        <v>40638.092974537038</v>
      </c>
      <c r="T1603" s="16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2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30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2" t="s">
        <v>8323</v>
      </c>
      <c r="R1667" t="s">
        <v>8344</v>
      </c>
      <c r="S1667" s="16">
        <f t="shared" ref="S1667:S1730" si="132">(((K1667/60)/60)/24)+DATE(1970,1,1)</f>
        <v>40564.649456018517</v>
      </c>
      <c r="T1667" s="16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30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35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2" t="s">
        <v>8323</v>
      </c>
      <c r="R1731" t="s">
        <v>8345</v>
      </c>
      <c r="S1731" s="16">
        <f t="shared" ref="S1731:S1794" si="137">(((K1731/60)/60)/24)+DATE(1970,1,1)</f>
        <v>42471.052152777775</v>
      </c>
      <c r="T1731" s="16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35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40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2" t="s">
        <v>8336</v>
      </c>
      <c r="R1795" t="s">
        <v>8337</v>
      </c>
      <c r="S1795" s="16">
        <f t="shared" ref="S1795:S1858" si="142">(((K1795/60)/60)/24)+DATE(1970,1,1)</f>
        <v>41940.89166666667</v>
      </c>
      <c r="T1795" s="16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40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4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2" t="s">
        <v>8323</v>
      </c>
      <c r="R1859" t="s">
        <v>8324</v>
      </c>
      <c r="S1859" s="16">
        <f t="shared" ref="S1859:S1922" si="147">(((K1859/60)/60)/24)+DATE(1970,1,1)</f>
        <v>41864.76866898148</v>
      </c>
      <c r="T1859" s="16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4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5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2" t="s">
        <v>8323</v>
      </c>
      <c r="R1923" t="s">
        <v>8327</v>
      </c>
      <c r="S1923" s="16">
        <f t="shared" ref="S1923:S1986" si="152">(((K1923/60)/60)/24)+DATE(1970,1,1)</f>
        <v>41074.221562500003</v>
      </c>
      <c r="T1923" s="16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5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55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2" t="s">
        <v>8336</v>
      </c>
      <c r="R1987" t="s">
        <v>8348</v>
      </c>
      <c r="S1987" s="16">
        <f t="shared" ref="S1987:S2050" si="157">(((K1987/60)/60)/24)+DATE(1970,1,1)</f>
        <v>42555.698738425926</v>
      </c>
      <c r="T1987" s="16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55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60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2" t="s">
        <v>8317</v>
      </c>
      <c r="R2051" t="s">
        <v>8347</v>
      </c>
      <c r="S2051" s="16">
        <f t="shared" ref="S2051:S2114" si="162">(((K2051/60)/60)/24)+DATE(1970,1,1)</f>
        <v>41575.527349537035</v>
      </c>
      <c r="T2051" s="16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60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65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2" t="s">
        <v>8323</v>
      </c>
      <c r="R2115" t="s">
        <v>8327</v>
      </c>
      <c r="S2115" s="16">
        <f t="shared" ref="S2115:S2178" si="167">(((K2115/60)/60)/24)+DATE(1970,1,1)</f>
        <v>41870.86546296296</v>
      </c>
      <c r="T2115" s="16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6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2" t="s">
        <v>8323</v>
      </c>
      <c r="R2179" t="s">
        <v>8324</v>
      </c>
      <c r="S2179" s="16">
        <f t="shared" ref="S2179:S2242" si="172">(((K2179/60)/60)/24)+DATE(1970,1,1)</f>
        <v>42502.250775462962</v>
      </c>
      <c r="T2179" s="16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70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75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2" t="s">
        <v>8331</v>
      </c>
      <c r="R2243" t="s">
        <v>8349</v>
      </c>
      <c r="S2243" s="16">
        <f t="shared" ref="S2243:S2306" si="177">(((K2243/60)/60)/24)+DATE(1970,1,1)</f>
        <v>42766.827546296292</v>
      </c>
      <c r="T2243" s="16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7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80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2" t="s">
        <v>8323</v>
      </c>
      <c r="R2307" t="s">
        <v>8327</v>
      </c>
      <c r="S2307" s="16">
        <f t="shared" ref="S2307:S2370" si="182">(((K2307/60)/60)/24)+DATE(1970,1,1)</f>
        <v>41834.695277777777</v>
      </c>
      <c r="T2307" s="16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80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85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2" t="s">
        <v>8317</v>
      </c>
      <c r="R2371" t="s">
        <v>8318</v>
      </c>
      <c r="S2371" s="16">
        <f t="shared" ref="S2371:S2434" si="187">(((K2371/60)/60)/24)+DATE(1970,1,1)</f>
        <v>42380.812627314815</v>
      </c>
      <c r="T2371" s="16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85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90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2" t="s">
        <v>8334</v>
      </c>
      <c r="R2435" t="s">
        <v>8335</v>
      </c>
      <c r="S2435" s="16">
        <f t="shared" ref="S2435:S2498" si="192">(((K2435/60)/60)/24)+DATE(1970,1,1)</f>
        <v>42397.89980324074</v>
      </c>
      <c r="T2435" s="16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90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9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2" t="s">
        <v>8323</v>
      </c>
      <c r="R2499" t="s">
        <v>8327</v>
      </c>
      <c r="S2499" s="16">
        <f t="shared" ref="S2499:S2562" si="197">(((K2499/60)/60)/24)+DATE(1970,1,1)</f>
        <v>40730.878912037035</v>
      </c>
      <c r="T2499" s="16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9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20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2" t="s">
        <v>8334</v>
      </c>
      <c r="R2563" t="s">
        <v>8335</v>
      </c>
      <c r="S2563" s="16">
        <f t="shared" ref="S2563:S2626" si="202">(((K2563/60)/60)/24)+DATE(1970,1,1)</f>
        <v>42260.528807870374</v>
      </c>
      <c r="T2563" s="16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20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205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2" t="s">
        <v>8317</v>
      </c>
      <c r="R2627" t="s">
        <v>8353</v>
      </c>
      <c r="S2627" s="16">
        <f t="shared" ref="S2627:S2690" si="207">(((K2627/60)/60)/24)+DATE(1970,1,1)</f>
        <v>42658.810277777782</v>
      </c>
      <c r="T2627" s="16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205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210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2" t="s">
        <v>8334</v>
      </c>
      <c r="R2691" t="s">
        <v>8335</v>
      </c>
      <c r="S2691" s="16">
        <f t="shared" ref="S2691:S2754" si="212">(((K2691/60)/60)/24)+DATE(1970,1,1)</f>
        <v>42551.961689814809</v>
      </c>
      <c r="T2691" s="16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210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215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2" t="s">
        <v>8320</v>
      </c>
      <c r="R2755" t="s">
        <v>8356</v>
      </c>
      <c r="S2755" s="16">
        <f t="shared" ref="S2755:S2818" si="217">(((K2755/60)/60)/24)+DATE(1970,1,1)</f>
        <v>41117.900729166664</v>
      </c>
      <c r="T2755" s="16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22">
        <v>1250</v>
      </c>
      <c r="E2783" s="24">
        <v>1316</v>
      </c>
      <c r="F2783" s="9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22">
        <v>1000</v>
      </c>
      <c r="E2784" s="24">
        <v>1200</v>
      </c>
      <c r="F2784" s="9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22">
        <v>1000</v>
      </c>
      <c r="E2785" s="24">
        <v>1145</v>
      </c>
      <c r="F2785" s="9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22">
        <v>6000</v>
      </c>
      <c r="E2786" s="24">
        <v>7140</v>
      </c>
      <c r="F2786" s="9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22">
        <v>5000</v>
      </c>
      <c r="E2787" s="24">
        <v>5234</v>
      </c>
      <c r="F2787" s="9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22">
        <v>2500</v>
      </c>
      <c r="E2788" s="24">
        <v>2946</v>
      </c>
      <c r="F2788" s="9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22">
        <v>1000</v>
      </c>
      <c r="E2789" s="24">
        <v>1197</v>
      </c>
      <c r="F2789" s="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22">
        <v>2000</v>
      </c>
      <c r="E2790" s="24">
        <v>2050</v>
      </c>
      <c r="F2790" s="9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22">
        <v>3000</v>
      </c>
      <c r="E2791" s="24">
        <v>3035</v>
      </c>
      <c r="F2791" s="9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22">
        <v>3000</v>
      </c>
      <c r="E2792" s="24">
        <v>3160</v>
      </c>
      <c r="F2792" s="9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22">
        <v>2000</v>
      </c>
      <c r="E2793" s="24">
        <v>2050</v>
      </c>
      <c r="F2793" s="9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22">
        <v>2000</v>
      </c>
      <c r="E2794" s="24">
        <v>2152</v>
      </c>
      <c r="F2794" s="9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22">
        <v>10000</v>
      </c>
      <c r="E2795" s="24">
        <v>11056.75</v>
      </c>
      <c r="F2795" s="9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22">
        <v>50</v>
      </c>
      <c r="E2796" s="24">
        <v>75</v>
      </c>
      <c r="F2796" s="9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22">
        <v>700</v>
      </c>
      <c r="E2797" s="24">
        <v>730</v>
      </c>
      <c r="F2797" s="9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22">
        <v>800</v>
      </c>
      <c r="E2798" s="24">
        <v>924</v>
      </c>
      <c r="F2798" s="9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22">
        <v>8000</v>
      </c>
      <c r="E2799" s="24">
        <v>8211.61</v>
      </c>
      <c r="F2799" s="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22">
        <v>5000</v>
      </c>
      <c r="E2800" s="24">
        <v>5070</v>
      </c>
      <c r="F2800" s="9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22">
        <v>5000</v>
      </c>
      <c r="E2801" s="24">
        <v>5831.74</v>
      </c>
      <c r="F2801" s="9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22">
        <v>1000</v>
      </c>
      <c r="E2802" s="24">
        <v>1330</v>
      </c>
      <c r="F2802" s="9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22">
        <v>500</v>
      </c>
      <c r="E2803" s="24">
        <v>666</v>
      </c>
      <c r="F2803" s="9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22">
        <v>3000</v>
      </c>
      <c r="E2804" s="24">
        <v>3055</v>
      </c>
      <c r="F2804" s="9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22">
        <v>10000</v>
      </c>
      <c r="E2805" s="24">
        <v>12795</v>
      </c>
      <c r="F2805" s="9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22">
        <v>1000</v>
      </c>
      <c r="E2806" s="24">
        <v>1150</v>
      </c>
      <c r="F2806" s="9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22">
        <v>400</v>
      </c>
      <c r="E2807" s="24">
        <v>440</v>
      </c>
      <c r="F2807" s="9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22">
        <v>3000</v>
      </c>
      <c r="E2808" s="24">
        <v>3363</v>
      </c>
      <c r="F2808" s="9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22">
        <v>5000</v>
      </c>
      <c r="E2809" s="24">
        <v>6300</v>
      </c>
      <c r="F2809" s="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22">
        <v>4500</v>
      </c>
      <c r="E2810" s="24">
        <v>4511</v>
      </c>
      <c r="F2810" s="9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22">
        <v>2500</v>
      </c>
      <c r="E2811" s="24">
        <v>2560</v>
      </c>
      <c r="F2811" s="9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22">
        <v>2500</v>
      </c>
      <c r="E2812" s="24">
        <v>2705</v>
      </c>
      <c r="F2812" s="9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22">
        <v>10000</v>
      </c>
      <c r="E2813" s="24">
        <v>10027</v>
      </c>
      <c r="F2813" s="9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22">
        <v>5000</v>
      </c>
      <c r="E2814" s="24">
        <v>5665</v>
      </c>
      <c r="F2814" s="9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22">
        <v>2800</v>
      </c>
      <c r="E2815" s="24">
        <v>3572.12</v>
      </c>
      <c r="F2815" s="9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22">
        <v>1500</v>
      </c>
      <c r="E2816" s="24">
        <v>1616</v>
      </c>
      <c r="F2816" s="9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22">
        <v>250</v>
      </c>
      <c r="E2817" s="24">
        <v>605</v>
      </c>
      <c r="F2817" s="9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22">
        <v>3000</v>
      </c>
      <c r="E2818" s="24">
        <v>4247</v>
      </c>
      <c r="F2818" s="9">
        <f t="shared" si="21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22">
        <v>600</v>
      </c>
      <c r="E2819" s="24">
        <v>780</v>
      </c>
      <c r="F2819" s="9">
        <f t="shared" ref="F2819:F2882" si="220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2" t="s">
        <v>8315</v>
      </c>
      <c r="R2819" t="s">
        <v>8316</v>
      </c>
      <c r="S2819" s="16">
        <f t="shared" ref="S2819:S2882" si="222">(((K2819/60)/60)/24)+DATE(1970,1,1)</f>
        <v>42023.634976851856</v>
      </c>
      <c r="T2819" s="16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22">
        <v>10000</v>
      </c>
      <c r="E2820" s="24">
        <v>10603</v>
      </c>
      <c r="F2820" s="9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22">
        <v>5000</v>
      </c>
      <c r="E2821" s="24">
        <v>5240</v>
      </c>
      <c r="F2821" s="9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22">
        <v>200</v>
      </c>
      <c r="E2822" s="24">
        <v>272</v>
      </c>
      <c r="F2822" s="9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22">
        <v>1000</v>
      </c>
      <c r="E2823" s="24">
        <v>1000</v>
      </c>
      <c r="F2823" s="9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22">
        <v>6000</v>
      </c>
      <c r="E2824" s="24">
        <v>6000</v>
      </c>
      <c r="F2824" s="9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22">
        <v>100</v>
      </c>
      <c r="E2825" s="24">
        <v>124</v>
      </c>
      <c r="F2825" s="9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22">
        <v>650</v>
      </c>
      <c r="E2826" s="24">
        <v>760</v>
      </c>
      <c r="F2826" s="9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22">
        <v>3000</v>
      </c>
      <c r="E2827" s="24">
        <v>3100</v>
      </c>
      <c r="F2827" s="9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22">
        <v>2000</v>
      </c>
      <c r="E2828" s="24">
        <v>2155</v>
      </c>
      <c r="F2828" s="9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22">
        <v>2000</v>
      </c>
      <c r="E2829" s="24">
        <v>2405</v>
      </c>
      <c r="F2829" s="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22">
        <v>9500</v>
      </c>
      <c r="E2830" s="24">
        <v>9536</v>
      </c>
      <c r="F2830" s="9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22">
        <v>2500</v>
      </c>
      <c r="E2831" s="24">
        <v>2663</v>
      </c>
      <c r="F2831" s="9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22">
        <v>3000</v>
      </c>
      <c r="E2832" s="24">
        <v>3000</v>
      </c>
      <c r="F2832" s="9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22">
        <v>3000</v>
      </c>
      <c r="E2833" s="24">
        <v>3320</v>
      </c>
      <c r="F2833" s="9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22">
        <v>2500</v>
      </c>
      <c r="E2834" s="24">
        <v>2867.99</v>
      </c>
      <c r="F2834" s="9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22">
        <v>2700</v>
      </c>
      <c r="E2835" s="24">
        <v>2923</v>
      </c>
      <c r="F2835" s="9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22">
        <v>800</v>
      </c>
      <c r="E2836" s="24">
        <v>1360</v>
      </c>
      <c r="F2836" s="9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22">
        <v>1000</v>
      </c>
      <c r="E2837" s="24">
        <v>1870.99</v>
      </c>
      <c r="F2837" s="9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22">
        <v>450</v>
      </c>
      <c r="E2838" s="24">
        <v>485</v>
      </c>
      <c r="F2838" s="9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22">
        <v>850</v>
      </c>
      <c r="E2839" s="24">
        <v>850</v>
      </c>
      <c r="F2839" s="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22">
        <v>2000</v>
      </c>
      <c r="E2840" s="24">
        <v>2405</v>
      </c>
      <c r="F2840" s="9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22">
        <v>3500</v>
      </c>
      <c r="E2841" s="24">
        <v>3900</v>
      </c>
      <c r="F2841" s="9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22">
        <v>2500</v>
      </c>
      <c r="E2842" s="24">
        <v>2600</v>
      </c>
      <c r="F2842" s="9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22">
        <v>1000</v>
      </c>
      <c r="E2843" s="24">
        <v>10</v>
      </c>
      <c r="F2843" s="9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22">
        <v>1500</v>
      </c>
      <c r="E2844" s="24">
        <v>0</v>
      </c>
      <c r="F2844" s="9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22">
        <v>1200</v>
      </c>
      <c r="E2845" s="24">
        <v>0</v>
      </c>
      <c r="F2845" s="9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22">
        <v>550</v>
      </c>
      <c r="E2846" s="24">
        <v>30</v>
      </c>
      <c r="F2846" s="9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22">
        <v>7500</v>
      </c>
      <c r="E2847" s="24">
        <v>2366</v>
      </c>
      <c r="F2847" s="9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22">
        <v>8000</v>
      </c>
      <c r="E2848" s="24">
        <v>0</v>
      </c>
      <c r="F2848" s="9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22">
        <v>2000</v>
      </c>
      <c r="E2849" s="24">
        <v>0</v>
      </c>
      <c r="F2849" s="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22">
        <v>35000</v>
      </c>
      <c r="E2850" s="24">
        <v>70</v>
      </c>
      <c r="F2850" s="9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22">
        <v>500</v>
      </c>
      <c r="E2851" s="24">
        <v>5</v>
      </c>
      <c r="F2851" s="9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22">
        <v>8000</v>
      </c>
      <c r="E2852" s="24">
        <v>311</v>
      </c>
      <c r="F2852" s="9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22">
        <v>4500</v>
      </c>
      <c r="E2853" s="24">
        <v>0</v>
      </c>
      <c r="F2853" s="9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22">
        <v>5000</v>
      </c>
      <c r="E2854" s="24">
        <v>95</v>
      </c>
      <c r="F2854" s="9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22">
        <v>9500</v>
      </c>
      <c r="E2855" s="24">
        <v>0</v>
      </c>
      <c r="F2855" s="9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22">
        <v>1000</v>
      </c>
      <c r="E2856" s="24">
        <v>417</v>
      </c>
      <c r="F2856" s="9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22">
        <v>600</v>
      </c>
      <c r="E2857" s="24">
        <v>300</v>
      </c>
      <c r="F2857" s="9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22">
        <v>3000</v>
      </c>
      <c r="E2858" s="24">
        <v>146</v>
      </c>
      <c r="F2858" s="9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22">
        <v>38000</v>
      </c>
      <c r="E2859" s="24">
        <v>7500</v>
      </c>
      <c r="F2859" s="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22">
        <v>1000</v>
      </c>
      <c r="E2860" s="24">
        <v>0</v>
      </c>
      <c r="F2860" s="9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22">
        <v>2000</v>
      </c>
      <c r="E2861" s="24">
        <v>35</v>
      </c>
      <c r="F2861" s="9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22">
        <v>4000</v>
      </c>
      <c r="E2862" s="24">
        <v>266</v>
      </c>
      <c r="F2862" s="9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22">
        <v>250</v>
      </c>
      <c r="E2863" s="24">
        <v>80</v>
      </c>
      <c r="F2863" s="9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22">
        <v>12700</v>
      </c>
      <c r="E2864" s="24">
        <v>55</v>
      </c>
      <c r="F2864" s="9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22">
        <v>50000</v>
      </c>
      <c r="E2865" s="24">
        <v>20</v>
      </c>
      <c r="F2865" s="9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22">
        <v>2500</v>
      </c>
      <c r="E2866" s="24">
        <v>40</v>
      </c>
      <c r="F2866" s="9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22">
        <v>2888</v>
      </c>
      <c r="E2867" s="24">
        <v>0</v>
      </c>
      <c r="F2867" s="9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22">
        <v>5000</v>
      </c>
      <c r="E2868" s="24">
        <v>45</v>
      </c>
      <c r="F2868" s="9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22">
        <v>2500</v>
      </c>
      <c r="E2869" s="24">
        <v>504</v>
      </c>
      <c r="F2869" s="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22">
        <v>15000</v>
      </c>
      <c r="E2870" s="24">
        <v>6301.76</v>
      </c>
      <c r="F2870" s="9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22">
        <v>20000</v>
      </c>
      <c r="E2871" s="24">
        <v>177</v>
      </c>
      <c r="F2871" s="9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22">
        <v>5000</v>
      </c>
      <c r="E2872" s="24">
        <v>750</v>
      </c>
      <c r="F2872" s="9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22">
        <v>10000</v>
      </c>
      <c r="E2873" s="24">
        <v>467</v>
      </c>
      <c r="F2873" s="9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22">
        <v>3000</v>
      </c>
      <c r="E2874" s="24">
        <v>0</v>
      </c>
      <c r="F2874" s="9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22">
        <v>2500</v>
      </c>
      <c r="E2875" s="24">
        <v>953</v>
      </c>
      <c r="F2875" s="9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22">
        <v>5000</v>
      </c>
      <c r="E2876" s="24">
        <v>271</v>
      </c>
      <c r="F2876" s="9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22">
        <v>20000</v>
      </c>
      <c r="E2877" s="24">
        <v>7</v>
      </c>
      <c r="F2877" s="9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22">
        <v>150000</v>
      </c>
      <c r="E2878" s="24">
        <v>0</v>
      </c>
      <c r="F2878" s="9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22">
        <v>6000</v>
      </c>
      <c r="E2879" s="24">
        <v>650</v>
      </c>
      <c r="F2879" s="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22">
        <v>3000</v>
      </c>
      <c r="E2880" s="24">
        <v>63</v>
      </c>
      <c r="F2880" s="9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22">
        <v>11200</v>
      </c>
      <c r="E2881" s="24">
        <v>29</v>
      </c>
      <c r="F2881" s="9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22">
        <v>12000</v>
      </c>
      <c r="E2882" s="24">
        <v>2800</v>
      </c>
      <c r="F2882" s="9">
        <f t="shared" si="220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22">
        <v>5500</v>
      </c>
      <c r="E2883" s="24">
        <v>0</v>
      </c>
      <c r="F2883" s="9">
        <f t="shared" ref="F2883:F2946" si="225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2" t="s">
        <v>8315</v>
      </c>
      <c r="R2883" t="s">
        <v>8316</v>
      </c>
      <c r="S2883" s="16">
        <f t="shared" ref="S2883:S2946" si="227">(((K2883/60)/60)/24)+DATE(1970,1,1)</f>
        <v>41916.597638888888</v>
      </c>
      <c r="T2883" s="16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22">
        <v>750</v>
      </c>
      <c r="E2884" s="24">
        <v>252</v>
      </c>
      <c r="F2884" s="9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22">
        <v>10000</v>
      </c>
      <c r="E2885" s="24">
        <v>1908</v>
      </c>
      <c r="F2885" s="9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22">
        <v>45000</v>
      </c>
      <c r="E2886" s="24">
        <v>185</v>
      </c>
      <c r="F2886" s="9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22">
        <v>400</v>
      </c>
      <c r="E2887" s="24">
        <v>130</v>
      </c>
      <c r="F2887" s="9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22">
        <v>200</v>
      </c>
      <c r="E2888" s="24">
        <v>10</v>
      </c>
      <c r="F2888" s="9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22">
        <v>3000</v>
      </c>
      <c r="E2889" s="24">
        <v>5</v>
      </c>
      <c r="F2889" s="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22">
        <v>30000</v>
      </c>
      <c r="E2890" s="24">
        <v>0</v>
      </c>
      <c r="F2890" s="9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22">
        <v>3000</v>
      </c>
      <c r="E2891" s="24">
        <v>1142</v>
      </c>
      <c r="F2891" s="9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22">
        <v>2000</v>
      </c>
      <c r="E2892" s="24">
        <v>21</v>
      </c>
      <c r="F2892" s="9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22">
        <v>10000</v>
      </c>
      <c r="E2893" s="24">
        <v>273</v>
      </c>
      <c r="F2893" s="9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22">
        <v>5500</v>
      </c>
      <c r="E2894" s="24">
        <v>500</v>
      </c>
      <c r="F2894" s="9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22">
        <v>5000</v>
      </c>
      <c r="E2895" s="24">
        <v>25</v>
      </c>
      <c r="F2895" s="9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22">
        <v>50000</v>
      </c>
      <c r="E2896" s="24">
        <v>0</v>
      </c>
      <c r="F2896" s="9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22">
        <v>500</v>
      </c>
      <c r="E2897" s="24">
        <v>23</v>
      </c>
      <c r="F2897" s="9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22">
        <v>3000</v>
      </c>
      <c r="E2898" s="24">
        <v>625</v>
      </c>
      <c r="F2898" s="9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22">
        <v>12000</v>
      </c>
      <c r="E2899" s="24">
        <v>550</v>
      </c>
      <c r="F2899" s="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22">
        <v>7500</v>
      </c>
      <c r="E2900" s="24">
        <v>316</v>
      </c>
      <c r="F2900" s="9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22">
        <v>10000</v>
      </c>
      <c r="E2901" s="24">
        <v>0</v>
      </c>
      <c r="F2901" s="9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22">
        <v>5500</v>
      </c>
      <c r="E2902" s="24">
        <v>3405</v>
      </c>
      <c r="F2902" s="9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22">
        <v>750</v>
      </c>
      <c r="E2903" s="24">
        <v>6</v>
      </c>
      <c r="F2903" s="9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22">
        <v>150000</v>
      </c>
      <c r="E2904" s="24">
        <v>25</v>
      </c>
      <c r="F2904" s="9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22">
        <v>5000</v>
      </c>
      <c r="E2905" s="24">
        <v>39</v>
      </c>
      <c r="F2905" s="9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22">
        <v>1500</v>
      </c>
      <c r="E2906" s="24">
        <v>75</v>
      </c>
      <c r="F2906" s="9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22">
        <v>3500</v>
      </c>
      <c r="E2907" s="24">
        <v>622</v>
      </c>
      <c r="F2907" s="9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22">
        <v>6000</v>
      </c>
      <c r="E2908" s="24">
        <v>565</v>
      </c>
      <c r="F2908" s="9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22">
        <v>2500</v>
      </c>
      <c r="E2909" s="24">
        <v>2</v>
      </c>
      <c r="F2909" s="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22">
        <v>9600</v>
      </c>
      <c r="E2910" s="24">
        <v>264</v>
      </c>
      <c r="F2910" s="9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22">
        <v>180000</v>
      </c>
      <c r="E2911" s="24">
        <v>20</v>
      </c>
      <c r="F2911" s="9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22">
        <v>30000</v>
      </c>
      <c r="E2912" s="24">
        <v>1</v>
      </c>
      <c r="F2912" s="9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22">
        <v>1800</v>
      </c>
      <c r="E2913" s="24">
        <v>657</v>
      </c>
      <c r="F2913" s="9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22">
        <v>14440</v>
      </c>
      <c r="E2914" s="24">
        <v>2030</v>
      </c>
      <c r="F2914" s="9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22">
        <v>10000</v>
      </c>
      <c r="E2915" s="24">
        <v>2</v>
      </c>
      <c r="F2915" s="9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22">
        <v>25000</v>
      </c>
      <c r="E2916" s="24">
        <v>1</v>
      </c>
      <c r="F2916" s="9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22">
        <v>1000</v>
      </c>
      <c r="E2917" s="24">
        <v>611</v>
      </c>
      <c r="F2917" s="9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22">
        <v>1850</v>
      </c>
      <c r="E2918" s="24">
        <v>145</v>
      </c>
      <c r="F2918" s="9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22">
        <v>2000</v>
      </c>
      <c r="E2919" s="24">
        <v>437</v>
      </c>
      <c r="F2919" s="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22">
        <v>5000</v>
      </c>
      <c r="E2920" s="24">
        <v>1362</v>
      </c>
      <c r="F2920" s="9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22">
        <v>600</v>
      </c>
      <c r="E2921" s="24">
        <v>51</v>
      </c>
      <c r="F2921" s="9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22">
        <v>2500</v>
      </c>
      <c r="E2922" s="24">
        <v>671</v>
      </c>
      <c r="F2922" s="9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21">
        <v>500</v>
      </c>
      <c r="E2924" s="21">
        <v>500</v>
      </c>
      <c r="F2924" s="9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21">
        <v>10000</v>
      </c>
      <c r="E2932" s="21">
        <v>10092</v>
      </c>
      <c r="F2932" s="9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21">
        <v>1500</v>
      </c>
      <c r="E2939" s="21">
        <v>2000</v>
      </c>
      <c r="F2939" s="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225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2" t="s">
        <v>8315</v>
      </c>
      <c r="R2947" t="s">
        <v>8355</v>
      </c>
      <c r="S2947" s="16">
        <f t="shared" ref="S2947:S3010" si="232">(((K2947/60)/60)/24)+DATE(1970,1,1)</f>
        <v>42118.139583333337</v>
      </c>
      <c r="T2947" s="16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22">
        <v>5000</v>
      </c>
      <c r="E2963" s="24">
        <v>5481</v>
      </c>
      <c r="F2963" s="9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22">
        <v>1000</v>
      </c>
      <c r="E2964" s="24">
        <v>1218</v>
      </c>
      <c r="F2964" s="9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22">
        <v>10000</v>
      </c>
      <c r="E2965" s="24">
        <v>10685</v>
      </c>
      <c r="F2965" s="9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22">
        <v>5000</v>
      </c>
      <c r="E2966" s="24">
        <v>5035.6899999999996</v>
      </c>
      <c r="F2966" s="9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22">
        <v>1500</v>
      </c>
      <c r="E2967" s="24">
        <v>1635</v>
      </c>
      <c r="F2967" s="9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22">
        <v>10000</v>
      </c>
      <c r="E2968" s="24">
        <v>11363</v>
      </c>
      <c r="F2968" s="9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22">
        <v>5000</v>
      </c>
      <c r="E2969" s="24">
        <v>5696</v>
      </c>
      <c r="F2969" s="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22">
        <v>3500</v>
      </c>
      <c r="E2970" s="24">
        <v>3710</v>
      </c>
      <c r="F2970" s="9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22">
        <v>1000</v>
      </c>
      <c r="E2971" s="24">
        <v>1625</v>
      </c>
      <c r="F2971" s="9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22">
        <v>6000</v>
      </c>
      <c r="E2972" s="24">
        <v>6360</v>
      </c>
      <c r="F2972" s="9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22">
        <v>3200</v>
      </c>
      <c r="E2973" s="24">
        <v>3205</v>
      </c>
      <c r="F2973" s="9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22">
        <v>2000</v>
      </c>
      <c r="E2974" s="24">
        <v>2107</v>
      </c>
      <c r="F2974" s="9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22">
        <v>5000</v>
      </c>
      <c r="E2975" s="24">
        <v>8740</v>
      </c>
      <c r="F2975" s="9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22">
        <v>5000</v>
      </c>
      <c r="E2976" s="24">
        <v>5100</v>
      </c>
      <c r="F2976" s="9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22">
        <v>8000</v>
      </c>
      <c r="E2977" s="24">
        <v>8010</v>
      </c>
      <c r="F2977" s="9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22">
        <v>70</v>
      </c>
      <c r="E2978" s="24">
        <v>120</v>
      </c>
      <c r="F2978" s="9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22">
        <v>3000</v>
      </c>
      <c r="E2979" s="24">
        <v>3407</v>
      </c>
      <c r="F2979" s="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22">
        <v>750</v>
      </c>
      <c r="E2980" s="24">
        <v>971</v>
      </c>
      <c r="F2980" s="9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22">
        <v>5000</v>
      </c>
      <c r="E2981" s="24">
        <v>5070</v>
      </c>
      <c r="F2981" s="9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22">
        <v>3000</v>
      </c>
      <c r="E2982" s="24">
        <v>3275</v>
      </c>
      <c r="F2982" s="9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230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235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2" t="s">
        <v>8315</v>
      </c>
      <c r="R3011" t="s">
        <v>8355</v>
      </c>
      <c r="S3011" s="16">
        <f t="shared" ref="S3011:S3074" si="237">(((K3011/60)/60)/24)+DATE(1970,1,1)</f>
        <v>41939.569907407407</v>
      </c>
      <c r="T3011" s="16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235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240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2" t="s">
        <v>8315</v>
      </c>
      <c r="R3075" t="s">
        <v>8355</v>
      </c>
      <c r="S3075" s="16">
        <f t="shared" ref="S3075:S3138" si="242">(((K3075/60)/60)/24)+DATE(1970,1,1)</f>
        <v>42111.684027777781</v>
      </c>
      <c r="T3075" s="16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240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245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2" t="s">
        <v>8315</v>
      </c>
      <c r="R3139" t="s">
        <v>8316</v>
      </c>
      <c r="S3139" s="16">
        <f t="shared" ref="S3139:S3202" si="247">(((K3139/60)/60)/24)+DATE(1970,1,1)</f>
        <v>42807.885057870371</v>
      </c>
      <c r="T3139" s="16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22">
        <v>20000</v>
      </c>
      <c r="E3149" s="24">
        <v>23505</v>
      </c>
      <c r="F3149" s="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22">
        <v>1800</v>
      </c>
      <c r="E3150" s="24">
        <v>2361</v>
      </c>
      <c r="F3150" s="9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22">
        <v>1250</v>
      </c>
      <c r="E3151" s="24">
        <v>1300</v>
      </c>
      <c r="F3151" s="9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22">
        <v>3500</v>
      </c>
      <c r="E3152" s="24">
        <v>3535</v>
      </c>
      <c r="F3152" s="9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22">
        <v>3500</v>
      </c>
      <c r="E3153" s="24">
        <v>3514</v>
      </c>
      <c r="F3153" s="9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22">
        <v>2200</v>
      </c>
      <c r="E3154" s="24">
        <v>2331</v>
      </c>
      <c r="F3154" s="9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22">
        <v>3000</v>
      </c>
      <c r="E3155" s="24">
        <v>10067.5</v>
      </c>
      <c r="F3155" s="9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22">
        <v>7000</v>
      </c>
      <c r="E3156" s="24">
        <v>7905</v>
      </c>
      <c r="F3156" s="9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22">
        <v>5000</v>
      </c>
      <c r="E3157" s="24">
        <v>9425.23</v>
      </c>
      <c r="F3157" s="9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22">
        <v>5500</v>
      </c>
      <c r="E3158" s="24">
        <v>5600</v>
      </c>
      <c r="F3158" s="9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22">
        <v>4000</v>
      </c>
      <c r="E3159" s="24">
        <v>4040</v>
      </c>
      <c r="F3159" s="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22">
        <v>5000</v>
      </c>
      <c r="E3160" s="24">
        <v>5700</v>
      </c>
      <c r="F3160" s="9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22">
        <v>1500</v>
      </c>
      <c r="E3161" s="24">
        <v>2002.22</v>
      </c>
      <c r="F3161" s="9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22">
        <v>4500</v>
      </c>
      <c r="E3162" s="24">
        <v>4569</v>
      </c>
      <c r="F3162" s="9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22">
        <v>2000</v>
      </c>
      <c r="E3163" s="24">
        <v>2102</v>
      </c>
      <c r="F3163" s="9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22">
        <v>4000</v>
      </c>
      <c r="E3164" s="24">
        <v>5086</v>
      </c>
      <c r="F3164" s="9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22">
        <v>13000</v>
      </c>
      <c r="E3165" s="24">
        <v>14450</v>
      </c>
      <c r="F3165" s="9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22">
        <v>2500</v>
      </c>
      <c r="E3166" s="24">
        <v>2669</v>
      </c>
      <c r="F3166" s="9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22">
        <v>750</v>
      </c>
      <c r="E3167" s="24">
        <v>1220</v>
      </c>
      <c r="F3167" s="9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22">
        <v>35000</v>
      </c>
      <c r="E3168" s="24">
        <v>56079.83</v>
      </c>
      <c r="F3168" s="9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22">
        <v>3000</v>
      </c>
      <c r="E3169" s="24">
        <v>3485</v>
      </c>
      <c r="F3169" s="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22">
        <v>2500</v>
      </c>
      <c r="E3170" s="24">
        <v>3105</v>
      </c>
      <c r="F3170" s="9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22">
        <v>8000</v>
      </c>
      <c r="E3171" s="24">
        <v>8241</v>
      </c>
      <c r="F3171" s="9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22">
        <v>2000</v>
      </c>
      <c r="E3172" s="24">
        <v>2245</v>
      </c>
      <c r="F3172" s="9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22">
        <v>7000</v>
      </c>
      <c r="E3173" s="24">
        <v>7617</v>
      </c>
      <c r="F3173" s="9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22">
        <v>2000</v>
      </c>
      <c r="E3174" s="24">
        <v>2300</v>
      </c>
      <c r="F3174" s="9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22">
        <v>10000</v>
      </c>
      <c r="E3175" s="24">
        <v>10300</v>
      </c>
      <c r="F3175" s="9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22">
        <v>3000</v>
      </c>
      <c r="E3176" s="24">
        <v>3034</v>
      </c>
      <c r="F3176" s="9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22">
        <v>5000</v>
      </c>
      <c r="E3177" s="24">
        <v>5478</v>
      </c>
      <c r="F3177" s="9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22">
        <v>1900</v>
      </c>
      <c r="E3178" s="24">
        <v>2182</v>
      </c>
      <c r="F3178" s="9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22">
        <v>2500</v>
      </c>
      <c r="E3179" s="24">
        <v>2935</v>
      </c>
      <c r="F3179" s="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22">
        <v>1500</v>
      </c>
      <c r="E3180" s="24">
        <v>2576</v>
      </c>
      <c r="F3180" s="9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22">
        <v>4200</v>
      </c>
      <c r="E3181" s="24">
        <v>4794.82</v>
      </c>
      <c r="F3181" s="9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22">
        <v>1200</v>
      </c>
      <c r="E3182" s="24">
        <v>1437</v>
      </c>
      <c r="F3182" s="9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22">
        <v>500</v>
      </c>
      <c r="E3183" s="24">
        <v>545</v>
      </c>
      <c r="F3183" s="9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22">
        <v>7000</v>
      </c>
      <c r="E3184" s="24">
        <v>7062</v>
      </c>
      <c r="F3184" s="9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22">
        <v>2500</v>
      </c>
      <c r="E3185" s="24">
        <v>2725</v>
      </c>
      <c r="F3185" s="9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22">
        <v>4300</v>
      </c>
      <c r="E3186" s="24">
        <v>4610</v>
      </c>
      <c r="F3186" s="9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22">
        <v>1000</v>
      </c>
      <c r="E3187" s="24">
        <v>1000</v>
      </c>
      <c r="F3187" s="9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22">
        <v>3200</v>
      </c>
      <c r="E3188" s="24">
        <v>3270</v>
      </c>
      <c r="F3188" s="9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22">
        <v>15000</v>
      </c>
      <c r="E3189" s="24">
        <v>17444</v>
      </c>
      <c r="F3189" s="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21">
        <v>200</v>
      </c>
      <c r="E3190" s="21">
        <v>130</v>
      </c>
      <c r="F3190" s="9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21">
        <v>10000</v>
      </c>
      <c r="E3194" s="21">
        <v>102</v>
      </c>
      <c r="F3194" s="9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21">
        <v>5000</v>
      </c>
      <c r="E3195" s="21">
        <v>587</v>
      </c>
      <c r="F3195" s="9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245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21">
        <v>2000</v>
      </c>
      <c r="E3203" s="21">
        <v>25</v>
      </c>
      <c r="F3203" s="9">
        <f t="shared" ref="F3203:F3266" si="25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2" t="s">
        <v>8315</v>
      </c>
      <c r="R3203" t="s">
        <v>8357</v>
      </c>
      <c r="S3203" s="16">
        <f t="shared" ref="S3203:S3266" si="252">(((K3203/60)/60)/24)+DATE(1970,1,1)</f>
        <v>41861.767094907409</v>
      </c>
      <c r="T3203" s="16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21">
        <v>8000</v>
      </c>
      <c r="E3207" s="21">
        <v>273</v>
      </c>
      <c r="F3207" s="9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22">
        <v>5000</v>
      </c>
      <c r="E3210" s="24">
        <v>5175</v>
      </c>
      <c r="F3210" s="9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22">
        <v>9500</v>
      </c>
      <c r="E3211" s="24">
        <v>11335.7</v>
      </c>
      <c r="F3211" s="9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22">
        <v>3000</v>
      </c>
      <c r="E3212" s="24">
        <v>3773</v>
      </c>
      <c r="F3212" s="9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22">
        <v>23000</v>
      </c>
      <c r="E3213" s="24">
        <v>27541</v>
      </c>
      <c r="F3213" s="9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22">
        <v>4000</v>
      </c>
      <c r="E3214" s="24">
        <v>5050</v>
      </c>
      <c r="F3214" s="9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22">
        <v>6000</v>
      </c>
      <c r="E3215" s="24">
        <v>6007</v>
      </c>
      <c r="F3215" s="9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22">
        <v>12000</v>
      </c>
      <c r="E3216" s="24">
        <v>12256</v>
      </c>
      <c r="F3216" s="9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22">
        <v>35000</v>
      </c>
      <c r="E3217" s="24">
        <v>35123</v>
      </c>
      <c r="F3217" s="9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22">
        <v>2000</v>
      </c>
      <c r="E3218" s="24">
        <v>2001</v>
      </c>
      <c r="F3218" s="9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22">
        <v>4500</v>
      </c>
      <c r="E3219" s="24">
        <v>5221</v>
      </c>
      <c r="F3219" s="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22">
        <v>12000</v>
      </c>
      <c r="E3220" s="24">
        <v>12252</v>
      </c>
      <c r="F3220" s="9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22">
        <v>20000</v>
      </c>
      <c r="E3221" s="24">
        <v>20022</v>
      </c>
      <c r="F3221" s="9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22">
        <v>15000</v>
      </c>
      <c r="E3222" s="24">
        <v>15126</v>
      </c>
      <c r="F3222" s="9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22">
        <v>4000</v>
      </c>
      <c r="E3223" s="24">
        <v>4137</v>
      </c>
      <c r="F3223" s="9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22">
        <v>2500</v>
      </c>
      <c r="E3224" s="24">
        <v>3120</v>
      </c>
      <c r="F3224" s="9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22">
        <v>3100</v>
      </c>
      <c r="E3225" s="24">
        <v>3395</v>
      </c>
      <c r="F3225" s="9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22">
        <v>30000</v>
      </c>
      <c r="E3226" s="24">
        <v>30610</v>
      </c>
      <c r="F3226" s="9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22">
        <v>2000</v>
      </c>
      <c r="E3227" s="24">
        <v>2047</v>
      </c>
      <c r="F3227" s="9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22">
        <v>1200</v>
      </c>
      <c r="E3228" s="24">
        <v>1250</v>
      </c>
      <c r="F3228" s="9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22">
        <v>1200</v>
      </c>
      <c r="E3229" s="24">
        <v>1500</v>
      </c>
      <c r="F3229" s="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22">
        <v>7000</v>
      </c>
      <c r="E3230" s="24">
        <v>7164</v>
      </c>
      <c r="F3230" s="9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22">
        <v>20000</v>
      </c>
      <c r="E3231" s="24">
        <v>21573</v>
      </c>
      <c r="F3231" s="9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22">
        <v>2600</v>
      </c>
      <c r="E3232" s="24">
        <v>2857</v>
      </c>
      <c r="F3232" s="9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22">
        <v>1000</v>
      </c>
      <c r="E3233" s="24">
        <v>1610</v>
      </c>
      <c r="F3233" s="9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22">
        <v>1000</v>
      </c>
      <c r="E3234" s="24">
        <v>1312</v>
      </c>
      <c r="F3234" s="9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22">
        <v>5000</v>
      </c>
      <c r="E3235" s="24">
        <v>5940</v>
      </c>
      <c r="F3235" s="9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22">
        <v>4000</v>
      </c>
      <c r="E3236" s="24">
        <v>4015.71</v>
      </c>
      <c r="F3236" s="9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22">
        <v>15000</v>
      </c>
      <c r="E3237" s="24">
        <v>15481</v>
      </c>
      <c r="F3237" s="9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22">
        <v>20000</v>
      </c>
      <c r="E3238" s="24">
        <v>20120</v>
      </c>
      <c r="F3238" s="9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22">
        <v>35000</v>
      </c>
      <c r="E3239" s="24">
        <v>35275.64</v>
      </c>
      <c r="F3239" s="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22">
        <v>2800</v>
      </c>
      <c r="E3240" s="24">
        <v>3145</v>
      </c>
      <c r="F3240" s="9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22">
        <v>5862</v>
      </c>
      <c r="E3241" s="24">
        <v>6208.98</v>
      </c>
      <c r="F3241" s="9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22">
        <v>3000</v>
      </c>
      <c r="E3242" s="24">
        <v>3017</v>
      </c>
      <c r="F3242" s="9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22">
        <v>8500</v>
      </c>
      <c r="E3243" s="24">
        <v>9801</v>
      </c>
      <c r="F3243" s="9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22">
        <v>10000</v>
      </c>
      <c r="E3244" s="24">
        <v>12730.42</v>
      </c>
      <c r="F3244" s="9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22">
        <v>8000</v>
      </c>
      <c r="E3245" s="24">
        <v>8227</v>
      </c>
      <c r="F3245" s="9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22">
        <v>1600</v>
      </c>
      <c r="E3246" s="24">
        <v>1647</v>
      </c>
      <c r="F3246" s="9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22">
        <v>21000</v>
      </c>
      <c r="E3247" s="24">
        <v>21904</v>
      </c>
      <c r="F3247" s="9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22">
        <v>10000</v>
      </c>
      <c r="E3248" s="24">
        <v>11122</v>
      </c>
      <c r="F3248" s="9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22">
        <v>2500</v>
      </c>
      <c r="E3249" s="24">
        <v>2646.5</v>
      </c>
      <c r="F3249" s="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22">
        <v>12000</v>
      </c>
      <c r="E3250" s="24">
        <v>12095</v>
      </c>
      <c r="F3250" s="9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22">
        <v>5500</v>
      </c>
      <c r="E3251" s="24">
        <v>5771</v>
      </c>
      <c r="F3251" s="9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22">
        <v>25000</v>
      </c>
      <c r="E3252" s="24">
        <v>25388</v>
      </c>
      <c r="F3252" s="9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22">
        <v>1500</v>
      </c>
      <c r="E3253" s="24">
        <v>1661</v>
      </c>
      <c r="F3253" s="9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22">
        <v>2250</v>
      </c>
      <c r="E3254" s="24">
        <v>2876</v>
      </c>
      <c r="F3254" s="9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22">
        <v>20000</v>
      </c>
      <c r="E3255" s="24">
        <v>20365</v>
      </c>
      <c r="F3255" s="9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22">
        <v>13000</v>
      </c>
      <c r="E3256" s="24">
        <v>13163.5</v>
      </c>
      <c r="F3256" s="9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22">
        <v>300</v>
      </c>
      <c r="E3257" s="24">
        <v>525</v>
      </c>
      <c r="F3257" s="9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22">
        <v>10000</v>
      </c>
      <c r="E3258" s="24">
        <v>12806</v>
      </c>
      <c r="F3258" s="9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22">
        <v>2000</v>
      </c>
      <c r="E3259" s="24">
        <v>2125.9899999999998</v>
      </c>
      <c r="F3259" s="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22">
        <v>7000</v>
      </c>
      <c r="E3260" s="24">
        <v>7365</v>
      </c>
      <c r="F3260" s="9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22">
        <v>23000</v>
      </c>
      <c r="E3261" s="24">
        <v>24418.6</v>
      </c>
      <c r="F3261" s="9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22">
        <v>5000</v>
      </c>
      <c r="E3262" s="24">
        <v>5462</v>
      </c>
      <c r="F3262" s="9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22">
        <v>3300</v>
      </c>
      <c r="E3263" s="24">
        <v>3315</v>
      </c>
      <c r="F3263" s="9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22">
        <v>12200</v>
      </c>
      <c r="E3264" s="24">
        <v>12571</v>
      </c>
      <c r="F3264" s="9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22">
        <v>2500</v>
      </c>
      <c r="E3265" s="24">
        <v>2804.16</v>
      </c>
      <c r="F3265" s="9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22">
        <v>2500</v>
      </c>
      <c r="E3266" s="24">
        <v>2575</v>
      </c>
      <c r="F3266" s="9">
        <f t="shared" si="2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22">
        <v>2700</v>
      </c>
      <c r="E3267" s="24">
        <v>4428</v>
      </c>
      <c r="F3267" s="9">
        <f t="shared" ref="F3267:F3330" si="255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2" t="s">
        <v>8315</v>
      </c>
      <c r="R3267" t="s">
        <v>8316</v>
      </c>
      <c r="S3267" s="16">
        <f t="shared" ref="S3267:S3330" si="257">(((K3267/60)/60)/24)+DATE(1970,1,1)</f>
        <v>42311.711979166663</v>
      </c>
      <c r="T3267" s="16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22">
        <v>6000</v>
      </c>
      <c r="E3268" s="24">
        <v>7877</v>
      </c>
      <c r="F3268" s="9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22">
        <v>15000</v>
      </c>
      <c r="E3269" s="24">
        <v>15315</v>
      </c>
      <c r="F3269" s="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22">
        <v>2000</v>
      </c>
      <c r="E3270" s="24">
        <v>2560</v>
      </c>
      <c r="F3270" s="9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22">
        <v>8000</v>
      </c>
      <c r="E3271" s="24">
        <v>8120</v>
      </c>
      <c r="F3271" s="9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22">
        <v>1800</v>
      </c>
      <c r="E3272" s="24">
        <v>1830</v>
      </c>
      <c r="F3272" s="9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22">
        <v>1500</v>
      </c>
      <c r="E3273" s="24">
        <v>1950</v>
      </c>
      <c r="F3273" s="9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22">
        <v>10000</v>
      </c>
      <c r="E3274" s="24">
        <v>15443</v>
      </c>
      <c r="F3274" s="9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22">
        <v>4000</v>
      </c>
      <c r="E3275" s="24">
        <v>4296</v>
      </c>
      <c r="F3275" s="9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22">
        <v>15500</v>
      </c>
      <c r="E3276" s="24">
        <v>15705</v>
      </c>
      <c r="F3276" s="9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22">
        <v>1800</v>
      </c>
      <c r="E3277" s="24">
        <v>1805</v>
      </c>
      <c r="F3277" s="9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22">
        <v>4500</v>
      </c>
      <c r="E3278" s="24">
        <v>5258</v>
      </c>
      <c r="F3278" s="9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22">
        <v>5000</v>
      </c>
      <c r="E3279" s="24">
        <v>5430</v>
      </c>
      <c r="F3279" s="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22">
        <v>2500</v>
      </c>
      <c r="E3280" s="24">
        <v>2585</v>
      </c>
      <c r="F3280" s="9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22">
        <v>5800</v>
      </c>
      <c r="E3281" s="24">
        <v>6628</v>
      </c>
      <c r="F3281" s="9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22">
        <v>2000</v>
      </c>
      <c r="E3282" s="24">
        <v>2060</v>
      </c>
      <c r="F3282" s="9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22">
        <v>5000</v>
      </c>
      <c r="E3283" s="24">
        <v>6080</v>
      </c>
      <c r="F3283" s="9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22">
        <v>31000</v>
      </c>
      <c r="E3284" s="24">
        <v>31820.5</v>
      </c>
      <c r="F3284" s="9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22">
        <v>800</v>
      </c>
      <c r="E3285" s="24">
        <v>838</v>
      </c>
      <c r="F3285" s="9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22">
        <v>3000</v>
      </c>
      <c r="E3286" s="24">
        <v>3048</v>
      </c>
      <c r="F3286" s="9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22">
        <v>4999</v>
      </c>
      <c r="E3287" s="24">
        <v>5604</v>
      </c>
      <c r="F3287" s="9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22">
        <v>15000</v>
      </c>
      <c r="E3288" s="24">
        <v>15265</v>
      </c>
      <c r="F3288" s="9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22">
        <v>2500</v>
      </c>
      <c r="E3289" s="24">
        <v>2500</v>
      </c>
      <c r="F3289" s="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22">
        <v>10000</v>
      </c>
      <c r="E3290" s="24">
        <v>10026.49</v>
      </c>
      <c r="F3290" s="9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22">
        <v>500</v>
      </c>
      <c r="E3291" s="24">
        <v>665.21</v>
      </c>
      <c r="F3291" s="9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22">
        <v>2000</v>
      </c>
      <c r="E3292" s="24">
        <v>2424</v>
      </c>
      <c r="F3292" s="9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22">
        <v>500</v>
      </c>
      <c r="E3293" s="24">
        <v>570</v>
      </c>
      <c r="F3293" s="9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22">
        <v>101</v>
      </c>
      <c r="E3294" s="24">
        <v>289</v>
      </c>
      <c r="F3294" s="9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22">
        <v>4500</v>
      </c>
      <c r="E3295" s="24">
        <v>7670</v>
      </c>
      <c r="F3295" s="9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22">
        <v>600</v>
      </c>
      <c r="E3296" s="24">
        <v>710</v>
      </c>
      <c r="F3296" s="9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22">
        <v>700</v>
      </c>
      <c r="E3297" s="24">
        <v>720.01</v>
      </c>
      <c r="F3297" s="9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22">
        <v>1500</v>
      </c>
      <c r="E3298" s="24">
        <v>2161</v>
      </c>
      <c r="F3298" s="9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22">
        <v>5500</v>
      </c>
      <c r="E3299" s="24">
        <v>5504</v>
      </c>
      <c r="F3299" s="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22">
        <v>10000</v>
      </c>
      <c r="E3300" s="24">
        <v>10173</v>
      </c>
      <c r="F3300" s="9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22">
        <v>3000</v>
      </c>
      <c r="E3301" s="24">
        <v>3486</v>
      </c>
      <c r="F3301" s="9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22">
        <v>3000</v>
      </c>
      <c r="E3302" s="24">
        <v>4085</v>
      </c>
      <c r="F3302" s="9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22">
        <v>3000</v>
      </c>
      <c r="E3303" s="24">
        <v>4004</v>
      </c>
      <c r="F3303" s="9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22">
        <v>8400</v>
      </c>
      <c r="E3304" s="24">
        <v>8685</v>
      </c>
      <c r="F3304" s="9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22">
        <v>1800</v>
      </c>
      <c r="E3305" s="24">
        <v>2086</v>
      </c>
      <c r="F3305" s="9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22">
        <v>15000</v>
      </c>
      <c r="E3306" s="24">
        <v>15677.5</v>
      </c>
      <c r="F3306" s="9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22">
        <v>4000</v>
      </c>
      <c r="E3307" s="24">
        <v>4081</v>
      </c>
      <c r="F3307" s="9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22">
        <v>1500</v>
      </c>
      <c r="E3308" s="24">
        <v>2630</v>
      </c>
      <c r="F3308" s="9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22">
        <v>1000</v>
      </c>
      <c r="E3309" s="24">
        <v>1066.8</v>
      </c>
      <c r="F3309" s="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22">
        <v>3500</v>
      </c>
      <c r="E3310" s="24">
        <v>4280</v>
      </c>
      <c r="F3310" s="9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22">
        <v>350</v>
      </c>
      <c r="E3311" s="24">
        <v>558</v>
      </c>
      <c r="F3311" s="9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22">
        <v>6500</v>
      </c>
      <c r="E3312" s="24">
        <v>6505</v>
      </c>
      <c r="F3312" s="9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22">
        <v>2500</v>
      </c>
      <c r="E3313" s="24">
        <v>2746</v>
      </c>
      <c r="F3313" s="9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22">
        <v>2500</v>
      </c>
      <c r="E3314" s="24">
        <v>2501</v>
      </c>
      <c r="F3314" s="9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22">
        <v>2000</v>
      </c>
      <c r="E3315" s="24">
        <v>2321</v>
      </c>
      <c r="F3315" s="9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22">
        <v>800</v>
      </c>
      <c r="E3316" s="24">
        <v>1686</v>
      </c>
      <c r="F3316" s="9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22">
        <v>4000</v>
      </c>
      <c r="E3317" s="24">
        <v>4400</v>
      </c>
      <c r="F3317" s="9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22">
        <v>11737</v>
      </c>
      <c r="E3318" s="24">
        <v>11747.18</v>
      </c>
      <c r="F3318" s="9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22">
        <v>1050</v>
      </c>
      <c r="E3319" s="24">
        <v>1115</v>
      </c>
      <c r="F3319" s="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22">
        <v>2000</v>
      </c>
      <c r="E3320" s="24">
        <v>2512</v>
      </c>
      <c r="F3320" s="9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22">
        <v>500</v>
      </c>
      <c r="E3321" s="24">
        <v>540</v>
      </c>
      <c r="F3321" s="9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22">
        <v>2500</v>
      </c>
      <c r="E3322" s="24">
        <v>2525</v>
      </c>
      <c r="F3322" s="9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22">
        <v>500</v>
      </c>
      <c r="E3323" s="24">
        <v>537</v>
      </c>
      <c r="F3323" s="9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22">
        <v>3300</v>
      </c>
      <c r="E3324" s="24">
        <v>3350</v>
      </c>
      <c r="F3324" s="9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22">
        <v>1000</v>
      </c>
      <c r="E3325" s="24">
        <v>1259</v>
      </c>
      <c r="F3325" s="9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22">
        <v>1500</v>
      </c>
      <c r="E3326" s="24">
        <v>1525</v>
      </c>
      <c r="F3326" s="9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22">
        <v>400</v>
      </c>
      <c r="E3327" s="24">
        <v>450</v>
      </c>
      <c r="F3327" s="9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22">
        <v>8000</v>
      </c>
      <c r="E3328" s="24">
        <v>8110</v>
      </c>
      <c r="F3328" s="9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22">
        <v>800</v>
      </c>
      <c r="E3329" s="24">
        <v>810</v>
      </c>
      <c r="F3329" s="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22">
        <v>1800</v>
      </c>
      <c r="E3330" s="24">
        <v>2635</v>
      </c>
      <c r="F3330" s="9">
        <f t="shared" si="255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22">
        <v>1000</v>
      </c>
      <c r="E3331" s="24">
        <v>1168</v>
      </c>
      <c r="F3331" s="9">
        <f t="shared" ref="F3331:F3394" si="260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2" t="s">
        <v>8315</v>
      </c>
      <c r="R3331" t="s">
        <v>8316</v>
      </c>
      <c r="S3331" s="16">
        <f t="shared" ref="S3331:S3394" si="262">(((K3331/60)/60)/24)+DATE(1970,1,1)</f>
        <v>41837.323009259257</v>
      </c>
      <c r="T3331" s="16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22">
        <v>1500</v>
      </c>
      <c r="E3332" s="24">
        <v>1594</v>
      </c>
      <c r="F3332" s="9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22">
        <v>5000</v>
      </c>
      <c r="E3333" s="24">
        <v>5226</v>
      </c>
      <c r="F3333" s="9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22">
        <v>6000</v>
      </c>
      <c r="E3334" s="24">
        <v>6000</v>
      </c>
      <c r="F3334" s="9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22">
        <v>3500</v>
      </c>
      <c r="E3335" s="24">
        <v>3660</v>
      </c>
      <c r="F3335" s="9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22">
        <v>3871</v>
      </c>
      <c r="E3336" s="24">
        <v>5366</v>
      </c>
      <c r="F3336" s="9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22">
        <v>5000</v>
      </c>
      <c r="E3337" s="24">
        <v>5016</v>
      </c>
      <c r="F3337" s="9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22">
        <v>250</v>
      </c>
      <c r="E3338" s="24">
        <v>250</v>
      </c>
      <c r="F3338" s="9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22">
        <v>2500</v>
      </c>
      <c r="E3339" s="24">
        <v>2755</v>
      </c>
      <c r="F3339" s="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22">
        <v>15000</v>
      </c>
      <c r="E3340" s="24">
        <v>15327</v>
      </c>
      <c r="F3340" s="9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22">
        <v>8000</v>
      </c>
      <c r="E3341" s="24">
        <v>8348</v>
      </c>
      <c r="F3341" s="9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22">
        <v>3000</v>
      </c>
      <c r="E3342" s="24">
        <v>4145</v>
      </c>
      <c r="F3342" s="9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22">
        <v>3350</v>
      </c>
      <c r="E3343" s="24">
        <v>3350</v>
      </c>
      <c r="F3343" s="9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22">
        <v>6000</v>
      </c>
      <c r="E3344" s="24">
        <v>6100</v>
      </c>
      <c r="F3344" s="9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22">
        <v>700</v>
      </c>
      <c r="E3345" s="24">
        <v>1200</v>
      </c>
      <c r="F3345" s="9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22">
        <v>4500</v>
      </c>
      <c r="E3346" s="24">
        <v>4565</v>
      </c>
      <c r="F3346" s="9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22">
        <v>500</v>
      </c>
      <c r="E3347" s="24">
        <v>650</v>
      </c>
      <c r="F3347" s="9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22">
        <v>1500</v>
      </c>
      <c r="E3348" s="24">
        <v>1650</v>
      </c>
      <c r="F3348" s="9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22">
        <v>2000</v>
      </c>
      <c r="E3349" s="24">
        <v>2389</v>
      </c>
      <c r="F3349" s="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22">
        <v>5500</v>
      </c>
      <c r="E3350" s="24">
        <v>5516</v>
      </c>
      <c r="F3350" s="9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22">
        <v>1000</v>
      </c>
      <c r="E3351" s="24">
        <v>1534</v>
      </c>
      <c r="F3351" s="9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22">
        <v>3500</v>
      </c>
      <c r="E3352" s="24">
        <v>3655</v>
      </c>
      <c r="F3352" s="9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22">
        <v>5000</v>
      </c>
      <c r="E3353" s="24">
        <v>5055</v>
      </c>
      <c r="F3353" s="9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22">
        <v>5000</v>
      </c>
      <c r="E3354" s="24">
        <v>5376</v>
      </c>
      <c r="F3354" s="9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22">
        <v>500</v>
      </c>
      <c r="E3355" s="24">
        <v>1575</v>
      </c>
      <c r="F3355" s="9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22">
        <v>3000</v>
      </c>
      <c r="E3356" s="24">
        <v>3058</v>
      </c>
      <c r="F3356" s="9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22">
        <v>1750</v>
      </c>
      <c r="E3357" s="24">
        <v>2210</v>
      </c>
      <c r="F3357" s="9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22">
        <v>1500</v>
      </c>
      <c r="E3358" s="24">
        <v>1521</v>
      </c>
      <c r="F3358" s="9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22">
        <v>2000</v>
      </c>
      <c r="E3359" s="24">
        <v>2020</v>
      </c>
      <c r="F3359" s="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22">
        <v>10000</v>
      </c>
      <c r="E3360" s="24">
        <v>10299</v>
      </c>
      <c r="F3360" s="9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22">
        <v>4000</v>
      </c>
      <c r="E3361" s="24">
        <v>4250</v>
      </c>
      <c r="F3361" s="9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22">
        <v>9000</v>
      </c>
      <c r="E3362" s="24">
        <v>9124</v>
      </c>
      <c r="F3362" s="9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22">
        <v>5000</v>
      </c>
      <c r="E3363" s="24">
        <v>5673</v>
      </c>
      <c r="F3363" s="9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22">
        <v>500</v>
      </c>
      <c r="E3364" s="24">
        <v>1090</v>
      </c>
      <c r="F3364" s="9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22">
        <v>7750</v>
      </c>
      <c r="E3365" s="24">
        <v>7860</v>
      </c>
      <c r="F3365" s="9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22">
        <v>3000</v>
      </c>
      <c r="E3366" s="24">
        <v>3178</v>
      </c>
      <c r="F3366" s="9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22">
        <v>2500</v>
      </c>
      <c r="E3367" s="24">
        <v>2600</v>
      </c>
      <c r="F3367" s="9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22">
        <v>500</v>
      </c>
      <c r="E3368" s="24">
        <v>1105</v>
      </c>
      <c r="F3368" s="9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22">
        <v>750</v>
      </c>
      <c r="E3369" s="24">
        <v>890</v>
      </c>
      <c r="F3369" s="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22">
        <v>1000</v>
      </c>
      <c r="E3370" s="24">
        <v>1046</v>
      </c>
      <c r="F3370" s="9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22">
        <v>5000</v>
      </c>
      <c r="E3371" s="24">
        <v>5195</v>
      </c>
      <c r="F3371" s="9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22">
        <v>1500</v>
      </c>
      <c r="E3372" s="24">
        <v>1766</v>
      </c>
      <c r="F3372" s="9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22">
        <v>200</v>
      </c>
      <c r="E3373" s="24">
        <v>277</v>
      </c>
      <c r="F3373" s="9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22">
        <v>1000</v>
      </c>
      <c r="E3374" s="24">
        <v>1035</v>
      </c>
      <c r="F3374" s="9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22">
        <v>2000</v>
      </c>
      <c r="E3375" s="24">
        <v>2005</v>
      </c>
      <c r="F3375" s="9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22">
        <v>3500</v>
      </c>
      <c r="E3376" s="24">
        <v>3730</v>
      </c>
      <c r="F3376" s="9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22">
        <v>3000</v>
      </c>
      <c r="E3377" s="24">
        <v>3000</v>
      </c>
      <c r="F3377" s="9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22">
        <v>8000</v>
      </c>
      <c r="E3378" s="24">
        <v>8001</v>
      </c>
      <c r="F3378" s="9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22">
        <v>8000</v>
      </c>
      <c r="E3379" s="24">
        <v>8084</v>
      </c>
      <c r="F3379" s="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22">
        <v>550</v>
      </c>
      <c r="E3380" s="24">
        <v>592</v>
      </c>
      <c r="F3380" s="9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22">
        <v>2000</v>
      </c>
      <c r="E3381" s="24">
        <v>2073</v>
      </c>
      <c r="F3381" s="9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22">
        <v>3000</v>
      </c>
      <c r="E3382" s="24">
        <v>3133</v>
      </c>
      <c r="F3382" s="9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22">
        <v>4000</v>
      </c>
      <c r="E3383" s="24">
        <v>4090</v>
      </c>
      <c r="F3383" s="9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22">
        <v>3500</v>
      </c>
      <c r="E3384" s="24">
        <v>3526</v>
      </c>
      <c r="F3384" s="9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22">
        <v>1750</v>
      </c>
      <c r="E3385" s="24">
        <v>1955</v>
      </c>
      <c r="F3385" s="9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22">
        <v>6000</v>
      </c>
      <c r="E3386" s="24">
        <v>6000.66</v>
      </c>
      <c r="F3386" s="9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22">
        <v>2000</v>
      </c>
      <c r="E3387" s="24">
        <v>2000</v>
      </c>
      <c r="F3387" s="9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22">
        <v>2000</v>
      </c>
      <c r="E3388" s="24">
        <v>2100</v>
      </c>
      <c r="F3388" s="9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22">
        <v>3000</v>
      </c>
      <c r="E3389" s="24">
        <v>3506</v>
      </c>
      <c r="F3389" s="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22">
        <v>1500</v>
      </c>
      <c r="E3390" s="24">
        <v>1557</v>
      </c>
      <c r="F3390" s="9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22">
        <v>10000</v>
      </c>
      <c r="E3391" s="24">
        <v>11450</v>
      </c>
      <c r="F3391" s="9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22">
        <v>1500</v>
      </c>
      <c r="E3392" s="24">
        <v>1536</v>
      </c>
      <c r="F3392" s="9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22">
        <v>500</v>
      </c>
      <c r="E3393" s="24">
        <v>1115</v>
      </c>
      <c r="F3393" s="9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22">
        <v>500</v>
      </c>
      <c r="E3394" s="24">
        <v>500</v>
      </c>
      <c r="F3394" s="9">
        <f t="shared" si="260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22">
        <v>1500</v>
      </c>
      <c r="E3395" s="24">
        <v>1587</v>
      </c>
      <c r="F3395" s="9">
        <f t="shared" ref="F3395:F3458" si="265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2" t="s">
        <v>8315</v>
      </c>
      <c r="R3395" t="s">
        <v>8316</v>
      </c>
      <c r="S3395" s="16">
        <f t="shared" ref="S3395:S3458" si="267">(((K3395/60)/60)/24)+DATE(1970,1,1)</f>
        <v>41923.921643518523</v>
      </c>
      <c r="T3395" s="16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22">
        <v>550</v>
      </c>
      <c r="E3396" s="24">
        <v>783</v>
      </c>
      <c r="F3396" s="9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22">
        <v>500</v>
      </c>
      <c r="E3397" s="24">
        <v>920</v>
      </c>
      <c r="F3397" s="9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22">
        <v>1500</v>
      </c>
      <c r="E3398" s="24">
        <v>1565</v>
      </c>
      <c r="F3398" s="9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22">
        <v>250</v>
      </c>
      <c r="E3399" s="24">
        <v>280</v>
      </c>
      <c r="F3399" s="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22">
        <v>4000</v>
      </c>
      <c r="E3400" s="24">
        <v>4443</v>
      </c>
      <c r="F3400" s="9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22">
        <v>1200</v>
      </c>
      <c r="E3401" s="24">
        <v>1245</v>
      </c>
      <c r="F3401" s="9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22">
        <v>10000</v>
      </c>
      <c r="E3402" s="24">
        <v>10041</v>
      </c>
      <c r="F3402" s="9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22">
        <v>2900</v>
      </c>
      <c r="E3403" s="24">
        <v>2954</v>
      </c>
      <c r="F3403" s="9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22">
        <v>15000</v>
      </c>
      <c r="E3404" s="24">
        <v>16465</v>
      </c>
      <c r="F3404" s="9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22">
        <v>2000</v>
      </c>
      <c r="E3405" s="24">
        <v>2000</v>
      </c>
      <c r="F3405" s="9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22">
        <v>500</v>
      </c>
      <c r="E3406" s="24">
        <v>610</v>
      </c>
      <c r="F3406" s="9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22">
        <v>350</v>
      </c>
      <c r="E3407" s="24">
        <v>481.5</v>
      </c>
      <c r="F3407" s="9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22">
        <v>10000</v>
      </c>
      <c r="E3408" s="24">
        <v>10031</v>
      </c>
      <c r="F3408" s="9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22">
        <v>2000</v>
      </c>
      <c r="E3409" s="24">
        <v>2142</v>
      </c>
      <c r="F3409" s="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22">
        <v>500</v>
      </c>
      <c r="E3410" s="24">
        <v>1055</v>
      </c>
      <c r="F3410" s="9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22">
        <v>500</v>
      </c>
      <c r="E3411" s="24">
        <v>618</v>
      </c>
      <c r="F3411" s="9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22">
        <v>3000</v>
      </c>
      <c r="E3412" s="24">
        <v>3255</v>
      </c>
      <c r="F3412" s="9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22">
        <v>15000</v>
      </c>
      <c r="E3413" s="24">
        <v>15535</v>
      </c>
      <c r="F3413" s="9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22">
        <v>3000</v>
      </c>
      <c r="E3414" s="24">
        <v>3000</v>
      </c>
      <c r="F3414" s="9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22">
        <v>500</v>
      </c>
      <c r="E3415" s="24">
        <v>650</v>
      </c>
      <c r="F3415" s="9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22">
        <v>3000</v>
      </c>
      <c r="E3416" s="24">
        <v>3105</v>
      </c>
      <c r="F3416" s="9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22">
        <v>200</v>
      </c>
      <c r="E3417" s="24">
        <v>200</v>
      </c>
      <c r="F3417" s="9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22">
        <v>4000</v>
      </c>
      <c r="E3418" s="24">
        <v>4784</v>
      </c>
      <c r="F3418" s="9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22">
        <v>1700</v>
      </c>
      <c r="E3419" s="24">
        <v>1700.01</v>
      </c>
      <c r="F3419" s="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22">
        <v>4000</v>
      </c>
      <c r="E3420" s="24">
        <v>4035</v>
      </c>
      <c r="F3420" s="9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22">
        <v>2750</v>
      </c>
      <c r="E3421" s="24">
        <v>2930</v>
      </c>
      <c r="F3421" s="9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22">
        <v>700</v>
      </c>
      <c r="E3422" s="24">
        <v>966</v>
      </c>
      <c r="F3422" s="9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22">
        <v>10000</v>
      </c>
      <c r="E3423" s="24">
        <v>10115</v>
      </c>
      <c r="F3423" s="9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22">
        <v>3000</v>
      </c>
      <c r="E3424" s="24">
        <v>3273</v>
      </c>
      <c r="F3424" s="9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22">
        <v>250</v>
      </c>
      <c r="E3425" s="24">
        <v>350</v>
      </c>
      <c r="F3425" s="9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22">
        <v>6000</v>
      </c>
      <c r="E3426" s="24">
        <v>6215</v>
      </c>
      <c r="F3426" s="9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22">
        <v>30000</v>
      </c>
      <c r="E3427" s="24">
        <v>30891.1</v>
      </c>
      <c r="F3427" s="9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22">
        <v>3750</v>
      </c>
      <c r="E3428" s="24">
        <v>4055</v>
      </c>
      <c r="F3428" s="9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22">
        <v>1500</v>
      </c>
      <c r="E3429" s="24">
        <v>1500</v>
      </c>
      <c r="F3429" s="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22">
        <v>2000</v>
      </c>
      <c r="E3430" s="24">
        <v>2055</v>
      </c>
      <c r="F3430" s="9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22">
        <v>150</v>
      </c>
      <c r="E3431" s="24">
        <v>195</v>
      </c>
      <c r="F3431" s="9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22">
        <v>2000</v>
      </c>
      <c r="E3432" s="24">
        <v>2170.9899999999998</v>
      </c>
      <c r="F3432" s="9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22">
        <v>2000</v>
      </c>
      <c r="E3433" s="24">
        <v>2000</v>
      </c>
      <c r="F3433" s="9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22">
        <v>2000</v>
      </c>
      <c r="E3434" s="24">
        <v>2193</v>
      </c>
      <c r="F3434" s="9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22">
        <v>9500</v>
      </c>
      <c r="E3435" s="24">
        <v>9525</v>
      </c>
      <c r="F3435" s="9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22">
        <v>10000</v>
      </c>
      <c r="E3436" s="24">
        <v>10555</v>
      </c>
      <c r="F3436" s="9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22">
        <v>1000</v>
      </c>
      <c r="E3437" s="24">
        <v>1120</v>
      </c>
      <c r="F3437" s="9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22">
        <v>5000</v>
      </c>
      <c r="E3438" s="24">
        <v>5295</v>
      </c>
      <c r="F3438" s="9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22">
        <v>3000</v>
      </c>
      <c r="E3439" s="24">
        <v>3030</v>
      </c>
      <c r="F3439" s="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22">
        <v>2500</v>
      </c>
      <c r="E3440" s="24">
        <v>2605</v>
      </c>
      <c r="F3440" s="9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22">
        <v>1200</v>
      </c>
      <c r="E3441" s="24">
        <v>1616.14</v>
      </c>
      <c r="F3441" s="9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22">
        <v>5000</v>
      </c>
      <c r="E3442" s="24">
        <v>5260.92</v>
      </c>
      <c r="F3442" s="9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22">
        <v>2500</v>
      </c>
      <c r="E3443" s="24">
        <v>2565</v>
      </c>
      <c r="F3443" s="9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22">
        <v>250</v>
      </c>
      <c r="E3444" s="24">
        <v>250</v>
      </c>
      <c r="F3444" s="9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22">
        <v>1000</v>
      </c>
      <c r="E3445" s="24">
        <v>1855</v>
      </c>
      <c r="F3445" s="9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22">
        <v>300</v>
      </c>
      <c r="E3446" s="24">
        <v>867</v>
      </c>
      <c r="F3446" s="9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22">
        <v>2000</v>
      </c>
      <c r="E3447" s="24">
        <v>2000</v>
      </c>
      <c r="F3447" s="9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22">
        <v>1000</v>
      </c>
      <c r="E3448" s="24">
        <v>1082</v>
      </c>
      <c r="F3448" s="9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22">
        <v>1000</v>
      </c>
      <c r="E3449" s="24">
        <v>1078</v>
      </c>
      <c r="F3449" s="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22">
        <v>2100</v>
      </c>
      <c r="E3450" s="24">
        <v>2305</v>
      </c>
      <c r="F3450" s="9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22">
        <v>800</v>
      </c>
      <c r="E3451" s="24">
        <v>1365</v>
      </c>
      <c r="F3451" s="9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22">
        <v>500</v>
      </c>
      <c r="E3452" s="24">
        <v>760</v>
      </c>
      <c r="F3452" s="9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22">
        <v>650</v>
      </c>
      <c r="E3453" s="24">
        <v>658</v>
      </c>
      <c r="F3453" s="9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22">
        <v>1000</v>
      </c>
      <c r="E3454" s="24">
        <v>1532</v>
      </c>
      <c r="F3454" s="9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22">
        <v>300</v>
      </c>
      <c r="E3455" s="24">
        <v>385</v>
      </c>
      <c r="F3455" s="9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22">
        <v>700</v>
      </c>
      <c r="E3456" s="24">
        <v>705</v>
      </c>
      <c r="F3456" s="9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22">
        <v>10000</v>
      </c>
      <c r="E3457" s="24">
        <v>10065</v>
      </c>
      <c r="F3457" s="9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22">
        <v>3000</v>
      </c>
      <c r="E3458" s="24">
        <v>5739</v>
      </c>
      <c r="F3458" s="9">
        <f t="shared" si="265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22">
        <v>2000</v>
      </c>
      <c r="E3459" s="24">
        <v>2804</v>
      </c>
      <c r="F3459" s="9">
        <f t="shared" ref="F3459:F3522" si="270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2" t="s">
        <v>8315</v>
      </c>
      <c r="R3459" t="s">
        <v>8316</v>
      </c>
      <c r="S3459" s="16">
        <f t="shared" ref="S3459:S3522" si="272">(((K3459/60)/60)/24)+DATE(1970,1,1)</f>
        <v>42016.706678240742</v>
      </c>
      <c r="T3459" s="16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22">
        <v>978</v>
      </c>
      <c r="E3460" s="24">
        <v>1216</v>
      </c>
      <c r="F3460" s="9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22">
        <v>500</v>
      </c>
      <c r="E3461" s="24">
        <v>631</v>
      </c>
      <c r="F3461" s="9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22">
        <v>500</v>
      </c>
      <c r="E3462" s="24">
        <v>950</v>
      </c>
      <c r="F3462" s="9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22">
        <v>500</v>
      </c>
      <c r="E3463" s="24">
        <v>695</v>
      </c>
      <c r="F3463" s="9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22">
        <v>250</v>
      </c>
      <c r="E3464" s="24">
        <v>505</v>
      </c>
      <c r="F3464" s="9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22">
        <v>10000</v>
      </c>
      <c r="E3465" s="24">
        <v>10338</v>
      </c>
      <c r="F3465" s="9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22">
        <v>5000</v>
      </c>
      <c r="E3466" s="24">
        <v>5116.18</v>
      </c>
      <c r="F3466" s="9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22">
        <v>2000</v>
      </c>
      <c r="E3467" s="24">
        <v>2060</v>
      </c>
      <c r="F3467" s="9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22">
        <v>3500</v>
      </c>
      <c r="E3468" s="24">
        <v>4450</v>
      </c>
      <c r="F3468" s="9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22">
        <v>3000</v>
      </c>
      <c r="E3469" s="24">
        <v>3030</v>
      </c>
      <c r="F3469" s="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22">
        <v>10000</v>
      </c>
      <c r="E3470" s="24">
        <v>12178</v>
      </c>
      <c r="F3470" s="9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22">
        <v>2800</v>
      </c>
      <c r="E3471" s="24">
        <v>3175</v>
      </c>
      <c r="F3471" s="9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22">
        <v>250</v>
      </c>
      <c r="E3472" s="24">
        <v>375</v>
      </c>
      <c r="F3472" s="9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22">
        <v>500</v>
      </c>
      <c r="E3473" s="24">
        <v>1073</v>
      </c>
      <c r="F3473" s="9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22">
        <v>2000</v>
      </c>
      <c r="E3474" s="24">
        <v>2041</v>
      </c>
      <c r="F3474" s="9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22">
        <v>4900</v>
      </c>
      <c r="E3475" s="24">
        <v>4900</v>
      </c>
      <c r="F3475" s="9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22">
        <v>2000</v>
      </c>
      <c r="E3476" s="24">
        <v>2020</v>
      </c>
      <c r="F3476" s="9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22">
        <v>300</v>
      </c>
      <c r="E3477" s="24">
        <v>340</v>
      </c>
      <c r="F3477" s="9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22">
        <v>300</v>
      </c>
      <c r="E3478" s="24">
        <v>312</v>
      </c>
      <c r="F3478" s="9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22">
        <v>1800</v>
      </c>
      <c r="E3479" s="24">
        <v>2076</v>
      </c>
      <c r="F3479" s="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22">
        <v>2000</v>
      </c>
      <c r="E3480" s="24">
        <v>2257</v>
      </c>
      <c r="F3480" s="9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22">
        <v>1500</v>
      </c>
      <c r="E3481" s="24">
        <v>1918</v>
      </c>
      <c r="F3481" s="9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22">
        <v>1500</v>
      </c>
      <c r="E3482" s="24">
        <v>2140</v>
      </c>
      <c r="F3482" s="9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22">
        <v>10000</v>
      </c>
      <c r="E3483" s="24">
        <v>11880</v>
      </c>
      <c r="F3483" s="9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22">
        <v>3000</v>
      </c>
      <c r="E3484" s="24">
        <v>4150</v>
      </c>
      <c r="F3484" s="9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22">
        <v>3350</v>
      </c>
      <c r="E3485" s="24">
        <v>5358</v>
      </c>
      <c r="F3485" s="9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22">
        <v>2500</v>
      </c>
      <c r="E3486" s="24">
        <v>2856</v>
      </c>
      <c r="F3486" s="9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22">
        <v>1650</v>
      </c>
      <c r="E3487" s="24">
        <v>1660</v>
      </c>
      <c r="F3487" s="9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22">
        <v>3000</v>
      </c>
      <c r="E3488" s="24">
        <v>4656</v>
      </c>
      <c r="F3488" s="9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22">
        <v>2000</v>
      </c>
      <c r="E3489" s="24">
        <v>2555</v>
      </c>
      <c r="F3489" s="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22">
        <v>3000</v>
      </c>
      <c r="E3490" s="24">
        <v>3636</v>
      </c>
      <c r="F3490" s="9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22">
        <v>5000</v>
      </c>
      <c r="E3491" s="24">
        <v>5635</v>
      </c>
      <c r="F3491" s="9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22">
        <v>1000</v>
      </c>
      <c r="E3492" s="24">
        <v>1275</v>
      </c>
      <c r="F3492" s="9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22">
        <v>500</v>
      </c>
      <c r="E3493" s="24">
        <v>791</v>
      </c>
      <c r="F3493" s="9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22">
        <v>3800</v>
      </c>
      <c r="E3494" s="24">
        <v>4000.22</v>
      </c>
      <c r="F3494" s="9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22">
        <v>1500</v>
      </c>
      <c r="E3495" s="24">
        <v>1500</v>
      </c>
      <c r="F3495" s="9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22">
        <v>400</v>
      </c>
      <c r="E3496" s="24">
        <v>400</v>
      </c>
      <c r="F3496" s="9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22">
        <v>5000</v>
      </c>
      <c r="E3497" s="24">
        <v>5343</v>
      </c>
      <c r="F3497" s="9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22">
        <v>3000</v>
      </c>
      <c r="E3498" s="24">
        <v>3732</v>
      </c>
      <c r="F3498" s="9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22">
        <v>1551</v>
      </c>
      <c r="E3499" s="24">
        <v>1686</v>
      </c>
      <c r="F3499" s="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22">
        <v>1650</v>
      </c>
      <c r="E3500" s="24">
        <v>1690</v>
      </c>
      <c r="F3500" s="9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22">
        <v>2000</v>
      </c>
      <c r="E3501" s="24">
        <v>2110</v>
      </c>
      <c r="F3501" s="9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22">
        <v>1000</v>
      </c>
      <c r="E3502" s="24">
        <v>1063</v>
      </c>
      <c r="F3502" s="9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22">
        <v>1500</v>
      </c>
      <c r="E3503" s="24">
        <v>1510</v>
      </c>
      <c r="F3503" s="9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22">
        <v>4000</v>
      </c>
      <c r="E3504" s="24">
        <v>4216</v>
      </c>
      <c r="F3504" s="9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22">
        <v>2500</v>
      </c>
      <c r="E3505" s="24">
        <v>2689</v>
      </c>
      <c r="F3505" s="9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22">
        <v>1000</v>
      </c>
      <c r="E3506" s="24">
        <v>1000</v>
      </c>
      <c r="F3506" s="9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22">
        <v>2500</v>
      </c>
      <c r="E3507" s="24">
        <v>2594</v>
      </c>
      <c r="F3507" s="9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22">
        <v>3000</v>
      </c>
      <c r="E3508" s="24">
        <v>3045</v>
      </c>
      <c r="F3508" s="9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22">
        <v>10000</v>
      </c>
      <c r="E3509" s="24">
        <v>10440</v>
      </c>
      <c r="F3509" s="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22">
        <v>100</v>
      </c>
      <c r="E3510" s="24">
        <v>180</v>
      </c>
      <c r="F3510" s="9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22">
        <v>3000</v>
      </c>
      <c r="E3511" s="24">
        <v>3190</v>
      </c>
      <c r="F3511" s="9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22">
        <v>900</v>
      </c>
      <c r="E3512" s="24">
        <v>905</v>
      </c>
      <c r="F3512" s="9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22">
        <v>1500</v>
      </c>
      <c r="E3513" s="24">
        <v>1518</v>
      </c>
      <c r="F3513" s="9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22">
        <v>1000</v>
      </c>
      <c r="E3514" s="24">
        <v>1000</v>
      </c>
      <c r="F3514" s="9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22">
        <v>2800</v>
      </c>
      <c r="E3515" s="24">
        <v>3315</v>
      </c>
      <c r="F3515" s="9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22">
        <v>500</v>
      </c>
      <c r="E3516" s="24">
        <v>550</v>
      </c>
      <c r="F3516" s="9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22">
        <v>3000</v>
      </c>
      <c r="E3517" s="24">
        <v>3080</v>
      </c>
      <c r="F3517" s="9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22">
        <v>2500</v>
      </c>
      <c r="E3518" s="24">
        <v>2500</v>
      </c>
      <c r="F3518" s="9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22">
        <v>4000</v>
      </c>
      <c r="E3519" s="24">
        <v>4000</v>
      </c>
      <c r="F3519" s="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22">
        <v>1500</v>
      </c>
      <c r="E3520" s="24">
        <v>1650.69</v>
      </c>
      <c r="F3520" s="9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22">
        <v>2000</v>
      </c>
      <c r="E3521" s="24">
        <v>2027</v>
      </c>
      <c r="F3521" s="9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22">
        <v>2000</v>
      </c>
      <c r="E3522" s="24">
        <v>2015</v>
      </c>
      <c r="F3522" s="9">
        <f t="shared" si="270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22">
        <v>350</v>
      </c>
      <c r="E3523" s="24">
        <v>593</v>
      </c>
      <c r="F3523" s="9">
        <f t="shared" ref="F3523:F3586" si="275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2" t="s">
        <v>8315</v>
      </c>
      <c r="R3523" t="s">
        <v>8316</v>
      </c>
      <c r="S3523" s="16">
        <f t="shared" ref="S3523:S3586" si="277">(((K3523/60)/60)/24)+DATE(1970,1,1)</f>
        <v>41881.361342592594</v>
      </c>
      <c r="T3523" s="16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22">
        <v>1395</v>
      </c>
      <c r="E3524" s="24">
        <v>1395</v>
      </c>
      <c r="F3524" s="9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22">
        <v>4000</v>
      </c>
      <c r="E3525" s="24">
        <v>4546</v>
      </c>
      <c r="F3525" s="9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22">
        <v>10000</v>
      </c>
      <c r="E3526" s="24">
        <v>10156</v>
      </c>
      <c r="F3526" s="9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22">
        <v>500</v>
      </c>
      <c r="E3527" s="24">
        <v>530</v>
      </c>
      <c r="F3527" s="9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22">
        <v>3300</v>
      </c>
      <c r="E3528" s="24">
        <v>3366</v>
      </c>
      <c r="F3528" s="9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22">
        <v>6000</v>
      </c>
      <c r="E3529" s="24">
        <v>7015</v>
      </c>
      <c r="F3529" s="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22">
        <v>1650</v>
      </c>
      <c r="E3530" s="24">
        <v>1669</v>
      </c>
      <c r="F3530" s="9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22">
        <v>500</v>
      </c>
      <c r="E3531" s="24">
        <v>660</v>
      </c>
      <c r="F3531" s="9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22">
        <v>2750</v>
      </c>
      <c r="E3532" s="24">
        <v>2750</v>
      </c>
      <c r="F3532" s="9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22">
        <v>1000</v>
      </c>
      <c r="E3533" s="24">
        <v>1280</v>
      </c>
      <c r="F3533" s="9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22">
        <v>960</v>
      </c>
      <c r="E3534" s="24">
        <v>1142</v>
      </c>
      <c r="F3534" s="9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22">
        <v>500</v>
      </c>
      <c r="E3535" s="24">
        <v>631</v>
      </c>
      <c r="F3535" s="9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22">
        <v>5000</v>
      </c>
      <c r="E3536" s="24">
        <v>7810</v>
      </c>
      <c r="F3536" s="9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22">
        <v>2000</v>
      </c>
      <c r="E3537" s="24">
        <v>2063</v>
      </c>
      <c r="F3537" s="9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22">
        <v>150</v>
      </c>
      <c r="E3538" s="24">
        <v>230</v>
      </c>
      <c r="F3538" s="9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22">
        <v>675</v>
      </c>
      <c r="E3539" s="24">
        <v>1218</v>
      </c>
      <c r="F3539" s="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22">
        <v>2000</v>
      </c>
      <c r="E3540" s="24">
        <v>2569</v>
      </c>
      <c r="F3540" s="9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22">
        <v>600</v>
      </c>
      <c r="E3541" s="24">
        <v>718</v>
      </c>
      <c r="F3541" s="9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22">
        <v>300</v>
      </c>
      <c r="E3542" s="24">
        <v>369</v>
      </c>
      <c r="F3542" s="9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22">
        <v>1200</v>
      </c>
      <c r="E3543" s="24">
        <v>1260</v>
      </c>
      <c r="F3543" s="9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22">
        <v>5500</v>
      </c>
      <c r="E3544" s="24">
        <v>5623</v>
      </c>
      <c r="F3544" s="9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22">
        <v>1500</v>
      </c>
      <c r="E3545" s="24">
        <v>1570</v>
      </c>
      <c r="F3545" s="9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22">
        <v>2500</v>
      </c>
      <c r="E3546" s="24">
        <v>2500</v>
      </c>
      <c r="F3546" s="9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22">
        <v>250</v>
      </c>
      <c r="E3547" s="24">
        <v>251</v>
      </c>
      <c r="F3547" s="9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22">
        <v>1100</v>
      </c>
      <c r="E3548" s="24">
        <v>1125</v>
      </c>
      <c r="F3548" s="9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22">
        <v>35000</v>
      </c>
      <c r="E3549" s="24">
        <v>40043.25</v>
      </c>
      <c r="F3549" s="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22">
        <v>2100</v>
      </c>
      <c r="E3550" s="24">
        <v>2140</v>
      </c>
      <c r="F3550" s="9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22">
        <v>1000</v>
      </c>
      <c r="E3551" s="24">
        <v>1020</v>
      </c>
      <c r="F3551" s="9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22">
        <v>2500</v>
      </c>
      <c r="E3552" s="24">
        <v>2620</v>
      </c>
      <c r="F3552" s="9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22">
        <v>1500</v>
      </c>
      <c r="E3553" s="24">
        <v>1527.5</v>
      </c>
      <c r="F3553" s="9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22">
        <v>773</v>
      </c>
      <c r="E3554" s="24">
        <v>773</v>
      </c>
      <c r="F3554" s="9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22">
        <v>5500</v>
      </c>
      <c r="E3555" s="24">
        <v>5845</v>
      </c>
      <c r="F3555" s="9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22">
        <v>5000</v>
      </c>
      <c r="E3556" s="24">
        <v>5671.11</v>
      </c>
      <c r="F3556" s="9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22">
        <v>2400</v>
      </c>
      <c r="E3557" s="24">
        <v>2400</v>
      </c>
      <c r="F3557" s="9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22">
        <v>2200</v>
      </c>
      <c r="E3558" s="24">
        <v>2210</v>
      </c>
      <c r="F3558" s="9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22">
        <v>100000</v>
      </c>
      <c r="E3559" s="24">
        <v>100036</v>
      </c>
      <c r="F3559" s="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22">
        <v>350</v>
      </c>
      <c r="E3560" s="24">
        <v>504</v>
      </c>
      <c r="F3560" s="9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22">
        <v>1000</v>
      </c>
      <c r="E3561" s="24">
        <v>1035</v>
      </c>
      <c r="F3561" s="9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22">
        <v>3200</v>
      </c>
      <c r="E3562" s="24">
        <v>3470</v>
      </c>
      <c r="F3562" s="9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22">
        <v>2500</v>
      </c>
      <c r="E3563" s="24">
        <v>2560</v>
      </c>
      <c r="F3563" s="9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22">
        <v>315</v>
      </c>
      <c r="E3564" s="24">
        <v>469</v>
      </c>
      <c r="F3564" s="9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22">
        <v>500</v>
      </c>
      <c r="E3565" s="24">
        <v>527.45000000000005</v>
      </c>
      <c r="F3565" s="9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22">
        <v>1000</v>
      </c>
      <c r="E3566" s="24">
        <v>1005</v>
      </c>
      <c r="F3566" s="9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22">
        <v>900</v>
      </c>
      <c r="E3567" s="24">
        <v>1175</v>
      </c>
      <c r="F3567" s="9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22">
        <v>2000</v>
      </c>
      <c r="E3568" s="24">
        <v>2095</v>
      </c>
      <c r="F3568" s="9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22">
        <v>1000</v>
      </c>
      <c r="E3569" s="24">
        <v>1088</v>
      </c>
      <c r="F3569" s="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22">
        <v>1000</v>
      </c>
      <c r="E3570" s="24">
        <v>1110</v>
      </c>
      <c r="F3570" s="9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22">
        <v>5000</v>
      </c>
      <c r="E3571" s="24">
        <v>5024</v>
      </c>
      <c r="F3571" s="9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22">
        <v>2000</v>
      </c>
      <c r="E3572" s="24">
        <v>2287</v>
      </c>
      <c r="F3572" s="9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22">
        <v>1500</v>
      </c>
      <c r="E3573" s="24">
        <v>1831</v>
      </c>
      <c r="F3573" s="9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22">
        <v>500</v>
      </c>
      <c r="E3574" s="24">
        <v>500</v>
      </c>
      <c r="F3574" s="9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22">
        <v>3000</v>
      </c>
      <c r="E3575" s="24">
        <v>3084</v>
      </c>
      <c r="F3575" s="9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22">
        <v>5800</v>
      </c>
      <c r="E3576" s="24">
        <v>6155</v>
      </c>
      <c r="F3576" s="9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22">
        <v>10000</v>
      </c>
      <c r="E3577" s="24">
        <v>10133</v>
      </c>
      <c r="F3577" s="9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22">
        <v>100</v>
      </c>
      <c r="E3578" s="24">
        <v>100</v>
      </c>
      <c r="F3578" s="9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22">
        <v>600</v>
      </c>
      <c r="E3579" s="24">
        <v>780</v>
      </c>
      <c r="F3579" s="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22">
        <v>1500</v>
      </c>
      <c r="E3580" s="24">
        <v>1500.2</v>
      </c>
      <c r="F3580" s="9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22">
        <v>500</v>
      </c>
      <c r="E3581" s="24">
        <v>500</v>
      </c>
      <c r="F3581" s="9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22">
        <v>900</v>
      </c>
      <c r="E3582" s="24">
        <v>1025</v>
      </c>
      <c r="F3582" s="9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22">
        <v>1500</v>
      </c>
      <c r="E3583" s="24">
        <v>1500</v>
      </c>
      <c r="F3583" s="9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22">
        <v>1000</v>
      </c>
      <c r="E3584" s="24">
        <v>2870</v>
      </c>
      <c r="F3584" s="9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22">
        <v>3000</v>
      </c>
      <c r="E3585" s="24">
        <v>3255</v>
      </c>
      <c r="F3585" s="9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22">
        <v>3000</v>
      </c>
      <c r="E3586" s="24">
        <v>3465</v>
      </c>
      <c r="F3586" s="9">
        <f t="shared" si="27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22">
        <v>3400</v>
      </c>
      <c r="E3587" s="24">
        <v>4050</v>
      </c>
      <c r="F3587" s="9">
        <f t="shared" ref="F3587:F3650" si="280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2" t="s">
        <v>8315</v>
      </c>
      <c r="R3587" t="s">
        <v>8316</v>
      </c>
      <c r="S3587" s="16">
        <f t="shared" ref="S3587:S3650" si="282">(((K3587/60)/60)/24)+DATE(1970,1,1)</f>
        <v>41964.716319444444</v>
      </c>
      <c r="T3587" s="16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22">
        <v>7500</v>
      </c>
      <c r="E3588" s="24">
        <v>8207</v>
      </c>
      <c r="F3588" s="9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22">
        <v>500</v>
      </c>
      <c r="E3589" s="24">
        <v>633</v>
      </c>
      <c r="F3589" s="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22">
        <v>200</v>
      </c>
      <c r="E3590" s="24">
        <v>201</v>
      </c>
      <c r="F3590" s="9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22">
        <v>4000</v>
      </c>
      <c r="E3591" s="24">
        <v>5100</v>
      </c>
      <c r="F3591" s="9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22">
        <v>5000</v>
      </c>
      <c r="E3592" s="24">
        <v>5003</v>
      </c>
      <c r="F3592" s="9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22">
        <v>700</v>
      </c>
      <c r="E3593" s="24">
        <v>1225</v>
      </c>
      <c r="F3593" s="9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22">
        <v>2000</v>
      </c>
      <c r="E3594" s="24">
        <v>2545</v>
      </c>
      <c r="F3594" s="9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22">
        <v>3000</v>
      </c>
      <c r="E3595" s="24">
        <v>3319</v>
      </c>
      <c r="F3595" s="9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22">
        <v>1600</v>
      </c>
      <c r="E3596" s="24">
        <v>2015</v>
      </c>
      <c r="F3596" s="9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22">
        <v>2600</v>
      </c>
      <c r="E3597" s="24">
        <v>3081</v>
      </c>
      <c r="F3597" s="9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22">
        <v>1100</v>
      </c>
      <c r="E3598" s="24">
        <v>1185</v>
      </c>
      <c r="F3598" s="9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22">
        <v>2500</v>
      </c>
      <c r="E3599" s="24">
        <v>2565</v>
      </c>
      <c r="F3599" s="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22">
        <v>1000</v>
      </c>
      <c r="E3600" s="24">
        <v>1101</v>
      </c>
      <c r="F3600" s="9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22">
        <v>500</v>
      </c>
      <c r="E3601" s="24">
        <v>1010</v>
      </c>
      <c r="F3601" s="9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22">
        <v>10</v>
      </c>
      <c r="E3602" s="24">
        <v>13</v>
      </c>
      <c r="F3602" s="9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22">
        <v>2000</v>
      </c>
      <c r="E3603" s="24">
        <v>2087</v>
      </c>
      <c r="F3603" s="9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22">
        <v>4000</v>
      </c>
      <c r="E3604" s="24">
        <v>4002</v>
      </c>
      <c r="F3604" s="9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22">
        <v>1500</v>
      </c>
      <c r="E3605" s="24">
        <v>2560</v>
      </c>
      <c r="F3605" s="9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22">
        <v>3000</v>
      </c>
      <c r="E3606" s="24">
        <v>3385</v>
      </c>
      <c r="F3606" s="9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22">
        <v>250</v>
      </c>
      <c r="E3607" s="24">
        <v>460</v>
      </c>
      <c r="F3607" s="9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22">
        <v>3000</v>
      </c>
      <c r="E3608" s="24">
        <v>3908</v>
      </c>
      <c r="F3608" s="9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22">
        <v>550</v>
      </c>
      <c r="E3609" s="24">
        <v>580</v>
      </c>
      <c r="F3609" s="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22">
        <v>800</v>
      </c>
      <c r="E3610" s="24">
        <v>800</v>
      </c>
      <c r="F3610" s="9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22">
        <v>1960</v>
      </c>
      <c r="E3611" s="24">
        <v>3005</v>
      </c>
      <c r="F3611" s="9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22">
        <v>1000</v>
      </c>
      <c r="E3612" s="24">
        <v>1623</v>
      </c>
      <c r="F3612" s="9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22">
        <v>2500</v>
      </c>
      <c r="E3613" s="24">
        <v>3400</v>
      </c>
      <c r="F3613" s="9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22">
        <v>5000</v>
      </c>
      <c r="E3614" s="24">
        <v>7220</v>
      </c>
      <c r="F3614" s="9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22">
        <v>1250</v>
      </c>
      <c r="E3615" s="24">
        <v>1250</v>
      </c>
      <c r="F3615" s="9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22">
        <v>2500</v>
      </c>
      <c r="E3616" s="24">
        <v>2520</v>
      </c>
      <c r="F3616" s="9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22">
        <v>2500</v>
      </c>
      <c r="E3617" s="24">
        <v>2670</v>
      </c>
      <c r="F3617" s="9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22">
        <v>2500</v>
      </c>
      <c r="E3618" s="24">
        <v>3120</v>
      </c>
      <c r="F3618" s="9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22">
        <v>740</v>
      </c>
      <c r="E3619" s="24">
        <v>880</v>
      </c>
      <c r="F3619" s="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22">
        <v>2000</v>
      </c>
      <c r="E3620" s="24">
        <v>2020</v>
      </c>
      <c r="F3620" s="9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22">
        <v>1000</v>
      </c>
      <c r="E3621" s="24">
        <v>1130</v>
      </c>
      <c r="F3621" s="9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22">
        <v>10500</v>
      </c>
      <c r="E3622" s="24">
        <v>11045</v>
      </c>
      <c r="F3622" s="9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22">
        <v>3000</v>
      </c>
      <c r="E3623" s="24">
        <v>3292</v>
      </c>
      <c r="F3623" s="9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22">
        <v>1000</v>
      </c>
      <c r="E3624" s="24">
        <v>1000.99</v>
      </c>
      <c r="F3624" s="9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22">
        <v>2500</v>
      </c>
      <c r="E3625" s="24">
        <v>3000</v>
      </c>
      <c r="F3625" s="9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22">
        <v>3000</v>
      </c>
      <c r="E3626" s="24">
        <v>3148</v>
      </c>
      <c r="F3626" s="9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22">
        <v>3000</v>
      </c>
      <c r="E3627" s="24">
        <v>3080</v>
      </c>
      <c r="F3627" s="9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22">
        <v>4000</v>
      </c>
      <c r="E3628" s="24">
        <v>4073</v>
      </c>
      <c r="F3628" s="9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22">
        <v>2000</v>
      </c>
      <c r="E3629" s="24">
        <v>2000</v>
      </c>
      <c r="F3629" s="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21">
        <v>3000</v>
      </c>
      <c r="E3632" s="21">
        <v>1</v>
      </c>
      <c r="F3632" s="9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21">
        <v>500</v>
      </c>
      <c r="E3634" s="21">
        <v>100</v>
      </c>
      <c r="F3634" s="9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21">
        <v>500</v>
      </c>
      <c r="E3649" s="21">
        <v>30</v>
      </c>
      <c r="F3649" s="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22">
        <v>40000</v>
      </c>
      <c r="E3650" s="24">
        <v>40153</v>
      </c>
      <c r="F3650" s="9">
        <f t="shared" si="280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22">
        <v>750</v>
      </c>
      <c r="E3651" s="24">
        <v>780</v>
      </c>
      <c r="F3651" s="9">
        <f t="shared" ref="F3651:F3714" si="285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2" t="s">
        <v>8315</v>
      </c>
      <c r="R3651" t="s">
        <v>8316</v>
      </c>
      <c r="S3651" s="16">
        <f t="shared" ref="S3651:S3714" si="287">(((K3651/60)/60)/24)+DATE(1970,1,1)</f>
        <v>41780.712893518517</v>
      </c>
      <c r="T3651" s="16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22">
        <v>500</v>
      </c>
      <c r="E3652" s="24">
        <v>500</v>
      </c>
      <c r="F3652" s="9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22">
        <v>500</v>
      </c>
      <c r="E3653" s="24">
        <v>520</v>
      </c>
      <c r="F3653" s="9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22">
        <v>300</v>
      </c>
      <c r="E3654" s="24">
        <v>752</v>
      </c>
      <c r="F3654" s="9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22">
        <v>2000</v>
      </c>
      <c r="E3655" s="24">
        <v>2010</v>
      </c>
      <c r="F3655" s="9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22">
        <v>1500</v>
      </c>
      <c r="E3656" s="24">
        <v>2616</v>
      </c>
      <c r="F3656" s="9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22">
        <v>5000</v>
      </c>
      <c r="E3657" s="24">
        <v>5813</v>
      </c>
      <c r="F3657" s="9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22">
        <v>5000</v>
      </c>
      <c r="E3658" s="24">
        <v>5291</v>
      </c>
      <c r="F3658" s="9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22">
        <v>2000</v>
      </c>
      <c r="E3659" s="24">
        <v>2215</v>
      </c>
      <c r="F3659" s="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22">
        <v>1500</v>
      </c>
      <c r="E3660" s="24">
        <v>1510</v>
      </c>
      <c r="F3660" s="9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22">
        <v>3000</v>
      </c>
      <c r="E3661" s="24">
        <v>3061</v>
      </c>
      <c r="F3661" s="9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22">
        <v>250</v>
      </c>
      <c r="E3662" s="24">
        <v>250</v>
      </c>
      <c r="F3662" s="9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22">
        <v>3000</v>
      </c>
      <c r="E3663" s="24">
        <v>3330</v>
      </c>
      <c r="F3663" s="9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22">
        <v>8000</v>
      </c>
      <c r="E3664" s="24">
        <v>8114</v>
      </c>
      <c r="F3664" s="9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22">
        <v>225</v>
      </c>
      <c r="E3665" s="24">
        <v>234</v>
      </c>
      <c r="F3665" s="9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22">
        <v>800</v>
      </c>
      <c r="E3666" s="24">
        <v>875</v>
      </c>
      <c r="F3666" s="9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22">
        <v>620</v>
      </c>
      <c r="E3667" s="24">
        <v>714</v>
      </c>
      <c r="F3667" s="9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22">
        <v>1200</v>
      </c>
      <c r="E3668" s="24">
        <v>1200</v>
      </c>
      <c r="F3668" s="9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22">
        <v>3000</v>
      </c>
      <c r="E3669" s="24">
        <v>3095.11</v>
      </c>
      <c r="F3669" s="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22">
        <v>1000</v>
      </c>
      <c r="E3670" s="24">
        <v>1035</v>
      </c>
      <c r="F3670" s="9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22">
        <v>1000</v>
      </c>
      <c r="E3671" s="24">
        <v>1382</v>
      </c>
      <c r="F3671" s="9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22">
        <v>220</v>
      </c>
      <c r="E3672" s="24">
        <v>241</v>
      </c>
      <c r="F3672" s="9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22">
        <v>3500</v>
      </c>
      <c r="E3673" s="24">
        <v>3530</v>
      </c>
      <c r="F3673" s="9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22">
        <v>3000</v>
      </c>
      <c r="E3674" s="24">
        <v>3046</v>
      </c>
      <c r="F3674" s="9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22">
        <v>4000</v>
      </c>
      <c r="E3675" s="24">
        <v>4545</v>
      </c>
      <c r="F3675" s="9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22">
        <v>4500</v>
      </c>
      <c r="E3676" s="24">
        <v>4500</v>
      </c>
      <c r="F3676" s="9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22">
        <v>50</v>
      </c>
      <c r="E3677" s="24">
        <v>70</v>
      </c>
      <c r="F3677" s="9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22">
        <v>800</v>
      </c>
      <c r="E3678" s="24">
        <v>1030</v>
      </c>
      <c r="F3678" s="9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22">
        <v>12000</v>
      </c>
      <c r="E3679" s="24">
        <v>12348.5</v>
      </c>
      <c r="F3679" s="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22">
        <v>2000</v>
      </c>
      <c r="E3680" s="24">
        <v>2050</v>
      </c>
      <c r="F3680" s="9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22">
        <v>2000</v>
      </c>
      <c r="E3681" s="24">
        <v>2202</v>
      </c>
      <c r="F3681" s="9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22">
        <v>3000</v>
      </c>
      <c r="E3682" s="24">
        <v>3383</v>
      </c>
      <c r="F3682" s="9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22">
        <v>1000</v>
      </c>
      <c r="E3683" s="24">
        <v>1119</v>
      </c>
      <c r="F3683" s="9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22">
        <v>3000</v>
      </c>
      <c r="E3684" s="24">
        <v>4176</v>
      </c>
      <c r="F3684" s="9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22">
        <v>3500</v>
      </c>
      <c r="E3685" s="24">
        <v>3880</v>
      </c>
      <c r="F3685" s="9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22">
        <v>750</v>
      </c>
      <c r="E3686" s="24">
        <v>1043</v>
      </c>
      <c r="F3686" s="9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22">
        <v>5000</v>
      </c>
      <c r="E3687" s="24">
        <v>5285</v>
      </c>
      <c r="F3687" s="9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22">
        <v>350</v>
      </c>
      <c r="E3688" s="24">
        <v>355</v>
      </c>
      <c r="F3688" s="9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22">
        <v>5000</v>
      </c>
      <c r="E3689" s="24">
        <v>5012.25</v>
      </c>
      <c r="F3689" s="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22">
        <v>3000</v>
      </c>
      <c r="E3690" s="24">
        <v>3275</v>
      </c>
      <c r="F3690" s="9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22">
        <v>3000</v>
      </c>
      <c r="E3691" s="24">
        <v>3550</v>
      </c>
      <c r="F3691" s="9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22">
        <v>1500</v>
      </c>
      <c r="E3692" s="24">
        <v>1800</v>
      </c>
      <c r="F3692" s="9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22">
        <v>40000</v>
      </c>
      <c r="E3693" s="24">
        <v>51184</v>
      </c>
      <c r="F3693" s="9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22">
        <v>1000</v>
      </c>
      <c r="E3694" s="24">
        <v>1260</v>
      </c>
      <c r="F3694" s="9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22">
        <v>333</v>
      </c>
      <c r="E3695" s="24">
        <v>430</v>
      </c>
      <c r="F3695" s="9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22">
        <v>3500</v>
      </c>
      <c r="E3696" s="24">
        <v>3760</v>
      </c>
      <c r="F3696" s="9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22">
        <v>4000</v>
      </c>
      <c r="E3697" s="24">
        <v>4005</v>
      </c>
      <c r="F3697" s="9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22">
        <v>2000</v>
      </c>
      <c r="E3698" s="24">
        <v>3100</v>
      </c>
      <c r="F3698" s="9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22">
        <v>2000</v>
      </c>
      <c r="E3699" s="24">
        <v>2160</v>
      </c>
      <c r="F3699" s="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22">
        <v>5000</v>
      </c>
      <c r="E3700" s="24">
        <v>5526</v>
      </c>
      <c r="F3700" s="9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22">
        <v>2500</v>
      </c>
      <c r="E3701" s="24">
        <v>2520</v>
      </c>
      <c r="F3701" s="9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22">
        <v>500</v>
      </c>
      <c r="E3702" s="24">
        <v>606</v>
      </c>
      <c r="F3702" s="9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22">
        <v>1500</v>
      </c>
      <c r="E3703" s="24">
        <v>1505</v>
      </c>
      <c r="F3703" s="9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22">
        <v>3000</v>
      </c>
      <c r="E3704" s="24">
        <v>3275</v>
      </c>
      <c r="F3704" s="9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22">
        <v>1050</v>
      </c>
      <c r="E3705" s="24">
        <v>1296</v>
      </c>
      <c r="F3705" s="9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22">
        <v>300</v>
      </c>
      <c r="E3706" s="24">
        <v>409.01</v>
      </c>
      <c r="F3706" s="9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22">
        <v>2827</v>
      </c>
      <c r="E3707" s="24">
        <v>2925</v>
      </c>
      <c r="F3707" s="9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22">
        <v>1500</v>
      </c>
      <c r="E3708" s="24">
        <v>1820</v>
      </c>
      <c r="F3708" s="9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22">
        <v>1000</v>
      </c>
      <c r="E3709" s="24">
        <v>1860</v>
      </c>
      <c r="F3709" s="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22">
        <v>700</v>
      </c>
      <c r="E3710" s="24">
        <v>2100</v>
      </c>
      <c r="F3710" s="9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22">
        <v>1000</v>
      </c>
      <c r="E3711" s="24">
        <v>1082.5</v>
      </c>
      <c r="F3711" s="9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22">
        <v>1300</v>
      </c>
      <c r="E3712" s="24">
        <v>1835</v>
      </c>
      <c r="F3712" s="9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22">
        <v>500</v>
      </c>
      <c r="E3713" s="24">
        <v>570</v>
      </c>
      <c r="F3713" s="9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22">
        <v>7500</v>
      </c>
      <c r="E3714" s="24">
        <v>11530</v>
      </c>
      <c r="F3714" s="9">
        <f t="shared" si="285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22">
        <v>2000</v>
      </c>
      <c r="E3715" s="24">
        <v>2030</v>
      </c>
      <c r="F3715" s="9">
        <f t="shared" ref="F3715:F3778" si="290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2" t="s">
        <v>8315</v>
      </c>
      <c r="R3715" t="s">
        <v>8316</v>
      </c>
      <c r="S3715" s="16">
        <f t="shared" ref="S3715:S3778" si="292">(((K3715/60)/60)/24)+DATE(1970,1,1)</f>
        <v>42505.738032407404</v>
      </c>
      <c r="T3715" s="16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22">
        <v>10000</v>
      </c>
      <c r="E3716" s="24">
        <v>10235</v>
      </c>
      <c r="F3716" s="9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22">
        <v>3500</v>
      </c>
      <c r="E3717" s="24">
        <v>3590</v>
      </c>
      <c r="F3717" s="9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22">
        <v>800</v>
      </c>
      <c r="E3718" s="24">
        <v>1246</v>
      </c>
      <c r="F3718" s="9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22">
        <v>4000</v>
      </c>
      <c r="E3719" s="24">
        <v>4030</v>
      </c>
      <c r="F3719" s="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22">
        <v>500</v>
      </c>
      <c r="E3720" s="24">
        <v>1197</v>
      </c>
      <c r="F3720" s="9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22">
        <v>200</v>
      </c>
      <c r="E3721" s="24">
        <v>420</v>
      </c>
      <c r="F3721" s="9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22">
        <v>3300</v>
      </c>
      <c r="E3722" s="24">
        <v>3449</v>
      </c>
      <c r="F3722" s="9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22">
        <v>5000</v>
      </c>
      <c r="E3723" s="24">
        <v>5040</v>
      </c>
      <c r="F3723" s="9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22">
        <v>1500</v>
      </c>
      <c r="E3724" s="24">
        <v>1668</v>
      </c>
      <c r="F3724" s="9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22">
        <v>4500</v>
      </c>
      <c r="E3725" s="24">
        <v>4592</v>
      </c>
      <c r="F3725" s="9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22">
        <v>4300</v>
      </c>
      <c r="E3726" s="24">
        <v>4409.55</v>
      </c>
      <c r="F3726" s="9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22">
        <v>300</v>
      </c>
      <c r="E3727" s="24">
        <v>381</v>
      </c>
      <c r="F3727" s="9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22">
        <v>850</v>
      </c>
      <c r="E3728" s="24">
        <v>2879</v>
      </c>
      <c r="F3728" s="9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22">
        <v>2000</v>
      </c>
      <c r="E3729" s="24">
        <v>2015</v>
      </c>
      <c r="F3729" s="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22">
        <v>20000</v>
      </c>
      <c r="E3730" s="24">
        <v>1862</v>
      </c>
      <c r="F3730" s="9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22">
        <v>5000</v>
      </c>
      <c r="E3731" s="24">
        <v>362</v>
      </c>
      <c r="F3731" s="9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22">
        <v>1000</v>
      </c>
      <c r="E3732" s="24">
        <v>100</v>
      </c>
      <c r="F3732" s="9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22">
        <v>5500</v>
      </c>
      <c r="E3733" s="24">
        <v>620</v>
      </c>
      <c r="F3733" s="9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22">
        <v>850</v>
      </c>
      <c r="E3734" s="24">
        <v>131</v>
      </c>
      <c r="F3734" s="9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22">
        <v>1500</v>
      </c>
      <c r="E3735" s="24">
        <v>0</v>
      </c>
      <c r="F3735" s="9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22">
        <v>1500</v>
      </c>
      <c r="E3736" s="24">
        <v>427</v>
      </c>
      <c r="F3736" s="9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22">
        <v>150</v>
      </c>
      <c r="E3737" s="24">
        <v>20</v>
      </c>
      <c r="F3737" s="9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22">
        <v>1500</v>
      </c>
      <c r="E3738" s="24">
        <v>10</v>
      </c>
      <c r="F3738" s="9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22">
        <v>700</v>
      </c>
      <c r="E3739" s="24">
        <v>150</v>
      </c>
      <c r="F3739" s="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22">
        <v>1500</v>
      </c>
      <c r="E3740" s="24">
        <v>270</v>
      </c>
      <c r="F3740" s="9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22">
        <v>4000</v>
      </c>
      <c r="E3741" s="24">
        <v>805</v>
      </c>
      <c r="F3741" s="9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22">
        <v>2000</v>
      </c>
      <c r="E3742" s="24">
        <v>358</v>
      </c>
      <c r="F3742" s="9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22">
        <v>20000</v>
      </c>
      <c r="E3743" s="24">
        <v>0</v>
      </c>
      <c r="F3743" s="9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22">
        <v>5000</v>
      </c>
      <c r="E3744" s="24">
        <v>100</v>
      </c>
      <c r="F3744" s="9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22">
        <v>2200</v>
      </c>
      <c r="E3745" s="24">
        <v>0</v>
      </c>
      <c r="F3745" s="9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22">
        <v>1200</v>
      </c>
      <c r="E3746" s="24">
        <v>0</v>
      </c>
      <c r="F3746" s="9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22">
        <v>100</v>
      </c>
      <c r="E3747" s="24">
        <v>10</v>
      </c>
      <c r="F3747" s="9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22">
        <v>8500</v>
      </c>
      <c r="E3748" s="24">
        <v>202</v>
      </c>
      <c r="F3748" s="9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22">
        <v>2500</v>
      </c>
      <c r="E3749" s="24">
        <v>25</v>
      </c>
      <c r="F3749" s="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21">
        <v>500</v>
      </c>
      <c r="E3754" s="21">
        <v>565</v>
      </c>
      <c r="F3754" s="9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21">
        <v>550</v>
      </c>
      <c r="E3757" s="21">
        <v>713</v>
      </c>
      <c r="F3757" s="9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21">
        <v>500</v>
      </c>
      <c r="E3763" s="21">
        <v>500</v>
      </c>
      <c r="F3763" s="9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21">
        <v>1250</v>
      </c>
      <c r="E3764" s="21">
        <v>1328</v>
      </c>
      <c r="F3764" s="9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21">
        <v>2000</v>
      </c>
      <c r="E3772" s="21">
        <v>2000</v>
      </c>
      <c r="F3772" s="9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90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9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2" t="s">
        <v>8315</v>
      </c>
      <c r="R3779" t="s">
        <v>8357</v>
      </c>
      <c r="S3779" s="16">
        <f t="shared" ref="S3779:S3842" si="297">(((K3779/60)/60)/24)+DATE(1970,1,1)</f>
        <v>41887.111354166671</v>
      </c>
      <c r="T3779" s="16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21">
        <v>2000</v>
      </c>
      <c r="E3784" s="21">
        <v>2035</v>
      </c>
      <c r="F3784" s="9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21">
        <v>2000</v>
      </c>
      <c r="E3787" s="21">
        <v>3015</v>
      </c>
      <c r="F3787" s="9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21">
        <v>3550</v>
      </c>
      <c r="E3791" s="21">
        <v>116</v>
      </c>
      <c r="F3791" s="9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21">
        <v>5000</v>
      </c>
      <c r="E3796" s="21">
        <v>50</v>
      </c>
      <c r="F3796" s="9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21">
        <v>600</v>
      </c>
      <c r="E3797" s="21">
        <v>10</v>
      </c>
      <c r="F3797" s="9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22">
        <v>1000</v>
      </c>
      <c r="E3810" s="24">
        <v>1000</v>
      </c>
      <c r="F3810" s="9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22">
        <v>2000</v>
      </c>
      <c r="E3811" s="24">
        <v>2025</v>
      </c>
      <c r="F3811" s="9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22">
        <v>1500</v>
      </c>
      <c r="E3812" s="24">
        <v>1826</v>
      </c>
      <c r="F3812" s="9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22">
        <v>250</v>
      </c>
      <c r="E3813" s="24">
        <v>825</v>
      </c>
      <c r="F3813" s="9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22">
        <v>2000</v>
      </c>
      <c r="E3814" s="24">
        <v>2191</v>
      </c>
      <c r="F3814" s="9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22">
        <v>2100</v>
      </c>
      <c r="E3815" s="24">
        <v>2119.9899999999998</v>
      </c>
      <c r="F3815" s="9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22">
        <v>1500</v>
      </c>
      <c r="E3816" s="24">
        <v>2102</v>
      </c>
      <c r="F3816" s="9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22">
        <v>1000</v>
      </c>
      <c r="E3817" s="24">
        <v>1000.01</v>
      </c>
      <c r="F3817" s="9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22">
        <v>1500</v>
      </c>
      <c r="E3818" s="24">
        <v>1788.57</v>
      </c>
      <c r="F3818" s="9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22">
        <v>2000</v>
      </c>
      <c r="E3819" s="24">
        <v>2145</v>
      </c>
      <c r="F3819" s="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22">
        <v>250</v>
      </c>
      <c r="E3820" s="24">
        <v>570</v>
      </c>
      <c r="F3820" s="9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22">
        <v>1000</v>
      </c>
      <c r="E3821" s="24">
        <v>1064</v>
      </c>
      <c r="F3821" s="9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22">
        <v>300</v>
      </c>
      <c r="E3822" s="24">
        <v>430</v>
      </c>
      <c r="F3822" s="9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22">
        <v>3500</v>
      </c>
      <c r="E3823" s="24">
        <v>3659</v>
      </c>
      <c r="F3823" s="9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22">
        <v>5000</v>
      </c>
      <c r="E3824" s="24">
        <v>5501</v>
      </c>
      <c r="F3824" s="9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22">
        <v>2500</v>
      </c>
      <c r="E3825" s="24">
        <v>2650</v>
      </c>
      <c r="F3825" s="9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22">
        <v>250</v>
      </c>
      <c r="E3826" s="24">
        <v>270</v>
      </c>
      <c r="F3826" s="9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22">
        <v>5000</v>
      </c>
      <c r="E3827" s="24">
        <v>5271</v>
      </c>
      <c r="F3827" s="9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22">
        <v>600</v>
      </c>
      <c r="E3828" s="24">
        <v>715</v>
      </c>
      <c r="F3828" s="9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22">
        <v>3000</v>
      </c>
      <c r="E3829" s="24">
        <v>4580</v>
      </c>
      <c r="F3829" s="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22">
        <v>5000</v>
      </c>
      <c r="E3830" s="24">
        <v>5000</v>
      </c>
      <c r="F3830" s="9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22">
        <v>500</v>
      </c>
      <c r="E3831" s="24">
        <v>501</v>
      </c>
      <c r="F3831" s="9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22">
        <v>100</v>
      </c>
      <c r="E3832" s="24">
        <v>225</v>
      </c>
      <c r="F3832" s="9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22">
        <v>500</v>
      </c>
      <c r="E3833" s="24">
        <v>530.11</v>
      </c>
      <c r="F3833" s="9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22">
        <v>1200</v>
      </c>
      <c r="E3834" s="24">
        <v>1256</v>
      </c>
      <c r="F3834" s="9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22">
        <v>1200</v>
      </c>
      <c r="E3835" s="24">
        <v>1400</v>
      </c>
      <c r="F3835" s="9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22">
        <v>3000</v>
      </c>
      <c r="E3836" s="24">
        <v>3271</v>
      </c>
      <c r="F3836" s="9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22">
        <v>200</v>
      </c>
      <c r="E3837" s="24">
        <v>320</v>
      </c>
      <c r="F3837" s="9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22">
        <v>800</v>
      </c>
      <c r="E3838" s="24">
        <v>900</v>
      </c>
      <c r="F3838" s="9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22">
        <v>2000</v>
      </c>
      <c r="E3839" s="24">
        <v>2042</v>
      </c>
      <c r="F3839" s="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22">
        <v>100000</v>
      </c>
      <c r="E3840" s="24">
        <v>100824</v>
      </c>
      <c r="F3840" s="9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22">
        <v>2000</v>
      </c>
      <c r="E3841" s="24">
        <v>2025</v>
      </c>
      <c r="F3841" s="9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22">
        <v>1</v>
      </c>
      <c r="E3842" s="24">
        <v>65</v>
      </c>
      <c r="F3842" s="9">
        <f t="shared" si="29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22">
        <v>10000</v>
      </c>
      <c r="E3843" s="24">
        <v>872</v>
      </c>
      <c r="F3843" s="9">
        <f t="shared" ref="F3843:F3906" si="30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2" t="s">
        <v>8315</v>
      </c>
      <c r="R3843" t="s">
        <v>8316</v>
      </c>
      <c r="S3843" s="16">
        <f t="shared" ref="S3843:S3906" si="302">(((K3843/60)/60)/24)+DATE(1970,1,1)</f>
        <v>41780.785729166666</v>
      </c>
      <c r="T3843" s="16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22">
        <v>5000</v>
      </c>
      <c r="E3844" s="24">
        <v>1097</v>
      </c>
      <c r="F3844" s="9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22">
        <v>5000</v>
      </c>
      <c r="E3845" s="24">
        <v>1065</v>
      </c>
      <c r="F3845" s="9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22">
        <v>9800</v>
      </c>
      <c r="E3846" s="24">
        <v>4066</v>
      </c>
      <c r="F3846" s="9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22">
        <v>40000</v>
      </c>
      <c r="E3847" s="24">
        <v>842</v>
      </c>
      <c r="F3847" s="9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22">
        <v>7000</v>
      </c>
      <c r="E3848" s="24">
        <v>189</v>
      </c>
      <c r="F3848" s="9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22">
        <v>10500</v>
      </c>
      <c r="E3849" s="24">
        <v>1697</v>
      </c>
      <c r="F3849" s="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22">
        <v>13000</v>
      </c>
      <c r="E3850" s="24">
        <v>2129</v>
      </c>
      <c r="F3850" s="9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22">
        <v>30000</v>
      </c>
      <c r="E3851" s="24">
        <v>2113</v>
      </c>
      <c r="F3851" s="9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22">
        <v>1000</v>
      </c>
      <c r="E3852" s="24">
        <v>38</v>
      </c>
      <c r="F3852" s="9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22">
        <v>2500</v>
      </c>
      <c r="E3853" s="24">
        <v>852</v>
      </c>
      <c r="F3853" s="9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22">
        <v>10000</v>
      </c>
      <c r="E3854" s="24">
        <v>20</v>
      </c>
      <c r="F3854" s="9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22">
        <v>100000</v>
      </c>
      <c r="E3855" s="24">
        <v>26</v>
      </c>
      <c r="F3855" s="9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22">
        <v>11000</v>
      </c>
      <c r="E3856" s="24">
        <v>1788</v>
      </c>
      <c r="F3856" s="9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22">
        <v>1000</v>
      </c>
      <c r="E3857" s="24">
        <v>25</v>
      </c>
      <c r="F3857" s="9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22">
        <v>5000</v>
      </c>
      <c r="E3858" s="24">
        <v>1</v>
      </c>
      <c r="F3858" s="9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22">
        <v>5000</v>
      </c>
      <c r="E3859" s="24">
        <v>260</v>
      </c>
      <c r="F3859" s="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22">
        <v>500</v>
      </c>
      <c r="E3860" s="24">
        <v>10</v>
      </c>
      <c r="F3860" s="9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22">
        <v>2500</v>
      </c>
      <c r="E3861" s="24">
        <v>1</v>
      </c>
      <c r="F3861" s="9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22">
        <v>6000</v>
      </c>
      <c r="E3862" s="24">
        <v>1060</v>
      </c>
      <c r="F3862" s="9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22">
        <v>2000</v>
      </c>
      <c r="E3863" s="24">
        <v>100</v>
      </c>
      <c r="F3863" s="9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22">
        <v>7500</v>
      </c>
      <c r="E3864" s="24">
        <v>1</v>
      </c>
      <c r="F3864" s="9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22">
        <v>6000</v>
      </c>
      <c r="E3865" s="24">
        <v>0</v>
      </c>
      <c r="F3865" s="9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22">
        <v>5000</v>
      </c>
      <c r="E3866" s="24">
        <v>60</v>
      </c>
      <c r="F3866" s="9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22">
        <v>2413</v>
      </c>
      <c r="E3867" s="24">
        <v>650</v>
      </c>
      <c r="F3867" s="9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22">
        <v>2000</v>
      </c>
      <c r="E3868" s="24">
        <v>11</v>
      </c>
      <c r="F3868" s="9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22">
        <v>2000</v>
      </c>
      <c r="E3869" s="24">
        <v>251</v>
      </c>
      <c r="F3869" s="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21">
        <v>5000</v>
      </c>
      <c r="E3870" s="21">
        <v>10</v>
      </c>
      <c r="F3870" s="9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21">
        <v>3900</v>
      </c>
      <c r="E3878" s="21">
        <v>2059</v>
      </c>
      <c r="F3878" s="9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21">
        <v>15000</v>
      </c>
      <c r="E3881" s="21">
        <v>0</v>
      </c>
      <c r="F3881" s="9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21">
        <v>7500</v>
      </c>
      <c r="E3882" s="21">
        <v>980</v>
      </c>
      <c r="F3882" s="9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21">
        <v>15000</v>
      </c>
      <c r="E3885" s="21">
        <v>0</v>
      </c>
      <c r="F3885" s="9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22">
        <v>2000</v>
      </c>
      <c r="E3890" s="24">
        <v>542</v>
      </c>
      <c r="F3890" s="9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22">
        <v>8000</v>
      </c>
      <c r="E3891" s="24">
        <v>118</v>
      </c>
      <c r="F3891" s="9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22">
        <v>15000</v>
      </c>
      <c r="E3892" s="24">
        <v>2524</v>
      </c>
      <c r="F3892" s="9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22">
        <v>800</v>
      </c>
      <c r="E3893" s="24">
        <v>260</v>
      </c>
      <c r="F3893" s="9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22">
        <v>1000</v>
      </c>
      <c r="E3894" s="24">
        <v>0</v>
      </c>
      <c r="F3894" s="9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22">
        <v>50000</v>
      </c>
      <c r="E3895" s="24">
        <v>10775</v>
      </c>
      <c r="F3895" s="9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22">
        <v>15000</v>
      </c>
      <c r="E3896" s="24">
        <v>520</v>
      </c>
      <c r="F3896" s="9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22">
        <v>1000</v>
      </c>
      <c r="E3897" s="24">
        <v>50</v>
      </c>
      <c r="F3897" s="9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22">
        <v>1600</v>
      </c>
      <c r="E3898" s="24">
        <v>170</v>
      </c>
      <c r="F3898" s="9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22">
        <v>2500</v>
      </c>
      <c r="E3899" s="24">
        <v>440</v>
      </c>
      <c r="F3899" s="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22">
        <v>2500</v>
      </c>
      <c r="E3900" s="24">
        <v>814</v>
      </c>
      <c r="F3900" s="9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22">
        <v>10000</v>
      </c>
      <c r="E3901" s="24">
        <v>125</v>
      </c>
      <c r="F3901" s="9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22">
        <v>2500</v>
      </c>
      <c r="E3902" s="24">
        <v>135</v>
      </c>
      <c r="F3902" s="9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22">
        <v>3000</v>
      </c>
      <c r="E3903" s="24">
        <v>25</v>
      </c>
      <c r="F3903" s="9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22">
        <v>3000</v>
      </c>
      <c r="E3904" s="24">
        <v>1465</v>
      </c>
      <c r="F3904" s="9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22">
        <v>1500</v>
      </c>
      <c r="E3905" s="24">
        <v>0</v>
      </c>
      <c r="F3905" s="9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22">
        <v>10000</v>
      </c>
      <c r="E3906" s="24">
        <v>3</v>
      </c>
      <c r="F3906" s="9">
        <f t="shared" si="300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22">
        <v>1500</v>
      </c>
      <c r="E3907" s="24">
        <v>173</v>
      </c>
      <c r="F3907" s="9">
        <f t="shared" ref="F3907:F3970" si="305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2" t="s">
        <v>8315</v>
      </c>
      <c r="R3907" t="s">
        <v>8316</v>
      </c>
      <c r="S3907" s="16">
        <f t="shared" ref="S3907:S3970" si="307">(((K3907/60)/60)/24)+DATE(1970,1,1)</f>
        <v>42124.623877314814</v>
      </c>
      <c r="T3907" s="16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22">
        <v>1500</v>
      </c>
      <c r="E3908" s="24">
        <v>1010</v>
      </c>
      <c r="F3908" s="9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22">
        <v>1000</v>
      </c>
      <c r="E3909" s="24">
        <v>153</v>
      </c>
      <c r="F3909" s="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22">
        <v>750</v>
      </c>
      <c r="E3910" s="24">
        <v>65</v>
      </c>
      <c r="F3910" s="9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22">
        <v>60000</v>
      </c>
      <c r="E3911" s="24">
        <v>135</v>
      </c>
      <c r="F3911" s="9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22">
        <v>6000</v>
      </c>
      <c r="E3912" s="24">
        <v>185</v>
      </c>
      <c r="F3912" s="9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22">
        <v>8000</v>
      </c>
      <c r="E3913" s="24">
        <v>2993</v>
      </c>
      <c r="F3913" s="9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22">
        <v>15000</v>
      </c>
      <c r="E3914" s="24">
        <v>1</v>
      </c>
      <c r="F3914" s="9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22">
        <v>10000</v>
      </c>
      <c r="E3915" s="24">
        <v>1000</v>
      </c>
      <c r="F3915" s="9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22">
        <v>2500</v>
      </c>
      <c r="E3916" s="24">
        <v>909</v>
      </c>
      <c r="F3916" s="9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22">
        <v>1500</v>
      </c>
      <c r="E3917" s="24">
        <v>5</v>
      </c>
      <c r="F3917" s="9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22">
        <v>2000</v>
      </c>
      <c r="E3918" s="24">
        <v>0</v>
      </c>
      <c r="F3918" s="9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22">
        <v>3500</v>
      </c>
      <c r="E3919" s="24">
        <v>10</v>
      </c>
      <c r="F3919" s="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22">
        <v>60000</v>
      </c>
      <c r="E3920" s="24">
        <v>120</v>
      </c>
      <c r="F3920" s="9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22">
        <v>5000</v>
      </c>
      <c r="E3921" s="24">
        <v>90</v>
      </c>
      <c r="F3921" s="9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22">
        <v>2500</v>
      </c>
      <c r="E3922" s="24">
        <v>135</v>
      </c>
      <c r="F3922" s="9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22">
        <v>3000</v>
      </c>
      <c r="E3923" s="24">
        <v>0</v>
      </c>
      <c r="F3923" s="9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22">
        <v>750</v>
      </c>
      <c r="E3924" s="24">
        <v>61</v>
      </c>
      <c r="F3924" s="9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22">
        <v>11500</v>
      </c>
      <c r="E3925" s="24">
        <v>1384</v>
      </c>
      <c r="F3925" s="9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22">
        <v>15000</v>
      </c>
      <c r="E3926" s="24">
        <v>2290</v>
      </c>
      <c r="F3926" s="9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22">
        <v>150</v>
      </c>
      <c r="E3927" s="24">
        <v>15</v>
      </c>
      <c r="F3927" s="9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22">
        <v>5000</v>
      </c>
      <c r="E3928" s="24">
        <v>15</v>
      </c>
      <c r="F3928" s="9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22">
        <v>2500</v>
      </c>
      <c r="E3929" s="24">
        <v>25</v>
      </c>
      <c r="F3929" s="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22">
        <v>5000</v>
      </c>
      <c r="E3930" s="24">
        <v>651</v>
      </c>
      <c r="F3930" s="9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22">
        <v>20000</v>
      </c>
      <c r="E3931" s="24">
        <v>453</v>
      </c>
      <c r="F3931" s="9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22">
        <v>10000</v>
      </c>
      <c r="E3932" s="24">
        <v>0</v>
      </c>
      <c r="F3932" s="9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22">
        <v>8000</v>
      </c>
      <c r="E3933" s="24">
        <v>0</v>
      </c>
      <c r="F3933" s="9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22">
        <v>12000</v>
      </c>
      <c r="E3934" s="24">
        <v>1</v>
      </c>
      <c r="F3934" s="9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22">
        <v>7000</v>
      </c>
      <c r="E3935" s="24">
        <v>1102</v>
      </c>
      <c r="F3935" s="9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22">
        <v>5000</v>
      </c>
      <c r="E3936" s="24">
        <v>550</v>
      </c>
      <c r="F3936" s="9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22">
        <v>3000</v>
      </c>
      <c r="E3937" s="24">
        <v>1315</v>
      </c>
      <c r="F3937" s="9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22">
        <v>20000</v>
      </c>
      <c r="E3938" s="24">
        <v>0</v>
      </c>
      <c r="F3938" s="9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22">
        <v>2885</v>
      </c>
      <c r="E3939" s="24">
        <v>2485</v>
      </c>
      <c r="F3939" s="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22">
        <v>3255</v>
      </c>
      <c r="E3940" s="24">
        <v>397</v>
      </c>
      <c r="F3940" s="9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22">
        <v>5000</v>
      </c>
      <c r="E3941" s="24">
        <v>5</v>
      </c>
      <c r="F3941" s="9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22">
        <v>5000</v>
      </c>
      <c r="E3942" s="24">
        <v>11</v>
      </c>
      <c r="F3942" s="9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22">
        <v>5500</v>
      </c>
      <c r="E3943" s="24">
        <v>50</v>
      </c>
      <c r="F3943" s="9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22">
        <v>1200</v>
      </c>
      <c r="E3944" s="24">
        <v>0</v>
      </c>
      <c r="F3944" s="9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22">
        <v>5000</v>
      </c>
      <c r="E3945" s="24">
        <v>1782</v>
      </c>
      <c r="F3945" s="9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22">
        <v>5000</v>
      </c>
      <c r="E3946" s="24">
        <v>0</v>
      </c>
      <c r="F3946" s="9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22">
        <v>2000</v>
      </c>
      <c r="E3947" s="24">
        <v>5</v>
      </c>
      <c r="F3947" s="9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22">
        <v>6000</v>
      </c>
      <c r="E3948" s="24">
        <v>195</v>
      </c>
      <c r="F3948" s="9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22">
        <v>3000</v>
      </c>
      <c r="E3949" s="24">
        <v>101</v>
      </c>
      <c r="F3949" s="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22">
        <v>30000</v>
      </c>
      <c r="E3950" s="24">
        <v>0</v>
      </c>
      <c r="F3950" s="9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22">
        <v>10000</v>
      </c>
      <c r="E3951" s="24">
        <v>1577</v>
      </c>
      <c r="F3951" s="9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22">
        <v>4000</v>
      </c>
      <c r="E3952" s="24">
        <v>25</v>
      </c>
      <c r="F3952" s="9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22">
        <v>200000</v>
      </c>
      <c r="E3953" s="24">
        <v>1</v>
      </c>
      <c r="F3953" s="9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22">
        <v>26000</v>
      </c>
      <c r="E3954" s="24">
        <v>25</v>
      </c>
      <c r="F3954" s="9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22">
        <v>17600</v>
      </c>
      <c r="E3955" s="24">
        <v>0</v>
      </c>
      <c r="F3955" s="9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22">
        <v>25000</v>
      </c>
      <c r="E3956" s="24">
        <v>0</v>
      </c>
      <c r="F3956" s="9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22">
        <v>1750</v>
      </c>
      <c r="E3957" s="24">
        <v>425</v>
      </c>
      <c r="F3957" s="9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22">
        <v>5500</v>
      </c>
      <c r="E3958" s="24">
        <v>0</v>
      </c>
      <c r="F3958" s="9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22">
        <v>28000</v>
      </c>
      <c r="E3959" s="24">
        <v>7</v>
      </c>
      <c r="F3959" s="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22">
        <v>2000</v>
      </c>
      <c r="E3960" s="24">
        <v>641</v>
      </c>
      <c r="F3960" s="9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22">
        <v>1200</v>
      </c>
      <c r="E3961" s="24">
        <v>292</v>
      </c>
      <c r="F3961" s="9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22">
        <v>3000</v>
      </c>
      <c r="E3962" s="24">
        <v>45</v>
      </c>
      <c r="F3962" s="9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22">
        <v>5000</v>
      </c>
      <c r="E3963" s="24">
        <v>21</v>
      </c>
      <c r="F3963" s="9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22">
        <v>1400</v>
      </c>
      <c r="E3964" s="24">
        <v>45</v>
      </c>
      <c r="F3964" s="9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22">
        <v>10000</v>
      </c>
      <c r="E3965" s="24">
        <v>0</v>
      </c>
      <c r="F3965" s="9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22">
        <v>2000</v>
      </c>
      <c r="E3966" s="24">
        <v>126</v>
      </c>
      <c r="F3966" s="9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22">
        <v>2000</v>
      </c>
      <c r="E3967" s="24">
        <v>285</v>
      </c>
      <c r="F3967" s="9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22">
        <v>7500</v>
      </c>
      <c r="E3968" s="24">
        <v>45</v>
      </c>
      <c r="F3968" s="9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22">
        <v>1700</v>
      </c>
      <c r="E3969" s="24">
        <v>410</v>
      </c>
      <c r="F3969" s="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22">
        <v>5000</v>
      </c>
      <c r="E3970" s="24">
        <v>527</v>
      </c>
      <c r="F3970" s="9">
        <f t="shared" si="305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22">
        <v>2825</v>
      </c>
      <c r="E3971" s="24">
        <v>211</v>
      </c>
      <c r="F3971" s="9">
        <f t="shared" ref="F3971:F4034" si="310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2" t="s">
        <v>8315</v>
      </c>
      <c r="R3971" t="s">
        <v>8316</v>
      </c>
      <c r="S3971" s="16">
        <f t="shared" ref="S3971:S4034" si="312">(((K3971/60)/60)/24)+DATE(1970,1,1)</f>
        <v>42601.854699074072</v>
      </c>
      <c r="T3971" s="16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22">
        <v>15000</v>
      </c>
      <c r="E3972" s="24">
        <v>11</v>
      </c>
      <c r="F3972" s="9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22">
        <v>14000</v>
      </c>
      <c r="E3973" s="24">
        <v>136</v>
      </c>
      <c r="F3973" s="9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22">
        <v>1000</v>
      </c>
      <c r="E3974" s="24">
        <v>211</v>
      </c>
      <c r="F3974" s="9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22">
        <v>5000</v>
      </c>
      <c r="E3975" s="24">
        <v>3905</v>
      </c>
      <c r="F3975" s="9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22">
        <v>1000</v>
      </c>
      <c r="E3976" s="24">
        <v>320</v>
      </c>
      <c r="F3976" s="9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22">
        <v>678</v>
      </c>
      <c r="E3977" s="24">
        <v>0</v>
      </c>
      <c r="F3977" s="9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22">
        <v>1300</v>
      </c>
      <c r="E3978" s="24">
        <v>620</v>
      </c>
      <c r="F3978" s="9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22">
        <v>90000</v>
      </c>
      <c r="E3979" s="24">
        <v>1305</v>
      </c>
      <c r="F3979" s="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22">
        <v>2000</v>
      </c>
      <c r="E3980" s="24">
        <v>214</v>
      </c>
      <c r="F3980" s="9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22">
        <v>6000</v>
      </c>
      <c r="E3981" s="24">
        <v>110</v>
      </c>
      <c r="F3981" s="9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22">
        <v>2500</v>
      </c>
      <c r="E3982" s="24">
        <v>450</v>
      </c>
      <c r="F3982" s="9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22">
        <v>30000</v>
      </c>
      <c r="E3983" s="24">
        <v>1225</v>
      </c>
      <c r="F3983" s="9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22">
        <v>850</v>
      </c>
      <c r="E3984" s="24">
        <v>170</v>
      </c>
      <c r="F3984" s="9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22">
        <v>11140</v>
      </c>
      <c r="E3985" s="24">
        <v>3877</v>
      </c>
      <c r="F3985" s="9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22">
        <v>1500</v>
      </c>
      <c r="E3986" s="24">
        <v>95</v>
      </c>
      <c r="F3986" s="9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22">
        <v>2000</v>
      </c>
      <c r="E3987" s="24">
        <v>641</v>
      </c>
      <c r="F3987" s="9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22">
        <v>5000</v>
      </c>
      <c r="E3988" s="24">
        <v>488</v>
      </c>
      <c r="F3988" s="9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22">
        <v>400</v>
      </c>
      <c r="E3989" s="24">
        <v>151</v>
      </c>
      <c r="F3989" s="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22">
        <v>1500</v>
      </c>
      <c r="E3990" s="24">
        <v>32</v>
      </c>
      <c r="F3990" s="9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22">
        <v>3000</v>
      </c>
      <c r="E3991" s="24">
        <v>0</v>
      </c>
      <c r="F3991" s="9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22">
        <v>1650</v>
      </c>
      <c r="E3992" s="24">
        <v>69</v>
      </c>
      <c r="F3992" s="9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22">
        <v>500</v>
      </c>
      <c r="E3993" s="24">
        <v>100</v>
      </c>
      <c r="F3993" s="9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22">
        <v>10000</v>
      </c>
      <c r="E3994" s="24">
        <v>541</v>
      </c>
      <c r="F3994" s="9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22">
        <v>50000</v>
      </c>
      <c r="E3995" s="24">
        <v>3</v>
      </c>
      <c r="F3995" s="9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22">
        <v>2000</v>
      </c>
      <c r="E3996" s="24">
        <v>5</v>
      </c>
      <c r="F3996" s="9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22">
        <v>200</v>
      </c>
      <c r="E3997" s="24">
        <v>70</v>
      </c>
      <c r="F3997" s="9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22">
        <v>3000</v>
      </c>
      <c r="E3998" s="24">
        <v>497</v>
      </c>
      <c r="F3998" s="9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22">
        <v>3000</v>
      </c>
      <c r="E3999" s="24">
        <v>0</v>
      </c>
      <c r="F3999" s="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22">
        <v>1250</v>
      </c>
      <c r="E4000" s="24">
        <v>715</v>
      </c>
      <c r="F4000" s="9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22">
        <v>7000</v>
      </c>
      <c r="E4001" s="24">
        <v>1156</v>
      </c>
      <c r="F4001" s="9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22">
        <v>8000</v>
      </c>
      <c r="E4002" s="24">
        <v>10</v>
      </c>
      <c r="F4002" s="9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22">
        <v>1200</v>
      </c>
      <c r="E4003" s="24">
        <v>453</v>
      </c>
      <c r="F4003" s="9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22">
        <v>1250</v>
      </c>
      <c r="E4004" s="24">
        <v>23</v>
      </c>
      <c r="F4004" s="9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22">
        <v>2000</v>
      </c>
      <c r="E4005" s="24">
        <v>201</v>
      </c>
      <c r="F4005" s="9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22">
        <v>500</v>
      </c>
      <c r="E4006" s="24">
        <v>1</v>
      </c>
      <c r="F4006" s="9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22">
        <v>3000</v>
      </c>
      <c r="E4007" s="24">
        <v>40</v>
      </c>
      <c r="F4007" s="9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22">
        <v>30000</v>
      </c>
      <c r="E4008" s="24">
        <v>2</v>
      </c>
      <c r="F4008" s="9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22">
        <v>2000</v>
      </c>
      <c r="E4009" s="24">
        <v>5</v>
      </c>
      <c r="F4009" s="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22">
        <v>1000</v>
      </c>
      <c r="E4010" s="24">
        <v>60</v>
      </c>
      <c r="F4010" s="9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22">
        <v>1930</v>
      </c>
      <c r="E4011" s="24">
        <v>75</v>
      </c>
      <c r="F4011" s="9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22">
        <v>7200</v>
      </c>
      <c r="E4012" s="24">
        <v>1742</v>
      </c>
      <c r="F4012" s="9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22">
        <v>250</v>
      </c>
      <c r="E4013" s="24">
        <v>19</v>
      </c>
      <c r="F4013" s="9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22">
        <v>575</v>
      </c>
      <c r="E4014" s="24">
        <v>0</v>
      </c>
      <c r="F4014" s="9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22">
        <v>2000</v>
      </c>
      <c r="E4015" s="24">
        <v>26</v>
      </c>
      <c r="F4015" s="9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22">
        <v>9000</v>
      </c>
      <c r="E4016" s="24">
        <v>0</v>
      </c>
      <c r="F4016" s="9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22">
        <v>7000</v>
      </c>
      <c r="E4017" s="24">
        <v>1</v>
      </c>
      <c r="F4017" s="9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22">
        <v>500</v>
      </c>
      <c r="E4018" s="24">
        <v>70</v>
      </c>
      <c r="F4018" s="9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22">
        <v>10000</v>
      </c>
      <c r="E4019" s="24">
        <v>105</v>
      </c>
      <c r="F4019" s="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22">
        <v>1500</v>
      </c>
      <c r="E4020" s="24">
        <v>130</v>
      </c>
      <c r="F4020" s="9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22">
        <v>3500</v>
      </c>
      <c r="E4021" s="24">
        <v>29</v>
      </c>
      <c r="F4021" s="9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22">
        <v>600</v>
      </c>
      <c r="E4022" s="24">
        <v>100</v>
      </c>
      <c r="F4022" s="9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22">
        <v>15000</v>
      </c>
      <c r="E4023" s="24">
        <v>125</v>
      </c>
      <c r="F4023" s="9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22">
        <v>18000</v>
      </c>
      <c r="E4024" s="24">
        <v>12521</v>
      </c>
      <c r="F4024" s="9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22">
        <v>7000</v>
      </c>
      <c r="E4025" s="24">
        <v>0</v>
      </c>
      <c r="F4025" s="9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22">
        <v>800</v>
      </c>
      <c r="E4026" s="24">
        <v>10</v>
      </c>
      <c r="F4026" s="9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22">
        <v>5000</v>
      </c>
      <c r="E4027" s="24">
        <v>250</v>
      </c>
      <c r="F4027" s="9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22">
        <v>4000</v>
      </c>
      <c r="E4028" s="24">
        <v>0</v>
      </c>
      <c r="F4028" s="9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22">
        <v>3000</v>
      </c>
      <c r="E4029" s="24">
        <v>215</v>
      </c>
      <c r="F4029" s="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22">
        <v>2000</v>
      </c>
      <c r="E4030" s="24">
        <v>561</v>
      </c>
      <c r="F4030" s="9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22">
        <v>20000</v>
      </c>
      <c r="E4031" s="24">
        <v>0</v>
      </c>
      <c r="F4031" s="9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22">
        <v>2500</v>
      </c>
      <c r="E4032" s="24">
        <v>400</v>
      </c>
      <c r="F4032" s="9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22">
        <v>5000</v>
      </c>
      <c r="E4033" s="24">
        <v>0</v>
      </c>
      <c r="F4033" s="9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22">
        <v>6048</v>
      </c>
      <c r="E4034" s="24">
        <v>413</v>
      </c>
      <c r="F4034" s="9">
        <f t="shared" si="310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22">
        <v>23900</v>
      </c>
      <c r="E4035" s="24">
        <v>6141.99</v>
      </c>
      <c r="F4035" s="9">
        <f t="shared" ref="F4035:F4098" si="315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2" t="s">
        <v>8315</v>
      </c>
      <c r="R4035" t="s">
        <v>8316</v>
      </c>
      <c r="S4035" s="16">
        <f t="shared" ref="S4035:S4098" si="317">(((K4035/60)/60)/24)+DATE(1970,1,1)</f>
        <v>42614.268796296295</v>
      </c>
      <c r="T4035" s="16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22">
        <v>13500</v>
      </c>
      <c r="E4036" s="24">
        <v>200</v>
      </c>
      <c r="F4036" s="9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22">
        <v>10000</v>
      </c>
      <c r="E4037" s="24">
        <v>3685</v>
      </c>
      <c r="F4037" s="9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22">
        <v>6000</v>
      </c>
      <c r="E4038" s="24">
        <v>2823</v>
      </c>
      <c r="F4038" s="9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22">
        <v>700</v>
      </c>
      <c r="E4039" s="24">
        <v>80</v>
      </c>
      <c r="F4039" s="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22">
        <v>2500</v>
      </c>
      <c r="E4040" s="24">
        <v>301</v>
      </c>
      <c r="F4040" s="9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22">
        <v>500</v>
      </c>
      <c r="E4041" s="24">
        <v>300</v>
      </c>
      <c r="F4041" s="9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22">
        <v>8000</v>
      </c>
      <c r="E4042" s="24">
        <v>2500</v>
      </c>
      <c r="F4042" s="9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22">
        <v>5000</v>
      </c>
      <c r="E4043" s="24">
        <v>21</v>
      </c>
      <c r="F4043" s="9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22">
        <v>10000</v>
      </c>
      <c r="E4044" s="24">
        <v>21</v>
      </c>
      <c r="F4044" s="9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22">
        <v>300</v>
      </c>
      <c r="E4045" s="24">
        <v>0</v>
      </c>
      <c r="F4045" s="9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22">
        <v>600</v>
      </c>
      <c r="E4046" s="24">
        <v>225</v>
      </c>
      <c r="F4046" s="9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22">
        <v>5000</v>
      </c>
      <c r="E4047" s="24">
        <v>1</v>
      </c>
      <c r="F4047" s="9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22">
        <v>5600</v>
      </c>
      <c r="E4048" s="24">
        <v>460</v>
      </c>
      <c r="F4048" s="9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22">
        <v>5000</v>
      </c>
      <c r="E4049" s="24">
        <v>110</v>
      </c>
      <c r="F4049" s="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22">
        <v>17000</v>
      </c>
      <c r="E4050" s="24">
        <v>3001</v>
      </c>
      <c r="F4050" s="9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22">
        <v>20000</v>
      </c>
      <c r="E4051" s="24">
        <v>16</v>
      </c>
      <c r="F4051" s="9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22">
        <v>1500</v>
      </c>
      <c r="E4052" s="24">
        <v>1</v>
      </c>
      <c r="F4052" s="9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22">
        <v>500</v>
      </c>
      <c r="E4053" s="24">
        <v>0</v>
      </c>
      <c r="F4053" s="9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22">
        <v>3000</v>
      </c>
      <c r="E4054" s="24">
        <v>1126</v>
      </c>
      <c r="F4054" s="9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22">
        <v>500</v>
      </c>
      <c r="E4055" s="24">
        <v>110</v>
      </c>
      <c r="F4055" s="9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22">
        <v>8880</v>
      </c>
      <c r="E4056" s="24">
        <v>0</v>
      </c>
      <c r="F4056" s="9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22">
        <v>5000</v>
      </c>
      <c r="E4057" s="24">
        <v>881</v>
      </c>
      <c r="F4057" s="9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22">
        <v>1500</v>
      </c>
      <c r="E4058" s="24">
        <v>795</v>
      </c>
      <c r="F4058" s="9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22">
        <v>3500</v>
      </c>
      <c r="E4059" s="24">
        <v>775</v>
      </c>
      <c r="F4059" s="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22">
        <v>3750</v>
      </c>
      <c r="E4060" s="24">
        <v>95</v>
      </c>
      <c r="F4060" s="9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22">
        <v>10000</v>
      </c>
      <c r="E4061" s="24">
        <v>250</v>
      </c>
      <c r="F4061" s="9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22">
        <v>10000</v>
      </c>
      <c r="E4062" s="24">
        <v>285</v>
      </c>
      <c r="F4062" s="9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22">
        <v>525</v>
      </c>
      <c r="E4063" s="24">
        <v>0</v>
      </c>
      <c r="F4063" s="9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22">
        <v>20000</v>
      </c>
      <c r="E4064" s="24">
        <v>490</v>
      </c>
      <c r="F4064" s="9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22">
        <v>9500</v>
      </c>
      <c r="E4065" s="24">
        <v>135</v>
      </c>
      <c r="F4065" s="9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22">
        <v>2000</v>
      </c>
      <c r="E4066" s="24">
        <v>385</v>
      </c>
      <c r="F4066" s="9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22">
        <v>4000</v>
      </c>
      <c r="E4067" s="24">
        <v>27</v>
      </c>
      <c r="F4067" s="9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22">
        <v>15000</v>
      </c>
      <c r="E4068" s="24">
        <v>25</v>
      </c>
      <c r="F4068" s="9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22">
        <v>5000</v>
      </c>
      <c r="E4069" s="24">
        <v>3045</v>
      </c>
      <c r="F4069" s="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22">
        <v>3495</v>
      </c>
      <c r="E4070" s="24">
        <v>34.950000000000003</v>
      </c>
      <c r="F4070" s="9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22">
        <v>1250</v>
      </c>
      <c r="E4071" s="24">
        <v>430</v>
      </c>
      <c r="F4071" s="9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22">
        <v>1000</v>
      </c>
      <c r="E4072" s="24">
        <v>165</v>
      </c>
      <c r="F4072" s="9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22">
        <v>20000</v>
      </c>
      <c r="E4073" s="24">
        <v>0</v>
      </c>
      <c r="F4073" s="9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22">
        <v>1000</v>
      </c>
      <c r="E4074" s="24">
        <v>4</v>
      </c>
      <c r="F4074" s="9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22">
        <v>3500</v>
      </c>
      <c r="E4075" s="24">
        <v>37</v>
      </c>
      <c r="F4075" s="9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22">
        <v>2750</v>
      </c>
      <c r="E4076" s="24">
        <v>735</v>
      </c>
      <c r="F4076" s="9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22">
        <v>2000</v>
      </c>
      <c r="E4077" s="24">
        <v>576</v>
      </c>
      <c r="F4077" s="9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22">
        <v>700</v>
      </c>
      <c r="E4078" s="24">
        <v>0</v>
      </c>
      <c r="F4078" s="9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22">
        <v>15000</v>
      </c>
      <c r="E4079" s="24">
        <v>1335</v>
      </c>
      <c r="F4079" s="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22">
        <v>250</v>
      </c>
      <c r="E4080" s="24">
        <v>0</v>
      </c>
      <c r="F4080" s="9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22">
        <v>3000</v>
      </c>
      <c r="E4081" s="24">
        <v>5</v>
      </c>
      <c r="F4081" s="9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22">
        <v>3000</v>
      </c>
      <c r="E4082" s="24">
        <v>0</v>
      </c>
      <c r="F4082" s="9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22">
        <v>2224</v>
      </c>
      <c r="E4083" s="24">
        <v>350</v>
      </c>
      <c r="F4083" s="9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22">
        <v>150</v>
      </c>
      <c r="E4084" s="24">
        <v>3</v>
      </c>
      <c r="F4084" s="9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22">
        <v>3500</v>
      </c>
      <c r="E4085" s="24">
        <v>759</v>
      </c>
      <c r="F4085" s="9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22">
        <v>3000</v>
      </c>
      <c r="E4086" s="24">
        <v>10</v>
      </c>
      <c r="F4086" s="9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22">
        <v>3500</v>
      </c>
      <c r="E4087" s="24">
        <v>10</v>
      </c>
      <c r="F4087" s="9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22">
        <v>1000</v>
      </c>
      <c r="E4088" s="24">
        <v>47</v>
      </c>
      <c r="F4088" s="9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22">
        <v>9600</v>
      </c>
      <c r="E4089" s="24">
        <v>0</v>
      </c>
      <c r="F4089" s="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22">
        <v>2000</v>
      </c>
      <c r="E4090" s="24">
        <v>216</v>
      </c>
      <c r="F4090" s="9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22">
        <v>5000</v>
      </c>
      <c r="E4091" s="24">
        <v>240</v>
      </c>
      <c r="F4091" s="9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22">
        <v>1000</v>
      </c>
      <c r="E4092" s="24">
        <v>32</v>
      </c>
      <c r="F4092" s="9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22">
        <v>1600</v>
      </c>
      <c r="E4093" s="24">
        <v>204</v>
      </c>
      <c r="F4093" s="9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22">
        <v>110000</v>
      </c>
      <c r="E4094" s="24">
        <v>20</v>
      </c>
      <c r="F4094" s="9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22">
        <v>2500</v>
      </c>
      <c r="E4095" s="24">
        <v>60</v>
      </c>
      <c r="F4095" s="9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22">
        <v>2000</v>
      </c>
      <c r="E4096" s="24">
        <v>730</v>
      </c>
      <c r="F4096" s="9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22">
        <v>30000</v>
      </c>
      <c r="E4097" s="24">
        <v>800</v>
      </c>
      <c r="F4097" s="9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22">
        <v>3500</v>
      </c>
      <c r="E4098" s="24">
        <v>400</v>
      </c>
      <c r="F4098" s="9">
        <f t="shared" si="315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22">
        <v>10000</v>
      </c>
      <c r="E4099" s="24">
        <v>0</v>
      </c>
      <c r="F4099" s="9">
        <f t="shared" ref="F4099:F4115" si="320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2" t="s">
        <v>8315</v>
      </c>
      <c r="R4099" t="s">
        <v>8316</v>
      </c>
      <c r="S4099" s="16">
        <f t="shared" ref="S4099:S4115" si="322">(((K4099/60)/60)/24)+DATE(1970,1,1)</f>
        <v>42344.824502314819</v>
      </c>
      <c r="T4099" s="16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22">
        <v>75000</v>
      </c>
      <c r="E4100" s="24">
        <v>0</v>
      </c>
      <c r="F4100" s="9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22">
        <v>4500</v>
      </c>
      <c r="E4101" s="24">
        <v>50</v>
      </c>
      <c r="F4101" s="9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22">
        <v>270</v>
      </c>
      <c r="E4102" s="24">
        <v>0</v>
      </c>
      <c r="F4102" s="9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2" t="s">
        <v>8315</v>
      </c>
      <c r="R4102" t="s">
        <v>8316</v>
      </c>
      <c r="S4102" s="16">
        <f>(((K4102/60)/60)/24)+DATE(1970,1,1)</f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22">
        <v>600</v>
      </c>
      <c r="E4103" s="24">
        <v>0</v>
      </c>
      <c r="F4103" s="9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22">
        <v>500</v>
      </c>
      <c r="E4104" s="24">
        <v>137</v>
      </c>
      <c r="F4104" s="9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22">
        <v>1000</v>
      </c>
      <c r="E4105" s="24">
        <v>100</v>
      </c>
      <c r="F4105" s="9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22">
        <v>3000</v>
      </c>
      <c r="E4106" s="24">
        <v>641</v>
      </c>
      <c r="F4106" s="9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22">
        <v>33000</v>
      </c>
      <c r="E4107" s="24">
        <v>2300</v>
      </c>
      <c r="F4107" s="9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22">
        <v>5000</v>
      </c>
      <c r="E4108" s="24">
        <v>3530</v>
      </c>
      <c r="F4108" s="9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22">
        <v>2000</v>
      </c>
      <c r="E4109" s="24">
        <v>41</v>
      </c>
      <c r="F4109" s="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22">
        <v>3000</v>
      </c>
      <c r="E4110" s="24">
        <v>59</v>
      </c>
      <c r="F4110" s="9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22">
        <v>500</v>
      </c>
      <c r="E4111" s="24">
        <v>0</v>
      </c>
      <c r="F4111" s="9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22">
        <v>300</v>
      </c>
      <c r="E4112" s="24">
        <v>86</v>
      </c>
      <c r="F4112" s="9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22">
        <v>3000</v>
      </c>
      <c r="E4113" s="24">
        <v>94</v>
      </c>
      <c r="F4113" s="9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22">
        <v>2500</v>
      </c>
      <c r="E4114" s="24">
        <v>1</v>
      </c>
      <c r="F4114" s="9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22">
        <v>1500</v>
      </c>
      <c r="E4115" s="24">
        <v>3</v>
      </c>
      <c r="F4115" s="9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G1:G1048576">
    <cfRule type="cellIs" dxfId="14" priority="7" operator="equal">
      <formula>"live"</formula>
    </cfRule>
    <cfRule type="cellIs" dxfId="13" priority="8" operator="equal">
      <formula>"failed"</formula>
    </cfRule>
    <cfRule type="cellIs" dxfId="12" priority="9" operator="equal">
      <formula>"canceled"</formula>
    </cfRule>
    <cfRule type="cellIs" priority="10" operator="equal">
      <formula>"failed"</formula>
    </cfRule>
    <cfRule type="cellIs" dxfId="11" priority="11" operator="equal">
      <formula>"successful"</formula>
    </cfRule>
    <cfRule type="cellIs" dxfId="10" priority="12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008-CDF4-4866-A157-62DE7B3CE687}">
  <dimension ref="A1:D13"/>
  <sheetViews>
    <sheetView tabSelected="1" topLeftCell="A17" workbookViewId="0">
      <selection activeCell="E41" sqref="E41"/>
    </sheetView>
  </sheetViews>
  <sheetFormatPr defaultRowHeight="14.4" x14ac:dyDescent="0.3"/>
  <cols>
    <col min="1" max="1" width="13.77734375" bestFit="1" customWidth="1"/>
    <col min="2" max="2" width="23.33203125" bestFit="1" customWidth="1"/>
    <col min="3" max="3" width="19.44140625" bestFit="1" customWidth="1"/>
    <col min="4" max="4" width="22.33203125" bestFit="1" customWidth="1"/>
    <col min="5" max="36" width="23.33203125" bestFit="1" customWidth="1"/>
    <col min="37" max="37" width="28.109375" bestFit="1" customWidth="1"/>
    <col min="38" max="38" width="24.21875" bestFit="1" customWidth="1"/>
    <col min="39" max="39" width="27.109375" bestFit="1" customWidth="1"/>
  </cols>
  <sheetData>
    <row r="1" spans="1:4" x14ac:dyDescent="0.3">
      <c r="A1" t="s">
        <v>8358</v>
      </c>
      <c r="B1" t="s">
        <v>8415</v>
      </c>
      <c r="C1" t="s">
        <v>8416</v>
      </c>
      <c r="D1" t="s">
        <v>8417</v>
      </c>
    </row>
    <row r="2" spans="1:4" x14ac:dyDescent="0.3">
      <c r="A2" t="s">
        <v>8414</v>
      </c>
      <c r="B2">
        <v>71.081677704194263</v>
      </c>
      <c r="C2">
        <v>24.944812362030905</v>
      </c>
      <c r="D2">
        <v>3.9735099337748347</v>
      </c>
    </row>
    <row r="3" spans="1:4" x14ac:dyDescent="0.3">
      <c r="A3" t="s">
        <v>8403</v>
      </c>
      <c r="B3">
        <v>66.005665722379604</v>
      </c>
      <c r="C3">
        <v>29.745042492917843</v>
      </c>
      <c r="D3">
        <v>4.2492917847025495</v>
      </c>
    </row>
    <row r="4" spans="1:4" x14ac:dyDescent="0.3">
      <c r="A4" t="s">
        <v>8404</v>
      </c>
      <c r="B4">
        <v>53.212290502793294</v>
      </c>
      <c r="C4">
        <v>39.52513966480447</v>
      </c>
      <c r="D4">
        <v>7.2625698324022352</v>
      </c>
    </row>
    <row r="5" spans="1:4" x14ac:dyDescent="0.3">
      <c r="A5" t="s">
        <v>8405</v>
      </c>
      <c r="B5">
        <v>47.727272727272727</v>
      </c>
      <c r="C5">
        <v>40.909090909090914</v>
      </c>
      <c r="D5">
        <v>11.363636363636363</v>
      </c>
    </row>
    <row r="6" spans="1:4" x14ac:dyDescent="0.3">
      <c r="A6" t="s">
        <v>8406</v>
      </c>
      <c r="B6">
        <v>46.766169154228855</v>
      </c>
      <c r="C6">
        <v>44.776119402985074</v>
      </c>
      <c r="D6">
        <v>8.4577114427860707</v>
      </c>
    </row>
    <row r="7" spans="1:4" x14ac:dyDescent="0.3">
      <c r="A7" t="s">
        <v>8407</v>
      </c>
      <c r="B7">
        <v>41.891891891891895</v>
      </c>
      <c r="C7">
        <v>48.648648648648653</v>
      </c>
      <c r="D7">
        <v>9.4594594594594597</v>
      </c>
    </row>
    <row r="8" spans="1:4" x14ac:dyDescent="0.3">
      <c r="A8" t="s">
        <v>8408</v>
      </c>
      <c r="B8">
        <v>40.145985401459853</v>
      </c>
      <c r="C8">
        <v>46.715328467153284</v>
      </c>
      <c r="D8">
        <v>13.138686131386862</v>
      </c>
    </row>
    <row r="9" spans="1:4" x14ac:dyDescent="0.3">
      <c r="A9" t="s">
        <v>8409</v>
      </c>
      <c r="B9">
        <v>39.024390243902438</v>
      </c>
      <c r="C9">
        <v>45.121951219512198</v>
      </c>
      <c r="D9">
        <v>15.853658536585366</v>
      </c>
    </row>
    <row r="10" spans="1:4" x14ac:dyDescent="0.3">
      <c r="A10" t="s">
        <v>8410</v>
      </c>
      <c r="B10">
        <v>47.272727272727273</v>
      </c>
      <c r="C10">
        <v>40</v>
      </c>
      <c r="D10">
        <v>12.727272727272727</v>
      </c>
    </row>
    <row r="11" spans="1:4" x14ac:dyDescent="0.3">
      <c r="A11" t="s">
        <v>8411</v>
      </c>
      <c r="B11">
        <v>48.837209302325576</v>
      </c>
      <c r="C11">
        <v>37.209302325581397</v>
      </c>
      <c r="D11">
        <v>13.953488372093023</v>
      </c>
    </row>
    <row r="12" spans="1:4" x14ac:dyDescent="0.3">
      <c r="A12" t="s">
        <v>8412</v>
      </c>
      <c r="B12">
        <v>28.571428571428569</v>
      </c>
      <c r="C12">
        <v>52.380952380952387</v>
      </c>
      <c r="D12">
        <v>19.047619047619047</v>
      </c>
    </row>
    <row r="13" spans="1:4" x14ac:dyDescent="0.3">
      <c r="A13" t="s">
        <v>8413</v>
      </c>
      <c r="B13">
        <v>19.36936936936937</v>
      </c>
      <c r="C13">
        <v>58.108108108108105</v>
      </c>
      <c r="D13">
        <v>22.522522522522522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07C9E-641C-4436-BE54-D020D0FDE42D}">
  <dimension ref="A1:D13"/>
  <sheetViews>
    <sheetView workbookViewId="0">
      <selection activeCell="C27" sqref="C27"/>
    </sheetView>
  </sheetViews>
  <sheetFormatPr defaultRowHeight="14.4" x14ac:dyDescent="0.3"/>
  <cols>
    <col min="1" max="1" width="13.77734375" bestFit="1" customWidth="1"/>
    <col min="2" max="2" width="22.44140625" bestFit="1" customWidth="1"/>
    <col min="3" max="3" width="18.77734375" bestFit="1" customWidth="1"/>
    <col min="4" max="4" width="21.5546875" bestFit="1" customWidth="1"/>
  </cols>
  <sheetData>
    <row r="1" spans="1:4" x14ac:dyDescent="0.3">
      <c r="A1" t="s">
        <v>8358</v>
      </c>
      <c r="B1" t="s">
        <v>8415</v>
      </c>
      <c r="C1" t="s">
        <v>8416</v>
      </c>
      <c r="D1" t="s">
        <v>8417</v>
      </c>
    </row>
    <row r="2" spans="1:4" x14ac:dyDescent="0.3">
      <c r="A2" s="14" t="s">
        <v>8414</v>
      </c>
      <c r="B2" s="9">
        <v>71.081677704194263</v>
      </c>
      <c r="C2" s="9">
        <v>24.944812362030905</v>
      </c>
      <c r="D2" s="9">
        <v>3.9735099337748347</v>
      </c>
    </row>
    <row r="3" spans="1:4" x14ac:dyDescent="0.3">
      <c r="A3" s="14" t="s">
        <v>8403</v>
      </c>
      <c r="B3" s="9">
        <v>66.005665722379604</v>
      </c>
      <c r="C3" s="9">
        <v>29.745042492917843</v>
      </c>
      <c r="D3" s="9">
        <v>4.2492917847025495</v>
      </c>
    </row>
    <row r="4" spans="1:4" x14ac:dyDescent="0.3">
      <c r="A4" s="14" t="s">
        <v>8404</v>
      </c>
      <c r="B4" s="9">
        <v>53.212290502793294</v>
      </c>
      <c r="C4" s="9">
        <v>39.52513966480447</v>
      </c>
      <c r="D4" s="9">
        <v>7.2625698324022352</v>
      </c>
    </row>
    <row r="5" spans="1:4" x14ac:dyDescent="0.3">
      <c r="A5" s="14" t="s">
        <v>8405</v>
      </c>
      <c r="B5" s="9">
        <v>47.727272727272727</v>
      </c>
      <c r="C5" s="9">
        <v>40.909090909090914</v>
      </c>
      <c r="D5" s="9">
        <v>11.363636363636363</v>
      </c>
    </row>
    <row r="6" spans="1:4" x14ac:dyDescent="0.3">
      <c r="A6" s="14" t="s">
        <v>8406</v>
      </c>
      <c r="B6" s="9">
        <v>46.766169154228855</v>
      </c>
      <c r="C6" s="9">
        <v>44.776119402985074</v>
      </c>
      <c r="D6" s="9">
        <v>8.4577114427860707</v>
      </c>
    </row>
    <row r="7" spans="1:4" x14ac:dyDescent="0.3">
      <c r="A7" s="14" t="s">
        <v>8407</v>
      </c>
      <c r="B7" s="9">
        <v>41.891891891891895</v>
      </c>
      <c r="C7" s="9">
        <v>48.648648648648653</v>
      </c>
      <c r="D7" s="9">
        <v>9.4594594594594597</v>
      </c>
    </row>
    <row r="8" spans="1:4" x14ac:dyDescent="0.3">
      <c r="A8" s="14" t="s">
        <v>8408</v>
      </c>
      <c r="B8" s="9">
        <v>40.145985401459853</v>
      </c>
      <c r="C8" s="9">
        <v>46.715328467153284</v>
      </c>
      <c r="D8" s="9">
        <v>13.138686131386862</v>
      </c>
    </row>
    <row r="9" spans="1:4" x14ac:dyDescent="0.3">
      <c r="A9" s="14" t="s">
        <v>8409</v>
      </c>
      <c r="B9" s="9">
        <v>39.024390243902438</v>
      </c>
      <c r="C9" s="9">
        <v>45.121951219512198</v>
      </c>
      <c r="D9" s="9">
        <v>15.853658536585366</v>
      </c>
    </row>
    <row r="10" spans="1:4" x14ac:dyDescent="0.3">
      <c r="A10" s="14" t="s">
        <v>8410</v>
      </c>
      <c r="B10" s="9">
        <v>47.272727272727273</v>
      </c>
      <c r="C10" s="9">
        <v>40</v>
      </c>
      <c r="D10" s="9">
        <v>12.727272727272727</v>
      </c>
    </row>
    <row r="11" spans="1:4" x14ac:dyDescent="0.3">
      <c r="A11" s="14" t="s">
        <v>8411</v>
      </c>
      <c r="B11" s="9">
        <v>48.837209302325576</v>
      </c>
      <c r="C11" s="9">
        <v>37.209302325581397</v>
      </c>
      <c r="D11" s="9">
        <v>13.953488372093023</v>
      </c>
    </row>
    <row r="12" spans="1:4" x14ac:dyDescent="0.3">
      <c r="A12" s="14" t="s">
        <v>8412</v>
      </c>
      <c r="B12" s="9">
        <v>28.571428571428569</v>
      </c>
      <c r="C12" s="9">
        <v>52.380952380952387</v>
      </c>
      <c r="D12" s="9">
        <v>19.047619047619047</v>
      </c>
    </row>
    <row r="13" spans="1:4" x14ac:dyDescent="0.3">
      <c r="A13" s="14" t="s">
        <v>8413</v>
      </c>
      <c r="B13" s="9">
        <v>19.36936936936937</v>
      </c>
      <c r="C13" s="9">
        <v>58.108108108108105</v>
      </c>
      <c r="D13" s="9">
        <v>22.522522522522522</v>
      </c>
    </row>
  </sheetData>
  <sortState xmlns:xlrd2="http://schemas.microsoft.com/office/spreadsheetml/2017/richdata2" ref="A3:D14">
    <sortCondition ref="A1:A1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B6324-CECA-487A-91C8-CA99B7292DAE}">
  <dimension ref="A1:H13"/>
  <sheetViews>
    <sheetView workbookViewId="0">
      <selection activeCell="C18" sqref="C18"/>
    </sheetView>
  </sheetViews>
  <sheetFormatPr defaultRowHeight="14.4" x14ac:dyDescent="0.3"/>
  <cols>
    <col min="1" max="1" width="16.5546875" style="22" customWidth="1"/>
    <col min="2" max="5" width="16.5546875" customWidth="1"/>
    <col min="6" max="7" width="16.5546875" style="22" customWidth="1"/>
    <col min="8" max="8" width="16.5546875" customWidth="1"/>
  </cols>
  <sheetData>
    <row r="1" spans="1:8" x14ac:dyDescent="0.3">
      <c r="A1" s="22" t="s">
        <v>8382</v>
      </c>
      <c r="B1" t="s">
        <v>8396</v>
      </c>
      <c r="C1" t="s">
        <v>8397</v>
      </c>
      <c r="D1" t="s">
        <v>8398</v>
      </c>
      <c r="E1" t="s">
        <v>8399</v>
      </c>
      <c r="F1" s="22" t="s">
        <v>8400</v>
      </c>
      <c r="G1" s="22" t="s">
        <v>8401</v>
      </c>
      <c r="H1" t="s">
        <v>8402</v>
      </c>
    </row>
    <row r="2" spans="1:8" x14ac:dyDescent="0.3">
      <c r="A2" s="22" t="s">
        <v>8414</v>
      </c>
      <c r="B2">
        <f>COUNTIFS(Kickstarter!$D:$D,"&lt;1000",Kickstarter!$G:$G,"successful")</f>
        <v>322</v>
      </c>
      <c r="C2">
        <f>COUNTIFS(Kickstarter!$D:$D,"&lt;1000",Kickstarter!$G:$G,"failed")</f>
        <v>113</v>
      </c>
      <c r="D2">
        <f>COUNTIFS(Kickstarter!$D:$D,"&lt;1000",Kickstarter!$G:$G,"canceled")</f>
        <v>18</v>
      </c>
      <c r="E2">
        <f t="shared" ref="E2:E13" si="0">SUM(B2,C2,D2)</f>
        <v>453</v>
      </c>
      <c r="F2" s="22">
        <f t="shared" ref="F2:F13" si="1">(B2/E2*100)</f>
        <v>71.081677704194263</v>
      </c>
      <c r="G2" s="22">
        <f t="shared" ref="G2:G13" si="2">(C2/E2*100)</f>
        <v>24.944812362030905</v>
      </c>
      <c r="H2" s="22">
        <f t="shared" ref="H2:H13" si="3">(D2/E2*100)</f>
        <v>3.9735099337748347</v>
      </c>
    </row>
    <row r="3" spans="1:8" x14ac:dyDescent="0.3">
      <c r="A3" s="22" t="s">
        <v>8404</v>
      </c>
      <c r="B3">
        <f>COUNTIFS(Kickstarter!$D:$D,"&gt;=5000",Kickstarter!$D:$D,"&lt;=9999",Kickstarter!$G:$G,"successful")</f>
        <v>381</v>
      </c>
      <c r="C3">
        <f>COUNTIFS(Kickstarter!$D:$D,"&gt;=5000",Kickstarter!$D:$D,"&lt;=9999",Kickstarter!$G:$G,"failed")</f>
        <v>283</v>
      </c>
      <c r="D3">
        <f>COUNTIFS(Kickstarter!$D:$D,"&gt;=5000",Kickstarter!$D:$D,"&lt;=9999",Kickstarter!$G:$G,"canceled")</f>
        <v>52</v>
      </c>
      <c r="E3">
        <f t="shared" si="0"/>
        <v>716</v>
      </c>
      <c r="F3" s="22">
        <f t="shared" si="1"/>
        <v>53.212290502793294</v>
      </c>
      <c r="G3" s="22">
        <f t="shared" si="2"/>
        <v>39.52513966480447</v>
      </c>
      <c r="H3" s="22">
        <f t="shared" si="3"/>
        <v>7.2625698324022352</v>
      </c>
    </row>
    <row r="4" spans="1:8" x14ac:dyDescent="0.3">
      <c r="A4" s="22" t="s">
        <v>8403</v>
      </c>
      <c r="B4">
        <f>COUNTIFS(Kickstarter!$D:$D,"&gt;=1000",Kickstarter!$D:$D,"&lt;=4999",Kickstarter!$G:$G,"successful")</f>
        <v>932</v>
      </c>
      <c r="C4">
        <f>COUNTIFS(Kickstarter!$D:$D,"&gt;=1000",Kickstarter!$D:$D,"&lt;=4999",Kickstarter!$G:$G,"failed")</f>
        <v>420</v>
      </c>
      <c r="D4">
        <f>COUNTIFS(Kickstarter!$D:$D,"&gt;=1000",Kickstarter!$D:$D,"&lt;=4999",Kickstarter!$G:$G,"canceled")</f>
        <v>60</v>
      </c>
      <c r="E4">
        <f t="shared" si="0"/>
        <v>1412</v>
      </c>
      <c r="F4" s="22">
        <f t="shared" si="1"/>
        <v>66.005665722379604</v>
      </c>
      <c r="G4" s="22">
        <f t="shared" si="2"/>
        <v>29.745042492917843</v>
      </c>
      <c r="H4" s="22">
        <f t="shared" si="3"/>
        <v>4.2492917847025495</v>
      </c>
    </row>
    <row r="5" spans="1:8" x14ac:dyDescent="0.3">
      <c r="A5" s="22" t="s">
        <v>8405</v>
      </c>
      <c r="B5">
        <f>COUNTIFS(Kickstarter!$D:$D,"&gt;=10000",Kickstarter!$D:$D,"&lt;=14999",Kickstarter!$G:$G,"successful")</f>
        <v>168</v>
      </c>
      <c r="C5">
        <f>COUNTIFS(Kickstarter!$D:$D,"&gt;=10000",Kickstarter!$D:$D,"&lt;=14999",Kickstarter!$G:$G,"failed")</f>
        <v>144</v>
      </c>
      <c r="D5">
        <f>COUNTIFS(Kickstarter!$D:$D,"&gt;=10000",Kickstarter!$D:$D,"&lt;=14999",Kickstarter!$G:$G,"canceled")</f>
        <v>40</v>
      </c>
      <c r="E5">
        <f t="shared" si="0"/>
        <v>352</v>
      </c>
      <c r="F5" s="22">
        <f t="shared" si="1"/>
        <v>47.727272727272727</v>
      </c>
      <c r="G5" s="22">
        <f t="shared" si="2"/>
        <v>40.909090909090914</v>
      </c>
      <c r="H5" s="22">
        <f t="shared" si="3"/>
        <v>11.363636363636363</v>
      </c>
    </row>
    <row r="6" spans="1:8" x14ac:dyDescent="0.3">
      <c r="A6" s="22" t="s">
        <v>8406</v>
      </c>
      <c r="B6">
        <f>COUNTIFS(Kickstarter!$D:$D,"&gt;=15000",Kickstarter!$D:$D,"&lt;=19999",Kickstarter!$G:$G,"successful")</f>
        <v>94</v>
      </c>
      <c r="C6">
        <f>COUNTIFS(Kickstarter!$D:$D,"&gt;=15000",Kickstarter!$D:$D,"&lt;=19999",Kickstarter!$G:$G,"failed")</f>
        <v>90</v>
      </c>
      <c r="D6">
        <f>COUNTIFS(Kickstarter!$D:$D,"&gt;=15000",Kickstarter!$D:$D,"&lt;=19999",Kickstarter!$G:$G,"canceled")</f>
        <v>17</v>
      </c>
      <c r="E6">
        <f t="shared" si="0"/>
        <v>201</v>
      </c>
      <c r="F6" s="22">
        <f t="shared" si="1"/>
        <v>46.766169154228855</v>
      </c>
      <c r="G6" s="22">
        <f t="shared" si="2"/>
        <v>44.776119402985074</v>
      </c>
      <c r="H6" s="22">
        <f t="shared" si="3"/>
        <v>8.4577114427860707</v>
      </c>
    </row>
    <row r="7" spans="1:8" x14ac:dyDescent="0.3">
      <c r="A7" s="22" t="s">
        <v>8407</v>
      </c>
      <c r="B7">
        <f>COUNTIFS(Kickstarter!$D:$D,"&gt;=20000",Kickstarter!$D:$D,"&lt;=24999",Kickstarter!$G:$G,"successful")</f>
        <v>62</v>
      </c>
      <c r="C7">
        <f>COUNTIFS(Kickstarter!$D:$D,"&gt;=20000",Kickstarter!$D:$D,"&lt;=24999",Kickstarter!$G:$G,"failed")</f>
        <v>72</v>
      </c>
      <c r="D7">
        <f>COUNTIFS(Kickstarter!$D:$D,"&gt;=20000",Kickstarter!$D:$D,"&lt;=24999",Kickstarter!$G:$G,"canceled")</f>
        <v>14</v>
      </c>
      <c r="E7">
        <f t="shared" si="0"/>
        <v>148</v>
      </c>
      <c r="F7" s="22">
        <f t="shared" si="1"/>
        <v>41.891891891891895</v>
      </c>
      <c r="G7" s="22">
        <f t="shared" si="2"/>
        <v>48.648648648648653</v>
      </c>
      <c r="H7" s="22">
        <f t="shared" si="3"/>
        <v>9.4594594594594597</v>
      </c>
    </row>
    <row r="8" spans="1:8" x14ac:dyDescent="0.3">
      <c r="A8" s="22" t="s">
        <v>8408</v>
      </c>
      <c r="B8">
        <f>COUNTIFS(Kickstarter!$D:$D,"&gt;=25000",Kickstarter!$D:$D,"&lt;=29999",Kickstarter!$G:$G,"successful")</f>
        <v>55</v>
      </c>
      <c r="C8">
        <f>COUNTIFS(Kickstarter!$D:$D,"&gt;=25000",Kickstarter!$D:$D,"&lt;=29999",Kickstarter!$G:$G,"failed")</f>
        <v>64</v>
      </c>
      <c r="D8">
        <f>COUNTIFS(Kickstarter!$D:$D,"&gt;=25000",Kickstarter!$D:$D,"&lt;=29999",Kickstarter!$G:$G,"canceled")</f>
        <v>18</v>
      </c>
      <c r="E8">
        <f t="shared" si="0"/>
        <v>137</v>
      </c>
      <c r="F8" s="22">
        <f t="shared" si="1"/>
        <v>40.145985401459853</v>
      </c>
      <c r="G8" s="22">
        <f t="shared" si="2"/>
        <v>46.715328467153284</v>
      </c>
      <c r="H8" s="22">
        <f t="shared" si="3"/>
        <v>13.138686131386862</v>
      </c>
    </row>
    <row r="9" spans="1:8" x14ac:dyDescent="0.3">
      <c r="A9" s="22" t="s">
        <v>8409</v>
      </c>
      <c r="B9">
        <f>COUNTIFS(Kickstarter!$D:$D,"&gt;=30000",Kickstarter!$D:$D,"&lt;=34999",Kickstarter!$G:$G,"successful")</f>
        <v>32</v>
      </c>
      <c r="C9">
        <f>COUNTIFS(Kickstarter!$D:$D,"&gt;=30000",Kickstarter!$D:$D,"&lt;=34999",Kickstarter!$G:$G,"failed")</f>
        <v>37</v>
      </c>
      <c r="D9">
        <f>COUNTIFS(Kickstarter!$D:$D,"&gt;=30000",Kickstarter!$D:$D,"&lt;=34999",Kickstarter!$G:$G,"canceled")</f>
        <v>13</v>
      </c>
      <c r="E9">
        <f t="shared" si="0"/>
        <v>82</v>
      </c>
      <c r="F9" s="22">
        <f t="shared" si="1"/>
        <v>39.024390243902438</v>
      </c>
      <c r="G9" s="22">
        <f t="shared" si="2"/>
        <v>45.121951219512198</v>
      </c>
      <c r="H9" s="22">
        <f t="shared" si="3"/>
        <v>15.853658536585366</v>
      </c>
    </row>
    <row r="10" spans="1:8" x14ac:dyDescent="0.3">
      <c r="A10" s="22" t="s">
        <v>8410</v>
      </c>
      <c r="B10">
        <f>COUNTIFS(Kickstarter!$D:$D,"&gt;=35000",Kickstarter!$D:$D,"&lt;=39999",Kickstarter!$G:$G,"successful")</f>
        <v>26</v>
      </c>
      <c r="C10">
        <f>COUNTIFS(Kickstarter!$D:$D,"&gt;=35000",Kickstarter!$D:$D,"&lt;=39999",Kickstarter!$G:$G,"failed")</f>
        <v>22</v>
      </c>
      <c r="D10">
        <f>COUNTIFS(Kickstarter!$D:$D,"&gt;=35000",Kickstarter!$D:$D,"&lt;=39999",Kickstarter!$G:$G,"canceled")</f>
        <v>7</v>
      </c>
      <c r="E10">
        <f t="shared" si="0"/>
        <v>55</v>
      </c>
      <c r="F10" s="22">
        <f t="shared" si="1"/>
        <v>47.272727272727273</v>
      </c>
      <c r="G10" s="22">
        <f t="shared" si="2"/>
        <v>40</v>
      </c>
      <c r="H10" s="22">
        <f t="shared" si="3"/>
        <v>12.727272727272727</v>
      </c>
    </row>
    <row r="11" spans="1:8" x14ac:dyDescent="0.3">
      <c r="A11" s="22" t="s">
        <v>8411</v>
      </c>
      <c r="B11">
        <f>COUNTIFS(Kickstarter!$D:$D,"&gt;=40000",Kickstarter!$D:$D,"&lt;=44999",Kickstarter!$G:$G,"successful")</f>
        <v>21</v>
      </c>
      <c r="C11">
        <f>COUNTIFS(Kickstarter!$D:$D,"&gt;=40000",Kickstarter!$D:$D,"&lt;=44999",Kickstarter!$G:$G,"failed")</f>
        <v>16</v>
      </c>
      <c r="D11">
        <f>COUNTIFS(Kickstarter!$D:$D,"&gt;=40000",Kickstarter!$D:$D,"&lt;=44999",Kickstarter!$G:$G,"canceled")</f>
        <v>6</v>
      </c>
      <c r="E11">
        <f t="shared" si="0"/>
        <v>43</v>
      </c>
      <c r="F11" s="22">
        <f t="shared" si="1"/>
        <v>48.837209302325576</v>
      </c>
      <c r="G11" s="22">
        <f t="shared" si="2"/>
        <v>37.209302325581397</v>
      </c>
      <c r="H11" s="22">
        <f t="shared" si="3"/>
        <v>13.953488372093023</v>
      </c>
    </row>
    <row r="12" spans="1:8" x14ac:dyDescent="0.3">
      <c r="A12" s="22" t="s">
        <v>8412</v>
      </c>
      <c r="B12">
        <f>COUNTIFS(Kickstarter!$D:$D,"&gt;=45000",Kickstarter!$D:$D,"&lt;=49999",Kickstarter!$G:$G,"successful")</f>
        <v>6</v>
      </c>
      <c r="C12">
        <f>COUNTIFS(Kickstarter!$D:$D,"&gt;=45000",Kickstarter!$D:$D,"&lt;=49999",Kickstarter!$G:$G,"failed")</f>
        <v>11</v>
      </c>
      <c r="D12">
        <f>COUNTIFS(Kickstarter!$D:$D,"&gt;=45000",Kickstarter!$D:$D,"&lt;=49999",Kickstarter!$G:$G,"canceled")</f>
        <v>4</v>
      </c>
      <c r="E12">
        <f t="shared" si="0"/>
        <v>21</v>
      </c>
      <c r="F12" s="22">
        <f t="shared" si="1"/>
        <v>28.571428571428569</v>
      </c>
      <c r="G12" s="22">
        <f t="shared" si="2"/>
        <v>52.380952380952387</v>
      </c>
      <c r="H12" s="22">
        <f t="shared" si="3"/>
        <v>19.047619047619047</v>
      </c>
    </row>
    <row r="13" spans="1:8" x14ac:dyDescent="0.3">
      <c r="A13" s="22" t="s">
        <v>8413</v>
      </c>
      <c r="B13">
        <f>COUNTIFS(Kickstarter!$D:$D,"&gt;=50000",Kickstarter!$G:$G,"successful")</f>
        <v>86</v>
      </c>
      <c r="C13">
        <f>COUNTIFS(Kickstarter!$D:$D,"&gt;=50000",Kickstarter!$G:$G,"failed")</f>
        <v>258</v>
      </c>
      <c r="D13">
        <f>COUNTIFS(Kickstarter!$D:$D,"&gt;=50000",Kickstarter!$G:$G,"canceled")</f>
        <v>100</v>
      </c>
      <c r="E13">
        <f t="shared" si="0"/>
        <v>444</v>
      </c>
      <c r="F13" s="22">
        <f t="shared" si="1"/>
        <v>19.36936936936937</v>
      </c>
      <c r="G13" s="22">
        <f t="shared" si="2"/>
        <v>58.108108108108105</v>
      </c>
      <c r="H13" s="22">
        <f t="shared" si="3"/>
        <v>22.522522522522522</v>
      </c>
    </row>
  </sheetData>
  <sortState xmlns:xlrd2="http://schemas.microsoft.com/office/spreadsheetml/2017/richdata2" ref="A4:H13">
    <sortCondition ref="A1:A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616A-D154-4763-AEBE-981806BD1A34}">
  <dimension ref="A1:F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8361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8358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3">
      <c r="A6" s="17" t="s">
        <v>8373</v>
      </c>
      <c r="B6" s="9">
        <v>56</v>
      </c>
      <c r="C6" s="9">
        <v>2</v>
      </c>
      <c r="D6" s="9">
        <v>33</v>
      </c>
      <c r="E6" s="9">
        <v>7</v>
      </c>
      <c r="F6" s="9">
        <v>98</v>
      </c>
    </row>
    <row r="7" spans="1:6" x14ac:dyDescent="0.3">
      <c r="A7" s="17" t="s">
        <v>8374</v>
      </c>
      <c r="B7" s="9">
        <v>71</v>
      </c>
      <c r="C7" s="9">
        <v>8</v>
      </c>
      <c r="D7" s="9">
        <v>39</v>
      </c>
      <c r="E7" s="9">
        <v>3</v>
      </c>
      <c r="F7" s="9">
        <v>121</v>
      </c>
    </row>
    <row r="8" spans="1:6" x14ac:dyDescent="0.3">
      <c r="A8" s="17" t="s">
        <v>8375</v>
      </c>
      <c r="B8" s="9">
        <v>56</v>
      </c>
      <c r="C8" s="9">
        <v>14</v>
      </c>
      <c r="D8" s="9">
        <v>33</v>
      </c>
      <c r="E8" s="9">
        <v>3</v>
      </c>
      <c r="F8" s="9">
        <v>106</v>
      </c>
    </row>
    <row r="9" spans="1:6" x14ac:dyDescent="0.3">
      <c r="A9" s="17" t="s">
        <v>8376</v>
      </c>
      <c r="B9" s="9">
        <v>71</v>
      </c>
      <c r="C9" s="9"/>
      <c r="D9" s="9">
        <v>40</v>
      </c>
      <c r="E9" s="9">
        <v>2</v>
      </c>
      <c r="F9" s="9">
        <v>113</v>
      </c>
    </row>
    <row r="10" spans="1:6" x14ac:dyDescent="0.3">
      <c r="A10" s="17" t="s">
        <v>8367</v>
      </c>
      <c r="B10" s="9">
        <v>111</v>
      </c>
      <c r="C10" s="9"/>
      <c r="D10" s="9">
        <v>52</v>
      </c>
      <c r="E10" s="9">
        <v>3</v>
      </c>
      <c r="F10" s="9">
        <v>166</v>
      </c>
    </row>
    <row r="11" spans="1:6" x14ac:dyDescent="0.3">
      <c r="A11" s="17" t="s">
        <v>8377</v>
      </c>
      <c r="B11" s="9">
        <v>100</v>
      </c>
      <c r="C11" s="9"/>
      <c r="D11" s="9">
        <v>49</v>
      </c>
      <c r="E11" s="9">
        <v>4</v>
      </c>
      <c r="F11" s="9">
        <v>153</v>
      </c>
    </row>
    <row r="12" spans="1:6" x14ac:dyDescent="0.3">
      <c r="A12" s="17" t="s">
        <v>8368</v>
      </c>
      <c r="B12" s="9">
        <v>87</v>
      </c>
      <c r="C12" s="9"/>
      <c r="D12" s="9">
        <v>50</v>
      </c>
      <c r="E12" s="9">
        <v>1</v>
      </c>
      <c r="F12" s="9">
        <v>138</v>
      </c>
    </row>
    <row r="13" spans="1:6" x14ac:dyDescent="0.3">
      <c r="A13" s="17" t="s">
        <v>8369</v>
      </c>
      <c r="B13" s="9">
        <v>72</v>
      </c>
      <c r="C13" s="9"/>
      <c r="D13" s="9">
        <v>47</v>
      </c>
      <c r="E13" s="9">
        <v>4</v>
      </c>
      <c r="F13" s="9">
        <v>123</v>
      </c>
    </row>
    <row r="14" spans="1:6" x14ac:dyDescent="0.3">
      <c r="A14" s="17" t="s">
        <v>8370</v>
      </c>
      <c r="B14" s="9">
        <v>59</v>
      </c>
      <c r="C14" s="9"/>
      <c r="D14" s="9">
        <v>34</v>
      </c>
      <c r="E14" s="9">
        <v>4</v>
      </c>
      <c r="F14" s="9">
        <v>97</v>
      </c>
    </row>
    <row r="15" spans="1:6" x14ac:dyDescent="0.3">
      <c r="A15" s="17" t="s">
        <v>8371</v>
      </c>
      <c r="B15" s="9">
        <v>65</v>
      </c>
      <c r="C15" s="9"/>
      <c r="D15" s="9">
        <v>50</v>
      </c>
      <c r="E15" s="9"/>
      <c r="F15" s="9">
        <v>115</v>
      </c>
    </row>
    <row r="16" spans="1:6" x14ac:dyDescent="0.3">
      <c r="A16" s="17" t="s">
        <v>8372</v>
      </c>
      <c r="B16" s="9">
        <v>54</v>
      </c>
      <c r="C16" s="9"/>
      <c r="D16" s="9">
        <v>31</v>
      </c>
      <c r="E16" s="9">
        <v>3</v>
      </c>
      <c r="F16" s="9">
        <v>88</v>
      </c>
    </row>
    <row r="17" spans="1:6" x14ac:dyDescent="0.3">
      <c r="A17" s="17" t="s">
        <v>8378</v>
      </c>
      <c r="B17" s="9">
        <v>37</v>
      </c>
      <c r="C17" s="9"/>
      <c r="D17" s="9">
        <v>35</v>
      </c>
      <c r="E17" s="9">
        <v>3</v>
      </c>
      <c r="F17" s="9">
        <v>75</v>
      </c>
    </row>
    <row r="18" spans="1:6" x14ac:dyDescent="0.3">
      <c r="A18" s="17" t="s">
        <v>8359</v>
      </c>
      <c r="B18" s="9">
        <v>839</v>
      </c>
      <c r="C18" s="9">
        <v>24</v>
      </c>
      <c r="D18" s="9">
        <v>493</v>
      </c>
      <c r="E18" s="9">
        <v>37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8F5B-CB5C-45AE-869B-8D779CD51758}">
  <dimension ref="A1:C10"/>
  <sheetViews>
    <sheetView workbookViewId="0">
      <selection activeCell="B15" sqref="B15"/>
    </sheetView>
  </sheetViews>
  <sheetFormatPr defaultRowHeight="14.4" x14ac:dyDescent="0.3"/>
  <cols>
    <col min="1" max="1" width="16.21875" customWidth="1"/>
    <col min="2" max="2" width="13.44140625" style="20" customWidth="1"/>
    <col min="3" max="3" width="14.44140625" style="20" customWidth="1"/>
  </cols>
  <sheetData>
    <row r="1" spans="1:3" x14ac:dyDescent="0.3">
      <c r="B1" s="20" t="s">
        <v>8386</v>
      </c>
      <c r="C1" s="20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5" spans="1:3" x14ac:dyDescent="0.3">
      <c r="A5" t="s">
        <v>8390</v>
      </c>
      <c r="B5" s="20">
        <f>AVERAGE('Successful US Kickstarters'!E:E)</f>
        <v>5601.5458009708727</v>
      </c>
      <c r="C5" s="20">
        <f>AVERAGE('Failed US Kickstarters'!E:E)</f>
        <v>558.65484000000004</v>
      </c>
    </row>
    <row r="6" spans="1:3" x14ac:dyDescent="0.3">
      <c r="A6" t="s">
        <v>8391</v>
      </c>
      <c r="B6" s="20">
        <f>MEDIAN('Successful US Kickstarters'!E:E)</f>
        <v>3167.5</v>
      </c>
      <c r="C6" s="20">
        <f>MEDIAN('Failed US Kickstarters'!E:E)</f>
        <v>103</v>
      </c>
    </row>
    <row r="7" spans="1:3" x14ac:dyDescent="0.3">
      <c r="A7" t="s">
        <v>8392</v>
      </c>
      <c r="B7" s="20">
        <f>_xlfn.STDEV.P('Successful US Kickstarters'!E:E)</f>
        <v>8334.5731699164608</v>
      </c>
      <c r="C7" s="20">
        <f>_xlfn.STDEV.P('Failed US Kickstarters'!E:E)</f>
        <v>1330.5230280400915</v>
      </c>
    </row>
    <row r="8" spans="1:3" x14ac:dyDescent="0.3">
      <c r="A8" t="s">
        <v>8393</v>
      </c>
      <c r="B8" s="20">
        <f>_xlfn.QUARTILE.EXC('Successful US Kickstarters'!E:E,3)</f>
        <v>5699</v>
      </c>
      <c r="C8" s="20">
        <f>_xlfn.QUARTILE.EXC('Failed US Kickstarters'!E:E,3)</f>
        <v>501</v>
      </c>
    </row>
    <row r="9" spans="1:3" x14ac:dyDescent="0.3">
      <c r="A9" t="s">
        <v>8394</v>
      </c>
      <c r="B9" s="20">
        <f>_xlfn.QUARTILE.EXC('Successful US Kickstarters'!E:E,1)</f>
        <v>1716.5074999999999</v>
      </c>
      <c r="C9" s="20">
        <f>_xlfn.QUARTILE.EXC('Failed US Kickstarters'!E:E,1)</f>
        <v>9.25</v>
      </c>
    </row>
    <row r="10" spans="1:3" x14ac:dyDescent="0.3">
      <c r="A10" t="s">
        <v>8395</v>
      </c>
      <c r="B10" s="20">
        <f>B8-B9</f>
        <v>3982.4925000000003</v>
      </c>
      <c r="C10" s="20">
        <f>C8-C9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BB3F-AB32-462B-B6C4-4C8BD2A5FA8D}">
  <dimension ref="A1:T251"/>
  <sheetViews>
    <sheetView workbookViewId="0">
      <selection activeCell="B1" sqref="B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6" width="16.44140625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9">
        <f t="shared" ref="F2:F65" si="0">ROUND(E2/D2*100,0)</f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f t="shared" ref="P2:P65" si="1">IFERROR(ROUND(E2/M2,2),0)</f>
        <v>0</v>
      </c>
      <c r="Q2" s="12" t="s">
        <v>8315</v>
      </c>
      <c r="R2" t="s">
        <v>8316</v>
      </c>
      <c r="S2" s="16">
        <f t="shared" ref="S2:S65" si="2">(((K2/60)/60)/24)+DATE(1970,1,1)</f>
        <v>42492.737847222219</v>
      </c>
      <c r="T2" s="16">
        <f t="shared" ref="T2:T65" si="3">(((J2/60)/60)/24)+DATE(1970,1,1)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9">
        <f t="shared" si="0"/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f t="shared" si="1"/>
        <v>60.67</v>
      </c>
      <c r="Q3" s="12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9">
        <f t="shared" si="0"/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f t="shared" si="1"/>
        <v>0</v>
      </c>
      <c r="Q4" s="12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9">
        <f t="shared" si="0"/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f t="shared" si="1"/>
        <v>0</v>
      </c>
      <c r="Q5" s="12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9">
        <f t="shared" si="0"/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f t="shared" si="1"/>
        <v>23.33</v>
      </c>
      <c r="Q6" s="12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9">
        <f t="shared" si="0"/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f t="shared" si="1"/>
        <v>23.92</v>
      </c>
      <c r="Q7" s="12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9">
        <f t="shared" si="0"/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f t="shared" si="1"/>
        <v>15.83</v>
      </c>
      <c r="Q8" s="12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9">
        <f t="shared" si="0"/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f t="shared" si="1"/>
        <v>60</v>
      </c>
      <c r="Q9" s="12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9">
        <f t="shared" si="0"/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f t="shared" si="1"/>
        <v>24.33</v>
      </c>
      <c r="Q10" s="12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9">
        <f t="shared" si="0"/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f t="shared" si="1"/>
        <v>29.56</v>
      </c>
      <c r="Q11" s="12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9">
        <f t="shared" si="0"/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f t="shared" si="1"/>
        <v>18.329999999999998</v>
      </c>
      <c r="Q12" s="12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9">
        <f t="shared" si="0"/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f t="shared" si="1"/>
        <v>20</v>
      </c>
      <c r="Q13" s="12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9">
        <f t="shared" si="0"/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f t="shared" si="1"/>
        <v>0</v>
      </c>
      <c r="Q14" s="12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9">
        <f t="shared" si="0"/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f t="shared" si="1"/>
        <v>22.5</v>
      </c>
      <c r="Q15" s="12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9">
        <f t="shared" si="0"/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f t="shared" si="1"/>
        <v>50.4</v>
      </c>
      <c r="Q16" s="12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9">
        <f t="shared" si="0"/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f t="shared" si="1"/>
        <v>105.03</v>
      </c>
      <c r="Q17" s="12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9">
        <f t="shared" si="0"/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f t="shared" si="1"/>
        <v>35.4</v>
      </c>
      <c r="Q18" s="12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9">
        <f t="shared" si="0"/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f t="shared" si="1"/>
        <v>83.33</v>
      </c>
      <c r="Q19" s="12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9">
        <f t="shared" si="0"/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f t="shared" si="1"/>
        <v>35.92</v>
      </c>
      <c r="Q20" s="12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9">
        <f t="shared" si="0"/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f t="shared" si="1"/>
        <v>0</v>
      </c>
      <c r="Q21" s="12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9">
        <f t="shared" si="0"/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f t="shared" si="1"/>
        <v>119.13</v>
      </c>
      <c r="Q22" s="12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9">
        <f t="shared" si="0"/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f t="shared" si="1"/>
        <v>90.33</v>
      </c>
      <c r="Q23" s="12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9">
        <f t="shared" si="0"/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f t="shared" si="1"/>
        <v>2.33</v>
      </c>
      <c r="Q24" s="12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9">
        <f t="shared" si="0"/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f t="shared" si="1"/>
        <v>0</v>
      </c>
      <c r="Q25" s="12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9">
        <f t="shared" si="0"/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f t="shared" si="1"/>
        <v>108.33</v>
      </c>
      <c r="Q26" s="12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9">
        <f t="shared" si="0"/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f t="shared" si="1"/>
        <v>29</v>
      </c>
      <c r="Q27" s="12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9">
        <f t="shared" si="0"/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f t="shared" si="1"/>
        <v>96.55</v>
      </c>
      <c r="Q28" s="12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9">
        <f t="shared" si="0"/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f t="shared" si="1"/>
        <v>0</v>
      </c>
      <c r="Q29" s="12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9">
        <f t="shared" si="0"/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f t="shared" si="1"/>
        <v>63</v>
      </c>
      <c r="Q30" s="12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9">
        <f t="shared" si="0"/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f t="shared" si="1"/>
        <v>381.6</v>
      </c>
      <c r="Q31" s="12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9">
        <f t="shared" si="0"/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f t="shared" si="1"/>
        <v>46.25</v>
      </c>
      <c r="Q32" s="12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9">
        <f t="shared" si="0"/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f t="shared" si="1"/>
        <v>26</v>
      </c>
      <c r="Q33" s="12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9">
        <f t="shared" si="0"/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f t="shared" si="1"/>
        <v>10</v>
      </c>
      <c r="Q34" s="12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9">
        <f t="shared" si="0"/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f t="shared" si="1"/>
        <v>5</v>
      </c>
      <c r="Q35" s="12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9">
        <f t="shared" si="0"/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f t="shared" si="1"/>
        <v>0</v>
      </c>
      <c r="Q36" s="12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9">
        <f t="shared" si="0"/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f t="shared" si="1"/>
        <v>81.569999999999993</v>
      </c>
      <c r="Q37" s="12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9">
        <f t="shared" si="0"/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f t="shared" si="1"/>
        <v>7</v>
      </c>
      <c r="Q38" s="12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9">
        <f t="shared" si="0"/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f t="shared" si="1"/>
        <v>27.3</v>
      </c>
      <c r="Q39" s="12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9">
        <f t="shared" si="0"/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f t="shared" si="1"/>
        <v>29.41</v>
      </c>
      <c r="Q40" s="12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9">
        <f t="shared" si="0"/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f t="shared" si="1"/>
        <v>12.5</v>
      </c>
      <c r="Q41" s="12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9">
        <f t="shared" si="0"/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f t="shared" si="1"/>
        <v>0</v>
      </c>
      <c r="Q42" s="12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9">
        <f t="shared" si="0"/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f t="shared" si="1"/>
        <v>5.75</v>
      </c>
      <c r="Q43" s="12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9">
        <f t="shared" si="0"/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f t="shared" si="1"/>
        <v>52.08</v>
      </c>
      <c r="Q44" s="12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9">
        <f t="shared" si="0"/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f t="shared" si="1"/>
        <v>183.33</v>
      </c>
      <c r="Q45" s="12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9">
        <f t="shared" si="0"/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f t="shared" si="1"/>
        <v>26.33</v>
      </c>
      <c r="Q46" s="12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9">
        <f t="shared" si="0"/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f t="shared" si="1"/>
        <v>0</v>
      </c>
      <c r="Q47" s="12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9">
        <f t="shared" si="0"/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f t="shared" si="1"/>
        <v>486.43</v>
      </c>
      <c r="Q48" s="12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9">
        <f t="shared" si="0"/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f t="shared" si="1"/>
        <v>3</v>
      </c>
      <c r="Q49" s="12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9">
        <f t="shared" si="0"/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f t="shared" si="1"/>
        <v>25</v>
      </c>
      <c r="Q50" s="12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9">
        <f t="shared" si="0"/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f t="shared" si="1"/>
        <v>9.75</v>
      </c>
      <c r="Q51" s="12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9">
        <f t="shared" si="0"/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f t="shared" si="1"/>
        <v>36.590000000000003</v>
      </c>
      <c r="Q52" s="12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9">
        <f t="shared" si="0"/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f t="shared" si="1"/>
        <v>80.709999999999994</v>
      </c>
      <c r="Q53" s="12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9">
        <f t="shared" si="0"/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f t="shared" si="1"/>
        <v>1</v>
      </c>
      <c r="Q54" s="12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9">
        <f t="shared" si="0"/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f t="shared" si="1"/>
        <v>52.8</v>
      </c>
      <c r="Q55" s="12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9">
        <f t="shared" si="0"/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f t="shared" si="1"/>
        <v>20</v>
      </c>
      <c r="Q56" s="12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9">
        <f t="shared" si="0"/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f t="shared" si="1"/>
        <v>46.93</v>
      </c>
      <c r="Q57" s="12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9">
        <f t="shared" si="0"/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f t="shared" si="1"/>
        <v>78.08</v>
      </c>
      <c r="Q58" s="12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9">
        <f t="shared" si="0"/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f t="shared" si="1"/>
        <v>1</v>
      </c>
      <c r="Q59" s="12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9">
        <f t="shared" si="0"/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f t="shared" si="1"/>
        <v>48.56</v>
      </c>
      <c r="Q60" s="12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9">
        <f t="shared" si="0"/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f t="shared" si="1"/>
        <v>68.099999999999994</v>
      </c>
      <c r="Q61" s="12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9">
        <f t="shared" si="0"/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f t="shared" si="1"/>
        <v>8.5</v>
      </c>
      <c r="Q62" s="12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9">
        <f t="shared" si="0"/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f t="shared" si="1"/>
        <v>60.06</v>
      </c>
      <c r="Q63" s="12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9">
        <f t="shared" si="0"/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f t="shared" si="1"/>
        <v>72.400000000000006</v>
      </c>
      <c r="Q64" s="12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9">
        <f t="shared" si="0"/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f t="shared" si="1"/>
        <v>100</v>
      </c>
      <c r="Q65" s="12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9">
        <f t="shared" ref="F66:F129" si="4">ROUND(E66/D66*100,0)</f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f t="shared" ref="P66:P129" si="5">IFERROR(ROUND(E66/M66,2),0)</f>
        <v>51.67</v>
      </c>
      <c r="Q66" s="12" t="s">
        <v>8315</v>
      </c>
      <c r="R66" t="s">
        <v>8316</v>
      </c>
      <c r="S66" s="16">
        <f t="shared" ref="S66:S129" si="6">(((K66/60)/60)/24)+DATE(1970,1,1)</f>
        <v>41983.752847222218</v>
      </c>
      <c r="T66" s="16">
        <f t="shared" ref="T66:T129" si="7">(((J66/60)/60)/24)+DATE(1970,1,1)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9">
        <f t="shared" si="4"/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f t="shared" si="5"/>
        <v>0</v>
      </c>
      <c r="Q67" s="12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9">
        <f t="shared" si="4"/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f t="shared" si="5"/>
        <v>61</v>
      </c>
      <c r="Q68" s="12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9">
        <f t="shared" si="4"/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f t="shared" si="5"/>
        <v>37.5</v>
      </c>
      <c r="Q69" s="12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9">
        <f t="shared" si="4"/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f t="shared" si="5"/>
        <v>25.57</v>
      </c>
      <c r="Q70" s="12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9">
        <f t="shared" si="4"/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f t="shared" si="5"/>
        <v>0</v>
      </c>
      <c r="Q71" s="12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9">
        <f t="shared" si="4"/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f t="shared" si="5"/>
        <v>25</v>
      </c>
      <c r="Q72" s="12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9">
        <f t="shared" si="4"/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f t="shared" si="5"/>
        <v>0</v>
      </c>
      <c r="Q73" s="12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9">
        <f t="shared" si="4"/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f t="shared" si="5"/>
        <v>0</v>
      </c>
      <c r="Q74" s="12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9">
        <f t="shared" si="4"/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f t="shared" si="5"/>
        <v>10</v>
      </c>
      <c r="Q75" s="12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9">
        <f t="shared" si="4"/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f t="shared" si="5"/>
        <v>202</v>
      </c>
      <c r="Q76" s="12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9">
        <f t="shared" si="4"/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f t="shared" si="5"/>
        <v>25.65</v>
      </c>
      <c r="Q77" s="12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9">
        <f t="shared" si="4"/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f t="shared" si="5"/>
        <v>56.05</v>
      </c>
      <c r="Q78" s="12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9">
        <f t="shared" si="4"/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f t="shared" si="5"/>
        <v>81.319999999999993</v>
      </c>
      <c r="Q79" s="12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9">
        <f t="shared" si="4"/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f t="shared" si="5"/>
        <v>70.17</v>
      </c>
      <c r="Q80" s="12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9">
        <f t="shared" si="4"/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f t="shared" si="5"/>
        <v>23.63</v>
      </c>
      <c r="Q81" s="12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9">
        <f t="shared" si="4"/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f t="shared" si="5"/>
        <v>188.56</v>
      </c>
      <c r="Q82" s="12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9">
        <f t="shared" si="4"/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f t="shared" si="5"/>
        <v>49.51</v>
      </c>
      <c r="Q83" s="12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9">
        <f t="shared" si="4"/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f t="shared" si="5"/>
        <v>9.5</v>
      </c>
      <c r="Q84" s="12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9">
        <f t="shared" si="4"/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f t="shared" si="5"/>
        <v>10</v>
      </c>
      <c r="Q85" s="12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9">
        <f t="shared" si="4"/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f t="shared" si="5"/>
        <v>13</v>
      </c>
      <c r="Q86" s="12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9">
        <f t="shared" si="4"/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f t="shared" si="5"/>
        <v>89.4</v>
      </c>
      <c r="Q87" s="12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9">
        <f t="shared" si="4"/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f t="shared" si="5"/>
        <v>25</v>
      </c>
      <c r="Q88" s="12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9">
        <f t="shared" si="4"/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f t="shared" si="5"/>
        <v>1</v>
      </c>
      <c r="Q89" s="12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9">
        <f t="shared" si="4"/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f t="shared" si="5"/>
        <v>65</v>
      </c>
      <c r="Q90" s="12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9">
        <f t="shared" si="4"/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f t="shared" si="5"/>
        <v>1</v>
      </c>
      <c r="Q91" s="12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9">
        <f t="shared" si="4"/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f t="shared" si="5"/>
        <v>81.540000000000006</v>
      </c>
      <c r="Q92" s="12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9">
        <f t="shared" si="4"/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f t="shared" si="5"/>
        <v>100</v>
      </c>
      <c r="Q93" s="12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9">
        <f t="shared" si="4"/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f t="shared" si="5"/>
        <v>1</v>
      </c>
      <c r="Q94" s="12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9">
        <f t="shared" si="4"/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f t="shared" si="5"/>
        <v>0</v>
      </c>
      <c r="Q95" s="12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9">
        <f t="shared" si="4"/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f t="shared" si="5"/>
        <v>20</v>
      </c>
      <c r="Q96" s="12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9">
        <f t="shared" si="4"/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f t="shared" si="5"/>
        <v>5.5</v>
      </c>
      <c r="Q97" s="12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9">
        <f t="shared" si="4"/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f t="shared" si="5"/>
        <v>50.2</v>
      </c>
      <c r="Q98" s="12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9">
        <f t="shared" si="4"/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f t="shared" si="5"/>
        <v>13.11</v>
      </c>
      <c r="Q99" s="12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9">
        <f t="shared" si="4"/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f t="shared" si="5"/>
        <v>315.5</v>
      </c>
      <c r="Q100" s="12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9">
        <f t="shared" si="4"/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f t="shared" si="5"/>
        <v>37.14</v>
      </c>
      <c r="Q101" s="12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9">
        <f t="shared" si="4"/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f t="shared" si="5"/>
        <v>0</v>
      </c>
      <c r="Q102" s="12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9">
        <f t="shared" si="4"/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f t="shared" si="5"/>
        <v>128.27000000000001</v>
      </c>
      <c r="Q103" s="12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9">
        <f t="shared" si="4"/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f t="shared" si="5"/>
        <v>47.27</v>
      </c>
      <c r="Q104" s="12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9">
        <f t="shared" si="4"/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f t="shared" si="5"/>
        <v>50</v>
      </c>
      <c r="Q105" s="12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9">
        <f t="shared" si="4"/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f t="shared" si="5"/>
        <v>42.5</v>
      </c>
      <c r="Q106" s="12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9">
        <f t="shared" si="4"/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f t="shared" si="5"/>
        <v>62.5</v>
      </c>
      <c r="Q107" s="12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9">
        <f t="shared" si="4"/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f t="shared" si="5"/>
        <v>27</v>
      </c>
      <c r="Q108" s="12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9">
        <f t="shared" si="4"/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f t="shared" si="5"/>
        <v>25</v>
      </c>
      <c r="Q109" s="12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9">
        <f t="shared" si="4"/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f t="shared" si="5"/>
        <v>0</v>
      </c>
      <c r="Q110" s="12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9">
        <f t="shared" si="4"/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f t="shared" si="5"/>
        <v>1.5</v>
      </c>
      <c r="Q111" s="12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9">
        <f t="shared" si="4"/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f t="shared" si="5"/>
        <v>38.25</v>
      </c>
      <c r="Q112" s="12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9">
        <f t="shared" si="4"/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f t="shared" si="5"/>
        <v>16.25</v>
      </c>
      <c r="Q113" s="12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9">
        <f t="shared" si="4"/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f t="shared" si="5"/>
        <v>33.75</v>
      </c>
      <c r="Q114" s="12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9">
        <f t="shared" si="4"/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f t="shared" si="5"/>
        <v>61.67</v>
      </c>
      <c r="Q115" s="12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9">
        <f t="shared" si="4"/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f t="shared" si="5"/>
        <v>83.14</v>
      </c>
      <c r="Q116" s="12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9">
        <f t="shared" si="4"/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f t="shared" si="5"/>
        <v>1</v>
      </c>
      <c r="Q117" s="12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9">
        <f t="shared" si="4"/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f t="shared" si="5"/>
        <v>142.86000000000001</v>
      </c>
      <c r="Q118" s="12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9">
        <f t="shared" si="4"/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f t="shared" si="5"/>
        <v>10.17</v>
      </c>
      <c r="Q119" s="12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9">
        <f t="shared" si="4"/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f t="shared" si="5"/>
        <v>57.25</v>
      </c>
      <c r="Q120" s="12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9">
        <f t="shared" si="4"/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f t="shared" si="5"/>
        <v>5</v>
      </c>
      <c r="Q121" s="12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9">
        <f t="shared" si="4"/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f t="shared" si="5"/>
        <v>93</v>
      </c>
      <c r="Q122" s="12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9">
        <f t="shared" si="4"/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f t="shared" si="5"/>
        <v>32.36</v>
      </c>
      <c r="Q123" s="12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9">
        <f t="shared" si="4"/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f t="shared" si="5"/>
        <v>0</v>
      </c>
      <c r="Q124" s="12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9">
        <f t="shared" si="4"/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f t="shared" si="5"/>
        <v>1</v>
      </c>
      <c r="Q125" s="12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9">
        <f t="shared" si="4"/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f t="shared" si="5"/>
        <v>91.83</v>
      </c>
      <c r="Q126" s="12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9">
        <f t="shared" si="4"/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f t="shared" si="5"/>
        <v>45.83</v>
      </c>
      <c r="Q127" s="12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9">
        <f t="shared" si="4"/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f t="shared" si="5"/>
        <v>0</v>
      </c>
      <c r="Q128" s="12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9">
        <f t="shared" si="4"/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f t="shared" si="5"/>
        <v>248.5</v>
      </c>
      <c r="Q129" s="12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9">
        <f t="shared" ref="F130:F193" si="8">ROUND(E130/D130*100,0)</f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f t="shared" ref="P130:P193" si="9">IFERROR(ROUND(E130/M130,2),0)</f>
        <v>79.400000000000006</v>
      </c>
      <c r="Q130" s="12" t="s">
        <v>8315</v>
      </c>
      <c r="R130" t="s">
        <v>8316</v>
      </c>
      <c r="S130" s="16">
        <f t="shared" ref="S130:S193" si="10">(((K130/60)/60)/24)+DATE(1970,1,1)</f>
        <v>42151.905717592599</v>
      </c>
      <c r="T130" s="16">
        <f t="shared" ref="T130:T193" si="11">(((J130/60)/60)/24)+DATE(1970,1,1)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9">
        <f t="shared" si="8"/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f t="shared" si="9"/>
        <v>5.5</v>
      </c>
      <c r="Q131" s="12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9">
        <f t="shared" si="8"/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f t="shared" si="9"/>
        <v>25</v>
      </c>
      <c r="Q132" s="12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9">
        <f t="shared" si="8"/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f t="shared" si="9"/>
        <v>0</v>
      </c>
      <c r="Q133" s="12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9">
        <f t="shared" si="8"/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f t="shared" si="9"/>
        <v>137.08000000000001</v>
      </c>
      <c r="Q134" s="12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9">
        <f t="shared" si="8"/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f t="shared" si="9"/>
        <v>0</v>
      </c>
      <c r="Q135" s="12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9">
        <f t="shared" si="8"/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f t="shared" si="9"/>
        <v>5</v>
      </c>
      <c r="Q136" s="12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9">
        <f t="shared" si="8"/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f t="shared" si="9"/>
        <v>39</v>
      </c>
      <c r="Q137" s="12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9">
        <f t="shared" si="8"/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f t="shared" si="9"/>
        <v>50.5</v>
      </c>
      <c r="Q138" s="12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9">
        <f t="shared" si="8"/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f t="shared" si="9"/>
        <v>25</v>
      </c>
      <c r="Q139" s="12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9">
        <f t="shared" si="8"/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f t="shared" si="9"/>
        <v>25</v>
      </c>
      <c r="Q140" s="12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9">
        <f t="shared" si="8"/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f t="shared" si="9"/>
        <v>0</v>
      </c>
      <c r="Q141" s="12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9">
        <f t="shared" si="8"/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f t="shared" si="9"/>
        <v>53.13</v>
      </c>
      <c r="Q142" s="12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9">
        <f t="shared" si="8"/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f t="shared" si="9"/>
        <v>0</v>
      </c>
      <c r="Q143" s="12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9">
        <f t="shared" si="8"/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f t="shared" si="9"/>
        <v>7</v>
      </c>
      <c r="Q144" s="12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9">
        <f t="shared" si="8"/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f t="shared" si="9"/>
        <v>40.06</v>
      </c>
      <c r="Q145" s="12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9">
        <f t="shared" si="8"/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f t="shared" si="9"/>
        <v>24.33</v>
      </c>
      <c r="Q146" s="12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9">
        <f t="shared" si="8"/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f t="shared" si="9"/>
        <v>11.25</v>
      </c>
      <c r="Q147" s="12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9">
        <f t="shared" si="8"/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f t="shared" si="9"/>
        <v>42</v>
      </c>
      <c r="Q148" s="12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9">
        <f t="shared" si="8"/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f t="shared" si="9"/>
        <v>71.25</v>
      </c>
      <c r="Q149" s="12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9">
        <f t="shared" si="8"/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f t="shared" si="9"/>
        <v>22.5</v>
      </c>
      <c r="Q150" s="12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9">
        <f t="shared" si="8"/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f t="shared" si="9"/>
        <v>41</v>
      </c>
      <c r="Q151" s="12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9">
        <f t="shared" si="8"/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f t="shared" si="9"/>
        <v>47.91</v>
      </c>
      <c r="Q152" s="12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9">
        <f t="shared" si="8"/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f t="shared" si="9"/>
        <v>35.17</v>
      </c>
      <c r="Q153" s="12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9">
        <f t="shared" si="8"/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f t="shared" si="9"/>
        <v>5.5</v>
      </c>
      <c r="Q154" s="12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9">
        <f t="shared" si="8"/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f t="shared" si="9"/>
        <v>22.67</v>
      </c>
      <c r="Q155" s="12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9">
        <f t="shared" si="8"/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f t="shared" si="9"/>
        <v>26.38</v>
      </c>
      <c r="Q156" s="12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9">
        <f t="shared" si="8"/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f t="shared" si="9"/>
        <v>105.54</v>
      </c>
      <c r="Q157" s="12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9">
        <f t="shared" si="8"/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f t="shared" si="9"/>
        <v>0</v>
      </c>
      <c r="Q158" s="12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9">
        <f t="shared" si="8"/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f t="shared" si="9"/>
        <v>62</v>
      </c>
      <c r="Q159" s="12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9">
        <f t="shared" si="8"/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f t="shared" si="9"/>
        <v>217.5</v>
      </c>
      <c r="Q160" s="12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9">
        <f t="shared" si="8"/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f t="shared" si="9"/>
        <v>26.75</v>
      </c>
      <c r="Q161" s="12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9">
        <f t="shared" si="8"/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f t="shared" si="9"/>
        <v>64.290000000000006</v>
      </c>
      <c r="Q162" s="12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9">
        <f t="shared" si="8"/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f t="shared" si="9"/>
        <v>175</v>
      </c>
      <c r="Q163" s="12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9">
        <f t="shared" si="8"/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f t="shared" si="9"/>
        <v>84.28</v>
      </c>
      <c r="Q164" s="12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9">
        <f t="shared" si="8"/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f t="shared" si="9"/>
        <v>33.74</v>
      </c>
      <c r="Q165" s="12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9">
        <f t="shared" si="8"/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f t="shared" si="9"/>
        <v>8</v>
      </c>
      <c r="Q166" s="12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9">
        <f t="shared" si="8"/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f t="shared" si="9"/>
        <v>0</v>
      </c>
      <c r="Q167" s="12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9">
        <f t="shared" si="8"/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f t="shared" si="9"/>
        <v>100</v>
      </c>
      <c r="Q168" s="12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9">
        <f t="shared" si="8"/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f t="shared" si="9"/>
        <v>60.11</v>
      </c>
      <c r="Q169" s="12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9">
        <f t="shared" si="8"/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f t="shared" si="9"/>
        <v>3</v>
      </c>
      <c r="Q170" s="12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9">
        <f t="shared" si="8"/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f t="shared" si="9"/>
        <v>5</v>
      </c>
      <c r="Q171" s="12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9">
        <f t="shared" si="8"/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f t="shared" si="9"/>
        <v>29.24</v>
      </c>
      <c r="Q172" s="12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9">
        <f t="shared" si="8"/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f t="shared" si="9"/>
        <v>59.58</v>
      </c>
      <c r="Q173" s="12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9">
        <f t="shared" si="8"/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f t="shared" si="9"/>
        <v>82.57</v>
      </c>
      <c r="Q174" s="12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9">
        <f t="shared" si="8"/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f t="shared" si="9"/>
        <v>10</v>
      </c>
      <c r="Q175" s="12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9">
        <f t="shared" si="8"/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f t="shared" si="9"/>
        <v>5.75</v>
      </c>
      <c r="Q176" s="12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9">
        <f t="shared" si="8"/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f t="shared" si="9"/>
        <v>100.5</v>
      </c>
      <c r="Q177" s="12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9">
        <f t="shared" si="8"/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f t="shared" si="9"/>
        <v>1</v>
      </c>
      <c r="Q178" s="12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9">
        <f t="shared" si="8"/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f t="shared" si="9"/>
        <v>20</v>
      </c>
      <c r="Q179" s="12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9">
        <f t="shared" si="8"/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f t="shared" si="9"/>
        <v>2</v>
      </c>
      <c r="Q180" s="12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9">
        <f t="shared" si="8"/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f t="shared" si="9"/>
        <v>5</v>
      </c>
      <c r="Q181" s="12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9">
        <f t="shared" si="8"/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f t="shared" si="9"/>
        <v>45.84</v>
      </c>
      <c r="Q182" s="12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9">
        <f t="shared" si="8"/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f t="shared" si="9"/>
        <v>13</v>
      </c>
      <c r="Q183" s="12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9">
        <f t="shared" si="8"/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f t="shared" si="9"/>
        <v>0</v>
      </c>
      <c r="Q184" s="12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9">
        <f t="shared" si="8"/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f t="shared" si="9"/>
        <v>1</v>
      </c>
      <c r="Q185" s="12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9">
        <f t="shared" si="8"/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f t="shared" si="9"/>
        <v>52.5</v>
      </c>
      <c r="Q186" s="12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9">
        <f t="shared" si="8"/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f t="shared" si="9"/>
        <v>7.25</v>
      </c>
      <c r="Q187" s="12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9">
        <f t="shared" si="8"/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f t="shared" si="9"/>
        <v>33.33</v>
      </c>
      <c r="Q188" s="12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9">
        <f t="shared" si="8"/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f t="shared" si="9"/>
        <v>62.5</v>
      </c>
      <c r="Q189" s="12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9">
        <f t="shared" si="8"/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f t="shared" si="9"/>
        <v>63.56</v>
      </c>
      <c r="Q190" s="12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9">
        <f t="shared" si="8"/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f t="shared" si="9"/>
        <v>0</v>
      </c>
      <c r="Q191" s="12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9">
        <f t="shared" si="8"/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f t="shared" si="9"/>
        <v>10</v>
      </c>
      <c r="Q192" s="12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9">
        <f t="shared" si="8"/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f t="shared" si="9"/>
        <v>0</v>
      </c>
      <c r="Q193" s="12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9">
        <f t="shared" ref="F194:F246" si="12">ROUND(E194/D194*100,0)</f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f t="shared" ref="P194:P251" si="13">IFERROR(ROUND(E194/M194,2),0)</f>
        <v>30.71</v>
      </c>
      <c r="Q194" s="12" t="s">
        <v>8315</v>
      </c>
      <c r="R194" t="s">
        <v>8316</v>
      </c>
      <c r="S194" s="16">
        <f t="shared" ref="S194:S251" si="14">(((K194/60)/60)/24)+DATE(1970,1,1)</f>
        <v>42768.97084490741</v>
      </c>
      <c r="T194" s="16">
        <f t="shared" ref="T194:T251" si="15">(((J194/60)/60)/24)+DATE(1970,1,1)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9">
        <f t="shared" si="12"/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f t="shared" si="13"/>
        <v>51</v>
      </c>
      <c r="Q195" s="12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9">
        <f t="shared" si="12"/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f t="shared" si="13"/>
        <v>0</v>
      </c>
      <c r="Q196" s="12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9">
        <f t="shared" si="12"/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f t="shared" si="13"/>
        <v>66.67</v>
      </c>
      <c r="Q197" s="12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9">
        <f t="shared" si="12"/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f t="shared" si="13"/>
        <v>0</v>
      </c>
      <c r="Q198" s="12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9">
        <f t="shared" si="12"/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f t="shared" si="13"/>
        <v>59</v>
      </c>
      <c r="Q199" s="12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9">
        <f t="shared" si="12"/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f t="shared" si="13"/>
        <v>100</v>
      </c>
      <c r="Q200" s="12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9">
        <f t="shared" si="12"/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f t="shared" si="13"/>
        <v>147.4</v>
      </c>
      <c r="Q201" s="12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9">
        <f t="shared" si="12"/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f t="shared" si="13"/>
        <v>166.06</v>
      </c>
      <c r="Q202" s="12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9">
        <f t="shared" si="12"/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f t="shared" si="13"/>
        <v>40</v>
      </c>
      <c r="Q203" s="12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9">
        <f t="shared" si="12"/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f t="shared" si="13"/>
        <v>75.25</v>
      </c>
      <c r="Q204" s="12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9">
        <f t="shared" si="12"/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f t="shared" si="13"/>
        <v>60</v>
      </c>
      <c r="Q205" s="12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9">
        <f t="shared" si="12"/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f t="shared" si="13"/>
        <v>1250</v>
      </c>
      <c r="Q206" s="12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9">
        <f t="shared" si="12"/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f t="shared" si="13"/>
        <v>7</v>
      </c>
      <c r="Q207" s="12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9">
        <f t="shared" si="12"/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f t="shared" si="13"/>
        <v>56.25</v>
      </c>
      <c r="Q208" s="12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9">
        <f t="shared" si="12"/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f t="shared" si="13"/>
        <v>38.33</v>
      </c>
      <c r="Q209" s="12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9">
        <f t="shared" si="12"/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f t="shared" si="13"/>
        <v>27.5</v>
      </c>
      <c r="Q210" s="12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9">
        <f t="shared" si="12"/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f t="shared" si="13"/>
        <v>16</v>
      </c>
      <c r="Q211" s="12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9">
        <f t="shared" si="12"/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f t="shared" si="13"/>
        <v>1</v>
      </c>
      <c r="Q212" s="12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9">
        <f t="shared" si="12"/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f t="shared" si="13"/>
        <v>0</v>
      </c>
      <c r="Q213" s="12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9">
        <f t="shared" si="12"/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f t="shared" si="13"/>
        <v>86.62</v>
      </c>
      <c r="Q214" s="12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9">
        <f t="shared" si="12"/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f t="shared" si="13"/>
        <v>0</v>
      </c>
      <c r="Q215" s="12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9">
        <f t="shared" si="12"/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f t="shared" si="13"/>
        <v>88.33</v>
      </c>
      <c r="Q216" s="12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9">
        <f t="shared" si="12"/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f t="shared" si="13"/>
        <v>23.75</v>
      </c>
      <c r="Q217" s="12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9">
        <f t="shared" si="12"/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f t="shared" si="13"/>
        <v>0</v>
      </c>
      <c r="Q218" s="12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9">
        <f t="shared" si="12"/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f t="shared" si="13"/>
        <v>163.33000000000001</v>
      </c>
      <c r="Q219" s="12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9">
        <f t="shared" si="12"/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f t="shared" si="13"/>
        <v>6.75</v>
      </c>
      <c r="Q220" s="12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9">
        <f t="shared" si="12"/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f t="shared" si="13"/>
        <v>25</v>
      </c>
      <c r="Q221" s="12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9">
        <f t="shared" si="12"/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f t="shared" si="13"/>
        <v>179.12</v>
      </c>
      <c r="Q222" s="12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9">
        <f t="shared" si="12"/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f t="shared" si="13"/>
        <v>34.950000000000003</v>
      </c>
      <c r="Q223" s="12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9">
        <f t="shared" si="12"/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f t="shared" si="13"/>
        <v>27.5</v>
      </c>
      <c r="Q224" s="12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9">
        <f t="shared" si="12"/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f t="shared" si="13"/>
        <v>18.5</v>
      </c>
      <c r="Q225" s="12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9">
        <f t="shared" si="12"/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f t="shared" si="13"/>
        <v>0</v>
      </c>
      <c r="Q226" s="12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9">
        <f t="shared" si="12"/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f t="shared" si="13"/>
        <v>222.5</v>
      </c>
      <c r="Q227" s="12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9">
        <f t="shared" si="12"/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f t="shared" si="13"/>
        <v>5</v>
      </c>
      <c r="Q228" s="12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9">
        <f t="shared" si="12"/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f t="shared" si="13"/>
        <v>0</v>
      </c>
      <c r="Q229" s="12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9">
        <f t="shared" si="12"/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f t="shared" si="13"/>
        <v>29.17</v>
      </c>
      <c r="Q230" s="12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9">
        <f t="shared" si="12"/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f t="shared" si="13"/>
        <v>1.5</v>
      </c>
      <c r="Q231" s="12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9">
        <f t="shared" si="12"/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f t="shared" si="13"/>
        <v>126.5</v>
      </c>
      <c r="Q232" s="12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9">
        <f t="shared" si="12"/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f t="shared" si="13"/>
        <v>10</v>
      </c>
      <c r="Q233" s="12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9">
        <f t="shared" si="12"/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f t="shared" si="13"/>
        <v>9.4</v>
      </c>
      <c r="Q234" s="12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9">
        <f t="shared" si="12"/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f t="shared" si="13"/>
        <v>0</v>
      </c>
      <c r="Q235" s="12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9">
        <f t="shared" si="12"/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f t="shared" si="13"/>
        <v>30</v>
      </c>
      <c r="Q236" s="12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9">
        <f t="shared" si="12"/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f t="shared" si="13"/>
        <v>10.67</v>
      </c>
      <c r="Q237" s="12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9">
        <f t="shared" si="12"/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f t="shared" si="13"/>
        <v>25.5</v>
      </c>
      <c r="Q238" s="12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9">
        <f t="shared" si="12"/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f t="shared" si="13"/>
        <v>20</v>
      </c>
      <c r="Q239" s="12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9">
        <f t="shared" si="12"/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f t="shared" si="13"/>
        <v>91.25</v>
      </c>
      <c r="Q240" s="12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9">
        <f t="shared" si="12"/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f t="shared" si="13"/>
        <v>0</v>
      </c>
      <c r="Q241" s="12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9">
        <f t="shared" si="12"/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f t="shared" si="13"/>
        <v>50</v>
      </c>
      <c r="Q242" s="12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9">
        <f t="shared" si="12"/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f t="shared" si="13"/>
        <v>0</v>
      </c>
      <c r="Q243" s="12" t="s">
        <v>8315</v>
      </c>
      <c r="R243" t="s">
        <v>8316</v>
      </c>
      <c r="S243" s="16">
        <f>(((K243/60)/60)/24)+DATE(1970,1,1)</f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9">
        <f t="shared" si="12"/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f t="shared" si="13"/>
        <v>0</v>
      </c>
      <c r="Q244" s="12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9">
        <f t="shared" si="12"/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f t="shared" si="13"/>
        <v>22.83</v>
      </c>
      <c r="Q245" s="12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9">
        <f t="shared" si="12"/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f t="shared" si="13"/>
        <v>16.670000000000002</v>
      </c>
      <c r="Q246" s="12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9">
        <f>ROUND(E247/D247*100,0)</f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f t="shared" si="13"/>
        <v>106.97</v>
      </c>
      <c r="Q247" s="12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9">
        <f t="shared" ref="F248:F251" si="16">ROUND(E248/D248*100,0)</f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f t="shared" si="13"/>
        <v>10.25</v>
      </c>
      <c r="Q248" s="12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9">
        <f t="shared" si="16"/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f t="shared" si="13"/>
        <v>59</v>
      </c>
      <c r="Q249" s="12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9">
        <f t="shared" si="16"/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f t="shared" si="13"/>
        <v>15.67</v>
      </c>
      <c r="Q250" s="12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9">
        <f t="shared" si="16"/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f t="shared" si="13"/>
        <v>1</v>
      </c>
      <c r="Q251" s="12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G1:G251">
    <cfRule type="cellIs" dxfId="9" priority="2" operator="equal">
      <formula>"live"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237D-5AE2-46DF-9A5C-12F0CFD4A952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6" width="16.44140625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9">
        <f t="shared" ref="F2:F65" si="0">ROUND(E2/D2*100,0)</f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f t="shared" ref="P2:P65" si="1">IFERROR(ROUND(E2/M2,2),0)</f>
        <v>93.43</v>
      </c>
      <c r="Q2" s="12" t="s">
        <v>8315</v>
      </c>
      <c r="R2" t="s">
        <v>8316</v>
      </c>
      <c r="S2" s="16">
        <f t="shared" ref="S2:S65" si="2">(((K2/60)/60)/24)+DATE(1970,1,1)</f>
        <v>42646.092812499999</v>
      </c>
      <c r="T2" s="16">
        <f t="shared" ref="T2:T65" si="3">(((J2/60)/60)/24)+DATE(1970,1,1)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9">
        <f t="shared" si="0"/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9">
        <f t="shared" si="0"/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9">
        <f t="shared" si="0"/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9">
        <f t="shared" si="0"/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9">
        <f t="shared" si="0"/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9">
        <f t="shared" si="0"/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9">
        <f t="shared" si="0"/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9">
        <f t="shared" si="0"/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9">
        <f t="shared" si="0"/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9">
        <f t="shared" si="0"/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9">
        <f t="shared" si="0"/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9">
        <f t="shared" si="0"/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9">
        <f t="shared" si="0"/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9">
        <f t="shared" si="0"/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9">
        <f t="shared" si="0"/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9">
        <f t="shared" si="0"/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9">
        <f t="shared" si="0"/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9">
        <f t="shared" si="0"/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9">
        <f t="shared" si="0"/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9">
        <f t="shared" si="0"/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9">
        <f t="shared" si="0"/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9">
        <f t="shared" si="0"/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9">
        <f t="shared" si="0"/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9">
        <f t="shared" si="0"/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9">
        <f t="shared" si="0"/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9">
        <f t="shared" si="0"/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9">
        <f t="shared" si="0"/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9">
        <f t="shared" si="0"/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9">
        <f t="shared" si="0"/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9">
        <f t="shared" si="0"/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9">
        <f t="shared" si="0"/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9">
        <f t="shared" si="0"/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9">
        <f t="shared" si="0"/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9">
        <f t="shared" si="0"/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9">
        <f t="shared" si="0"/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9">
        <f t="shared" si="0"/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9">
        <f t="shared" si="0"/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9">
        <f t="shared" si="0"/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9">
        <f t="shared" si="0"/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9">
        <f t="shared" si="0"/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9">
        <f t="shared" si="0"/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9">
        <f t="shared" si="0"/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9">
        <f t="shared" si="0"/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9">
        <f t="shared" si="0"/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9">
        <f t="shared" si="0"/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9">
        <f t="shared" si="0"/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9">
        <f t="shared" si="0"/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9">
        <f t="shared" si="0"/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9">
        <f t="shared" si="0"/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9">
        <f t="shared" si="0"/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9">
        <f t="shared" si="0"/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9">
        <f t="shared" si="0"/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9">
        <f t="shared" si="0"/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9">
        <f t="shared" si="0"/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9">
        <f t="shared" si="0"/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9">
        <f t="shared" si="0"/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9">
        <f t="shared" si="0"/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9">
        <f t="shared" si="0"/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9">
        <f t="shared" si="0"/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9">
        <f t="shared" si="0"/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9">
        <f t="shared" ref="F66:F129" si="4">ROUND(E66/D66*100,0)</f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f t="shared" ref="P66:P129" si="5">IFERROR(ROUND(E66/M66,2),0)</f>
        <v>113.57</v>
      </c>
      <c r="Q66" s="12" t="s">
        <v>8315</v>
      </c>
      <c r="R66" t="s">
        <v>8316</v>
      </c>
      <c r="S66" s="16">
        <f t="shared" ref="S66:S129" si="6">(((K66/60)/60)/24)+DATE(1970,1,1)</f>
        <v>42026.88118055556</v>
      </c>
      <c r="T66" s="16">
        <f t="shared" ref="T66:T129" si="7">(((J66/60)/60)/24)+DATE(1970,1,1)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9">
        <f t="shared" si="4"/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f t="shared" si="5"/>
        <v>60.69</v>
      </c>
      <c r="Q67" s="12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9">
        <f t="shared" si="4"/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f t="shared" si="5"/>
        <v>110.22</v>
      </c>
      <c r="Q68" s="12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9">
        <f t="shared" si="4"/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f t="shared" si="5"/>
        <v>136.46</v>
      </c>
      <c r="Q69" s="12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9">
        <f t="shared" si="4"/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f t="shared" si="5"/>
        <v>110.35</v>
      </c>
      <c r="Q70" s="12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9">
        <f t="shared" si="4"/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f t="shared" si="5"/>
        <v>41.42</v>
      </c>
      <c r="Q71" s="12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9">
        <f t="shared" si="4"/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f t="shared" si="5"/>
        <v>52</v>
      </c>
      <c r="Q72" s="12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9">
        <f t="shared" si="4"/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f t="shared" si="5"/>
        <v>33.99</v>
      </c>
      <c r="Q73" s="12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9">
        <f t="shared" si="4"/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f t="shared" si="5"/>
        <v>103.35</v>
      </c>
      <c r="Q74" s="12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9">
        <f t="shared" si="4"/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f t="shared" si="5"/>
        <v>41.77</v>
      </c>
      <c r="Q75" s="12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9">
        <f t="shared" si="4"/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f t="shared" si="5"/>
        <v>64.27</v>
      </c>
      <c r="Q76" s="12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9">
        <f t="shared" si="4"/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f t="shared" si="5"/>
        <v>62.92</v>
      </c>
      <c r="Q77" s="12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9">
        <f t="shared" si="4"/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f t="shared" si="5"/>
        <v>98.54</v>
      </c>
      <c r="Q78" s="12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9">
        <f t="shared" si="4"/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f t="shared" si="5"/>
        <v>82.61</v>
      </c>
      <c r="Q79" s="12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9">
        <f t="shared" si="4"/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f t="shared" si="5"/>
        <v>38.5</v>
      </c>
      <c r="Q80" s="12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9">
        <f t="shared" si="4"/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f t="shared" si="5"/>
        <v>80.16</v>
      </c>
      <c r="Q81" s="12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9">
        <f t="shared" si="4"/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f t="shared" si="5"/>
        <v>80.73</v>
      </c>
      <c r="Q82" s="12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9">
        <f t="shared" si="4"/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f t="shared" si="5"/>
        <v>200.69</v>
      </c>
      <c r="Q83" s="12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9">
        <f t="shared" si="4"/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f t="shared" si="5"/>
        <v>37.590000000000003</v>
      </c>
      <c r="Q84" s="12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9">
        <f t="shared" si="4"/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f t="shared" si="5"/>
        <v>58.1</v>
      </c>
      <c r="Q85" s="12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9">
        <f t="shared" si="4"/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f t="shared" si="5"/>
        <v>60.3</v>
      </c>
      <c r="Q86" s="12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9">
        <f t="shared" si="4"/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f t="shared" si="5"/>
        <v>63.36</v>
      </c>
      <c r="Q87" s="12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9">
        <f t="shared" si="4"/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f t="shared" si="5"/>
        <v>50.9</v>
      </c>
      <c r="Q88" s="12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9">
        <f t="shared" si="4"/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f t="shared" si="5"/>
        <v>100.5</v>
      </c>
      <c r="Q89" s="12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9">
        <f t="shared" si="4"/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f t="shared" si="5"/>
        <v>31.62</v>
      </c>
      <c r="Q90" s="12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9">
        <f t="shared" si="4"/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f t="shared" si="5"/>
        <v>79.31</v>
      </c>
      <c r="Q91" s="12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9">
        <f t="shared" si="4"/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f t="shared" si="5"/>
        <v>139.19</v>
      </c>
      <c r="Q92" s="12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9">
        <f t="shared" si="4"/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f t="shared" si="5"/>
        <v>131.91</v>
      </c>
      <c r="Q93" s="12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9">
        <f t="shared" si="4"/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f t="shared" si="5"/>
        <v>91.3</v>
      </c>
      <c r="Q94" s="12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9">
        <f t="shared" si="4"/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f t="shared" si="5"/>
        <v>39.67</v>
      </c>
      <c r="Q95" s="12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9">
        <f t="shared" si="4"/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f t="shared" si="5"/>
        <v>57.55</v>
      </c>
      <c r="Q96" s="12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9">
        <f t="shared" si="4"/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f t="shared" si="5"/>
        <v>77.34</v>
      </c>
      <c r="Q97" s="12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9">
        <f t="shared" si="4"/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f t="shared" si="5"/>
        <v>46.77</v>
      </c>
      <c r="Q98" s="12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9">
        <f t="shared" si="4"/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f t="shared" si="5"/>
        <v>40.07</v>
      </c>
      <c r="Q99" s="12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9">
        <f t="shared" si="4"/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f t="shared" si="5"/>
        <v>100.22</v>
      </c>
      <c r="Q100" s="12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9">
        <f t="shared" si="4"/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f t="shared" si="5"/>
        <v>71.489999999999995</v>
      </c>
      <c r="Q101" s="12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9">
        <f t="shared" si="4"/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f t="shared" si="5"/>
        <v>63.11</v>
      </c>
      <c r="Q102" s="12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9">
        <f t="shared" si="4"/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f t="shared" si="5"/>
        <v>50.16</v>
      </c>
      <c r="Q103" s="12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9">
        <f t="shared" si="4"/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f t="shared" si="5"/>
        <v>62.88</v>
      </c>
      <c r="Q104" s="12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9">
        <f t="shared" si="4"/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f t="shared" si="5"/>
        <v>85.53</v>
      </c>
      <c r="Q105" s="12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9">
        <f t="shared" si="4"/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f t="shared" si="5"/>
        <v>53.72</v>
      </c>
      <c r="Q106" s="12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9">
        <f t="shared" si="4"/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f t="shared" si="5"/>
        <v>262.11</v>
      </c>
      <c r="Q107" s="12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9">
        <f t="shared" si="4"/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f t="shared" si="5"/>
        <v>50.2</v>
      </c>
      <c r="Q108" s="12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9">
        <f t="shared" si="4"/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f t="shared" si="5"/>
        <v>168.25</v>
      </c>
      <c r="Q109" s="12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9">
        <f t="shared" si="4"/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f t="shared" si="5"/>
        <v>256.37</v>
      </c>
      <c r="Q110" s="12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9">
        <f t="shared" si="4"/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f t="shared" si="5"/>
        <v>37.14</v>
      </c>
      <c r="Q111" s="12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9">
        <f t="shared" si="4"/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f t="shared" si="5"/>
        <v>45.88</v>
      </c>
      <c r="Q112" s="12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9">
        <f t="shared" si="4"/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f t="shared" si="5"/>
        <v>141.71</v>
      </c>
      <c r="Q113" s="12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9">
        <f t="shared" si="4"/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f t="shared" si="5"/>
        <v>52.49</v>
      </c>
      <c r="Q114" s="12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9">
        <f t="shared" si="4"/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f t="shared" si="5"/>
        <v>193.62</v>
      </c>
      <c r="Q115" s="12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9">
        <f t="shared" si="4"/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f t="shared" si="5"/>
        <v>106.8</v>
      </c>
      <c r="Q116" s="12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9">
        <f t="shared" si="4"/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f t="shared" si="5"/>
        <v>77.22</v>
      </c>
      <c r="Q117" s="12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9">
        <f t="shared" si="4"/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f t="shared" si="5"/>
        <v>57.5</v>
      </c>
      <c r="Q118" s="12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9">
        <f t="shared" si="4"/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f t="shared" si="5"/>
        <v>50.46</v>
      </c>
      <c r="Q119" s="12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9">
        <f t="shared" si="4"/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f t="shared" si="5"/>
        <v>97.38</v>
      </c>
      <c r="Q120" s="12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9">
        <f t="shared" si="4"/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f t="shared" si="5"/>
        <v>85.53</v>
      </c>
      <c r="Q121" s="12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9">
        <f t="shared" si="4"/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f t="shared" si="5"/>
        <v>182.91</v>
      </c>
      <c r="Q122" s="12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9">
        <f t="shared" si="4"/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f t="shared" si="5"/>
        <v>131.13999999999999</v>
      </c>
      <c r="Q123" s="12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9">
        <f t="shared" si="4"/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f t="shared" si="5"/>
        <v>58.69</v>
      </c>
      <c r="Q124" s="12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9">
        <f t="shared" si="4"/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f t="shared" si="5"/>
        <v>69.569999999999993</v>
      </c>
      <c r="Q125" s="12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9">
        <f t="shared" si="4"/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f t="shared" si="5"/>
        <v>115.87</v>
      </c>
      <c r="Q126" s="12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9">
        <f t="shared" si="4"/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f t="shared" si="5"/>
        <v>81.13</v>
      </c>
      <c r="Q127" s="12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9">
        <f t="shared" si="4"/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f t="shared" si="5"/>
        <v>57.63</v>
      </c>
      <c r="Q128" s="12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9">
        <f t="shared" si="4"/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f t="shared" si="5"/>
        <v>60.48</v>
      </c>
      <c r="Q129" s="12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9">
        <f t="shared" ref="F130:F193" si="8">ROUND(E130/D130*100,0)</f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f t="shared" ref="P130:P193" si="9">IFERROR(ROUND(E130/M130,2),0)</f>
        <v>65.58</v>
      </c>
      <c r="Q130" s="12" t="s">
        <v>8315</v>
      </c>
      <c r="R130" t="s">
        <v>8316</v>
      </c>
      <c r="S130" s="16">
        <f t="shared" ref="S130:S193" si="10">(((K130/60)/60)/24)+DATE(1970,1,1)</f>
        <v>42145.746689814812</v>
      </c>
      <c r="T130" s="16">
        <f t="shared" ref="T130:T193" si="11">(((J130/60)/60)/24)+DATE(1970,1,1)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9">
        <f t="shared" si="8"/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f t="shared" si="9"/>
        <v>119.19</v>
      </c>
      <c r="Q131" s="12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9">
        <f t="shared" si="8"/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f t="shared" si="9"/>
        <v>83.05</v>
      </c>
      <c r="Q132" s="12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9">
        <f t="shared" si="8"/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f t="shared" si="9"/>
        <v>177.09</v>
      </c>
      <c r="Q133" s="12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9">
        <f t="shared" si="8"/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f t="shared" si="9"/>
        <v>72.760000000000005</v>
      </c>
      <c r="Q134" s="12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9">
        <f t="shared" si="8"/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f t="shared" si="9"/>
        <v>98.2</v>
      </c>
      <c r="Q135" s="12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9">
        <f t="shared" si="8"/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f t="shared" si="9"/>
        <v>251.74</v>
      </c>
      <c r="Q136" s="12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9">
        <f t="shared" si="8"/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f t="shared" si="9"/>
        <v>74.819999999999993</v>
      </c>
      <c r="Q137" s="12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9">
        <f t="shared" si="8"/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f t="shared" si="9"/>
        <v>67.650000000000006</v>
      </c>
      <c r="Q138" s="12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9">
        <f t="shared" si="8"/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f t="shared" si="9"/>
        <v>93.81</v>
      </c>
      <c r="Q139" s="12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9">
        <f t="shared" si="8"/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f t="shared" si="9"/>
        <v>41.24</v>
      </c>
      <c r="Q140" s="12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9">
        <f t="shared" si="8"/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f t="shared" si="9"/>
        <v>52.55</v>
      </c>
      <c r="Q141" s="12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9">
        <f t="shared" si="8"/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f t="shared" si="9"/>
        <v>48.33</v>
      </c>
      <c r="Q142" s="12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9">
        <f t="shared" si="8"/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f t="shared" si="9"/>
        <v>53.18</v>
      </c>
      <c r="Q143" s="12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9">
        <f t="shared" si="8"/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f t="shared" si="9"/>
        <v>60.95</v>
      </c>
      <c r="Q144" s="12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9">
        <f t="shared" si="8"/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f t="shared" si="9"/>
        <v>106.5</v>
      </c>
      <c r="Q145" s="12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9">
        <f t="shared" si="8"/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f t="shared" si="9"/>
        <v>204.57</v>
      </c>
      <c r="Q146" s="12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9">
        <f t="shared" si="8"/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f t="shared" si="9"/>
        <v>54.91</v>
      </c>
      <c r="Q147" s="12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9">
        <f t="shared" si="8"/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f t="shared" si="9"/>
        <v>150.41999999999999</v>
      </c>
      <c r="Q148" s="12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9">
        <f t="shared" si="8"/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f t="shared" si="9"/>
        <v>105.21</v>
      </c>
      <c r="Q149" s="12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9">
        <f t="shared" si="8"/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f t="shared" si="9"/>
        <v>68.67</v>
      </c>
      <c r="Q150" s="12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9">
        <f t="shared" si="8"/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f t="shared" si="9"/>
        <v>129.36000000000001</v>
      </c>
      <c r="Q151" s="12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9">
        <f t="shared" si="8"/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f t="shared" si="9"/>
        <v>134.26</v>
      </c>
      <c r="Q152" s="12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9">
        <f t="shared" si="8"/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f t="shared" si="9"/>
        <v>203.2</v>
      </c>
      <c r="Q153" s="12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9">
        <f t="shared" si="8"/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f t="shared" si="9"/>
        <v>69.19</v>
      </c>
      <c r="Q154" s="12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9">
        <f t="shared" si="8"/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f t="shared" si="9"/>
        <v>125.12</v>
      </c>
      <c r="Q155" s="12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9">
        <f t="shared" si="8"/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f t="shared" si="9"/>
        <v>40.71</v>
      </c>
      <c r="Q156" s="12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9">
        <f t="shared" si="8"/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f t="shared" si="9"/>
        <v>141.29</v>
      </c>
      <c r="Q157" s="12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9">
        <f t="shared" si="8"/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f t="shared" si="9"/>
        <v>55.33</v>
      </c>
      <c r="Q158" s="12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9">
        <f t="shared" si="8"/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f t="shared" si="9"/>
        <v>46.42</v>
      </c>
      <c r="Q159" s="12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9">
        <f t="shared" si="8"/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f t="shared" si="9"/>
        <v>57.2</v>
      </c>
      <c r="Q160" s="12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9">
        <f t="shared" si="8"/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f t="shared" si="9"/>
        <v>59.6</v>
      </c>
      <c r="Q161" s="12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9">
        <f t="shared" si="8"/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f t="shared" si="9"/>
        <v>89.59</v>
      </c>
      <c r="Q162" s="12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9">
        <f t="shared" si="8"/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f t="shared" si="9"/>
        <v>204.05</v>
      </c>
      <c r="Q163" s="12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9">
        <f t="shared" si="8"/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f t="shared" si="9"/>
        <v>48.7</v>
      </c>
      <c r="Q164" s="12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9">
        <f t="shared" si="8"/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f t="shared" si="9"/>
        <v>53.34</v>
      </c>
      <c r="Q165" s="12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9">
        <f t="shared" si="8"/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f t="shared" si="9"/>
        <v>75.09</v>
      </c>
      <c r="Q166" s="12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9">
        <f t="shared" si="8"/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f t="shared" si="9"/>
        <v>209.84</v>
      </c>
      <c r="Q167" s="12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9">
        <f t="shared" si="8"/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f t="shared" si="9"/>
        <v>61.02</v>
      </c>
      <c r="Q168" s="12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9">
        <f t="shared" si="8"/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f t="shared" si="9"/>
        <v>61</v>
      </c>
      <c r="Q169" s="12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9">
        <f t="shared" si="8"/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f t="shared" si="9"/>
        <v>80.03</v>
      </c>
      <c r="Q170" s="12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9">
        <f t="shared" si="8"/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f t="shared" si="9"/>
        <v>93.98</v>
      </c>
      <c r="Q171" s="12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9">
        <f t="shared" si="8"/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f t="shared" si="9"/>
        <v>61.94</v>
      </c>
      <c r="Q172" s="12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9">
        <f t="shared" si="8"/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f t="shared" si="9"/>
        <v>66.45</v>
      </c>
      <c r="Q173" s="12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9">
        <f t="shared" si="8"/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f t="shared" si="9"/>
        <v>35.799999999999997</v>
      </c>
      <c r="Q174" s="12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9">
        <f t="shared" si="8"/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f t="shared" si="9"/>
        <v>145.65</v>
      </c>
      <c r="Q175" s="12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9">
        <f t="shared" si="8"/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f t="shared" si="9"/>
        <v>142.28</v>
      </c>
      <c r="Q176" s="12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9">
        <f t="shared" si="8"/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f t="shared" si="9"/>
        <v>292.77999999999997</v>
      </c>
      <c r="Q177" s="12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9">
        <f t="shared" si="8"/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f t="shared" si="9"/>
        <v>80.400000000000006</v>
      </c>
      <c r="Q178" s="12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9">
        <f t="shared" si="8"/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f t="shared" si="9"/>
        <v>72.290000000000006</v>
      </c>
      <c r="Q179" s="12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9">
        <f t="shared" si="8"/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f t="shared" si="9"/>
        <v>32.97</v>
      </c>
      <c r="Q180" s="12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9">
        <f t="shared" si="8"/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f t="shared" si="9"/>
        <v>116.65</v>
      </c>
      <c r="Q181" s="12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9">
        <f t="shared" si="8"/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f t="shared" si="9"/>
        <v>136.85</v>
      </c>
      <c r="Q182" s="12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9">
        <f t="shared" si="8"/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f t="shared" si="9"/>
        <v>177.62</v>
      </c>
      <c r="Q183" s="12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9">
        <f t="shared" si="8"/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f t="shared" si="9"/>
        <v>109.08</v>
      </c>
      <c r="Q184" s="12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9">
        <f t="shared" si="8"/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f t="shared" si="9"/>
        <v>78.209999999999994</v>
      </c>
      <c r="Q185" s="12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9">
        <f t="shared" si="8"/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f t="shared" si="9"/>
        <v>114.13</v>
      </c>
      <c r="Q186" s="12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9">
        <f t="shared" si="8"/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f t="shared" si="9"/>
        <v>50</v>
      </c>
      <c r="Q187" s="12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9">
        <f t="shared" si="8"/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f t="shared" si="9"/>
        <v>91.67</v>
      </c>
      <c r="Q188" s="12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9">
        <f t="shared" si="8"/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f t="shared" si="9"/>
        <v>69.819999999999993</v>
      </c>
      <c r="Q189" s="12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9">
        <f t="shared" si="8"/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f t="shared" si="9"/>
        <v>109.57</v>
      </c>
      <c r="Q190" s="12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9">
        <f t="shared" si="8"/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f t="shared" si="9"/>
        <v>55.6</v>
      </c>
      <c r="Q191" s="12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9">
        <f t="shared" si="8"/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f t="shared" si="9"/>
        <v>63.57</v>
      </c>
      <c r="Q192" s="12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9">
        <f t="shared" si="8"/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f t="shared" si="9"/>
        <v>184.78</v>
      </c>
      <c r="Q193" s="12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9">
        <f t="shared" ref="F194:F257" si="12">ROUND(E194/D194*100,0)</f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f t="shared" ref="P194:P257" si="13">IFERROR(ROUND(E194/M194,2),0)</f>
        <v>83.43</v>
      </c>
      <c r="Q194" s="12" t="s">
        <v>8315</v>
      </c>
      <c r="R194" t="s">
        <v>8316</v>
      </c>
      <c r="S194" s="16">
        <f t="shared" ref="S194:S257" si="14">(((K194/60)/60)/24)+DATE(1970,1,1)</f>
        <v>41866.025347222225</v>
      </c>
      <c r="T194" s="16">
        <f t="shared" ref="T194:T257" si="15">(((J194/60)/60)/24)+DATE(1970,1,1)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9">
        <f t="shared" si="12"/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f t="shared" si="13"/>
        <v>54.5</v>
      </c>
      <c r="Q195" s="12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9">
        <f t="shared" si="12"/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f t="shared" si="13"/>
        <v>302.31</v>
      </c>
      <c r="Q196" s="12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9">
        <f t="shared" si="12"/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f t="shared" si="13"/>
        <v>866.67</v>
      </c>
      <c r="Q197" s="12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9">
        <f t="shared" si="12"/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f t="shared" si="13"/>
        <v>61.39</v>
      </c>
      <c r="Q198" s="12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9">
        <f t="shared" si="12"/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f t="shared" si="13"/>
        <v>45.48</v>
      </c>
      <c r="Q199" s="12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9">
        <f t="shared" si="12"/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f t="shared" si="13"/>
        <v>67.92</v>
      </c>
      <c r="Q200" s="12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9">
        <f t="shared" si="12"/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f t="shared" si="13"/>
        <v>30.78</v>
      </c>
      <c r="Q201" s="12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9">
        <f t="shared" si="12"/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f t="shared" si="13"/>
        <v>38.33</v>
      </c>
      <c r="Q202" s="12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9">
        <f t="shared" si="12"/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f t="shared" si="13"/>
        <v>421.11</v>
      </c>
      <c r="Q203" s="12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9">
        <f t="shared" si="12"/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f t="shared" si="13"/>
        <v>111.89</v>
      </c>
      <c r="Q204" s="12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9">
        <f t="shared" si="12"/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f t="shared" si="13"/>
        <v>85.21</v>
      </c>
      <c r="Q205" s="12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9">
        <f t="shared" si="12"/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f t="shared" si="13"/>
        <v>65.17</v>
      </c>
      <c r="Q206" s="12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9">
        <f t="shared" si="12"/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f t="shared" si="13"/>
        <v>93.76</v>
      </c>
      <c r="Q207" s="12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9">
        <f t="shared" si="12"/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f t="shared" si="13"/>
        <v>133.33000000000001</v>
      </c>
      <c r="Q208" s="12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9">
        <f t="shared" si="12"/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f t="shared" si="13"/>
        <v>51.22</v>
      </c>
      <c r="Q209" s="12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9">
        <f t="shared" si="12"/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f t="shared" si="13"/>
        <v>100.17</v>
      </c>
      <c r="Q210" s="12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9">
        <f t="shared" si="12"/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f t="shared" si="13"/>
        <v>184.68</v>
      </c>
      <c r="Q211" s="12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9">
        <f t="shared" si="12"/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f t="shared" si="13"/>
        <v>69.819999999999993</v>
      </c>
      <c r="Q212" s="12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9">
        <f t="shared" si="12"/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f t="shared" si="13"/>
        <v>61.94</v>
      </c>
      <c r="Q213" s="12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9">
        <f t="shared" si="12"/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f t="shared" si="13"/>
        <v>36.07</v>
      </c>
      <c r="Q214" s="12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9">
        <f t="shared" si="12"/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f t="shared" si="13"/>
        <v>55.89</v>
      </c>
      <c r="Q215" s="12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9">
        <f t="shared" si="12"/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f t="shared" si="13"/>
        <v>68.349999999999994</v>
      </c>
      <c r="Q216" s="12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9">
        <f t="shared" si="12"/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f t="shared" si="13"/>
        <v>118.13</v>
      </c>
      <c r="Q217" s="12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9">
        <f t="shared" si="12"/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f t="shared" si="13"/>
        <v>99.79</v>
      </c>
      <c r="Q218" s="12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9">
        <f t="shared" si="12"/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f t="shared" si="13"/>
        <v>203.33</v>
      </c>
      <c r="Q219" s="12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9">
        <f t="shared" si="12"/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f t="shared" si="13"/>
        <v>110.23</v>
      </c>
      <c r="Q220" s="12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9">
        <f t="shared" si="12"/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f t="shared" si="13"/>
        <v>58.61</v>
      </c>
      <c r="Q221" s="12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9">
        <f t="shared" si="12"/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f t="shared" si="13"/>
        <v>81.38</v>
      </c>
      <c r="Q222" s="12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9">
        <f t="shared" si="12"/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f t="shared" si="13"/>
        <v>199.17</v>
      </c>
      <c r="Q223" s="12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9">
        <f t="shared" si="12"/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f t="shared" si="13"/>
        <v>46.43</v>
      </c>
      <c r="Q224" s="12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9">
        <f t="shared" si="12"/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f t="shared" si="13"/>
        <v>70.569999999999993</v>
      </c>
      <c r="Q225" s="12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9">
        <f t="shared" si="12"/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f t="shared" si="13"/>
        <v>22.22</v>
      </c>
      <c r="Q226" s="12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9">
        <f t="shared" si="12"/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f t="shared" si="13"/>
        <v>37.78</v>
      </c>
      <c r="Q227" s="12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9">
        <f t="shared" si="12"/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f t="shared" si="13"/>
        <v>72.05</v>
      </c>
      <c r="Q228" s="12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9">
        <f t="shared" si="12"/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f t="shared" si="13"/>
        <v>103.21</v>
      </c>
      <c r="Q229" s="12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9">
        <f t="shared" si="12"/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f t="shared" si="13"/>
        <v>35</v>
      </c>
      <c r="Q230" s="12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9">
        <f t="shared" si="12"/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f t="shared" si="13"/>
        <v>81.78</v>
      </c>
      <c r="Q231" s="12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9">
        <f t="shared" si="12"/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f t="shared" si="13"/>
        <v>297.02999999999997</v>
      </c>
      <c r="Q232" s="12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9">
        <f t="shared" si="12"/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f t="shared" si="13"/>
        <v>46.61</v>
      </c>
      <c r="Q233" s="12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9">
        <f t="shared" si="12"/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f t="shared" si="13"/>
        <v>95.24</v>
      </c>
      <c r="Q234" s="12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9">
        <f t="shared" si="12"/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f t="shared" si="13"/>
        <v>52.21</v>
      </c>
      <c r="Q235" s="12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9">
        <f t="shared" si="12"/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f t="shared" si="13"/>
        <v>134.15</v>
      </c>
      <c r="Q236" s="12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9">
        <f t="shared" si="12"/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f t="shared" si="13"/>
        <v>62.83</v>
      </c>
      <c r="Q237" s="12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9">
        <f t="shared" si="12"/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f t="shared" si="13"/>
        <v>58.95</v>
      </c>
      <c r="Q238" s="12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9">
        <f t="shared" si="12"/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f t="shared" si="13"/>
        <v>143.11000000000001</v>
      </c>
      <c r="Q239" s="12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9">
        <f t="shared" si="12"/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f t="shared" si="13"/>
        <v>84.17</v>
      </c>
      <c r="Q240" s="12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9">
        <f t="shared" si="12"/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f t="shared" si="13"/>
        <v>89.79</v>
      </c>
      <c r="Q241" s="12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9">
        <f t="shared" si="12"/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f t="shared" si="13"/>
        <v>64.16</v>
      </c>
      <c r="Q242" s="12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9">
        <f t="shared" si="12"/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f t="shared" si="13"/>
        <v>59.65</v>
      </c>
      <c r="Q243" s="12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9">
        <f t="shared" si="12"/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f t="shared" si="13"/>
        <v>31.25</v>
      </c>
      <c r="Q244" s="12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9">
        <f t="shared" si="12"/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f t="shared" si="13"/>
        <v>41.22</v>
      </c>
      <c r="Q245" s="12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9">
        <f t="shared" si="12"/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f t="shared" si="13"/>
        <v>77</v>
      </c>
      <c r="Q246" s="12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9">
        <f t="shared" si="12"/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f t="shared" si="13"/>
        <v>51.22</v>
      </c>
      <c r="Q247" s="12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9">
        <f t="shared" si="12"/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f t="shared" si="13"/>
        <v>68.25</v>
      </c>
      <c r="Q248" s="12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9">
        <f t="shared" si="12"/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f t="shared" si="13"/>
        <v>41.13</v>
      </c>
      <c r="Q249" s="12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9">
        <f t="shared" si="12"/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f t="shared" si="13"/>
        <v>41.41</v>
      </c>
      <c r="Q250" s="12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9">
        <f t="shared" si="12"/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f t="shared" si="13"/>
        <v>145.87</v>
      </c>
      <c r="Q251" s="12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9">
        <f t="shared" si="12"/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f t="shared" si="13"/>
        <v>358.69</v>
      </c>
      <c r="Q252" s="12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9">
        <f t="shared" si="12"/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f t="shared" si="13"/>
        <v>50.98</v>
      </c>
      <c r="Q253" s="12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9">
        <f t="shared" si="12"/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f t="shared" si="13"/>
        <v>45.04</v>
      </c>
      <c r="Q254" s="12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9">
        <f t="shared" si="12"/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f t="shared" si="13"/>
        <v>57.92</v>
      </c>
      <c r="Q255" s="12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9">
        <f t="shared" si="12"/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f t="shared" si="13"/>
        <v>29.71</v>
      </c>
      <c r="Q256" s="12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9">
        <f t="shared" si="12"/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f t="shared" si="13"/>
        <v>55.01</v>
      </c>
      <c r="Q257" s="12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9">
        <f t="shared" ref="F258:F321" si="16">ROUND(E258/D258*100,0)</f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f t="shared" ref="P258:P321" si="17">IFERROR(ROUND(E258/M258,2),0)</f>
        <v>72.95</v>
      </c>
      <c r="Q258" s="12" t="s">
        <v>8315</v>
      </c>
      <c r="R258" t="s">
        <v>8316</v>
      </c>
      <c r="S258" s="16">
        <f t="shared" ref="S258:S321" si="18">(((K258/60)/60)/24)+DATE(1970,1,1)</f>
        <v>42420.019097222219</v>
      </c>
      <c r="T258" s="16">
        <f t="shared" ref="T258:T321" si="19">(((J258/60)/60)/24)+DATE(1970,1,1)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9">
        <f t="shared" si="16"/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f t="shared" si="17"/>
        <v>64.47</v>
      </c>
      <c r="Q259" s="12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9">
        <f t="shared" si="16"/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f t="shared" si="17"/>
        <v>716.35</v>
      </c>
      <c r="Q260" s="12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9">
        <f t="shared" si="16"/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f t="shared" si="17"/>
        <v>50.4</v>
      </c>
      <c r="Q261" s="12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9">
        <f t="shared" si="16"/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f t="shared" si="17"/>
        <v>41.67</v>
      </c>
      <c r="Q262" s="12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9">
        <f t="shared" si="16"/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f t="shared" si="17"/>
        <v>88.74</v>
      </c>
      <c r="Q263" s="12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9">
        <f t="shared" si="16"/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f t="shared" si="17"/>
        <v>148.47999999999999</v>
      </c>
      <c r="Q264" s="12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9">
        <f t="shared" si="16"/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f t="shared" si="17"/>
        <v>52</v>
      </c>
      <c r="Q265" s="12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9">
        <f t="shared" si="16"/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f t="shared" si="17"/>
        <v>53.23</v>
      </c>
      <c r="Q266" s="12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9">
        <f t="shared" si="16"/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f t="shared" si="17"/>
        <v>39.6</v>
      </c>
      <c r="Q267" s="12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9">
        <f t="shared" si="16"/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f t="shared" si="17"/>
        <v>164.62</v>
      </c>
      <c r="Q268" s="12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9">
        <f t="shared" si="16"/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f t="shared" si="17"/>
        <v>40.29</v>
      </c>
      <c r="Q269" s="12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9">
        <f t="shared" si="16"/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f t="shared" si="17"/>
        <v>64.91</v>
      </c>
      <c r="Q270" s="12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9">
        <f t="shared" si="16"/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f t="shared" si="17"/>
        <v>55.33</v>
      </c>
      <c r="Q271" s="12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9">
        <f t="shared" si="16"/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f t="shared" si="17"/>
        <v>83.14</v>
      </c>
      <c r="Q272" s="12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9">
        <f t="shared" si="16"/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f t="shared" si="17"/>
        <v>125.38</v>
      </c>
      <c r="Q273" s="12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9">
        <f t="shared" si="16"/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f t="shared" si="17"/>
        <v>47.22</v>
      </c>
      <c r="Q274" s="12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9">
        <f t="shared" si="16"/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f t="shared" si="17"/>
        <v>79.099999999999994</v>
      </c>
      <c r="Q275" s="12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9">
        <f t="shared" si="16"/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f t="shared" si="17"/>
        <v>114.29</v>
      </c>
      <c r="Q276" s="12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9">
        <f t="shared" si="16"/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f t="shared" si="17"/>
        <v>51.72</v>
      </c>
      <c r="Q277" s="12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9">
        <f t="shared" si="16"/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f t="shared" si="17"/>
        <v>30.77</v>
      </c>
      <c r="Q278" s="12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9">
        <f t="shared" si="16"/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f t="shared" si="17"/>
        <v>47.85</v>
      </c>
      <c r="Q279" s="12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9">
        <f t="shared" si="16"/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f t="shared" si="17"/>
        <v>34.409999999999997</v>
      </c>
      <c r="Q280" s="12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9">
        <f t="shared" si="16"/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f t="shared" si="17"/>
        <v>60.29</v>
      </c>
      <c r="Q281" s="12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9">
        <f t="shared" si="16"/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f t="shared" si="17"/>
        <v>25.31</v>
      </c>
      <c r="Q282" s="12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9">
        <f t="shared" si="16"/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f t="shared" si="17"/>
        <v>136</v>
      </c>
      <c r="Q283" s="12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9">
        <f t="shared" si="16"/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f t="shared" si="17"/>
        <v>125</v>
      </c>
      <c r="Q284" s="12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9">
        <f t="shared" si="16"/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f t="shared" si="17"/>
        <v>66.510000000000005</v>
      </c>
      <c r="Q285" s="12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9">
        <f t="shared" si="16"/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f t="shared" si="17"/>
        <v>105</v>
      </c>
      <c r="Q286" s="12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9">
        <f t="shared" si="16"/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f t="shared" si="17"/>
        <v>145</v>
      </c>
      <c r="Q287" s="12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9">
        <f t="shared" si="16"/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f t="shared" si="17"/>
        <v>96.67</v>
      </c>
      <c r="Q288" s="12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9">
        <f t="shared" si="16"/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f t="shared" si="17"/>
        <v>60.33</v>
      </c>
      <c r="Q289" s="12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9">
        <f t="shared" si="16"/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f t="shared" si="17"/>
        <v>75.34</v>
      </c>
      <c r="Q290" s="12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9">
        <f t="shared" si="16"/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f t="shared" si="17"/>
        <v>55</v>
      </c>
      <c r="Q291" s="12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9">
        <f t="shared" si="16"/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f t="shared" si="17"/>
        <v>66.959999999999994</v>
      </c>
      <c r="Q292" s="12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9">
        <f t="shared" si="16"/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f t="shared" si="17"/>
        <v>227.27</v>
      </c>
      <c r="Q293" s="12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9">
        <f t="shared" si="16"/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f t="shared" si="17"/>
        <v>50.02</v>
      </c>
      <c r="Q294" s="12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9">
        <f t="shared" si="16"/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f t="shared" si="17"/>
        <v>45.62</v>
      </c>
      <c r="Q295" s="12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9">
        <f t="shared" si="16"/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f t="shared" si="17"/>
        <v>137.24</v>
      </c>
      <c r="Q296" s="12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9">
        <f t="shared" si="16"/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f t="shared" si="17"/>
        <v>75.709999999999994</v>
      </c>
      <c r="Q297" s="12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9">
        <f t="shared" si="16"/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f t="shared" si="17"/>
        <v>99</v>
      </c>
      <c r="Q298" s="12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9">
        <f t="shared" si="16"/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f t="shared" si="17"/>
        <v>81.569999999999993</v>
      </c>
      <c r="Q299" s="12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9">
        <f t="shared" si="16"/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f t="shared" si="17"/>
        <v>36.67</v>
      </c>
      <c r="Q300" s="12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9">
        <f t="shared" si="16"/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f t="shared" si="17"/>
        <v>49.23</v>
      </c>
      <c r="Q301" s="12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9">
        <f t="shared" si="16"/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f t="shared" si="17"/>
        <v>42.3</v>
      </c>
      <c r="Q302" s="12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9">
        <f t="shared" si="16"/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f t="shared" si="17"/>
        <v>78.88</v>
      </c>
      <c r="Q303" s="12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9">
        <f t="shared" si="16"/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f t="shared" si="17"/>
        <v>38.28</v>
      </c>
      <c r="Q304" s="12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9">
        <f t="shared" si="16"/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f t="shared" si="17"/>
        <v>55.23</v>
      </c>
      <c r="Q305" s="12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9">
        <f t="shared" si="16"/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f t="shared" si="17"/>
        <v>66.150000000000006</v>
      </c>
      <c r="Q306" s="12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9">
        <f t="shared" si="16"/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f t="shared" si="17"/>
        <v>104.17</v>
      </c>
      <c r="Q307" s="12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9">
        <f t="shared" si="16"/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f t="shared" si="17"/>
        <v>31.38</v>
      </c>
      <c r="Q308" s="12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9">
        <f t="shared" si="16"/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f t="shared" si="17"/>
        <v>59.21</v>
      </c>
      <c r="Q309" s="12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9">
        <f t="shared" si="16"/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f t="shared" si="17"/>
        <v>119.18</v>
      </c>
      <c r="Q310" s="12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9">
        <f t="shared" si="16"/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f t="shared" si="17"/>
        <v>164.62</v>
      </c>
      <c r="Q311" s="12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9">
        <f t="shared" si="16"/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f t="shared" si="17"/>
        <v>61.1</v>
      </c>
      <c r="Q312" s="12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9">
        <f t="shared" si="16"/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f t="shared" si="17"/>
        <v>56.2</v>
      </c>
      <c r="Q313" s="12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9">
        <f t="shared" si="16"/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f t="shared" si="17"/>
        <v>107</v>
      </c>
      <c r="Q314" s="12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9">
        <f t="shared" si="16"/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f t="shared" si="17"/>
        <v>179.28</v>
      </c>
      <c r="Q315" s="12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9">
        <f t="shared" si="16"/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f t="shared" si="17"/>
        <v>47.41</v>
      </c>
      <c r="Q316" s="12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9">
        <f t="shared" si="16"/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f t="shared" si="17"/>
        <v>97.92</v>
      </c>
      <c r="Q317" s="12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9">
        <f t="shared" si="16"/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f t="shared" si="17"/>
        <v>58.42</v>
      </c>
      <c r="Q318" s="12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9">
        <f t="shared" si="16"/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f t="shared" si="17"/>
        <v>122.54</v>
      </c>
      <c r="Q319" s="12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9">
        <f t="shared" si="16"/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f t="shared" si="17"/>
        <v>87.96</v>
      </c>
      <c r="Q320" s="12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9">
        <f t="shared" si="16"/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f t="shared" si="17"/>
        <v>136.78</v>
      </c>
      <c r="Q321" s="12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9">
        <f t="shared" ref="F322:F385" si="20">ROUND(E322/D322*100,0)</f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f t="shared" ref="P322:P385" si="21">IFERROR(ROUND(E322/M322,2),0)</f>
        <v>99.34</v>
      </c>
      <c r="Q322" s="12" t="s">
        <v>8315</v>
      </c>
      <c r="R322" t="s">
        <v>8316</v>
      </c>
      <c r="S322" s="16">
        <f t="shared" ref="S322:S385" si="22">(((K322/60)/60)/24)+DATE(1970,1,1)</f>
        <v>42561.783877314811</v>
      </c>
      <c r="T322" s="16">
        <f t="shared" ref="T322:T385" si="23">(((J322/60)/60)/24)+DATE(1970,1,1)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9">
        <f t="shared" si="20"/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f t="shared" si="21"/>
        <v>20</v>
      </c>
      <c r="Q323" s="12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9">
        <f t="shared" si="20"/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f t="shared" si="21"/>
        <v>28.89</v>
      </c>
      <c r="Q324" s="12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9">
        <f t="shared" si="20"/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f t="shared" si="21"/>
        <v>37.96</v>
      </c>
      <c r="Q325" s="12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9">
        <f t="shared" si="20"/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f t="shared" si="21"/>
        <v>58.57</v>
      </c>
      <c r="Q326" s="12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9">
        <f t="shared" si="20"/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f t="shared" si="21"/>
        <v>135.63</v>
      </c>
      <c r="Q327" s="12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9">
        <f t="shared" si="20"/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f t="shared" si="21"/>
        <v>176.09</v>
      </c>
      <c r="Q328" s="12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9">
        <f t="shared" si="20"/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f t="shared" si="21"/>
        <v>151.97999999999999</v>
      </c>
      <c r="Q329" s="12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9">
        <f t="shared" si="20"/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f t="shared" si="21"/>
        <v>82.26</v>
      </c>
      <c r="Q330" s="12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9">
        <f t="shared" si="20"/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f t="shared" si="21"/>
        <v>68.06</v>
      </c>
      <c r="Q331" s="12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9">
        <f t="shared" si="20"/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f t="shared" si="21"/>
        <v>72.709999999999994</v>
      </c>
      <c r="Q332" s="12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9">
        <f t="shared" si="20"/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f t="shared" si="21"/>
        <v>77.19</v>
      </c>
      <c r="Q333" s="12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9">
        <f t="shared" si="20"/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f t="shared" si="21"/>
        <v>55.97</v>
      </c>
      <c r="Q334" s="12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9">
        <f t="shared" si="20"/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f t="shared" si="21"/>
        <v>49.69</v>
      </c>
      <c r="Q335" s="12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9">
        <f t="shared" si="20"/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f t="shared" si="21"/>
        <v>77.73</v>
      </c>
      <c r="Q336" s="12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9">
        <f t="shared" si="20"/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f t="shared" si="21"/>
        <v>40.78</v>
      </c>
      <c r="Q337" s="12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9">
        <f t="shared" si="20"/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f t="shared" si="21"/>
        <v>59.41</v>
      </c>
      <c r="Q338" s="12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9">
        <f t="shared" si="20"/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f t="shared" si="21"/>
        <v>3.25</v>
      </c>
      <c r="Q339" s="12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9">
        <f t="shared" si="20"/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f t="shared" si="21"/>
        <v>81.67</v>
      </c>
      <c r="Q340" s="12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9">
        <f t="shared" si="20"/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f t="shared" si="21"/>
        <v>44.91</v>
      </c>
      <c r="Q341" s="12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9">
        <f t="shared" si="20"/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f t="shared" si="21"/>
        <v>49.06</v>
      </c>
      <c r="Q342" s="12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9">
        <f t="shared" si="20"/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f t="shared" si="21"/>
        <v>62.5</v>
      </c>
      <c r="Q343" s="12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9">
        <f t="shared" si="20"/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f t="shared" si="21"/>
        <v>35.49</v>
      </c>
      <c r="Q344" s="12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9">
        <f t="shared" si="20"/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f t="shared" si="21"/>
        <v>66.47</v>
      </c>
      <c r="Q345" s="12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9">
        <f t="shared" si="20"/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f t="shared" si="21"/>
        <v>56.07</v>
      </c>
      <c r="Q346" s="12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9">
        <f t="shared" si="20"/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f t="shared" si="21"/>
        <v>47.03</v>
      </c>
      <c r="Q347" s="12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9">
        <f t="shared" si="20"/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f t="shared" si="21"/>
        <v>47.67</v>
      </c>
      <c r="Q348" s="12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9">
        <f t="shared" si="20"/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f t="shared" si="21"/>
        <v>88.24</v>
      </c>
      <c r="Q349" s="12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9">
        <f t="shared" si="20"/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f t="shared" si="21"/>
        <v>80.72</v>
      </c>
      <c r="Q350" s="12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9">
        <f t="shared" si="20"/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f t="shared" si="21"/>
        <v>68.97</v>
      </c>
      <c r="Q351" s="12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9">
        <f t="shared" si="20"/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f t="shared" si="21"/>
        <v>550.04</v>
      </c>
      <c r="Q352" s="12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9">
        <f t="shared" si="20"/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f t="shared" si="21"/>
        <v>57.78</v>
      </c>
      <c r="Q353" s="12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9">
        <f t="shared" si="20"/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f t="shared" si="21"/>
        <v>73.58</v>
      </c>
      <c r="Q354" s="12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9">
        <f t="shared" si="20"/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f t="shared" si="21"/>
        <v>75.5</v>
      </c>
      <c r="Q355" s="12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9">
        <f t="shared" si="20"/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f t="shared" si="21"/>
        <v>235.46</v>
      </c>
      <c r="Q356" s="12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9">
        <f t="shared" si="20"/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f t="shared" si="21"/>
        <v>92.5</v>
      </c>
      <c r="Q357" s="12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9">
        <f t="shared" si="20"/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f t="shared" si="21"/>
        <v>46.05</v>
      </c>
      <c r="Q358" s="12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9">
        <f t="shared" si="20"/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f t="shared" si="21"/>
        <v>31.58</v>
      </c>
      <c r="Q359" s="12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9">
        <f t="shared" si="20"/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f t="shared" si="21"/>
        <v>36.96</v>
      </c>
      <c r="Q360" s="12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9">
        <f t="shared" si="20"/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f t="shared" si="21"/>
        <v>88.25</v>
      </c>
      <c r="Q361" s="12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9">
        <f t="shared" si="20"/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f t="shared" si="21"/>
        <v>64.38</v>
      </c>
      <c r="Q362" s="12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9">
        <f t="shared" si="20"/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f t="shared" si="21"/>
        <v>62.05</v>
      </c>
      <c r="Q363" s="12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9">
        <f t="shared" si="20"/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f t="shared" si="21"/>
        <v>73.400000000000006</v>
      </c>
      <c r="Q364" s="12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9">
        <f t="shared" si="20"/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f t="shared" si="21"/>
        <v>99.5</v>
      </c>
      <c r="Q365" s="12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9">
        <f t="shared" si="20"/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f t="shared" si="21"/>
        <v>62.17</v>
      </c>
      <c r="Q366" s="12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9">
        <f t="shared" si="20"/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f t="shared" si="21"/>
        <v>62.33</v>
      </c>
      <c r="Q367" s="12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9">
        <f t="shared" si="20"/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f t="shared" si="21"/>
        <v>58.79</v>
      </c>
      <c r="Q368" s="12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9">
        <f t="shared" si="20"/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f t="shared" si="21"/>
        <v>45.35</v>
      </c>
      <c r="Q369" s="12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9">
        <f t="shared" si="20"/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f t="shared" si="21"/>
        <v>41.94</v>
      </c>
      <c r="Q370" s="12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9">
        <f t="shared" si="20"/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f t="shared" si="21"/>
        <v>59.17</v>
      </c>
      <c r="Q371" s="12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9">
        <f t="shared" si="20"/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f t="shared" si="21"/>
        <v>200.49</v>
      </c>
      <c r="Q372" s="12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9">
        <f t="shared" si="20"/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f t="shared" si="21"/>
        <v>57.26</v>
      </c>
      <c r="Q373" s="12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9">
        <f t="shared" si="20"/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f t="shared" si="21"/>
        <v>58.06</v>
      </c>
      <c r="Q374" s="12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9">
        <f t="shared" si="20"/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f t="shared" si="21"/>
        <v>186.8</v>
      </c>
      <c r="Q375" s="12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9">
        <f t="shared" si="20"/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f t="shared" si="21"/>
        <v>74.12</v>
      </c>
      <c r="Q376" s="12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9">
        <f t="shared" si="20"/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f t="shared" si="21"/>
        <v>62.67</v>
      </c>
      <c r="Q377" s="12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9">
        <f t="shared" si="20"/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f t="shared" si="21"/>
        <v>121.36</v>
      </c>
      <c r="Q378" s="12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9">
        <f t="shared" si="20"/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f t="shared" si="21"/>
        <v>40.630000000000003</v>
      </c>
      <c r="Q379" s="12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9">
        <f t="shared" si="20"/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f t="shared" si="21"/>
        <v>63</v>
      </c>
      <c r="Q380" s="12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9">
        <f t="shared" si="20"/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f t="shared" si="21"/>
        <v>33.67</v>
      </c>
      <c r="Q381" s="12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9">
        <f t="shared" si="20"/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f t="shared" si="21"/>
        <v>43.2</v>
      </c>
      <c r="Q382" s="12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9">
        <f t="shared" si="20"/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f t="shared" si="21"/>
        <v>83.57</v>
      </c>
      <c r="Q383" s="12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9">
        <f t="shared" si="20"/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f t="shared" si="21"/>
        <v>140</v>
      </c>
      <c r="Q384" s="12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9">
        <f t="shared" si="20"/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f t="shared" si="21"/>
        <v>80.87</v>
      </c>
      <c r="Q385" s="12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9">
        <f t="shared" ref="F386:F413" si="24">ROUND(E386/D386*100,0)</f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f t="shared" ref="P386:P413" si="25">IFERROR(ROUND(E386/M386,2),0)</f>
        <v>53.85</v>
      </c>
      <c r="Q386" s="12" t="s">
        <v>8315</v>
      </c>
      <c r="R386" t="s">
        <v>8316</v>
      </c>
      <c r="S386" s="16">
        <f t="shared" ref="S386:S413" si="26">(((K386/60)/60)/24)+DATE(1970,1,1)</f>
        <v>41810.142199074071</v>
      </c>
      <c r="T386" s="16">
        <f t="shared" ref="T386:T413" si="27">(((J386/60)/60)/24)+DATE(1970,1,1)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9">
        <f t="shared" si="24"/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f t="shared" si="25"/>
        <v>67.959999999999994</v>
      </c>
      <c r="Q387" s="12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9">
        <f t="shared" si="24"/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f t="shared" si="25"/>
        <v>27.14</v>
      </c>
      <c r="Q388" s="12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9">
        <f t="shared" si="24"/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f t="shared" si="25"/>
        <v>110.87</v>
      </c>
      <c r="Q389" s="12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9">
        <f t="shared" si="24"/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f t="shared" si="25"/>
        <v>106.84</v>
      </c>
      <c r="Q390" s="12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9">
        <f t="shared" si="24"/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f t="shared" si="25"/>
        <v>105.52</v>
      </c>
      <c r="Q391" s="12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9">
        <f t="shared" si="24"/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f t="shared" si="25"/>
        <v>51.92</v>
      </c>
      <c r="Q392" s="12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9">
        <f t="shared" si="24"/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f t="shared" si="25"/>
        <v>86.23</v>
      </c>
      <c r="Q393" s="12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9">
        <f t="shared" si="24"/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f t="shared" si="25"/>
        <v>114.55</v>
      </c>
      <c r="Q394" s="12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9">
        <f t="shared" si="24"/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f t="shared" si="25"/>
        <v>62.59</v>
      </c>
      <c r="Q395" s="12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9">
        <f t="shared" si="24"/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f t="shared" si="25"/>
        <v>61.06</v>
      </c>
      <c r="Q396" s="12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9">
        <f t="shared" si="24"/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f t="shared" si="25"/>
        <v>70.23</v>
      </c>
      <c r="Q397" s="12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9">
        <f t="shared" si="24"/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f t="shared" si="25"/>
        <v>78.52</v>
      </c>
      <c r="Q398" s="12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9">
        <f t="shared" si="24"/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f t="shared" si="25"/>
        <v>61.82</v>
      </c>
      <c r="Q399" s="12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9">
        <f t="shared" si="24"/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f t="shared" si="25"/>
        <v>48.34</v>
      </c>
      <c r="Q400" s="12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9">
        <f t="shared" si="24"/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f t="shared" si="25"/>
        <v>107.25</v>
      </c>
      <c r="Q401" s="12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9">
        <f t="shared" si="24"/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f t="shared" si="25"/>
        <v>57</v>
      </c>
      <c r="Q402" s="12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9">
        <f t="shared" si="24"/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f t="shared" si="25"/>
        <v>40.92</v>
      </c>
      <c r="Q403" s="12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9">
        <f t="shared" si="24"/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f t="shared" si="25"/>
        <v>79.540000000000006</v>
      </c>
      <c r="Q404" s="12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9">
        <f t="shared" si="24"/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f t="shared" si="25"/>
        <v>64.63</v>
      </c>
      <c r="Q405" s="12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9">
        <f t="shared" si="24"/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f t="shared" si="25"/>
        <v>107.57</v>
      </c>
      <c r="Q406" s="12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9">
        <f t="shared" si="24"/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f t="shared" si="25"/>
        <v>178.57</v>
      </c>
      <c r="Q407" s="12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9">
        <f t="shared" si="24"/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f t="shared" si="25"/>
        <v>62.63</v>
      </c>
      <c r="Q408" s="12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9">
        <f t="shared" si="24"/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f t="shared" si="25"/>
        <v>75</v>
      </c>
      <c r="Q409" s="12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9">
        <f t="shared" si="24"/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f t="shared" si="25"/>
        <v>58.9</v>
      </c>
      <c r="Q410" s="12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9">
        <f t="shared" si="24"/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f t="shared" si="25"/>
        <v>139.56</v>
      </c>
      <c r="Q411" s="12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9">
        <f t="shared" si="24"/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f t="shared" si="25"/>
        <v>64.290000000000006</v>
      </c>
      <c r="Q412" s="12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9">
        <f t="shared" si="24"/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f t="shared" si="25"/>
        <v>63.28</v>
      </c>
      <c r="Q413" s="12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G1:G413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FF49-D1B7-4B8E-88D2-C8B5CD654E13}">
  <dimension ref="A1:F6"/>
  <sheetViews>
    <sheetView workbookViewId="0">
      <selection activeCell="F2" sqref="F2"/>
    </sheetView>
  </sheetViews>
  <sheetFormatPr defaultRowHeight="14.4" x14ac:dyDescent="0.3"/>
  <cols>
    <col min="1" max="1" width="33.6640625" customWidth="1"/>
    <col min="2" max="2" width="38.109375" customWidth="1"/>
    <col min="3" max="3" width="26.6640625" customWidth="1"/>
    <col min="4" max="4" width="26.5546875" customWidth="1"/>
    <col min="5" max="5" width="26.6640625" customWidth="1"/>
    <col min="6" max="6" width="26.332031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s="19" customFormat="1" ht="43.2" x14ac:dyDescent="0.3">
      <c r="A2" s="19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9">
        <f>VLOOKUP(A2,Kickstarter!B:M,12,FALSE)</f>
        <v>39</v>
      </c>
      <c r="F2" s="19">
        <f>VLOOKUP(A2,Kickstarter!B:P,15,FALSE)</f>
        <v>51.79</v>
      </c>
    </row>
    <row r="3" spans="1:6" s="3" customFormat="1" ht="57.6" x14ac:dyDescent="0.3">
      <c r="A3" s="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9">
        <f>VLOOKUP(A3,Kickstarter!B:M,12,FALSE)</f>
        <v>56</v>
      </c>
      <c r="F3" s="19">
        <f>VLOOKUP(A3,Kickstarter!B:P,15,FALSE)</f>
        <v>36.07</v>
      </c>
    </row>
    <row r="4" spans="1:6" s="3" customFormat="1" ht="57.6" x14ac:dyDescent="0.3">
      <c r="A4" s="3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9">
        <f>VLOOKUP(A4,Kickstarter!B:M,12,FALSE)</f>
        <v>78</v>
      </c>
      <c r="F4" s="19">
        <f>VLOOKUP(A4,Kickstarter!B:P,15,FALSE)</f>
        <v>33.03</v>
      </c>
    </row>
    <row r="5" spans="1:6" s="3" customFormat="1" ht="43.2" x14ac:dyDescent="0.3">
      <c r="A5" s="3" t="s">
        <v>3329</v>
      </c>
      <c r="B5" s="18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9">
        <f>VLOOKUP(A5,Kickstarter!B:M,12,FALSE)</f>
        <v>26</v>
      </c>
      <c r="F5" s="19">
        <f>VLOOKUP(A5,Kickstarter!B:P,15,FALSE)</f>
        <v>44.92</v>
      </c>
    </row>
    <row r="6" spans="1:6" s="3" customFormat="1" ht="57.6" x14ac:dyDescent="0.3">
      <c r="A6" s="3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9">
        <f>VLOOKUP(A6,Kickstarter!B:M,12,FALSE)</f>
        <v>113</v>
      </c>
      <c r="F6" s="19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9E5-2370-4EF6-A6A9-05A2B55B2C93}">
  <dimension ref="A1:F14"/>
  <sheetViews>
    <sheetView workbookViewId="0">
      <selection activeCell="E13" sqref="E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4" t="s">
        <v>8359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3BE51-9ACF-4F26-8191-9A97F332909F}">
  <dimension ref="A1:F8"/>
  <sheetViews>
    <sheetView workbookViewId="0">
      <selection activeCell="F17" sqref="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2" spans="1:6" x14ac:dyDescent="0.3">
      <c r="A2" s="13" t="s">
        <v>8361</v>
      </c>
      <c r="B2" t="s">
        <v>8315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4" t="s">
        <v>8357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3">
      <c r="A7" s="14" t="s">
        <v>8316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3">
      <c r="A8" s="14" t="s">
        <v>8359</v>
      </c>
      <c r="B8" s="9">
        <v>11</v>
      </c>
      <c r="C8" s="9">
        <v>290</v>
      </c>
      <c r="D8" s="9">
        <v>9</v>
      </c>
      <c r="E8" s="9">
        <v>457</v>
      </c>
      <c r="F8" s="9">
        <v>767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Chart</vt:lpstr>
      <vt:lpstr>Outcomes Raw Data</vt:lpstr>
      <vt:lpstr>Outcomes Based on Goals</vt:lpstr>
      <vt:lpstr>Theater Outcomes by Launch Date</vt:lpstr>
      <vt:lpstr>Descriptive Stats</vt:lpstr>
      <vt:lpstr>Failed US Kickstarters</vt:lpstr>
      <vt:lpstr>Successful US Kickstarters</vt:lpstr>
      <vt:lpstr>Edinburgh Research</vt:lpstr>
      <vt:lpstr>Cat Stats</vt:lpstr>
      <vt:lpstr>Subcat Stats</vt:lpstr>
      <vt:lpstr>Comparison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Walker</cp:lastModifiedBy>
  <dcterms:created xsi:type="dcterms:W3CDTF">2017-04-20T15:17:24Z</dcterms:created>
  <dcterms:modified xsi:type="dcterms:W3CDTF">2022-04-10T15:00:31Z</dcterms:modified>
</cp:coreProperties>
</file>