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o Alegre\Documents\A\Job Hunting Era\Financial Analyst - Projects\"/>
    </mc:Choice>
  </mc:AlternateContent>
  <xr:revisionPtr revIDLastSave="0" documentId="13_ncr:1_{7B7D14ED-40A6-4594-AEA1-D2064E7B0417}" xr6:coauthVersionLast="47" xr6:coauthVersionMax="47" xr10:uidLastSave="{00000000-0000-0000-0000-000000000000}"/>
  <bookViews>
    <workbookView xWindow="13320" yWindow="0" windowWidth="15510" windowHeight="16305" xr2:uid="{1A031272-72DB-455A-A96E-AAAD1EFBB45D}"/>
  </bookViews>
  <sheets>
    <sheet name="3 Statement 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52" i="1"/>
  <c r="H10" i="1"/>
  <c r="F49" i="1"/>
  <c r="E49" i="1"/>
  <c r="E54" i="1" s="1"/>
  <c r="I102" i="1"/>
  <c r="J102" i="1"/>
  <c r="K102" i="1"/>
  <c r="L102" i="1"/>
  <c r="H102" i="1"/>
  <c r="I101" i="1"/>
  <c r="J101" i="1"/>
  <c r="K101" i="1"/>
  <c r="L101" i="1"/>
  <c r="H101" i="1"/>
  <c r="I100" i="1"/>
  <c r="J100" i="1"/>
  <c r="K100" i="1"/>
  <c r="L100" i="1"/>
  <c r="H100" i="1"/>
  <c r="J96" i="1"/>
  <c r="K96" i="1"/>
  <c r="H75" i="1"/>
  <c r="H67" i="1"/>
  <c r="H69" i="1" s="1"/>
  <c r="H56" i="1" s="1"/>
  <c r="H99" i="1" s="1"/>
  <c r="E58" i="1"/>
  <c r="E60" i="1" s="1"/>
  <c r="F60" i="1"/>
  <c r="G57" i="1"/>
  <c r="G60" i="1" s="1"/>
  <c r="H53" i="1"/>
  <c r="I53" i="1" s="1"/>
  <c r="J53" i="1" s="1"/>
  <c r="K53" i="1" s="1"/>
  <c r="L53" i="1" s="1"/>
  <c r="L98" i="1" s="1"/>
  <c r="I52" i="1"/>
  <c r="J52" i="1" s="1"/>
  <c r="K52" i="1" s="1"/>
  <c r="L52" i="1" s="1"/>
  <c r="L96" i="1" s="1"/>
  <c r="F54" i="1"/>
  <c r="G49" i="1"/>
  <c r="G54" i="1" s="1"/>
  <c r="G42" i="1"/>
  <c r="F42" i="1"/>
  <c r="E42" i="1"/>
  <c r="G38" i="1"/>
  <c r="F38" i="1"/>
  <c r="E38" i="1"/>
  <c r="G20" i="1"/>
  <c r="F20" i="1"/>
  <c r="E20" i="1"/>
  <c r="F19" i="1"/>
  <c r="E19" i="1"/>
  <c r="G19" i="1"/>
  <c r="F18" i="1"/>
  <c r="G18" i="1"/>
  <c r="G8" i="1"/>
  <c r="G12" i="1" s="1"/>
  <c r="F8" i="1"/>
  <c r="F12" i="1" s="1"/>
  <c r="F15" i="1" s="1"/>
  <c r="E8" i="1"/>
  <c r="E12" i="1" s="1"/>
  <c r="H3" i="1"/>
  <c r="I3" i="1" s="1"/>
  <c r="J3" i="1" s="1"/>
  <c r="K3" i="1" s="1"/>
  <c r="L3" i="1" s="1"/>
  <c r="F3" i="1"/>
  <c r="E3" i="1" s="1"/>
  <c r="H18" i="1" l="1"/>
  <c r="H19" i="1"/>
  <c r="I19" i="1" s="1"/>
  <c r="I98" i="1"/>
  <c r="I96" i="1"/>
  <c r="H98" i="1"/>
  <c r="K98" i="1"/>
  <c r="H96" i="1"/>
  <c r="J98" i="1"/>
  <c r="H71" i="1"/>
  <c r="H73" i="1" s="1"/>
  <c r="I71" i="1" s="1"/>
  <c r="I73" i="1" s="1"/>
  <c r="J71" i="1" s="1"/>
  <c r="J73" i="1" s="1"/>
  <c r="K71" i="1" s="1"/>
  <c r="K73" i="1" s="1"/>
  <c r="L71" i="1" s="1"/>
  <c r="L73" i="1" s="1"/>
  <c r="L57" i="1" s="1"/>
  <c r="I67" i="1"/>
  <c r="I69" i="1" s="1"/>
  <c r="I56" i="1" s="1"/>
  <c r="I99" i="1" s="1"/>
  <c r="E44" i="1"/>
  <c r="E63" i="1" s="1"/>
  <c r="G62" i="1"/>
  <c r="E62" i="1"/>
  <c r="F62" i="1"/>
  <c r="G44" i="1"/>
  <c r="G63" i="1" s="1"/>
  <c r="H20" i="1"/>
  <c r="I20" i="1" s="1"/>
  <c r="J20" i="1" s="1"/>
  <c r="K20" i="1" s="1"/>
  <c r="L20" i="1" s="1"/>
  <c r="F44" i="1"/>
  <c r="F63" i="1" s="1"/>
  <c r="F21" i="1"/>
  <c r="G15" i="1"/>
  <c r="G21" i="1"/>
  <c r="E15" i="1"/>
  <c r="E21" i="1"/>
  <c r="I57" i="1" l="1"/>
  <c r="E64" i="1"/>
  <c r="J57" i="1"/>
  <c r="K57" i="1"/>
  <c r="H57" i="1"/>
  <c r="G64" i="1"/>
  <c r="J67" i="1"/>
  <c r="H21" i="1"/>
  <c r="I21" i="1" s="1"/>
  <c r="J21" i="1" s="1"/>
  <c r="K21" i="1" s="1"/>
  <c r="L21" i="1" s="1"/>
  <c r="H37" i="1"/>
  <c r="H48" i="1"/>
  <c r="H89" i="1" s="1"/>
  <c r="H26" i="1"/>
  <c r="I26" i="1" s="1"/>
  <c r="J26" i="1" s="1"/>
  <c r="K26" i="1" s="1"/>
  <c r="L26" i="1" s="1"/>
  <c r="H47" i="1"/>
  <c r="H27" i="1"/>
  <c r="H93" i="1" s="1"/>
  <c r="F64" i="1"/>
  <c r="H35" i="1"/>
  <c r="H5" i="1"/>
  <c r="H24" i="1"/>
  <c r="H92" i="1" s="1"/>
  <c r="H23" i="1"/>
  <c r="I18" i="1"/>
  <c r="J18" i="1" s="1"/>
  <c r="K18" i="1" s="1"/>
  <c r="L18" i="1" s="1"/>
  <c r="J19" i="1"/>
  <c r="H94" i="1" l="1"/>
  <c r="I5" i="1"/>
  <c r="I35" i="1"/>
  <c r="H84" i="1"/>
  <c r="I84" i="1"/>
  <c r="I47" i="1"/>
  <c r="H88" i="1"/>
  <c r="H86" i="1"/>
  <c r="H83" i="1"/>
  <c r="I37" i="1"/>
  <c r="I48" i="1"/>
  <c r="I27" i="1"/>
  <c r="H41" i="1"/>
  <c r="I23" i="1"/>
  <c r="I24" i="1"/>
  <c r="H40" i="1"/>
  <c r="H6" i="1"/>
  <c r="H7" i="1"/>
  <c r="J35" i="1"/>
  <c r="J5" i="1"/>
  <c r="J6" i="1" s="1"/>
  <c r="I7" i="1"/>
  <c r="K19" i="1"/>
  <c r="I6" i="1"/>
  <c r="J27" i="1" l="1"/>
  <c r="I93" i="1"/>
  <c r="J24" i="1"/>
  <c r="I92" i="1"/>
  <c r="I94" i="1" s="1"/>
  <c r="J48" i="1"/>
  <c r="I89" i="1"/>
  <c r="J47" i="1"/>
  <c r="I88" i="1"/>
  <c r="J37" i="1"/>
  <c r="J86" i="1"/>
  <c r="I86" i="1"/>
  <c r="J23" i="1"/>
  <c r="I83" i="1"/>
  <c r="I41" i="1"/>
  <c r="J41" i="1" s="1"/>
  <c r="J84" i="1"/>
  <c r="I40" i="1"/>
  <c r="H42" i="1"/>
  <c r="H22" i="1"/>
  <c r="H8" i="1"/>
  <c r="I8" i="1"/>
  <c r="I22" i="1"/>
  <c r="K35" i="1"/>
  <c r="J22" i="1"/>
  <c r="K5" i="1"/>
  <c r="K6" i="1" s="1"/>
  <c r="K22" i="1" s="1"/>
  <c r="J7" i="1"/>
  <c r="J8" i="1" s="1"/>
  <c r="L19" i="1"/>
  <c r="K24" i="1" l="1"/>
  <c r="J92" i="1"/>
  <c r="K27" i="1"/>
  <c r="J93" i="1"/>
  <c r="K37" i="1"/>
  <c r="K86" i="1"/>
  <c r="K47" i="1"/>
  <c r="J88" i="1"/>
  <c r="K84" i="1"/>
  <c r="K23" i="1"/>
  <c r="J83" i="1"/>
  <c r="H36" i="1"/>
  <c r="H46" i="1"/>
  <c r="H49" i="1" s="1"/>
  <c r="K48" i="1"/>
  <c r="J89" i="1"/>
  <c r="J40" i="1"/>
  <c r="I42" i="1"/>
  <c r="L35" i="1"/>
  <c r="L84" i="1" s="1"/>
  <c r="L5" i="1"/>
  <c r="K7" i="1"/>
  <c r="K8" i="1" s="1"/>
  <c r="L27" i="1" l="1"/>
  <c r="L93" i="1" s="1"/>
  <c r="K93" i="1"/>
  <c r="K41" i="1"/>
  <c r="L41" i="1" s="1"/>
  <c r="J94" i="1"/>
  <c r="L24" i="1"/>
  <c r="L92" i="1" s="1"/>
  <c r="L94" i="1" s="1"/>
  <c r="K92" i="1"/>
  <c r="K94" i="1" s="1"/>
  <c r="L23" i="1"/>
  <c r="L83" i="1" s="1"/>
  <c r="K83" i="1"/>
  <c r="L37" i="1"/>
  <c r="L86" i="1" s="1"/>
  <c r="H87" i="1"/>
  <c r="I46" i="1"/>
  <c r="I49" i="1" s="1"/>
  <c r="H85" i="1"/>
  <c r="L47" i="1"/>
  <c r="L88" i="1" s="1"/>
  <c r="K88" i="1"/>
  <c r="L48" i="1"/>
  <c r="L89" i="1" s="1"/>
  <c r="K89" i="1"/>
  <c r="I36" i="1"/>
  <c r="I85" i="1" s="1"/>
  <c r="K40" i="1"/>
  <c r="J42" i="1"/>
  <c r="L7" i="1"/>
  <c r="L6" i="1"/>
  <c r="J36" i="1" l="1"/>
  <c r="J46" i="1"/>
  <c r="J49" i="1" s="1"/>
  <c r="I87" i="1"/>
  <c r="L40" i="1"/>
  <c r="L42" i="1" s="1"/>
  <c r="K42" i="1"/>
  <c r="L8" i="1"/>
  <c r="L22" i="1"/>
  <c r="K46" i="1" l="1"/>
  <c r="K49" i="1" s="1"/>
  <c r="J87" i="1"/>
  <c r="K36" i="1"/>
  <c r="K85" i="1" s="1"/>
  <c r="J85" i="1"/>
  <c r="J69" i="1"/>
  <c r="L36" i="1" l="1"/>
  <c r="L46" i="1"/>
  <c r="L49" i="1" s="1"/>
  <c r="K87" i="1"/>
  <c r="L85" i="1"/>
  <c r="K67" i="1"/>
  <c r="J56" i="1"/>
  <c r="J99" i="1" s="1"/>
  <c r="K69" i="1"/>
  <c r="L87" i="1" l="1"/>
  <c r="L67" i="1"/>
  <c r="K56" i="1"/>
  <c r="L69" i="1"/>
  <c r="L56" i="1" s="1"/>
  <c r="K99" i="1" l="1"/>
  <c r="L99" i="1"/>
  <c r="H12" i="1"/>
  <c r="H14" i="1" l="1"/>
  <c r="H15" i="1" s="1"/>
  <c r="H82" i="1" l="1"/>
  <c r="H90" i="1" s="1"/>
  <c r="H76" i="1"/>
  <c r="H78" i="1" s="1"/>
  <c r="I75" i="1" l="1"/>
  <c r="H59" i="1"/>
  <c r="H60" i="1" s="1"/>
  <c r="H108" i="1"/>
  <c r="H109" i="1" s="1"/>
  <c r="H51" i="1" s="1"/>
  <c r="I11" i="1" s="1"/>
  <c r="H54" i="1" l="1"/>
  <c r="H62" i="1" s="1"/>
  <c r="H97" i="1"/>
  <c r="H103" i="1" s="1"/>
  <c r="H105" i="1" s="1"/>
  <c r="H34" i="1" s="1"/>
  <c r="I10" i="1" l="1"/>
  <c r="I12" i="1" s="1"/>
  <c r="H38" i="1"/>
  <c r="H44" i="1" s="1"/>
  <c r="H63" i="1" s="1"/>
  <c r="H64" i="1" s="1"/>
  <c r="I14" i="1" l="1"/>
  <c r="I15" i="1" s="1"/>
  <c r="I76" i="1" l="1"/>
  <c r="I78" i="1" s="1"/>
  <c r="I82" i="1"/>
  <c r="I90" i="1" s="1"/>
  <c r="I108" i="1" l="1"/>
  <c r="I109" i="1" s="1"/>
  <c r="I51" i="1" s="1"/>
  <c r="J11" i="1" s="1"/>
  <c r="I59" i="1"/>
  <c r="I60" i="1" s="1"/>
  <c r="J75" i="1"/>
  <c r="I97" i="1" l="1"/>
  <c r="I103" i="1" s="1"/>
  <c r="I105" i="1" s="1"/>
  <c r="I34" i="1" s="1"/>
  <c r="I54" i="1"/>
  <c r="I62" i="1" s="1"/>
  <c r="J10" i="1" l="1"/>
  <c r="J12" i="1" s="1"/>
  <c r="I38" i="1"/>
  <c r="I44" i="1" s="1"/>
  <c r="I63" i="1" s="1"/>
  <c r="I64" i="1" s="1"/>
  <c r="J14" i="1" l="1"/>
  <c r="J15" i="1" s="1"/>
  <c r="J76" i="1" l="1"/>
  <c r="J78" i="1" s="1"/>
  <c r="J82" i="1"/>
  <c r="J90" i="1" s="1"/>
  <c r="J108" i="1" l="1"/>
  <c r="J109" i="1" s="1"/>
  <c r="J51" i="1" s="1"/>
  <c r="K11" i="1" s="1"/>
  <c r="J59" i="1"/>
  <c r="J60" i="1" s="1"/>
  <c r="K75" i="1"/>
  <c r="J97" i="1" l="1"/>
  <c r="J103" i="1" s="1"/>
  <c r="J105" i="1" s="1"/>
  <c r="J34" i="1" s="1"/>
  <c r="J54" i="1"/>
  <c r="J62" i="1" s="1"/>
  <c r="J38" i="1" l="1"/>
  <c r="J44" i="1" s="1"/>
  <c r="J63" i="1" s="1"/>
  <c r="J64" i="1" s="1"/>
  <c r="K10" i="1"/>
  <c r="K12" i="1" s="1"/>
  <c r="K14" i="1" l="1"/>
  <c r="K15" i="1" s="1"/>
  <c r="K76" i="1" l="1"/>
  <c r="K78" i="1" s="1"/>
  <c r="K82" i="1"/>
  <c r="K90" i="1" s="1"/>
  <c r="L75" i="1" l="1"/>
  <c r="K59" i="1"/>
  <c r="K60" i="1" s="1"/>
  <c r="K108" i="1"/>
  <c r="K109" i="1" s="1"/>
  <c r="K51" i="1" s="1"/>
  <c r="L11" i="1" s="1"/>
  <c r="K97" i="1" l="1"/>
  <c r="K103" i="1" s="1"/>
  <c r="K105" i="1" s="1"/>
  <c r="K34" i="1" s="1"/>
  <c r="K54" i="1"/>
  <c r="K62" i="1" s="1"/>
  <c r="K38" i="1" l="1"/>
  <c r="K44" i="1" s="1"/>
  <c r="K63" i="1" s="1"/>
  <c r="K64" i="1" s="1"/>
  <c r="L10" i="1"/>
  <c r="L12" i="1" s="1"/>
  <c r="L14" i="1" l="1"/>
  <c r="L15" i="1"/>
  <c r="L82" i="1" l="1"/>
  <c r="L90" i="1" s="1"/>
  <c r="L76" i="1"/>
  <c r="L78" i="1" s="1"/>
  <c r="L59" i="1" s="1"/>
  <c r="L60" i="1" s="1"/>
  <c r="L108" i="1" l="1"/>
  <c r="L109" i="1" s="1"/>
  <c r="L51" i="1" s="1"/>
  <c r="L54" i="1" l="1"/>
  <c r="L62" i="1" s="1"/>
  <c r="L97" i="1"/>
  <c r="L103" i="1" s="1"/>
  <c r="L105" i="1" s="1"/>
  <c r="L34" i="1" s="1"/>
  <c r="L38" i="1" s="1"/>
  <c r="L44" i="1" s="1"/>
  <c r="L63" i="1" s="1"/>
  <c r="L64" i="1" l="1"/>
</calcChain>
</file>

<file path=xl/sharedStrings.xml><?xml version="1.0" encoding="utf-8"?>
<sst xmlns="http://schemas.openxmlformats.org/spreadsheetml/2006/main" count="95" uniqueCount="76">
  <si>
    <t xml:space="preserve"> </t>
  </si>
  <si>
    <t>Projections</t>
  </si>
  <si>
    <t>Actuals</t>
  </si>
  <si>
    <t>$ in millions</t>
  </si>
  <si>
    <t>Revenue</t>
  </si>
  <si>
    <t>Income Statement</t>
  </si>
  <si>
    <t xml:space="preserve">Cost of Goods Sold </t>
  </si>
  <si>
    <t>Operating Expenses</t>
  </si>
  <si>
    <t>Operating Profit</t>
  </si>
  <si>
    <t>Interest Income</t>
  </si>
  <si>
    <t>Interest Expense</t>
  </si>
  <si>
    <t>Pretax Profit</t>
  </si>
  <si>
    <t>Tax Expense</t>
  </si>
  <si>
    <t>Net Income</t>
  </si>
  <si>
    <t>Margins / Growth Rates</t>
  </si>
  <si>
    <t>Gross Profit Margin</t>
  </si>
  <si>
    <t>Operating Expense as % of Revenue</t>
  </si>
  <si>
    <t>Tax Rate</t>
  </si>
  <si>
    <t>Revenue Growth Rate</t>
  </si>
  <si>
    <t>Balance Sheet</t>
  </si>
  <si>
    <t>Cash and Equivalents</t>
  </si>
  <si>
    <t>Accounts Receivable</t>
  </si>
  <si>
    <t>Inventory</t>
  </si>
  <si>
    <t>Prepaid Expenses and Other WC Assets</t>
  </si>
  <si>
    <t>Current Assets</t>
  </si>
  <si>
    <t>Property Plant and Equipment</t>
  </si>
  <si>
    <t>Intangible Assets</t>
  </si>
  <si>
    <t>Non Current Assets</t>
  </si>
  <si>
    <t>Total Assets</t>
  </si>
  <si>
    <t>Memo: COGS growth rate</t>
  </si>
  <si>
    <t>Memo: Depreciation in opex and COGS</t>
  </si>
  <si>
    <t>Memo: Capital Expenditures</t>
  </si>
  <si>
    <t>Memo: Amorization in opex and COGS</t>
  </si>
  <si>
    <t>Memo: Purchases of Intangibles</t>
  </si>
  <si>
    <t>Accounts Payable</t>
  </si>
  <si>
    <t>Accrued Expenses and Other</t>
  </si>
  <si>
    <t>Other Current Liabilities</t>
  </si>
  <si>
    <t>Total Current Liabilities</t>
  </si>
  <si>
    <t>Long Term Debt</t>
  </si>
  <si>
    <t>Revolver</t>
  </si>
  <si>
    <t>Other Liabilities</t>
  </si>
  <si>
    <t>Total Liabilities</t>
  </si>
  <si>
    <t>Common Stock and APIC</t>
  </si>
  <si>
    <t>Tresury Stock</t>
  </si>
  <si>
    <t>Other Comprehensive Income</t>
  </si>
  <si>
    <t>Retained Earnings</t>
  </si>
  <si>
    <t>Total Equity</t>
  </si>
  <si>
    <t>Total Liabilities and Equity</t>
  </si>
  <si>
    <t>Balance?</t>
  </si>
  <si>
    <t>Common Stock and APIC - BOP</t>
  </si>
  <si>
    <t>New Issuances of Common Stock</t>
  </si>
  <si>
    <t>Common Stock and APIC - EOP</t>
  </si>
  <si>
    <t>Tresury Stock - BOP</t>
  </si>
  <si>
    <t>New Repurchases</t>
  </si>
  <si>
    <t>Tresury Stock - EOP</t>
  </si>
  <si>
    <t>Dividends</t>
  </si>
  <si>
    <t>Common Dividends</t>
  </si>
  <si>
    <t>Retained Earnings - EOP</t>
  </si>
  <si>
    <t>Retained Earnings - BOP</t>
  </si>
  <si>
    <t>Schedules</t>
  </si>
  <si>
    <t>Cash Flow Statement</t>
  </si>
  <si>
    <t>x</t>
  </si>
  <si>
    <t>Depreciation and Amortization</t>
  </si>
  <si>
    <t>Cash Flow from Operations</t>
  </si>
  <si>
    <t>Net Income (GAAP)</t>
  </si>
  <si>
    <t>D&amp;A</t>
  </si>
  <si>
    <t>WC</t>
  </si>
  <si>
    <t>Capital Expenditures</t>
  </si>
  <si>
    <t>Purchases of Intangible Assets</t>
  </si>
  <si>
    <t>Cash for Investing Activities</t>
  </si>
  <si>
    <t>Cash from Financing Activities</t>
  </si>
  <si>
    <t>Total Change in Cash</t>
  </si>
  <si>
    <t>Total Cash Flow Before any Revolver Borrowing</t>
  </si>
  <si>
    <t>Total Revolver Borrowing Needed</t>
  </si>
  <si>
    <t>Memo: % Interest Earned on Cash</t>
  </si>
  <si>
    <t>Memo: % Interest Rate on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</si>
</sst>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_);\(0.0\)"/>
    <numFmt numFmtId="166" formatCode="#,##0.0_);\(#,##0.0\)"/>
    <numFmt numFmtId="167" formatCode="_(* #,##0.0_);_(* \(#,##0.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sz val="11"/>
      <color rgb="FF0070C0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165" fontId="4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5" fontId="2" fillId="2" borderId="0" xfId="0" applyNumberFormat="1" applyFont="1" applyFill="1"/>
    <xf numFmtId="165" fontId="5" fillId="0" borderId="0" xfId="0" applyNumberFormat="1" applyFont="1"/>
    <xf numFmtId="0" fontId="6" fillId="0" borderId="0" xfId="0" applyFont="1"/>
    <xf numFmtId="166" fontId="2" fillId="0" borderId="0" xfId="0" applyNumberFormat="1" applyFont="1"/>
    <xf numFmtId="165" fontId="7" fillId="0" borderId="0" xfId="0" applyNumberFormat="1" applyFont="1"/>
    <xf numFmtId="166" fontId="4" fillId="0" borderId="0" xfId="0" applyNumberFormat="1" applyFont="1"/>
    <xf numFmtId="166" fontId="2" fillId="2" borderId="0" xfId="0" applyNumberFormat="1" applyFont="1" applyFill="1"/>
    <xf numFmtId="166" fontId="3" fillId="0" borderId="0" xfId="0" applyNumberFormat="1" applyFont="1"/>
    <xf numFmtId="167" fontId="3" fillId="0" borderId="0" xfId="1" applyNumberFormat="1" applyFont="1"/>
    <xf numFmtId="164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9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86CA-B217-425E-80DC-77A9572EBFB1}">
  <dimension ref="A1:N109"/>
  <sheetViews>
    <sheetView tabSelected="1" zoomScale="80" zoomScaleNormal="80" workbookViewId="0">
      <selection activeCell="E42" sqref="E42"/>
    </sheetView>
  </sheetViews>
  <sheetFormatPr defaultRowHeight="15" x14ac:dyDescent="0.25"/>
  <cols>
    <col min="1" max="3" width="9.140625" style="1"/>
    <col min="4" max="4" width="38.42578125" style="1" customWidth="1"/>
    <col min="5" max="5" width="9.28515625" style="1" bestFit="1" customWidth="1"/>
    <col min="6" max="7" width="10.42578125" style="1" bestFit="1" customWidth="1"/>
    <col min="8" max="8" width="9.28515625" style="1" bestFit="1" customWidth="1"/>
    <col min="9" max="12" width="10.42578125" style="1" bestFit="1" customWidth="1"/>
    <col min="13" max="16384" width="9.140625" style="1"/>
  </cols>
  <sheetData>
    <row r="1" spans="1:12" x14ac:dyDescent="0.25">
      <c r="A1" s="1" t="s">
        <v>3</v>
      </c>
    </row>
    <row r="2" spans="1:12" x14ac:dyDescent="0.25">
      <c r="B2" s="1" t="s">
        <v>0</v>
      </c>
      <c r="E2" s="2" t="s">
        <v>2</v>
      </c>
      <c r="F2" s="2"/>
      <c r="G2" s="2"/>
      <c r="H2" s="2" t="s">
        <v>1</v>
      </c>
      <c r="I2" s="2"/>
      <c r="J2" s="2"/>
      <c r="K2" s="2"/>
      <c r="L2" s="2"/>
    </row>
    <row r="3" spans="1:12" x14ac:dyDescent="0.25">
      <c r="E3" s="1">
        <f>F3-1</f>
        <v>2021</v>
      </c>
      <c r="F3" s="1">
        <f>G3-1</f>
        <v>2022</v>
      </c>
      <c r="G3" s="1">
        <v>2023</v>
      </c>
      <c r="H3" s="1">
        <f>G3+1</f>
        <v>2024</v>
      </c>
      <c r="I3" s="1">
        <f t="shared" ref="I3:L3" si="0">H3+1</f>
        <v>2025</v>
      </c>
      <c r="J3" s="1">
        <f t="shared" si="0"/>
        <v>2026</v>
      </c>
      <c r="K3" s="1">
        <f t="shared" si="0"/>
        <v>2027</v>
      </c>
      <c r="L3" s="1">
        <f t="shared" si="0"/>
        <v>2028</v>
      </c>
    </row>
    <row r="4" spans="1:12" x14ac:dyDescent="0.25">
      <c r="C4" s="1" t="s">
        <v>61</v>
      </c>
      <c r="D4" s="3" t="s">
        <v>5</v>
      </c>
    </row>
    <row r="5" spans="1:12" x14ac:dyDescent="0.25">
      <c r="D5" s="1" t="s">
        <v>4</v>
      </c>
      <c r="E5" s="4">
        <v>1000</v>
      </c>
      <c r="F5" s="4">
        <v>1100</v>
      </c>
      <c r="G5" s="4">
        <v>1200</v>
      </c>
      <c r="H5" s="5">
        <f>G5*(1+H18)</f>
        <v>1314.5454545454545</v>
      </c>
      <c r="I5" s="5">
        <f>H5*(1+I18)</f>
        <v>1440.0247933884298</v>
      </c>
      <c r="J5" s="5">
        <f>I5*(1+J18)</f>
        <v>1577.481705484598</v>
      </c>
      <c r="K5" s="5">
        <f>J5*(1+K18)</f>
        <v>1728.0595046444914</v>
      </c>
      <c r="L5" s="5">
        <f>K5*(1+L18)</f>
        <v>1893.0106391787383</v>
      </c>
    </row>
    <row r="6" spans="1:12" x14ac:dyDescent="0.25">
      <c r="D6" s="1" t="s">
        <v>6</v>
      </c>
      <c r="E6" s="4">
        <v>-600</v>
      </c>
      <c r="F6" s="4">
        <v>-700</v>
      </c>
      <c r="G6" s="4">
        <v>-775</v>
      </c>
      <c r="H6" s="5">
        <f>-(1-H19)*H5</f>
        <v>-824.74449035812688</v>
      </c>
      <c r="I6" s="5">
        <f>-(1-I19)*I5</f>
        <v>-903.47010080140262</v>
      </c>
      <c r="J6" s="5">
        <f>-(1-J19)*J5</f>
        <v>-989.71042860517286</v>
      </c>
      <c r="K6" s="5">
        <f>-(1-K19)*K5</f>
        <v>-1084.1827876993029</v>
      </c>
      <c r="L6" s="5">
        <f>-(1-L19)*L5</f>
        <v>-1187.672962888782</v>
      </c>
    </row>
    <row r="7" spans="1:12" x14ac:dyDescent="0.25">
      <c r="D7" s="1" t="s">
        <v>7</v>
      </c>
      <c r="E7" s="4">
        <v>-150</v>
      </c>
      <c r="F7" s="4">
        <v>-165</v>
      </c>
      <c r="G7" s="4">
        <v>-175</v>
      </c>
      <c r="H7" s="5">
        <f>-H5*H20</f>
        <v>-195.35606060606059</v>
      </c>
      <c r="I7" s="5">
        <f>-I5*I20</f>
        <v>-214.00368457300274</v>
      </c>
      <c r="J7" s="5">
        <f>-J5*J20</f>
        <v>-234.43130900951664</v>
      </c>
      <c r="K7" s="5">
        <f>-K5*K20</f>
        <v>-256.80884305133412</v>
      </c>
      <c r="L7" s="5">
        <f>-L5*L20</f>
        <v>-281.32241443350694</v>
      </c>
    </row>
    <row r="8" spans="1:12" x14ac:dyDescent="0.25">
      <c r="D8" s="3" t="s">
        <v>8</v>
      </c>
      <c r="E8" s="6">
        <f>SUM(E5:E7)</f>
        <v>250</v>
      </c>
      <c r="F8" s="6">
        <f t="shared" ref="F8:G8" si="1">SUM(F5:F7)</f>
        <v>235</v>
      </c>
      <c r="G8" s="6">
        <f t="shared" si="1"/>
        <v>250</v>
      </c>
      <c r="H8" s="6">
        <f t="shared" ref="H8" si="2">SUM(H5:H7)</f>
        <v>294.444903581267</v>
      </c>
      <c r="I8" s="6">
        <f t="shared" ref="I8" si="3">SUM(I5:I7)</f>
        <v>322.55100801402443</v>
      </c>
      <c r="J8" s="6">
        <f t="shared" ref="J8" si="4">SUM(J5:J7)</f>
        <v>353.33996786990849</v>
      </c>
      <c r="K8" s="6">
        <f t="shared" ref="K8" si="5">SUM(K5:K7)</f>
        <v>387.06787389385437</v>
      </c>
      <c r="L8" s="6">
        <f t="shared" ref="L8" si="6">SUM(L5:L7)</f>
        <v>424.0152618564494</v>
      </c>
    </row>
    <row r="9" spans="1:12" x14ac:dyDescent="0.25">
      <c r="E9" s="5"/>
      <c r="F9" s="5"/>
      <c r="G9" s="5"/>
      <c r="H9" s="5">
        <v>-1</v>
      </c>
      <c r="I9" s="5"/>
      <c r="J9" s="5"/>
      <c r="K9" s="5"/>
      <c r="L9" s="5"/>
    </row>
    <row r="10" spans="1:12" x14ac:dyDescent="0.25">
      <c r="D10" s="1" t="s">
        <v>9</v>
      </c>
      <c r="E10" s="4">
        <v>5</v>
      </c>
      <c r="F10" s="4">
        <v>6</v>
      </c>
      <c r="G10" s="4">
        <v>7</v>
      </c>
      <c r="H10" s="7">
        <f>H29*G34</f>
        <v>9.18</v>
      </c>
      <c r="I10" s="7">
        <f t="shared" ref="I10:L10" si="7">I29*H34</f>
        <v>8.3778536948735649</v>
      </c>
      <c r="J10" s="7">
        <f t="shared" si="7"/>
        <v>7.8621109868144323</v>
      </c>
      <c r="K10" s="7">
        <f t="shared" si="7"/>
        <v>7.7718602148112144</v>
      </c>
      <c r="L10" s="7">
        <f t="shared" si="7"/>
        <v>8.1577701596140635</v>
      </c>
    </row>
    <row r="11" spans="1:12" x14ac:dyDescent="0.25">
      <c r="D11" s="1" t="s">
        <v>10</v>
      </c>
      <c r="E11" s="8">
        <v>-13</v>
      </c>
      <c r="F11" s="8">
        <v>-14</v>
      </c>
      <c r="G11" s="8">
        <v>-15</v>
      </c>
      <c r="H11" s="7">
        <f>(H30*SUM(G51,G52))*-1</f>
        <v>-15.280000000000001</v>
      </c>
      <c r="I11" s="7">
        <f>(I30*SUM(H51,H52))*-1</f>
        <v>-14.88</v>
      </c>
      <c r="J11" s="7">
        <f>(J30*SUM(I51,I52))*-1</f>
        <v>-14.88</v>
      </c>
      <c r="K11" s="7">
        <f>(K30*SUM(J51,J52))*-1</f>
        <v>-14.88</v>
      </c>
      <c r="L11" s="7">
        <f>(L30*SUM(K51,K52))*-1</f>
        <v>-14.88</v>
      </c>
    </row>
    <row r="12" spans="1:12" x14ac:dyDescent="0.25">
      <c r="D12" s="1" t="s">
        <v>11</v>
      </c>
      <c r="E12" s="6">
        <f t="shared" ref="E12:L12" si="8">E8+SUM(E10:E11)</f>
        <v>242</v>
      </c>
      <c r="F12" s="6">
        <f t="shared" si="8"/>
        <v>227</v>
      </c>
      <c r="G12" s="6">
        <f t="shared" si="8"/>
        <v>242</v>
      </c>
      <c r="H12" s="6">
        <f t="shared" si="8"/>
        <v>288.34490358126698</v>
      </c>
      <c r="I12" s="6">
        <f t="shared" si="8"/>
        <v>316.04886170889802</v>
      </c>
      <c r="J12" s="6">
        <f t="shared" si="8"/>
        <v>346.3220788567229</v>
      </c>
      <c r="K12" s="6">
        <f t="shared" si="8"/>
        <v>379.9597341086656</v>
      </c>
      <c r="L12" s="6">
        <f t="shared" si="8"/>
        <v>417.29303201606348</v>
      </c>
    </row>
    <row r="13" spans="1:12" x14ac:dyDescent="0.25">
      <c r="E13" s="5"/>
      <c r="F13" s="5"/>
      <c r="G13" s="5"/>
      <c r="H13" s="5"/>
      <c r="I13" s="5"/>
      <c r="J13" s="5"/>
      <c r="K13" s="5"/>
      <c r="L13" s="5"/>
    </row>
    <row r="14" spans="1:12" x14ac:dyDescent="0.25">
      <c r="D14" s="1" t="s">
        <v>12</v>
      </c>
      <c r="E14" s="4">
        <v>-70</v>
      </c>
      <c r="F14" s="4">
        <v>-68</v>
      </c>
      <c r="G14" s="4">
        <v>-71</v>
      </c>
      <c r="H14" s="5">
        <f>-H21*H12</f>
        <v>-84.793018666393266</v>
      </c>
      <c r="I14" s="5">
        <f>-I21*I12</f>
        <v>-92.939867143592465</v>
      </c>
      <c r="J14" s="5">
        <f>-J21*J12</f>
        <v>-101.84225256752565</v>
      </c>
      <c r="K14" s="5">
        <f>-K21*K12</f>
        <v>-111.7340116874083</v>
      </c>
      <c r="L14" s="5">
        <f>-L21*L12</f>
        <v>-122.71254117422413</v>
      </c>
    </row>
    <row r="15" spans="1:12" x14ac:dyDescent="0.25">
      <c r="D15" s="3" t="s">
        <v>13</v>
      </c>
      <c r="E15" s="6">
        <f>E12+E14</f>
        <v>172</v>
      </c>
      <c r="F15" s="6">
        <f t="shared" ref="F15:G15" si="9">F12+F14</f>
        <v>159</v>
      </c>
      <c r="G15" s="6">
        <f t="shared" si="9"/>
        <v>171</v>
      </c>
      <c r="H15" s="6">
        <f t="shared" ref="H15" si="10">H12+H14</f>
        <v>203.55188491487371</v>
      </c>
      <c r="I15" s="6">
        <f t="shared" ref="I15" si="11">I12+I14</f>
        <v>223.10899456530555</v>
      </c>
      <c r="J15" s="6">
        <f t="shared" ref="J15" si="12">J12+J14</f>
        <v>244.47982628919726</v>
      </c>
      <c r="K15" s="6">
        <f t="shared" ref="K15" si="13">K12+K14</f>
        <v>268.22572242125727</v>
      </c>
      <c r="L15" s="6">
        <f t="shared" ref="L15" si="14">L12+L14</f>
        <v>294.58049084183938</v>
      </c>
    </row>
    <row r="17" spans="3:12" x14ac:dyDescent="0.25">
      <c r="D17" s="19" t="s">
        <v>14</v>
      </c>
    </row>
    <row r="18" spans="3:12" x14ac:dyDescent="0.25">
      <c r="D18" s="1" t="s">
        <v>18</v>
      </c>
      <c r="E18" s="16"/>
      <c r="F18" s="16">
        <f>F5/E5-1</f>
        <v>0.10000000000000009</v>
      </c>
      <c r="G18" s="16">
        <f>G5/F5-1</f>
        <v>9.0909090909090828E-2</v>
      </c>
      <c r="H18" s="16">
        <f>AVERAGE(F18:G18)</f>
        <v>9.5454545454545459E-2</v>
      </c>
      <c r="I18" s="16">
        <f>H18</f>
        <v>9.5454545454545459E-2</v>
      </c>
      <c r="J18" s="16">
        <f t="shared" ref="J18:L18" si="15">I18</f>
        <v>9.5454545454545459E-2</v>
      </c>
      <c r="K18" s="16">
        <f t="shared" si="15"/>
        <v>9.5454545454545459E-2</v>
      </c>
      <c r="L18" s="16">
        <f t="shared" si="15"/>
        <v>9.5454545454545459E-2</v>
      </c>
    </row>
    <row r="19" spans="3:12" x14ac:dyDescent="0.25">
      <c r="D19" s="1" t="s">
        <v>15</v>
      </c>
      <c r="E19" s="17">
        <f>1+E6/E5</f>
        <v>0.4</v>
      </c>
      <c r="F19" s="17">
        <f>1+F6/F5</f>
        <v>0.36363636363636365</v>
      </c>
      <c r="G19" s="17">
        <f>1+G6/G5</f>
        <v>0.35416666666666663</v>
      </c>
      <c r="H19" s="17">
        <f>AVERAGE(E19:G19)</f>
        <v>0.37260101010101004</v>
      </c>
      <c r="I19" s="17">
        <f>H19</f>
        <v>0.37260101010101004</v>
      </c>
      <c r="J19" s="17">
        <f t="shared" ref="J19:L19" si="16">I19</f>
        <v>0.37260101010101004</v>
      </c>
      <c r="K19" s="17">
        <f t="shared" si="16"/>
        <v>0.37260101010101004</v>
      </c>
      <c r="L19" s="17">
        <f t="shared" si="16"/>
        <v>0.37260101010101004</v>
      </c>
    </row>
    <row r="20" spans="3:12" x14ac:dyDescent="0.25">
      <c r="D20" s="1" t="s">
        <v>16</v>
      </c>
      <c r="E20" s="17">
        <f>-E7/E5</f>
        <v>0.15</v>
      </c>
      <c r="F20" s="17">
        <f>-F7/F5</f>
        <v>0.15</v>
      </c>
      <c r="G20" s="17">
        <f>-G7/G5</f>
        <v>0.14583333333333334</v>
      </c>
      <c r="H20" s="17">
        <f>AVERAGE(E20:G20)</f>
        <v>0.14861111111111111</v>
      </c>
      <c r="I20" s="17">
        <f>H20</f>
        <v>0.14861111111111111</v>
      </c>
      <c r="J20" s="17">
        <f t="shared" ref="J20:L21" si="17">I20</f>
        <v>0.14861111111111111</v>
      </c>
      <c r="K20" s="17">
        <f t="shared" si="17"/>
        <v>0.14861111111111111</v>
      </c>
      <c r="L20" s="17">
        <f t="shared" si="17"/>
        <v>0.14861111111111111</v>
      </c>
    </row>
    <row r="21" spans="3:12" x14ac:dyDescent="0.25">
      <c r="D21" s="1" t="s">
        <v>17</v>
      </c>
      <c r="E21" s="17">
        <f>-E14/E12</f>
        <v>0.28925619834710742</v>
      </c>
      <c r="F21" s="17">
        <f>-F14/F12</f>
        <v>0.29955947136563876</v>
      </c>
      <c r="G21" s="17">
        <f>-G14/G12</f>
        <v>0.29338842975206614</v>
      </c>
      <c r="H21" s="17">
        <f>AVERAGE(E21:G21)</f>
        <v>0.29406803315493746</v>
      </c>
      <c r="I21" s="17">
        <f>H21</f>
        <v>0.29406803315493746</v>
      </c>
      <c r="J21" s="17">
        <f t="shared" si="17"/>
        <v>0.29406803315493746</v>
      </c>
      <c r="K21" s="17">
        <f t="shared" si="17"/>
        <v>0.29406803315493746</v>
      </c>
      <c r="L21" s="17">
        <f t="shared" si="17"/>
        <v>0.29406803315493746</v>
      </c>
    </row>
    <row r="22" spans="3:12" x14ac:dyDescent="0.25">
      <c r="D22" s="9" t="s">
        <v>29</v>
      </c>
      <c r="H22" s="17">
        <f>H6/G6-1</f>
        <v>6.4186439171776577E-2</v>
      </c>
      <c r="I22" s="17">
        <f>I6/H6-1</f>
        <v>9.5454545454545459E-2</v>
      </c>
      <c r="J22" s="17">
        <f>J6/I6-1</f>
        <v>9.5454545454545459E-2</v>
      </c>
      <c r="K22" s="17">
        <f>K6/J6-1</f>
        <v>9.5454545454545459E-2</v>
      </c>
      <c r="L22" s="17">
        <f>L6/K6-1</f>
        <v>9.5454545454545459E-2</v>
      </c>
    </row>
    <row r="23" spans="3:12" x14ac:dyDescent="0.25">
      <c r="D23" s="9" t="s">
        <v>30</v>
      </c>
      <c r="E23" s="4">
        <v>-25</v>
      </c>
      <c r="F23" s="4">
        <v>-30</v>
      </c>
      <c r="G23" s="4">
        <v>-35</v>
      </c>
      <c r="H23" s="5">
        <f>-(G23*(1+H18))*-1</f>
        <v>-38.340909090909093</v>
      </c>
      <c r="I23" s="5">
        <f t="shared" ref="I23:L23" si="18">-(H23*(1+I18))*-1</f>
        <v>-42.000723140495872</v>
      </c>
      <c r="J23" s="5">
        <f t="shared" si="18"/>
        <v>-46.009883076634111</v>
      </c>
      <c r="K23" s="5">
        <f t="shared" si="18"/>
        <v>-50.401735552131001</v>
      </c>
      <c r="L23" s="5">
        <f t="shared" si="18"/>
        <v>-55.212810309379869</v>
      </c>
    </row>
    <row r="24" spans="3:12" x14ac:dyDescent="0.25">
      <c r="D24" s="9" t="s">
        <v>31</v>
      </c>
      <c r="E24" s="4">
        <v>-35</v>
      </c>
      <c r="F24" s="4">
        <v>-40</v>
      </c>
      <c r="G24" s="4">
        <v>-67</v>
      </c>
      <c r="H24" s="5">
        <f>G24*(1+H18)</f>
        <v>-73.395454545454541</v>
      </c>
      <c r="I24" s="5">
        <f t="shared" ref="I24:L24" si="19">H24*(1+I18)</f>
        <v>-80.40138429752065</v>
      </c>
      <c r="J24" s="5">
        <f t="shared" si="19"/>
        <v>-88.076061889556712</v>
      </c>
      <c r="K24" s="5">
        <f t="shared" si="19"/>
        <v>-96.483322342650766</v>
      </c>
      <c r="L24" s="5">
        <f t="shared" si="19"/>
        <v>-105.69309402081288</v>
      </c>
    </row>
    <row r="25" spans="3:12" x14ac:dyDescent="0.25">
      <c r="D25" s="9"/>
      <c r="E25" s="5"/>
      <c r="F25" s="5"/>
      <c r="G25" s="5"/>
      <c r="H25" s="5"/>
      <c r="I25" s="5"/>
      <c r="J25" s="5"/>
      <c r="K25" s="5"/>
      <c r="L25" s="5"/>
    </row>
    <row r="26" spans="3:12" x14ac:dyDescent="0.25">
      <c r="D26" s="9" t="s">
        <v>32</v>
      </c>
      <c r="E26" s="4">
        <v>-10</v>
      </c>
      <c r="F26" s="4">
        <v>-12</v>
      </c>
      <c r="G26" s="4">
        <v>-14</v>
      </c>
      <c r="H26" s="11">
        <f>-(G26*(1+H18))*-1</f>
        <v>-15.336363636363636</v>
      </c>
      <c r="I26" s="11">
        <f t="shared" ref="I26:L26" si="20">-(H26*(1+I18))*-1</f>
        <v>-16.800289256198347</v>
      </c>
      <c r="J26" s="11">
        <f t="shared" si="20"/>
        <v>-18.403953230653645</v>
      </c>
      <c r="K26" s="11">
        <f t="shared" si="20"/>
        <v>-20.160694220852402</v>
      </c>
      <c r="L26" s="11">
        <f t="shared" si="20"/>
        <v>-22.08512412375195</v>
      </c>
    </row>
    <row r="27" spans="3:12" x14ac:dyDescent="0.25">
      <c r="D27" s="9" t="s">
        <v>33</v>
      </c>
      <c r="E27" s="4">
        <v>-16</v>
      </c>
      <c r="F27" s="4">
        <v>-18</v>
      </c>
      <c r="G27" s="4">
        <v>-21</v>
      </c>
      <c r="H27" s="11">
        <f>-(G27*(1+H18))*-1</f>
        <v>-23.004545454545454</v>
      </c>
      <c r="I27" s="11">
        <f t="shared" ref="I27:L27" si="21">-(H27*(1+I18))*-1</f>
        <v>-25.200433884297521</v>
      </c>
      <c r="J27" s="11">
        <f t="shared" si="21"/>
        <v>-27.605929845980466</v>
      </c>
      <c r="K27" s="11">
        <f t="shared" si="21"/>
        <v>-30.241041331278602</v>
      </c>
      <c r="L27" s="11">
        <f t="shared" si="21"/>
        <v>-33.127686185627923</v>
      </c>
    </row>
    <row r="28" spans="3:12" x14ac:dyDescent="0.25">
      <c r="D28" s="9"/>
      <c r="E28" s="4"/>
      <c r="F28" s="4"/>
      <c r="G28" s="4"/>
      <c r="H28" s="11"/>
      <c r="I28" s="11"/>
      <c r="J28" s="11"/>
      <c r="K28" s="11"/>
      <c r="L28" s="11"/>
    </row>
    <row r="29" spans="3:12" x14ac:dyDescent="0.25">
      <c r="D29" s="9" t="s">
        <v>74</v>
      </c>
      <c r="E29" s="4"/>
      <c r="F29" s="4"/>
      <c r="G29" s="4"/>
      <c r="H29" s="20">
        <v>0.03</v>
      </c>
      <c r="I29" s="20">
        <v>0.03</v>
      </c>
      <c r="J29" s="20">
        <v>0.03</v>
      </c>
      <c r="K29" s="20">
        <v>0.03</v>
      </c>
      <c r="L29" s="20">
        <v>0.03</v>
      </c>
    </row>
    <row r="30" spans="3:12" x14ac:dyDescent="0.25">
      <c r="D30" s="9" t="s">
        <v>75</v>
      </c>
      <c r="H30" s="20">
        <v>0.08</v>
      </c>
      <c r="I30" s="20">
        <v>0.08</v>
      </c>
      <c r="J30" s="20">
        <v>0.08</v>
      </c>
      <c r="K30" s="20">
        <v>0.08</v>
      </c>
      <c r="L30" s="20">
        <v>0.08</v>
      </c>
    </row>
    <row r="31" spans="3:12" x14ac:dyDescent="0.25">
      <c r="D31" s="9"/>
    </row>
    <row r="32" spans="3:12" x14ac:dyDescent="0.25">
      <c r="C32" s="1" t="s">
        <v>61</v>
      </c>
      <c r="D32" s="3" t="s">
        <v>19</v>
      </c>
    </row>
    <row r="34" spans="4:13" x14ac:dyDescent="0.25">
      <c r="D34" s="1" t="s">
        <v>20</v>
      </c>
      <c r="E34" s="12">
        <v>286</v>
      </c>
      <c r="F34" s="12">
        <v>296</v>
      </c>
      <c r="G34" s="12">
        <v>306</v>
      </c>
      <c r="H34" s="13">
        <f>G34+H105</f>
        <v>279.26178982911881</v>
      </c>
      <c r="I34" s="13">
        <f t="shared" ref="I34:L34" si="22">H34+I105</f>
        <v>262.07036622714776</v>
      </c>
      <c r="J34" s="13">
        <f t="shared" si="22"/>
        <v>259.06200716037381</v>
      </c>
      <c r="K34" s="13">
        <f t="shared" si="22"/>
        <v>271.92567198713544</v>
      </c>
      <c r="L34" s="13">
        <f t="shared" si="22"/>
        <v>302.51863610045899</v>
      </c>
    </row>
    <row r="35" spans="4:13" x14ac:dyDescent="0.25">
      <c r="D35" s="1" t="s">
        <v>21</v>
      </c>
      <c r="E35" s="12">
        <v>135</v>
      </c>
      <c r="F35" s="12">
        <v>145</v>
      </c>
      <c r="G35" s="12">
        <v>154</v>
      </c>
      <c r="H35" s="10">
        <f>G35*(1+H18)</f>
        <v>168.7</v>
      </c>
      <c r="I35" s="10">
        <f>H35*(1+I18)</f>
        <v>184.8031818181818</v>
      </c>
      <c r="J35" s="10">
        <f>I35*(1+J18)</f>
        <v>202.44348553719007</v>
      </c>
      <c r="K35" s="10">
        <f>J35*(1+K18)</f>
        <v>221.76763642937641</v>
      </c>
      <c r="L35" s="10">
        <f>K35*(1+L18)</f>
        <v>242.93636536127144</v>
      </c>
    </row>
    <row r="36" spans="4:13" x14ac:dyDescent="0.25">
      <c r="D36" s="1" t="s">
        <v>22</v>
      </c>
      <c r="E36" s="12">
        <v>265</v>
      </c>
      <c r="F36" s="12">
        <v>297</v>
      </c>
      <c r="G36" s="12">
        <v>345</v>
      </c>
      <c r="H36" s="10">
        <f>G36*(1+H22)</f>
        <v>367.14432151426291</v>
      </c>
      <c r="I36" s="10">
        <f>H36*(1+I22)</f>
        <v>402.18991584062439</v>
      </c>
      <c r="J36" s="10">
        <f>I36*(1+J22)</f>
        <v>440.58077144359311</v>
      </c>
      <c r="K36" s="10">
        <f>J36*(1+K22)</f>
        <v>482.63620871775424</v>
      </c>
      <c r="L36" s="10">
        <f>K36*(1+L22)</f>
        <v>528.70602864081263</v>
      </c>
      <c r="M36" s="5"/>
    </row>
    <row r="37" spans="4:13" x14ac:dyDescent="0.25">
      <c r="D37" s="1" t="s">
        <v>23</v>
      </c>
      <c r="E37" s="12">
        <v>39</v>
      </c>
      <c r="F37" s="12">
        <v>41</v>
      </c>
      <c r="G37" s="12">
        <v>45</v>
      </c>
      <c r="H37" s="10">
        <f>G37*(1+H18)</f>
        <v>49.295454545454547</v>
      </c>
      <c r="I37" s="10">
        <f t="shared" ref="I37:L37" si="23">H37*(1+I18)</f>
        <v>54.000929752066121</v>
      </c>
      <c r="J37" s="10">
        <f t="shared" si="23"/>
        <v>59.155563955672434</v>
      </c>
      <c r="K37" s="10">
        <f t="shared" si="23"/>
        <v>64.80223142416844</v>
      </c>
      <c r="L37" s="10">
        <f t="shared" si="23"/>
        <v>70.987898969202703</v>
      </c>
    </row>
    <row r="38" spans="4:13" x14ac:dyDescent="0.25">
      <c r="D38" s="3" t="s">
        <v>24</v>
      </c>
      <c r="E38" s="14">
        <f>SUM(E34:E37)</f>
        <v>725</v>
      </c>
      <c r="F38" s="14">
        <f t="shared" ref="F38:G38" si="24">SUM(F34:F37)</f>
        <v>779</v>
      </c>
      <c r="G38" s="14">
        <f t="shared" si="24"/>
        <v>850</v>
      </c>
      <c r="H38" s="14">
        <f t="shared" ref="H38" si="25">SUM(H34:H37)</f>
        <v>864.40156588883622</v>
      </c>
      <c r="I38" s="14">
        <f t="shared" ref="I38" si="26">SUM(I34:I37)</f>
        <v>903.06439363802008</v>
      </c>
      <c r="J38" s="14">
        <f t="shared" ref="J38" si="27">SUM(J34:J37)</f>
        <v>961.24182809682941</v>
      </c>
      <c r="K38" s="14">
        <f t="shared" ref="K38" si="28">SUM(K34:K37)</f>
        <v>1041.1317485584345</v>
      </c>
      <c r="L38" s="14">
        <f t="shared" ref="L38" si="29">SUM(L34:L37)</f>
        <v>1145.1489290717457</v>
      </c>
    </row>
    <row r="40" spans="4:13" x14ac:dyDescent="0.25">
      <c r="D40" s="1" t="s">
        <v>25</v>
      </c>
      <c r="E40" s="4">
        <v>210</v>
      </c>
      <c r="F40" s="4">
        <v>243</v>
      </c>
      <c r="G40" s="4">
        <v>265</v>
      </c>
      <c r="H40" s="5">
        <f>G40-H24+H23</f>
        <v>300.0545454545454</v>
      </c>
      <c r="I40" s="5">
        <f t="shared" ref="I40:L40" si="30">H40-I24+I23</f>
        <v>338.45520661157013</v>
      </c>
      <c r="J40" s="5">
        <f t="shared" si="30"/>
        <v>380.52138542449279</v>
      </c>
      <c r="K40" s="5">
        <f t="shared" si="30"/>
        <v>426.60297221501253</v>
      </c>
      <c r="L40" s="5">
        <f t="shared" si="30"/>
        <v>477.08325592644553</v>
      </c>
    </row>
    <row r="41" spans="4:13" x14ac:dyDescent="0.25">
      <c r="D41" s="1" t="s">
        <v>26</v>
      </c>
      <c r="E41" s="4">
        <v>47</v>
      </c>
      <c r="F41" s="4">
        <v>56</v>
      </c>
      <c r="G41" s="4">
        <v>67</v>
      </c>
      <c r="H41" s="5">
        <f>G41-H27+H26</f>
        <v>74.668181818181807</v>
      </c>
      <c r="I41" s="5">
        <f t="shared" ref="I41:L41" si="31">H41-I27+I26</f>
        <v>83.068326446280992</v>
      </c>
      <c r="J41" s="5">
        <f t="shared" si="31"/>
        <v>92.270303061607819</v>
      </c>
      <c r="K41" s="5">
        <f t="shared" si="31"/>
        <v>102.35065017203402</v>
      </c>
      <c r="L41" s="5">
        <f t="shared" si="31"/>
        <v>113.39321223390998</v>
      </c>
    </row>
    <row r="42" spans="4:13" x14ac:dyDescent="0.25">
      <c r="D42" s="3" t="s">
        <v>27</v>
      </c>
      <c r="E42" s="6">
        <f>SUM(E40:E41)</f>
        <v>257</v>
      </c>
      <c r="F42" s="6">
        <f t="shared" ref="F42:G42" si="32">SUM(F40:F41)</f>
        <v>299</v>
      </c>
      <c r="G42" s="6">
        <f t="shared" si="32"/>
        <v>332</v>
      </c>
      <c r="H42" s="6">
        <f t="shared" ref="H42" si="33">SUM(H40:H41)</f>
        <v>374.72272727272718</v>
      </c>
      <c r="I42" s="6">
        <f t="shared" ref="I42" si="34">SUM(I40:I41)</f>
        <v>421.52353305785113</v>
      </c>
      <c r="J42" s="6">
        <f t="shared" ref="J42" si="35">SUM(J40:J41)</f>
        <v>472.79168848610061</v>
      </c>
      <c r="K42" s="6">
        <f t="shared" ref="K42" si="36">SUM(K40:K41)</f>
        <v>528.95362238704661</v>
      </c>
      <c r="L42" s="6">
        <f t="shared" ref="L42" si="37">SUM(L40:L41)</f>
        <v>590.47646816035547</v>
      </c>
    </row>
    <row r="44" spans="4:13" x14ac:dyDescent="0.25">
      <c r="D44" s="3" t="s">
        <v>28</v>
      </c>
      <c r="E44" s="15">
        <f>SUM(E38+E42)</f>
        <v>982</v>
      </c>
      <c r="F44" s="15">
        <f t="shared" ref="F44:L44" si="38">SUM(F38+F42)</f>
        <v>1078</v>
      </c>
      <c r="G44" s="15">
        <f t="shared" si="38"/>
        <v>1182</v>
      </c>
      <c r="H44" s="15">
        <f t="shared" si="38"/>
        <v>1239.1242931615634</v>
      </c>
      <c r="I44" s="15">
        <f t="shared" si="38"/>
        <v>1324.5879266958711</v>
      </c>
      <c r="J44" s="15">
        <f t="shared" si="38"/>
        <v>1434.0335165829301</v>
      </c>
      <c r="K44" s="15">
        <f t="shared" si="38"/>
        <v>1570.0853709454811</v>
      </c>
      <c r="L44" s="15">
        <f t="shared" si="38"/>
        <v>1735.625397232101</v>
      </c>
    </row>
    <row r="46" spans="4:13" x14ac:dyDescent="0.25">
      <c r="D46" s="1" t="s">
        <v>34</v>
      </c>
      <c r="E46" s="4">
        <v>45</v>
      </c>
      <c r="F46" s="4">
        <v>47</v>
      </c>
      <c r="G46" s="4">
        <v>49</v>
      </c>
      <c r="H46" s="5">
        <f>G46*(1+H22)</f>
        <v>52.145135519417053</v>
      </c>
      <c r="I46" s="5">
        <f t="shared" ref="I46:L46" si="39">H46*(1+I22)</f>
        <v>57.122625728088678</v>
      </c>
      <c r="J46" s="5">
        <f t="shared" si="39"/>
        <v>62.575240002133505</v>
      </c>
      <c r="K46" s="5">
        <f t="shared" si="39"/>
        <v>68.548331093246247</v>
      </c>
      <c r="L46" s="5">
        <f t="shared" si="39"/>
        <v>75.091580879419752</v>
      </c>
    </row>
    <row r="47" spans="4:13" x14ac:dyDescent="0.25">
      <c r="D47" s="1" t="s">
        <v>35</v>
      </c>
      <c r="E47" s="4">
        <v>32</v>
      </c>
      <c r="F47" s="4">
        <v>37</v>
      </c>
      <c r="G47" s="4">
        <v>47</v>
      </c>
      <c r="H47" s="5">
        <f>G47*(1+H18)</f>
        <v>51.486363636363635</v>
      </c>
      <c r="I47" s="5">
        <f t="shared" ref="I47:L47" si="40">H47*(1+I18)</f>
        <v>56.400971074380166</v>
      </c>
      <c r="J47" s="5">
        <f t="shared" si="40"/>
        <v>61.784700131480093</v>
      </c>
      <c r="K47" s="5">
        <f t="shared" si="40"/>
        <v>67.682330598575916</v>
      </c>
      <c r="L47" s="5">
        <f t="shared" si="40"/>
        <v>74.142916701167252</v>
      </c>
    </row>
    <row r="48" spans="4:13" x14ac:dyDescent="0.25">
      <c r="D48" s="1" t="s">
        <v>36</v>
      </c>
      <c r="E48" s="4">
        <v>112</v>
      </c>
      <c r="F48" s="4">
        <v>143</v>
      </c>
      <c r="G48" s="4">
        <v>167</v>
      </c>
      <c r="H48" s="5">
        <f>G48*(1+H18)</f>
        <v>182.94090909090909</v>
      </c>
      <c r="I48" s="5">
        <f t="shared" ref="I48:L48" si="41">H48*(1+I18)</f>
        <v>200.40345041322314</v>
      </c>
      <c r="J48" s="5">
        <f t="shared" si="41"/>
        <v>219.53287067993989</v>
      </c>
      <c r="K48" s="5">
        <f t="shared" si="41"/>
        <v>240.48828106302506</v>
      </c>
      <c r="L48" s="5">
        <f t="shared" si="41"/>
        <v>263.4439806190411</v>
      </c>
    </row>
    <row r="49" spans="4:12" x14ac:dyDescent="0.25">
      <c r="D49" s="3" t="s">
        <v>37</v>
      </c>
      <c r="E49" s="6">
        <f>SUM(E46:E48)</f>
        <v>189</v>
      </c>
      <c r="F49" s="6">
        <f>SUM(F46:F48)</f>
        <v>227</v>
      </c>
      <c r="G49" s="6">
        <f t="shared" ref="G49" si="42">SUM(G46:G48)</f>
        <v>263</v>
      </c>
      <c r="H49" s="6">
        <f>SUM(H46:H48)</f>
        <v>286.57240824668975</v>
      </c>
      <c r="I49" s="6">
        <f>SUM(I46:I48)</f>
        <v>313.92704721569197</v>
      </c>
      <c r="J49" s="6">
        <f>SUM(J46:J48)</f>
        <v>343.89281081355352</v>
      </c>
      <c r="K49" s="6">
        <f>SUM(K46:K48)</f>
        <v>376.71894275484721</v>
      </c>
      <c r="L49" s="6">
        <f>SUM(L46:L48)</f>
        <v>412.6784781996281</v>
      </c>
    </row>
    <row r="51" spans="4:12" x14ac:dyDescent="0.25">
      <c r="D51" s="1" t="s">
        <v>39</v>
      </c>
      <c r="E51" s="4">
        <v>0</v>
      </c>
      <c r="F51" s="4">
        <v>12</v>
      </c>
      <c r="G51" s="4">
        <v>5</v>
      </c>
      <c r="H51" s="7">
        <f>G51+H109</f>
        <v>0</v>
      </c>
      <c r="I51" s="7">
        <f t="shared" ref="I51:L51" si="43">H51+I109</f>
        <v>0</v>
      </c>
      <c r="J51" s="7">
        <f t="shared" si="43"/>
        <v>0</v>
      </c>
      <c r="K51" s="7">
        <f t="shared" si="43"/>
        <v>0</v>
      </c>
      <c r="L51" s="7">
        <f t="shared" si="43"/>
        <v>0</v>
      </c>
    </row>
    <row r="52" spans="4:12" x14ac:dyDescent="0.25">
      <c r="D52" s="1" t="s">
        <v>38</v>
      </c>
      <c r="E52" s="4">
        <v>167</v>
      </c>
      <c r="F52" s="4">
        <v>178</v>
      </c>
      <c r="G52" s="4">
        <v>186</v>
      </c>
      <c r="H52" s="5">
        <f>G52</f>
        <v>186</v>
      </c>
      <c r="I52" s="1">
        <f t="shared" ref="I52:L52" si="44">H52</f>
        <v>186</v>
      </c>
      <c r="J52" s="1">
        <f t="shared" si="44"/>
        <v>186</v>
      </c>
      <c r="K52" s="1">
        <f t="shared" si="44"/>
        <v>186</v>
      </c>
      <c r="L52" s="1">
        <f t="shared" si="44"/>
        <v>186</v>
      </c>
    </row>
    <row r="53" spans="4:12" x14ac:dyDescent="0.25">
      <c r="D53" s="1" t="s">
        <v>40</v>
      </c>
      <c r="E53" s="4">
        <v>45</v>
      </c>
      <c r="F53" s="4">
        <v>47</v>
      </c>
      <c r="G53" s="4">
        <v>49</v>
      </c>
      <c r="H53" s="1">
        <f>G53</f>
        <v>49</v>
      </c>
      <c r="I53" s="1">
        <f t="shared" ref="I53:L53" si="45">H53</f>
        <v>49</v>
      </c>
      <c r="J53" s="1">
        <f t="shared" si="45"/>
        <v>49</v>
      </c>
      <c r="K53" s="1">
        <f t="shared" si="45"/>
        <v>49</v>
      </c>
      <c r="L53" s="1">
        <f t="shared" si="45"/>
        <v>49</v>
      </c>
    </row>
    <row r="54" spans="4:12" x14ac:dyDescent="0.25">
      <c r="D54" s="3" t="s">
        <v>41</v>
      </c>
      <c r="E54" s="6">
        <f>SUM(E49:E53)</f>
        <v>401</v>
      </c>
      <c r="F54" s="6">
        <f t="shared" ref="F54:L54" si="46">SUM(F49:F53)</f>
        <v>464</v>
      </c>
      <c r="G54" s="6">
        <f t="shared" si="46"/>
        <v>503</v>
      </c>
      <c r="H54" s="6">
        <f>SUM(H49:H53)</f>
        <v>521.57240824668975</v>
      </c>
      <c r="I54" s="6">
        <f t="shared" si="46"/>
        <v>548.92704721569203</v>
      </c>
      <c r="J54" s="6">
        <f t="shared" si="46"/>
        <v>578.89281081355352</v>
      </c>
      <c r="K54" s="6">
        <f t="shared" si="46"/>
        <v>611.71894275484715</v>
      </c>
      <c r="L54" s="6">
        <f t="shared" si="46"/>
        <v>647.6784781996281</v>
      </c>
    </row>
    <row r="56" spans="4:12" x14ac:dyDescent="0.25">
      <c r="D56" s="1" t="s">
        <v>42</v>
      </c>
      <c r="E56" s="4">
        <v>35</v>
      </c>
      <c r="F56" s="4">
        <v>37</v>
      </c>
      <c r="G56" s="4">
        <v>39</v>
      </c>
      <c r="H56" s="5">
        <f>H69</f>
        <v>44</v>
      </c>
      <c r="I56" s="5">
        <f t="shared" ref="I56:L56" si="47">I69</f>
        <v>49</v>
      </c>
      <c r="J56" s="5">
        <f t="shared" si="47"/>
        <v>54</v>
      </c>
      <c r="K56" s="5">
        <f t="shared" si="47"/>
        <v>59</v>
      </c>
      <c r="L56" s="5">
        <f t="shared" si="47"/>
        <v>64</v>
      </c>
    </row>
    <row r="57" spans="4:12" x14ac:dyDescent="0.25">
      <c r="D57" s="1" t="s">
        <v>43</v>
      </c>
      <c r="E57" s="4">
        <v>-145</v>
      </c>
      <c r="F57" s="4">
        <v>-178</v>
      </c>
      <c r="G57" s="4">
        <f>-210</f>
        <v>-210</v>
      </c>
      <c r="H57" s="5">
        <f>H73</f>
        <v>-230</v>
      </c>
      <c r="I57" s="5">
        <f t="shared" ref="I57:L57" si="48">I73</f>
        <v>-250</v>
      </c>
      <c r="J57" s="5">
        <f t="shared" si="48"/>
        <v>-270</v>
      </c>
      <c r="K57" s="5">
        <f t="shared" si="48"/>
        <v>-290</v>
      </c>
      <c r="L57" s="5">
        <f t="shared" si="48"/>
        <v>-310</v>
      </c>
    </row>
    <row r="58" spans="4:12" x14ac:dyDescent="0.25">
      <c r="D58" s="1" t="s">
        <v>44</v>
      </c>
      <c r="E58" s="4">
        <f>-7</f>
        <v>-7</v>
      </c>
      <c r="F58" s="4">
        <v>12</v>
      </c>
      <c r="G58" s="4">
        <v>43</v>
      </c>
      <c r="H58" s="5">
        <v>43</v>
      </c>
      <c r="I58" s="5">
        <v>43</v>
      </c>
      <c r="J58" s="5">
        <v>43</v>
      </c>
      <c r="K58" s="5">
        <v>43</v>
      </c>
      <c r="L58" s="5">
        <v>43</v>
      </c>
    </row>
    <row r="59" spans="4:12" x14ac:dyDescent="0.25">
      <c r="D59" s="1" t="s">
        <v>45</v>
      </c>
      <c r="E59" s="4">
        <v>698</v>
      </c>
      <c r="F59" s="4">
        <v>743</v>
      </c>
      <c r="G59" s="4">
        <v>807</v>
      </c>
      <c r="H59" s="5">
        <f>H78</f>
        <v>860.55188491487365</v>
      </c>
      <c r="I59" s="5">
        <f>I78</f>
        <v>933.66087948017912</v>
      </c>
      <c r="J59" s="5">
        <f>J78</f>
        <v>1028.1407057693764</v>
      </c>
      <c r="K59" s="5">
        <f>K78</f>
        <v>1146.3664281906335</v>
      </c>
      <c r="L59" s="5">
        <f>L78</f>
        <v>1290.946919032473</v>
      </c>
    </row>
    <row r="60" spans="4:12" x14ac:dyDescent="0.25">
      <c r="D60" s="3" t="s">
        <v>46</v>
      </c>
      <c r="E60" s="6">
        <f>SUM(E56:E59)</f>
        <v>581</v>
      </c>
      <c r="F60" s="6">
        <f t="shared" ref="F60:G60" si="49">SUM(F56:F59)</f>
        <v>614</v>
      </c>
      <c r="G60" s="6">
        <f t="shared" si="49"/>
        <v>679</v>
      </c>
      <c r="H60" s="6">
        <f t="shared" ref="H60" si="50">SUM(H56:H59)</f>
        <v>717.55188491487365</v>
      </c>
      <c r="I60" s="6">
        <f t="shared" ref="I60" si="51">SUM(I56:I59)</f>
        <v>775.66087948017912</v>
      </c>
      <c r="J60" s="6">
        <f t="shared" ref="J60" si="52">SUM(J56:J59)</f>
        <v>855.14070576937638</v>
      </c>
      <c r="K60" s="6">
        <f t="shared" ref="K60" si="53">SUM(K56:K59)</f>
        <v>958.36642819063354</v>
      </c>
      <c r="L60" s="6">
        <f t="shared" ref="L60" si="54">SUM(L56:L59)</f>
        <v>1087.946919032473</v>
      </c>
    </row>
    <row r="61" spans="4:12" x14ac:dyDescent="0.25">
      <c r="E61" s="5"/>
    </row>
    <row r="62" spans="4:12" x14ac:dyDescent="0.25">
      <c r="D62" s="3" t="s">
        <v>47</v>
      </c>
      <c r="E62" s="6">
        <f>E60+E54</f>
        <v>982</v>
      </c>
      <c r="F62" s="6">
        <f t="shared" ref="F62:L62" si="55">F60+F54</f>
        <v>1078</v>
      </c>
      <c r="G62" s="6">
        <f t="shared" si="55"/>
        <v>1182</v>
      </c>
      <c r="H62" s="6">
        <f t="shared" si="55"/>
        <v>1239.1242931615634</v>
      </c>
      <c r="I62" s="6">
        <f t="shared" si="55"/>
        <v>1324.5879266958711</v>
      </c>
      <c r="J62" s="6">
        <f t="shared" si="55"/>
        <v>1434.0335165829299</v>
      </c>
      <c r="K62" s="6">
        <f t="shared" si="55"/>
        <v>1570.0853709454807</v>
      </c>
      <c r="L62" s="6">
        <f t="shared" si="55"/>
        <v>1735.625397232101</v>
      </c>
    </row>
    <row r="63" spans="4:12" x14ac:dyDescent="0.25">
      <c r="D63" s="1" t="s">
        <v>28</v>
      </c>
      <c r="E63" s="18">
        <f>E44</f>
        <v>982</v>
      </c>
      <c r="F63" s="18">
        <f t="shared" ref="F63:L63" si="56">F44</f>
        <v>1078</v>
      </c>
      <c r="G63" s="18">
        <f t="shared" si="56"/>
        <v>1182</v>
      </c>
      <c r="H63" s="18">
        <f t="shared" si="56"/>
        <v>1239.1242931615634</v>
      </c>
      <c r="I63" s="18">
        <f t="shared" si="56"/>
        <v>1324.5879266958711</v>
      </c>
      <c r="J63" s="18">
        <f t="shared" si="56"/>
        <v>1434.0335165829301</v>
      </c>
      <c r="K63" s="18">
        <f t="shared" si="56"/>
        <v>1570.0853709454811</v>
      </c>
      <c r="L63" s="18">
        <f t="shared" si="56"/>
        <v>1735.625397232101</v>
      </c>
    </row>
    <row r="64" spans="4:12" x14ac:dyDescent="0.25">
      <c r="D64" s="1" t="s">
        <v>48</v>
      </c>
      <c r="E64" s="5">
        <f>E62-E63</f>
        <v>0</v>
      </c>
      <c r="F64" s="5">
        <f t="shared" ref="F64:L64" si="57">F62-F63</f>
        <v>0</v>
      </c>
      <c r="G64" s="5">
        <f t="shared" si="57"/>
        <v>0</v>
      </c>
      <c r="H64" s="5">
        <f t="shared" si="57"/>
        <v>0</v>
      </c>
      <c r="I64" s="5">
        <f t="shared" si="57"/>
        <v>0</v>
      </c>
      <c r="J64" s="5">
        <f t="shared" si="57"/>
        <v>0</v>
      </c>
      <c r="K64" s="5">
        <f t="shared" si="57"/>
        <v>0</v>
      </c>
      <c r="L64" s="5">
        <f t="shared" si="57"/>
        <v>0</v>
      </c>
    </row>
    <row r="66" spans="3:12" x14ac:dyDescent="0.25">
      <c r="C66" s="1" t="s">
        <v>61</v>
      </c>
      <c r="D66" s="3" t="s">
        <v>59</v>
      </c>
    </row>
    <row r="67" spans="3:12" x14ac:dyDescent="0.25">
      <c r="D67" s="1" t="s">
        <v>49</v>
      </c>
      <c r="H67" s="5">
        <f>G56</f>
        <v>39</v>
      </c>
      <c r="I67" s="5">
        <f>H69</f>
        <v>44</v>
      </c>
      <c r="J67" s="5">
        <f t="shared" ref="J67:L67" si="58">I69</f>
        <v>49</v>
      </c>
      <c r="K67" s="5">
        <f t="shared" si="58"/>
        <v>54</v>
      </c>
      <c r="L67" s="5">
        <f t="shared" si="58"/>
        <v>59</v>
      </c>
    </row>
    <row r="68" spans="3:12" x14ac:dyDescent="0.25">
      <c r="D68" s="1" t="s">
        <v>50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</row>
    <row r="69" spans="3:12" x14ac:dyDescent="0.25">
      <c r="D69" s="3" t="s">
        <v>51</v>
      </c>
      <c r="E69" s="3"/>
      <c r="F69" s="3"/>
      <c r="G69" s="3"/>
      <c r="H69" s="6">
        <f>SUM(H67:H68)</f>
        <v>44</v>
      </c>
      <c r="I69" s="6">
        <f t="shared" ref="I69:L69" si="59">SUM(I67:I68)</f>
        <v>49</v>
      </c>
      <c r="J69" s="6">
        <f t="shared" si="59"/>
        <v>54</v>
      </c>
      <c r="K69" s="6">
        <f t="shared" si="59"/>
        <v>59</v>
      </c>
      <c r="L69" s="6">
        <f t="shared" si="59"/>
        <v>64</v>
      </c>
    </row>
    <row r="70" spans="3:12" x14ac:dyDescent="0.25">
      <c r="H70" s="5"/>
      <c r="I70" s="5"/>
      <c r="J70" s="5"/>
      <c r="K70" s="5"/>
      <c r="L70" s="5"/>
    </row>
    <row r="71" spans="3:12" x14ac:dyDescent="0.25">
      <c r="D71" s="1" t="s">
        <v>52</v>
      </c>
      <c r="H71" s="5">
        <f>G57</f>
        <v>-210</v>
      </c>
      <c r="I71" s="5">
        <f>H73</f>
        <v>-230</v>
      </c>
      <c r="J71" s="5">
        <f t="shared" ref="J71:L71" si="60">I73</f>
        <v>-250</v>
      </c>
      <c r="K71" s="5">
        <f t="shared" si="60"/>
        <v>-270</v>
      </c>
      <c r="L71" s="5">
        <f t="shared" si="60"/>
        <v>-290</v>
      </c>
    </row>
    <row r="72" spans="3:12" x14ac:dyDescent="0.25">
      <c r="D72" s="1" t="s">
        <v>53</v>
      </c>
      <c r="H72" s="4">
        <v>-20</v>
      </c>
      <c r="I72" s="4">
        <v>-20</v>
      </c>
      <c r="J72" s="4">
        <v>-20</v>
      </c>
      <c r="K72" s="4">
        <v>-20</v>
      </c>
      <c r="L72" s="4">
        <v>-20</v>
      </c>
    </row>
    <row r="73" spans="3:12" x14ac:dyDescent="0.25">
      <c r="D73" s="3" t="s">
        <v>54</v>
      </c>
      <c r="H73" s="6">
        <f>SUM(H71:H72)</f>
        <v>-230</v>
      </c>
      <c r="I73" s="6">
        <f t="shared" ref="I73:L73" si="61">SUM(I71:I72)</f>
        <v>-250</v>
      </c>
      <c r="J73" s="6">
        <f t="shared" si="61"/>
        <v>-270</v>
      </c>
      <c r="K73" s="6">
        <f t="shared" si="61"/>
        <v>-290</v>
      </c>
      <c r="L73" s="6">
        <f t="shared" si="61"/>
        <v>-310</v>
      </c>
    </row>
    <row r="75" spans="3:12" x14ac:dyDescent="0.25">
      <c r="D75" s="1" t="s">
        <v>58</v>
      </c>
      <c r="H75" s="5">
        <f>G59</f>
        <v>807</v>
      </c>
      <c r="I75" s="5">
        <f>H78</f>
        <v>860.55188491487365</v>
      </c>
      <c r="J75" s="5">
        <f t="shared" ref="J75:L75" si="62">I78</f>
        <v>933.66087948017912</v>
      </c>
      <c r="K75" s="5">
        <f t="shared" si="62"/>
        <v>1028.1407057693764</v>
      </c>
      <c r="L75" s="5">
        <f t="shared" si="62"/>
        <v>1146.3664281906335</v>
      </c>
    </row>
    <row r="76" spans="3:12" x14ac:dyDescent="0.25">
      <c r="D76" s="1" t="s">
        <v>13</v>
      </c>
      <c r="H76" s="5">
        <f>H15</f>
        <v>203.55188491487371</v>
      </c>
      <c r="I76" s="5">
        <f>I15</f>
        <v>223.10899456530555</v>
      </c>
      <c r="J76" s="5">
        <f>J15</f>
        <v>244.47982628919726</v>
      </c>
      <c r="K76" s="5">
        <f>K15</f>
        <v>268.22572242125727</v>
      </c>
      <c r="L76" s="5">
        <f>L15</f>
        <v>294.58049084183938</v>
      </c>
    </row>
    <row r="77" spans="3:12" x14ac:dyDescent="0.25">
      <c r="D77" s="1" t="s">
        <v>56</v>
      </c>
      <c r="H77" s="4">
        <v>-150</v>
      </c>
      <c r="I77" s="4">
        <v>-150</v>
      </c>
      <c r="J77" s="4">
        <v>-150</v>
      </c>
      <c r="K77" s="4">
        <v>-150</v>
      </c>
      <c r="L77" s="4">
        <v>-150</v>
      </c>
    </row>
    <row r="78" spans="3:12" x14ac:dyDescent="0.25">
      <c r="D78" s="3" t="s">
        <v>57</v>
      </c>
      <c r="E78" s="3"/>
      <c r="F78" s="3"/>
      <c r="G78" s="3"/>
      <c r="H78" s="6">
        <f>SUM(H75:H77)</f>
        <v>860.55188491487365</v>
      </c>
      <c r="I78" s="6">
        <f t="shared" ref="I78:L78" si="63">SUM(I75:I77)</f>
        <v>933.66087948017912</v>
      </c>
      <c r="J78" s="6">
        <f t="shared" si="63"/>
        <v>1028.1407057693764</v>
      </c>
      <c r="K78" s="6">
        <f t="shared" si="63"/>
        <v>1146.3664281906335</v>
      </c>
      <c r="L78" s="6">
        <f t="shared" si="63"/>
        <v>1290.946919032473</v>
      </c>
    </row>
    <row r="80" spans="3:12" x14ac:dyDescent="0.25">
      <c r="C80" s="1" t="s">
        <v>61</v>
      </c>
      <c r="D80" s="3" t="s">
        <v>60</v>
      </c>
    </row>
    <row r="82" spans="4:14" x14ac:dyDescent="0.25">
      <c r="D82" s="1" t="s">
        <v>64</v>
      </c>
      <c r="E82" s="5"/>
      <c r="H82" s="5">
        <f>H15</f>
        <v>203.55188491487371</v>
      </c>
      <c r="I82" s="5">
        <f t="shared" ref="I82:L82" si="64">I15</f>
        <v>223.10899456530555</v>
      </c>
      <c r="J82" s="5">
        <f t="shared" si="64"/>
        <v>244.47982628919726</v>
      </c>
      <c r="K82" s="5">
        <f t="shared" si="64"/>
        <v>268.22572242125727</v>
      </c>
      <c r="L82" s="5">
        <f t="shared" si="64"/>
        <v>294.58049084183938</v>
      </c>
      <c r="N82" s="1" t="s">
        <v>13</v>
      </c>
    </row>
    <row r="83" spans="4:14" x14ac:dyDescent="0.25">
      <c r="D83" s="1" t="s">
        <v>62</v>
      </c>
      <c r="H83" s="5">
        <f>(-H23)+(-H26)</f>
        <v>53.677272727272729</v>
      </c>
      <c r="I83" s="5">
        <f t="shared" ref="I83:L83" si="65">(-I23)+(-I26)</f>
        <v>58.801012396694219</v>
      </c>
      <c r="J83" s="5">
        <f t="shared" si="65"/>
        <v>64.413836307287752</v>
      </c>
      <c r="K83" s="5">
        <f t="shared" si="65"/>
        <v>70.562429772983407</v>
      </c>
      <c r="L83" s="5">
        <f t="shared" si="65"/>
        <v>77.297934433131815</v>
      </c>
      <c r="N83" s="1" t="s">
        <v>65</v>
      </c>
    </row>
    <row r="84" spans="4:14" x14ac:dyDescent="0.25">
      <c r="D84" s="1" t="s">
        <v>21</v>
      </c>
      <c r="H84" s="10">
        <f>G35-H35</f>
        <v>-14.699999999999989</v>
      </c>
      <c r="I84" s="10">
        <f t="shared" ref="I84:L84" si="66">H35-I35</f>
        <v>-16.10318181818181</v>
      </c>
      <c r="J84" s="10">
        <f t="shared" si="66"/>
        <v>-17.640303719008273</v>
      </c>
      <c r="K84" s="10">
        <f t="shared" si="66"/>
        <v>-19.324150892186339</v>
      </c>
      <c r="L84" s="10">
        <f t="shared" si="66"/>
        <v>-21.168728931895032</v>
      </c>
      <c r="N84" s="1" t="s">
        <v>66</v>
      </c>
    </row>
    <row r="85" spans="4:14" x14ac:dyDescent="0.25">
      <c r="D85" s="1" t="s">
        <v>22</v>
      </c>
      <c r="H85" s="10">
        <f>G36-H36</f>
        <v>-22.144321514262913</v>
      </c>
      <c r="I85" s="10">
        <f t="shared" ref="I85:L86" si="67">H36-I36</f>
        <v>-35.045594326361481</v>
      </c>
      <c r="J85" s="10">
        <f t="shared" si="67"/>
        <v>-38.390855602968713</v>
      </c>
      <c r="K85" s="10">
        <f t="shared" si="67"/>
        <v>-42.055437274161136</v>
      </c>
      <c r="L85" s="10">
        <f t="shared" si="67"/>
        <v>-46.06981992305839</v>
      </c>
    </row>
    <row r="86" spans="4:14" x14ac:dyDescent="0.25">
      <c r="D86" s="1" t="s">
        <v>23</v>
      </c>
      <c r="H86" s="10">
        <f>G37-H37</f>
        <v>-4.2954545454545467</v>
      </c>
      <c r="I86" s="10">
        <f t="shared" si="67"/>
        <v>-4.7054752066115739</v>
      </c>
      <c r="J86" s="10">
        <f t="shared" si="67"/>
        <v>-5.1546342036063137</v>
      </c>
      <c r="K86" s="10">
        <f t="shared" si="67"/>
        <v>-5.6466674684960054</v>
      </c>
      <c r="L86" s="10">
        <f t="shared" si="67"/>
        <v>-6.1856675450342635</v>
      </c>
    </row>
    <row r="87" spans="4:14" x14ac:dyDescent="0.25">
      <c r="D87" s="1" t="s">
        <v>34</v>
      </c>
      <c r="H87" s="5">
        <f>H46-G46</f>
        <v>3.1451355194170532</v>
      </c>
      <c r="I87" s="5">
        <f t="shared" ref="I87:L87" si="68">I46-H46</f>
        <v>4.9774902086716253</v>
      </c>
      <c r="J87" s="5">
        <f t="shared" si="68"/>
        <v>5.4526142740448265</v>
      </c>
      <c r="K87" s="5">
        <f t="shared" si="68"/>
        <v>5.9730910911127424</v>
      </c>
      <c r="L87" s="5">
        <f t="shared" si="68"/>
        <v>6.5432497861735044</v>
      </c>
    </row>
    <row r="88" spans="4:14" x14ac:dyDescent="0.25">
      <c r="D88" s="1" t="s">
        <v>35</v>
      </c>
      <c r="H88" s="5">
        <f t="shared" ref="H88:L88" si="69">H47-G47</f>
        <v>4.4863636363636346</v>
      </c>
      <c r="I88" s="5">
        <f t="shared" si="69"/>
        <v>4.9146074380165317</v>
      </c>
      <c r="J88" s="5">
        <f t="shared" si="69"/>
        <v>5.3837290570999272</v>
      </c>
      <c r="K88" s="5">
        <f t="shared" si="69"/>
        <v>5.8976304670958228</v>
      </c>
      <c r="L88" s="5">
        <f t="shared" si="69"/>
        <v>6.4605861025913356</v>
      </c>
    </row>
    <row r="89" spans="4:14" x14ac:dyDescent="0.25">
      <c r="D89" s="1" t="s">
        <v>36</v>
      </c>
      <c r="H89" s="5">
        <f t="shared" ref="H89:L89" si="70">H48-G48</f>
        <v>15.940909090909088</v>
      </c>
      <c r="I89" s="5">
        <f t="shared" si="70"/>
        <v>17.462541322314053</v>
      </c>
      <c r="J89" s="5">
        <f t="shared" si="70"/>
        <v>19.12942026671675</v>
      </c>
      <c r="K89" s="5">
        <f t="shared" si="70"/>
        <v>20.955410383085166</v>
      </c>
      <c r="L89" s="5">
        <f t="shared" si="70"/>
        <v>22.955699556016043</v>
      </c>
    </row>
    <row r="90" spans="4:14" x14ac:dyDescent="0.25">
      <c r="D90" s="3" t="s">
        <v>63</v>
      </c>
      <c r="H90" s="6">
        <f>SUM(H82:H89)</f>
        <v>239.66178982911879</v>
      </c>
      <c r="I90" s="6">
        <f>SUM(I82:I89)</f>
        <v>253.41039457984712</v>
      </c>
      <c r="J90" s="6">
        <f>SUM(J82:J89)</f>
        <v>277.67363266876322</v>
      </c>
      <c r="K90" s="6">
        <f>SUM(K82:K89)</f>
        <v>304.588028500691</v>
      </c>
      <c r="L90" s="6">
        <f>SUM(L82:L89)</f>
        <v>334.41374431976436</v>
      </c>
    </row>
    <row r="92" spans="4:14" x14ac:dyDescent="0.25">
      <c r="D92" s="1" t="s">
        <v>67</v>
      </c>
      <c r="H92" s="5">
        <f>H24</f>
        <v>-73.395454545454541</v>
      </c>
      <c r="I92" s="5">
        <f t="shared" ref="I92:L92" si="71">I24</f>
        <v>-80.40138429752065</v>
      </c>
      <c r="J92" s="5">
        <f t="shared" si="71"/>
        <v>-88.076061889556712</v>
      </c>
      <c r="K92" s="5">
        <f t="shared" si="71"/>
        <v>-96.483322342650766</v>
      </c>
      <c r="L92" s="5">
        <f t="shared" si="71"/>
        <v>-105.69309402081288</v>
      </c>
    </row>
    <row r="93" spans="4:14" x14ac:dyDescent="0.25">
      <c r="D93" s="1" t="s">
        <v>68</v>
      </c>
      <c r="H93" s="5">
        <f>H27</f>
        <v>-23.004545454545454</v>
      </c>
      <c r="I93" s="5">
        <f t="shared" ref="I93:L93" si="72">I27</f>
        <v>-25.200433884297521</v>
      </c>
      <c r="J93" s="5">
        <f t="shared" si="72"/>
        <v>-27.605929845980466</v>
      </c>
      <c r="K93" s="5">
        <f t="shared" si="72"/>
        <v>-30.241041331278602</v>
      </c>
      <c r="L93" s="5">
        <f t="shared" si="72"/>
        <v>-33.127686185627923</v>
      </c>
    </row>
    <row r="94" spans="4:14" x14ac:dyDescent="0.25">
      <c r="D94" s="3" t="s">
        <v>69</v>
      </c>
      <c r="E94" s="3"/>
      <c r="F94" s="3"/>
      <c r="G94" s="3"/>
      <c r="H94" s="6">
        <f>SUM(H92:H93)</f>
        <v>-96.399999999999991</v>
      </c>
      <c r="I94" s="6">
        <f t="shared" ref="I94:L94" si="73">SUM(I92:I93)</f>
        <v>-105.60181818181817</v>
      </c>
      <c r="J94" s="6">
        <f t="shared" si="73"/>
        <v>-115.68199173553718</v>
      </c>
      <c r="K94" s="6">
        <f t="shared" si="73"/>
        <v>-126.72436367392936</v>
      </c>
      <c r="L94" s="6">
        <f t="shared" si="73"/>
        <v>-138.82078020644082</v>
      </c>
    </row>
    <row r="96" spans="4:14" x14ac:dyDescent="0.25">
      <c r="D96" s="1" t="s">
        <v>38</v>
      </c>
      <c r="H96" s="5">
        <f>H52-G52</f>
        <v>0</v>
      </c>
      <c r="I96" s="5">
        <f t="shared" ref="I96:L96" si="74">I52-H52</f>
        <v>0</v>
      </c>
      <c r="J96" s="5">
        <f t="shared" si="74"/>
        <v>0</v>
      </c>
      <c r="K96" s="5">
        <f t="shared" si="74"/>
        <v>0</v>
      </c>
      <c r="L96" s="5">
        <f t="shared" si="74"/>
        <v>0</v>
      </c>
    </row>
    <row r="97" spans="3:12" x14ac:dyDescent="0.25">
      <c r="D97" s="1" t="s">
        <v>39</v>
      </c>
      <c r="H97" s="5">
        <f>H51-G51</f>
        <v>-5</v>
      </c>
      <c r="I97" s="5">
        <f t="shared" ref="I97:L97" si="75">I51-H51</f>
        <v>0</v>
      </c>
      <c r="J97" s="5">
        <f t="shared" si="75"/>
        <v>0</v>
      </c>
      <c r="K97" s="5">
        <f t="shared" si="75"/>
        <v>0</v>
      </c>
      <c r="L97" s="5">
        <f t="shared" si="75"/>
        <v>0</v>
      </c>
    </row>
    <row r="98" spans="3:12" x14ac:dyDescent="0.25">
      <c r="D98" s="1" t="s">
        <v>40</v>
      </c>
      <c r="H98" s="5">
        <f>H53-G53</f>
        <v>0</v>
      </c>
      <c r="I98" s="5">
        <f t="shared" ref="I98:L98" si="76">I53-H53</f>
        <v>0</v>
      </c>
      <c r="J98" s="5">
        <f t="shared" si="76"/>
        <v>0</v>
      </c>
      <c r="K98" s="5">
        <f t="shared" si="76"/>
        <v>0</v>
      </c>
      <c r="L98" s="5">
        <f t="shared" si="76"/>
        <v>0</v>
      </c>
    </row>
    <row r="99" spans="3:12" x14ac:dyDescent="0.25">
      <c r="D99" s="1" t="s">
        <v>42</v>
      </c>
      <c r="H99" s="5">
        <f>H56-G56</f>
        <v>5</v>
      </c>
      <c r="I99" s="5">
        <f t="shared" ref="I99:L99" si="77">I56-H56</f>
        <v>5</v>
      </c>
      <c r="J99" s="5">
        <f t="shared" si="77"/>
        <v>5</v>
      </c>
      <c r="K99" s="5">
        <f t="shared" si="77"/>
        <v>5</v>
      </c>
      <c r="L99" s="5">
        <f t="shared" si="77"/>
        <v>5</v>
      </c>
    </row>
    <row r="100" spans="3:12" x14ac:dyDescent="0.25">
      <c r="D100" s="1" t="s">
        <v>43</v>
      </c>
      <c r="H100" s="5">
        <f>H72</f>
        <v>-20</v>
      </c>
      <c r="I100" s="5">
        <f t="shared" ref="I100:L100" si="78">I72</f>
        <v>-20</v>
      </c>
      <c r="J100" s="5">
        <f t="shared" si="78"/>
        <v>-20</v>
      </c>
      <c r="K100" s="5">
        <f t="shared" si="78"/>
        <v>-20</v>
      </c>
      <c r="L100" s="5">
        <f t="shared" si="78"/>
        <v>-20</v>
      </c>
    </row>
    <row r="101" spans="3:12" x14ac:dyDescent="0.25">
      <c r="D101" s="1" t="s">
        <v>44</v>
      </c>
      <c r="H101" s="5">
        <f>H58-G58</f>
        <v>0</v>
      </c>
      <c r="I101" s="5">
        <f t="shared" ref="I101:L101" si="79">I58-H58</f>
        <v>0</v>
      </c>
      <c r="J101" s="5">
        <f t="shared" si="79"/>
        <v>0</v>
      </c>
      <c r="K101" s="5">
        <f t="shared" si="79"/>
        <v>0</v>
      </c>
      <c r="L101" s="5">
        <f t="shared" si="79"/>
        <v>0</v>
      </c>
    </row>
    <row r="102" spans="3:12" x14ac:dyDescent="0.25">
      <c r="D102" s="1" t="s">
        <v>55</v>
      </c>
      <c r="H102" s="5">
        <f>H77</f>
        <v>-150</v>
      </c>
      <c r="I102" s="5">
        <f t="shared" ref="I102:L102" si="80">I77</f>
        <v>-150</v>
      </c>
      <c r="J102" s="5">
        <f t="shared" si="80"/>
        <v>-150</v>
      </c>
      <c r="K102" s="5">
        <f t="shared" si="80"/>
        <v>-150</v>
      </c>
      <c r="L102" s="5">
        <f t="shared" si="80"/>
        <v>-150</v>
      </c>
    </row>
    <row r="103" spans="3:12" x14ac:dyDescent="0.25">
      <c r="D103" s="3" t="s">
        <v>70</v>
      </c>
      <c r="E103" s="3"/>
      <c r="F103" s="3"/>
      <c r="G103" s="3"/>
      <c r="H103" s="6">
        <f>SUM(H96:H102)</f>
        <v>-170</v>
      </c>
      <c r="I103" s="6">
        <f t="shared" ref="I103:L103" si="81">SUM(I96:I102)</f>
        <v>-165</v>
      </c>
      <c r="J103" s="6">
        <f t="shared" si="81"/>
        <v>-165</v>
      </c>
      <c r="K103" s="6">
        <f t="shared" si="81"/>
        <v>-165</v>
      </c>
      <c r="L103" s="6">
        <f t="shared" si="81"/>
        <v>-165</v>
      </c>
    </row>
    <row r="105" spans="3:12" x14ac:dyDescent="0.25">
      <c r="D105" s="3" t="s">
        <v>71</v>
      </c>
      <c r="E105" s="3"/>
      <c r="F105" s="3"/>
      <c r="G105" s="3"/>
      <c r="H105" s="6">
        <f>H90+H94+H103</f>
        <v>-26.738210170881189</v>
      </c>
      <c r="I105" s="6">
        <f t="shared" ref="I105:L105" si="82">I90+I94+I103</f>
        <v>-17.191423601971053</v>
      </c>
      <c r="J105" s="6">
        <f t="shared" si="82"/>
        <v>-3.0083590667739486</v>
      </c>
      <c r="K105" s="6">
        <f t="shared" si="82"/>
        <v>12.863664826761635</v>
      </c>
      <c r="L105" s="6">
        <f t="shared" si="82"/>
        <v>30.592964113323546</v>
      </c>
    </row>
    <row r="108" spans="3:12" x14ac:dyDescent="0.25">
      <c r="C108" s="1" t="s">
        <v>61</v>
      </c>
      <c r="D108" s="1" t="s">
        <v>72</v>
      </c>
      <c r="H108" s="10">
        <f>G34+H90+H94+SUM(H96,H98:H102)</f>
        <v>284.26178982911881</v>
      </c>
      <c r="I108" s="10">
        <f t="shared" ref="I108:L108" si="83">H34+I90+I94+SUM(I96,I98:I102)</f>
        <v>262.0703662271477</v>
      </c>
      <c r="J108" s="10">
        <f t="shared" si="83"/>
        <v>259.06200716037381</v>
      </c>
      <c r="K108" s="10">
        <f t="shared" si="83"/>
        <v>271.92567198713539</v>
      </c>
      <c r="L108" s="10">
        <f t="shared" si="83"/>
        <v>302.51863610045899</v>
      </c>
    </row>
    <row r="109" spans="3:12" x14ac:dyDescent="0.25">
      <c r="D109" s="3" t="s">
        <v>73</v>
      </c>
      <c r="E109" s="3"/>
      <c r="F109" s="3"/>
      <c r="G109" s="3"/>
      <c r="H109" s="14">
        <f>-MIN(H108,G51)</f>
        <v>-5</v>
      </c>
      <c r="I109" s="14">
        <f t="shared" ref="I109:L109" si="84">-MIN(I108,H51)</f>
        <v>0</v>
      </c>
      <c r="J109" s="14">
        <f t="shared" si="84"/>
        <v>0</v>
      </c>
      <c r="K109" s="14">
        <f t="shared" si="84"/>
        <v>0</v>
      </c>
      <c r="L109" s="14">
        <f t="shared" si="8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Statement 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gelo alegre</dc:creator>
  <cp:lastModifiedBy>gelo alegre</cp:lastModifiedBy>
  <dcterms:created xsi:type="dcterms:W3CDTF">2025-06-16T03:36:21Z</dcterms:created>
  <dcterms:modified xsi:type="dcterms:W3CDTF">2025-06-18T09:51:29Z</dcterms:modified>
</cp:coreProperties>
</file>