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gelo Alegre\Documents\A\Job Hunting Era\Financial Analyst - Projects\"/>
    </mc:Choice>
  </mc:AlternateContent>
  <xr:revisionPtr revIDLastSave="0" documentId="8_{FC344D9F-EA5D-46CD-8503-9D5DBDBE6C69}" xr6:coauthVersionLast="47" xr6:coauthVersionMax="47" xr10:uidLastSave="{00000000-0000-0000-0000-000000000000}"/>
  <bookViews>
    <workbookView xWindow="-120" yWindow="-120" windowWidth="29040" windowHeight="16440" xr2:uid="{1D64301A-5AF4-4384-A753-53583CD296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E35" i="1"/>
  <c r="F35" i="1"/>
  <c r="G35" i="1"/>
  <c r="H35" i="1" s="1"/>
  <c r="D35" i="1"/>
  <c r="C35" i="1"/>
  <c r="C39" i="1"/>
  <c r="C38" i="1"/>
  <c r="D30" i="1"/>
  <c r="E30" i="1"/>
  <c r="E34" i="1" s="1"/>
  <c r="F30" i="1"/>
  <c r="G30" i="1"/>
  <c r="H30" i="1"/>
  <c r="H34" i="1" s="1"/>
  <c r="D31" i="1"/>
  <c r="E31" i="1"/>
  <c r="F31" i="1"/>
  <c r="G31" i="1"/>
  <c r="G34" i="1" s="1"/>
  <c r="H31" i="1"/>
  <c r="H32" i="1"/>
  <c r="D34" i="1"/>
  <c r="F34" i="1"/>
  <c r="C34" i="1"/>
  <c r="C33" i="1"/>
  <c r="E27" i="1"/>
  <c r="F27" i="1"/>
  <c r="G27" i="1"/>
  <c r="H27" i="1"/>
  <c r="D27" i="1"/>
  <c r="E26" i="1"/>
  <c r="F26" i="1"/>
  <c r="G26" i="1"/>
  <c r="H26" i="1"/>
  <c r="D26" i="1"/>
  <c r="E25" i="1"/>
  <c r="F25" i="1"/>
  <c r="G25" i="1"/>
  <c r="H25" i="1"/>
  <c r="D25" i="1"/>
  <c r="E24" i="1"/>
  <c r="F24" i="1"/>
  <c r="G24" i="1"/>
  <c r="H24" i="1"/>
  <c r="D24" i="1"/>
  <c r="E22" i="1"/>
  <c r="F22" i="1"/>
  <c r="G22" i="1"/>
  <c r="H22" i="1"/>
  <c r="D22" i="1"/>
  <c r="E20" i="1"/>
  <c r="F20" i="1"/>
  <c r="G20" i="1"/>
  <c r="H20" i="1"/>
  <c r="D20" i="1"/>
  <c r="E21" i="1"/>
  <c r="F21" i="1"/>
  <c r="G21" i="1"/>
  <c r="H21" i="1"/>
  <c r="D21" i="1"/>
  <c r="E18" i="1"/>
  <c r="F18" i="1"/>
  <c r="G18" i="1"/>
  <c r="H18" i="1"/>
  <c r="D18" i="1"/>
  <c r="D17" i="1"/>
  <c r="E16" i="1"/>
  <c r="E17" i="1" s="1"/>
  <c r="D16" i="1"/>
  <c r="C9" i="1"/>
  <c r="F16" i="1" l="1"/>
  <c r="F17" i="1" l="1"/>
  <c r="G16" i="1"/>
  <c r="H16" i="1" l="1"/>
  <c r="H17" i="1" s="1"/>
  <c r="G17" i="1"/>
</calcChain>
</file>

<file path=xl/sharedStrings.xml><?xml version="1.0" encoding="utf-8"?>
<sst xmlns="http://schemas.openxmlformats.org/spreadsheetml/2006/main" count="41" uniqueCount="32">
  <si>
    <t>Assumptions</t>
  </si>
  <si>
    <t xml:space="preserve">Revenue Year 1 </t>
  </si>
  <si>
    <t>Revenue Growth</t>
  </si>
  <si>
    <t>Capex</t>
  </si>
  <si>
    <t>COGS</t>
  </si>
  <si>
    <t>Fixed Costs</t>
  </si>
  <si>
    <t>Overhead</t>
  </si>
  <si>
    <t>Depreciation</t>
  </si>
  <si>
    <t>Tax Rate</t>
  </si>
  <si>
    <t>Terminal Value</t>
  </si>
  <si>
    <t>Discount Rate</t>
  </si>
  <si>
    <t>Year 0</t>
  </si>
  <si>
    <t>Year  1</t>
  </si>
  <si>
    <t>Year 2</t>
  </si>
  <si>
    <t>Year 3</t>
  </si>
  <si>
    <t>Year 4</t>
  </si>
  <si>
    <t>Year 5</t>
  </si>
  <si>
    <t>Income Statement</t>
  </si>
  <si>
    <t>Revenue</t>
  </si>
  <si>
    <t>Gross Profit</t>
  </si>
  <si>
    <t>EBITDA</t>
  </si>
  <si>
    <t>EBIT</t>
  </si>
  <si>
    <t>Taxes</t>
  </si>
  <si>
    <t>Net Income</t>
  </si>
  <si>
    <t>Free Cash Flow</t>
  </si>
  <si>
    <t>Analysis</t>
  </si>
  <si>
    <t>NPV</t>
  </si>
  <si>
    <t>IRR</t>
  </si>
  <si>
    <t>Payback Period</t>
  </si>
  <si>
    <t>Positive NPV, so proceed with project</t>
  </si>
  <si>
    <t>IRR &gt; Discount Rate, so proceed</t>
  </si>
  <si>
    <t>Cumulative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</si>
</sst>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43" fontId="0" fillId="0" borderId="0" xfId="1" applyFont="1"/>
    <xf numFmtId="43" fontId="0" fillId="0" borderId="0" xfId="0" applyNumberFormat="1"/>
    <xf numFmtId="9" fontId="1" fillId="0" borderId="0" xfId="1" applyNumberFormat="1" applyFont="1"/>
    <xf numFmtId="0" fontId="3" fillId="0" borderId="0" xfId="0" applyFont="1"/>
    <xf numFmtId="43" fontId="3" fillId="0" borderId="0" xfId="0" applyNumberFormat="1" applyFont="1"/>
    <xf numFmtId="0" fontId="0" fillId="0" borderId="1" xfId="0" applyBorder="1"/>
    <xf numFmtId="43" fontId="0" fillId="0" borderId="1" xfId="0" applyNumberFormat="1" applyBorder="1"/>
    <xf numFmtId="0" fontId="4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0" fillId="3" borderId="0" xfId="0" applyFill="1"/>
    <xf numFmtId="0" fontId="3" fillId="4" borderId="0" xfId="0" applyFont="1" applyFill="1"/>
    <xf numFmtId="0" fontId="0" fillId="4" borderId="0" xfId="0" applyFill="1"/>
    <xf numFmtId="43" fontId="3" fillId="4" borderId="0" xfId="0" applyNumberFormat="1" applyFont="1" applyFill="1"/>
    <xf numFmtId="43" fontId="0" fillId="0" borderId="0" xfId="0" applyNumberFormat="1" applyBorder="1"/>
    <xf numFmtId="43" fontId="3" fillId="4" borderId="2" xfId="0" applyNumberFormat="1" applyFont="1" applyFill="1" applyBorder="1"/>
    <xf numFmtId="0" fontId="0" fillId="0" borderId="0" xfId="0" applyFill="1" applyBorder="1"/>
    <xf numFmtId="43" fontId="0" fillId="4" borderId="3" xfId="0" applyNumberFormat="1" applyFill="1" applyBorder="1"/>
    <xf numFmtId="9" fontId="0" fillId="4" borderId="3" xfId="2" applyFont="1" applyFill="1" applyBorder="1"/>
    <xf numFmtId="2" fontId="0" fillId="4" borderId="3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2FE3-85E8-4738-B7E7-16FA3E54AA28}">
  <dimension ref="B2:H40"/>
  <sheetViews>
    <sheetView tabSelected="1" topLeftCell="A13" workbookViewId="0">
      <selection activeCell="E39" sqref="E39"/>
    </sheetView>
  </sheetViews>
  <sheetFormatPr defaultRowHeight="15" x14ac:dyDescent="0.25"/>
  <cols>
    <col min="2" max="2" width="20.5703125" bestFit="1" customWidth="1"/>
    <col min="3" max="6" width="12.28515625" bestFit="1" customWidth="1"/>
    <col min="7" max="7" width="11.5703125" bestFit="1" customWidth="1"/>
    <col min="8" max="8" width="13.28515625" bestFit="1" customWidth="1"/>
  </cols>
  <sheetData>
    <row r="2" spans="2:8" x14ac:dyDescent="0.25">
      <c r="B2" s="10" t="s">
        <v>0</v>
      </c>
      <c r="C2" s="9"/>
    </row>
    <row r="3" spans="2:8" x14ac:dyDescent="0.25">
      <c r="B3" t="s">
        <v>1</v>
      </c>
      <c r="C3" s="2">
        <v>700000</v>
      </c>
    </row>
    <row r="4" spans="2:8" x14ac:dyDescent="0.25">
      <c r="B4" t="s">
        <v>2</v>
      </c>
      <c r="C4" s="4">
        <v>0.04</v>
      </c>
    </row>
    <row r="5" spans="2:8" x14ac:dyDescent="0.25">
      <c r="B5" t="s">
        <v>3</v>
      </c>
      <c r="C5" s="2">
        <v>500000</v>
      </c>
    </row>
    <row r="6" spans="2:8" x14ac:dyDescent="0.25">
      <c r="B6" t="s">
        <v>4</v>
      </c>
      <c r="C6" s="1">
        <v>0.35</v>
      </c>
    </row>
    <row r="7" spans="2:8" x14ac:dyDescent="0.25">
      <c r="B7" t="s">
        <v>5</v>
      </c>
      <c r="C7" s="2">
        <v>300000</v>
      </c>
    </row>
    <row r="8" spans="2:8" x14ac:dyDescent="0.25">
      <c r="B8" t="s">
        <v>6</v>
      </c>
      <c r="C8" s="1">
        <v>0.05</v>
      </c>
    </row>
    <row r="9" spans="2:8" x14ac:dyDescent="0.25">
      <c r="B9" t="s">
        <v>7</v>
      </c>
      <c r="C9" s="3">
        <f>C5/5</f>
        <v>100000</v>
      </c>
    </row>
    <row r="10" spans="2:8" x14ac:dyDescent="0.25">
      <c r="B10" t="s">
        <v>8</v>
      </c>
      <c r="C10" s="1">
        <v>0.25</v>
      </c>
    </row>
    <row r="11" spans="2:8" x14ac:dyDescent="0.25">
      <c r="B11" t="s">
        <v>9</v>
      </c>
      <c r="C11" s="3">
        <v>6</v>
      </c>
    </row>
    <row r="12" spans="2:8" x14ac:dyDescent="0.25">
      <c r="B12" t="s">
        <v>10</v>
      </c>
      <c r="C12" s="1">
        <v>0.1</v>
      </c>
    </row>
    <row r="14" spans="2:8" x14ac:dyDescent="0.25">
      <c r="B14" s="11"/>
      <c r="C14" s="11" t="s">
        <v>11</v>
      </c>
      <c r="D14" s="11" t="s">
        <v>12</v>
      </c>
      <c r="E14" s="11" t="s">
        <v>13</v>
      </c>
      <c r="F14" s="11" t="s">
        <v>14</v>
      </c>
      <c r="G14" s="11" t="s">
        <v>15</v>
      </c>
      <c r="H14" s="11" t="s">
        <v>16</v>
      </c>
    </row>
    <row r="15" spans="2:8" x14ac:dyDescent="0.25">
      <c r="B15" s="12" t="s">
        <v>17</v>
      </c>
      <c r="C15" s="13"/>
      <c r="D15" s="13"/>
      <c r="E15" s="13"/>
      <c r="F15" s="13"/>
      <c r="G15" s="13"/>
      <c r="H15" s="13"/>
    </row>
    <row r="16" spans="2:8" x14ac:dyDescent="0.25">
      <c r="B16" t="s">
        <v>18</v>
      </c>
      <c r="D16" s="3">
        <f>$C$3</f>
        <v>700000</v>
      </c>
      <c r="E16" s="3">
        <f>D16*(1+$C$4)</f>
        <v>728000</v>
      </c>
      <c r="F16" s="3">
        <f t="shared" ref="F16:H16" si="0">E16*(1+$C$4)</f>
        <v>757120</v>
      </c>
      <c r="G16" s="3">
        <f t="shared" si="0"/>
        <v>787404.80000000005</v>
      </c>
      <c r="H16" s="3">
        <f t="shared" si="0"/>
        <v>818900.99200000009</v>
      </c>
    </row>
    <row r="17" spans="2:8" x14ac:dyDescent="0.25">
      <c r="B17" s="7" t="s">
        <v>4</v>
      </c>
      <c r="C17" s="7"/>
      <c r="D17" s="8">
        <f>D16*$C$6</f>
        <v>244999.99999999997</v>
      </c>
      <c r="E17" s="8">
        <f t="shared" ref="E17:H17" si="1">E16*$C$6</f>
        <v>254799.99999999997</v>
      </c>
      <c r="F17" s="8">
        <f t="shared" si="1"/>
        <v>264992</v>
      </c>
      <c r="G17" s="8">
        <f t="shared" si="1"/>
        <v>275591.67999999999</v>
      </c>
      <c r="H17" s="8">
        <f t="shared" si="1"/>
        <v>286615.34720000002</v>
      </c>
    </row>
    <row r="18" spans="2:8" x14ac:dyDescent="0.25">
      <c r="B18" s="5" t="s">
        <v>19</v>
      </c>
      <c r="C18" s="5"/>
      <c r="D18" s="6">
        <f>D16-D17</f>
        <v>455000</v>
      </c>
      <c r="E18" s="6">
        <f t="shared" ref="E18:H18" si="2">E16-E17</f>
        <v>473200</v>
      </c>
      <c r="F18" s="6">
        <f t="shared" si="2"/>
        <v>492128</v>
      </c>
      <c r="G18" s="6">
        <f t="shared" si="2"/>
        <v>511813.12000000005</v>
      </c>
      <c r="H18" s="6">
        <f t="shared" si="2"/>
        <v>532285.64480000013</v>
      </c>
    </row>
    <row r="20" spans="2:8" x14ac:dyDescent="0.25">
      <c r="B20" t="s">
        <v>5</v>
      </c>
      <c r="D20" s="3">
        <f>$C$7</f>
        <v>300000</v>
      </c>
      <c r="E20" s="3">
        <f t="shared" ref="E20:H20" si="3">$C$7</f>
        <v>300000</v>
      </c>
      <c r="F20" s="3">
        <f t="shared" si="3"/>
        <v>300000</v>
      </c>
      <c r="G20" s="3">
        <f t="shared" si="3"/>
        <v>300000</v>
      </c>
      <c r="H20" s="3">
        <f t="shared" si="3"/>
        <v>300000</v>
      </c>
    </row>
    <row r="21" spans="2:8" x14ac:dyDescent="0.25">
      <c r="B21" t="s">
        <v>6</v>
      </c>
      <c r="D21" s="3">
        <f>D16*$C$8</f>
        <v>35000</v>
      </c>
      <c r="E21" s="3">
        <f t="shared" ref="E21:H21" si="4">E16*$C$8</f>
        <v>36400</v>
      </c>
      <c r="F21" s="3">
        <f t="shared" si="4"/>
        <v>37856</v>
      </c>
      <c r="G21" s="3">
        <f t="shared" si="4"/>
        <v>39370.240000000005</v>
      </c>
      <c r="H21" s="3">
        <f t="shared" si="4"/>
        <v>40945.049600000006</v>
      </c>
    </row>
    <row r="22" spans="2:8" x14ac:dyDescent="0.25">
      <c r="B22" s="5" t="s">
        <v>20</v>
      </c>
      <c r="D22" s="6">
        <f>D18-D20-D21</f>
        <v>120000</v>
      </c>
      <c r="E22" s="6">
        <f t="shared" ref="E22:H22" si="5">E18-E20-E21</f>
        <v>136800</v>
      </c>
      <c r="F22" s="6">
        <f t="shared" si="5"/>
        <v>154272</v>
      </c>
      <c r="G22" s="6">
        <f t="shared" si="5"/>
        <v>172442.88000000006</v>
      </c>
      <c r="H22" s="6">
        <f t="shared" si="5"/>
        <v>191340.59520000013</v>
      </c>
    </row>
    <row r="24" spans="2:8" x14ac:dyDescent="0.25">
      <c r="B24" t="s">
        <v>7</v>
      </c>
      <c r="D24" s="3">
        <f>$C$9</f>
        <v>100000</v>
      </c>
      <c r="E24" s="3">
        <f t="shared" ref="E24:H24" si="6">$C$9</f>
        <v>100000</v>
      </c>
      <c r="F24" s="3">
        <f t="shared" si="6"/>
        <v>100000</v>
      </c>
      <c r="G24" s="3">
        <f t="shared" si="6"/>
        <v>100000</v>
      </c>
      <c r="H24" s="3">
        <f t="shared" si="6"/>
        <v>100000</v>
      </c>
    </row>
    <row r="25" spans="2:8" x14ac:dyDescent="0.25">
      <c r="B25" t="s">
        <v>21</v>
      </c>
      <c r="D25" s="3">
        <f>D22-D24</f>
        <v>20000</v>
      </c>
      <c r="E25" s="3">
        <f t="shared" ref="E25:H25" si="7">E22-E24</f>
        <v>36800</v>
      </c>
      <c r="F25" s="3">
        <f t="shared" si="7"/>
        <v>54272</v>
      </c>
      <c r="G25" s="3">
        <f t="shared" si="7"/>
        <v>72442.880000000063</v>
      </c>
      <c r="H25" s="3">
        <f t="shared" si="7"/>
        <v>91340.595200000127</v>
      </c>
    </row>
    <row r="26" spans="2:8" x14ac:dyDescent="0.25">
      <c r="B26" s="7" t="s">
        <v>22</v>
      </c>
      <c r="C26" s="7"/>
      <c r="D26" s="8">
        <f>IF(D25&lt;0,0,D25*$C$10)</f>
        <v>5000</v>
      </c>
      <c r="E26" s="8">
        <f t="shared" ref="E26:H26" si="8">IF(E25&lt;0,0,E25*$C$10)</f>
        <v>9200</v>
      </c>
      <c r="F26" s="8">
        <f t="shared" si="8"/>
        <v>13568</v>
      </c>
      <c r="G26" s="8">
        <f t="shared" si="8"/>
        <v>18110.720000000016</v>
      </c>
      <c r="H26" s="8">
        <f t="shared" si="8"/>
        <v>22835.148800000032</v>
      </c>
    </row>
    <row r="27" spans="2:8" x14ac:dyDescent="0.25">
      <c r="B27" s="14" t="s">
        <v>23</v>
      </c>
      <c r="C27" s="15"/>
      <c r="D27" s="16">
        <f>D25-D26</f>
        <v>15000</v>
      </c>
      <c r="E27" s="16">
        <f t="shared" ref="E27:H27" si="9">E25-E26</f>
        <v>27600</v>
      </c>
      <c r="F27" s="16">
        <f t="shared" si="9"/>
        <v>40704</v>
      </c>
      <c r="G27" s="16">
        <f t="shared" si="9"/>
        <v>54332.160000000047</v>
      </c>
      <c r="H27" s="16">
        <f t="shared" si="9"/>
        <v>68505.446400000103</v>
      </c>
    </row>
    <row r="29" spans="2:8" x14ac:dyDescent="0.25">
      <c r="B29" s="12" t="s">
        <v>24</v>
      </c>
      <c r="C29" s="13"/>
      <c r="D29" s="13"/>
      <c r="E29" s="13"/>
      <c r="F29" s="13"/>
      <c r="G29" s="13"/>
      <c r="H29" s="13"/>
    </row>
    <row r="30" spans="2:8" x14ac:dyDescent="0.25">
      <c r="B30" t="s">
        <v>23</v>
      </c>
      <c r="C30" s="3"/>
      <c r="D30" s="3">
        <f>D27</f>
        <v>15000</v>
      </c>
      <c r="E30" s="3">
        <f t="shared" ref="E30:H30" si="10">E27</f>
        <v>27600</v>
      </c>
      <c r="F30" s="3">
        <f t="shared" si="10"/>
        <v>40704</v>
      </c>
      <c r="G30" s="3">
        <f t="shared" si="10"/>
        <v>54332.160000000047</v>
      </c>
      <c r="H30" s="3">
        <f t="shared" si="10"/>
        <v>68505.446400000103</v>
      </c>
    </row>
    <row r="31" spans="2:8" x14ac:dyDescent="0.25">
      <c r="B31" t="s">
        <v>7</v>
      </c>
      <c r="C31" s="3"/>
      <c r="D31" s="3">
        <f>D24</f>
        <v>100000</v>
      </c>
      <c r="E31" s="3">
        <f t="shared" ref="E31:H31" si="11">E24</f>
        <v>100000</v>
      </c>
      <c r="F31" s="3">
        <f t="shared" si="11"/>
        <v>100000</v>
      </c>
      <c r="G31" s="3">
        <f t="shared" si="11"/>
        <v>100000</v>
      </c>
      <c r="H31" s="3">
        <f t="shared" si="11"/>
        <v>100000</v>
      </c>
    </row>
    <row r="32" spans="2:8" x14ac:dyDescent="0.25">
      <c r="B32" t="s">
        <v>9</v>
      </c>
      <c r="C32" s="3"/>
      <c r="D32" s="3"/>
      <c r="E32" s="3"/>
      <c r="F32" s="3"/>
      <c r="G32" s="3"/>
      <c r="H32" s="3">
        <f>H22*C11</f>
        <v>1148043.5712000008</v>
      </c>
    </row>
    <row r="33" spans="2:8" x14ac:dyDescent="0.25">
      <c r="B33" s="7" t="s">
        <v>3</v>
      </c>
      <c r="C33" s="17">
        <f>-C5</f>
        <v>-500000</v>
      </c>
      <c r="D33" s="8"/>
      <c r="E33" s="8"/>
      <c r="F33" s="8"/>
      <c r="G33" s="8"/>
      <c r="H33" s="8"/>
    </row>
    <row r="34" spans="2:8" x14ac:dyDescent="0.25">
      <c r="B34" s="14" t="s">
        <v>24</v>
      </c>
      <c r="C34" s="18">
        <f>SUM(C30:C33)</f>
        <v>-500000</v>
      </c>
      <c r="D34" s="16">
        <f t="shared" ref="D34:H34" si="12">SUM(D30:D33)</f>
        <v>115000</v>
      </c>
      <c r="E34" s="16">
        <f t="shared" si="12"/>
        <v>127600</v>
      </c>
      <c r="F34" s="16">
        <f t="shared" si="12"/>
        <v>140704</v>
      </c>
      <c r="G34" s="16">
        <f t="shared" si="12"/>
        <v>154332.16000000003</v>
      </c>
      <c r="H34" s="16">
        <f t="shared" si="12"/>
        <v>1316549.0176000008</v>
      </c>
    </row>
    <row r="35" spans="2:8" x14ac:dyDescent="0.25">
      <c r="B35" s="19" t="s">
        <v>31</v>
      </c>
      <c r="C35" s="3">
        <f>C34</f>
        <v>-500000</v>
      </c>
      <c r="D35" s="3">
        <f>C35+D34</f>
        <v>-385000</v>
      </c>
      <c r="E35" s="3">
        <f t="shared" ref="E35:H35" si="13">D35+E34</f>
        <v>-257400</v>
      </c>
      <c r="F35" s="3">
        <f t="shared" si="13"/>
        <v>-116696</v>
      </c>
      <c r="G35" s="3">
        <f t="shared" si="13"/>
        <v>37636.160000000033</v>
      </c>
      <c r="H35" s="3">
        <f t="shared" si="13"/>
        <v>1354185.177600001</v>
      </c>
    </row>
    <row r="37" spans="2:8" x14ac:dyDescent="0.25">
      <c r="B37" s="12" t="s">
        <v>25</v>
      </c>
      <c r="C37" s="13"/>
      <c r="D37" s="13"/>
      <c r="E37" s="13"/>
      <c r="F37" s="13"/>
      <c r="G37" s="13"/>
      <c r="H37" s="13"/>
    </row>
    <row r="38" spans="2:8" x14ac:dyDescent="0.25">
      <c r="B38" t="s">
        <v>26</v>
      </c>
      <c r="C38" s="20">
        <f>NPV(C12,D34:H34)+C34</f>
        <v>738597.29750203365</v>
      </c>
      <c r="D38" t="s">
        <v>29</v>
      </c>
    </row>
    <row r="39" spans="2:8" x14ac:dyDescent="0.25">
      <c r="B39" t="s">
        <v>27</v>
      </c>
      <c r="C39" s="21">
        <f>IRR(C34:H34)</f>
        <v>0.38711822490654613</v>
      </c>
      <c r="D39" t="s">
        <v>30</v>
      </c>
    </row>
    <row r="40" spans="2:8" x14ac:dyDescent="0.25">
      <c r="B40" t="s">
        <v>28</v>
      </c>
      <c r="C40" s="22">
        <f>3+ABS(F35/G34)</f>
        <v>3.7561353382211458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gelo alegre</dc:creator>
  <cp:lastModifiedBy>gelo alegre</cp:lastModifiedBy>
  <dcterms:created xsi:type="dcterms:W3CDTF">2025-06-16T11:03:51Z</dcterms:created>
  <dcterms:modified xsi:type="dcterms:W3CDTF">2025-06-17T00:04:09Z</dcterms:modified>
</cp:coreProperties>
</file>