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ysteltronik\Proyectos\AppMoviel BienPropio\"/>
    </mc:Choice>
  </mc:AlternateContent>
  <bookViews>
    <workbookView xWindow="0" yWindow="0" windowWidth="23040" windowHeight="9372" activeTab="2"/>
  </bookViews>
  <sheets>
    <sheet name="Por Recursos" sheetId="5" r:id="rId1"/>
    <sheet name="Presupuesto Detallado" sheetId="1" r:id="rId2"/>
    <sheet name="Hoja1" sheetId="7" r:id="rId3"/>
    <sheet name="Datos" sheetId="6" r:id="rId4"/>
    <sheet name="Instructivo" sheetId="2" r:id="rId5"/>
  </sheets>
  <definedNames>
    <definedName name="_xlnm.Print_Area" localSheetId="4">Instructivo!$A$1:$D$34</definedName>
    <definedName name="_xlnm.Print_Area" localSheetId="0">'Por Recursos'!$A$1:$H$183</definedName>
    <definedName name="_xlnm.Print_Area" localSheetId="1">'Presupuesto Detallado'!$A$1:$J$140</definedName>
    <definedName name="_xlnm.Print_Titles" localSheetId="0">'Por Recursos'!$1:$6</definedName>
    <definedName name="_xlnm.Print_Titles" localSheetId="1">'Presupuesto Detallado'!$1:$6</definedName>
  </definedNames>
  <calcPr calcId="152511" concurrentCalc="0"/>
</workbook>
</file>

<file path=xl/calcChain.xml><?xml version="1.0" encoding="utf-8"?>
<calcChain xmlns="http://schemas.openxmlformats.org/spreadsheetml/2006/main">
  <c r="F23" i="7" l="1"/>
  <c r="F6" i="7"/>
  <c r="F8" i="7"/>
  <c r="F10" i="7"/>
  <c r="F12" i="7"/>
  <c r="F14" i="7"/>
  <c r="F16" i="7"/>
  <c r="F19" i="7"/>
  <c r="F20" i="7"/>
  <c r="F4" i="7"/>
  <c r="I3" i="7"/>
  <c r="H3" i="7"/>
  <c r="D4" i="7"/>
  <c r="D6" i="7"/>
  <c r="D8" i="7"/>
  <c r="D10" i="7"/>
  <c r="D12" i="7"/>
  <c r="D14" i="7"/>
  <c r="D16" i="7"/>
  <c r="D19" i="7"/>
  <c r="D20" i="7"/>
  <c r="D23" i="7"/>
  <c r="B23" i="7"/>
  <c r="H33" i="1"/>
  <c r="I33" i="1"/>
  <c r="F33" i="1"/>
  <c r="E33" i="1"/>
  <c r="H59" i="1"/>
  <c r="I59" i="1"/>
  <c r="H60" i="1"/>
  <c r="I60" i="1"/>
  <c r="H61" i="1"/>
  <c r="I61" i="1"/>
  <c r="I58" i="1"/>
  <c r="H63" i="1"/>
  <c r="I63" i="1"/>
  <c r="H64" i="1"/>
  <c r="I64" i="1"/>
  <c r="H65" i="1"/>
  <c r="I65" i="1"/>
  <c r="I62" i="1"/>
  <c r="I52" i="1"/>
  <c r="F61" i="1"/>
  <c r="E61" i="1"/>
  <c r="F60" i="1"/>
  <c r="E60" i="1"/>
  <c r="F59" i="1"/>
  <c r="E59" i="1"/>
  <c r="H10" i="1"/>
  <c r="I10" i="1"/>
  <c r="H11" i="1"/>
  <c r="I11" i="1"/>
  <c r="H12" i="1"/>
  <c r="I12" i="1"/>
  <c r="H13" i="1"/>
  <c r="I13" i="1"/>
  <c r="I9" i="1"/>
  <c r="H15" i="1"/>
  <c r="I15" i="1"/>
  <c r="H16" i="1"/>
  <c r="I16" i="1"/>
  <c r="H17" i="1"/>
  <c r="I17" i="1"/>
  <c r="H18" i="1"/>
  <c r="I18" i="1"/>
  <c r="H19" i="1"/>
  <c r="I19" i="1"/>
  <c r="H20" i="1"/>
  <c r="I20" i="1"/>
  <c r="H21" i="1"/>
  <c r="I21" i="1"/>
  <c r="I14" i="1"/>
  <c r="I8" i="1"/>
  <c r="H23" i="1"/>
  <c r="I23" i="1"/>
  <c r="H24" i="1"/>
  <c r="I24" i="1"/>
  <c r="H25" i="1"/>
  <c r="I25" i="1"/>
  <c r="H26" i="1"/>
  <c r="I26" i="1"/>
  <c r="H27" i="1"/>
  <c r="I27" i="1"/>
  <c r="I22" i="1"/>
  <c r="I7" i="1"/>
  <c r="H31" i="1"/>
  <c r="I31" i="1"/>
  <c r="H32" i="1"/>
  <c r="I32" i="1"/>
  <c r="I30" i="1"/>
  <c r="I29" i="1"/>
  <c r="H44" i="1"/>
  <c r="I44" i="1"/>
  <c r="H45" i="1"/>
  <c r="I45" i="1"/>
  <c r="H46" i="1"/>
  <c r="I46" i="1"/>
  <c r="H48" i="1"/>
  <c r="I48" i="1"/>
  <c r="H49" i="1"/>
  <c r="I49" i="1"/>
  <c r="H50" i="1"/>
  <c r="I50" i="1"/>
  <c r="I47" i="1"/>
  <c r="I43" i="1"/>
  <c r="I28" i="1"/>
  <c r="H70" i="1"/>
  <c r="I70" i="1"/>
  <c r="H71" i="1"/>
  <c r="I71" i="1"/>
  <c r="H72" i="1"/>
  <c r="I72" i="1"/>
  <c r="H73" i="1"/>
  <c r="I73" i="1"/>
  <c r="I69" i="1"/>
  <c r="I67" i="1"/>
  <c r="H82" i="1"/>
  <c r="I82" i="1"/>
  <c r="I81" i="1"/>
  <c r="I79" i="1"/>
  <c r="G4" i="1"/>
  <c r="F71" i="1"/>
  <c r="E71" i="1"/>
  <c r="E73" i="1"/>
  <c r="F73" i="1"/>
  <c r="F82" i="1"/>
  <c r="E82" i="1"/>
  <c r="F72" i="1"/>
  <c r="E72" i="1"/>
  <c r="F70" i="1"/>
  <c r="E70" i="1"/>
  <c r="F65" i="1"/>
  <c r="E65" i="1"/>
  <c r="F64" i="1"/>
  <c r="E64" i="1"/>
  <c r="F63" i="1"/>
  <c r="E63" i="1"/>
  <c r="H55" i="1"/>
  <c r="I55" i="1"/>
  <c r="H56" i="1"/>
  <c r="I56" i="1"/>
  <c r="H57" i="1"/>
  <c r="I57" i="1"/>
  <c r="I54" i="1"/>
  <c r="F57" i="1"/>
  <c r="E57" i="1"/>
  <c r="F56" i="1"/>
  <c r="E56" i="1"/>
  <c r="F55" i="1"/>
  <c r="E55" i="1"/>
  <c r="F50" i="1"/>
  <c r="E50" i="1"/>
  <c r="F49" i="1"/>
  <c r="E49" i="1"/>
  <c r="F48" i="1"/>
  <c r="E48" i="1"/>
  <c r="H42" i="1"/>
  <c r="I42" i="1"/>
  <c r="F42" i="1"/>
  <c r="E42" i="1"/>
  <c r="E45" i="1"/>
  <c r="F45" i="1"/>
  <c r="E40" i="1"/>
  <c r="F40" i="1"/>
  <c r="H40" i="1"/>
  <c r="I40" i="1"/>
  <c r="E32" i="1"/>
  <c r="F32" i="1"/>
  <c r="E41" i="1"/>
  <c r="F41" i="1"/>
  <c r="H41" i="1"/>
  <c r="I41" i="1"/>
  <c r="H39" i="1"/>
  <c r="I39" i="1"/>
  <c r="F39" i="1"/>
  <c r="E39" i="1"/>
  <c r="E13" i="1"/>
  <c r="F13" i="1"/>
  <c r="F10" i="1"/>
  <c r="F11" i="1"/>
  <c r="F12" i="1"/>
  <c r="F15" i="1"/>
  <c r="F16" i="1"/>
  <c r="F17" i="1"/>
  <c r="F18" i="1"/>
  <c r="F19" i="1"/>
  <c r="F20" i="1"/>
  <c r="F21" i="1"/>
  <c r="F23" i="1"/>
  <c r="F24" i="1"/>
  <c r="F25" i="1"/>
  <c r="F26" i="1"/>
  <c r="F27" i="1"/>
  <c r="F31" i="1"/>
  <c r="G21" i="5"/>
  <c r="G22" i="5"/>
  <c r="G23" i="5"/>
  <c r="G19" i="5"/>
  <c r="G7" i="5"/>
  <c r="H38" i="1"/>
  <c r="I38" i="1"/>
  <c r="E12" i="5"/>
  <c r="F12" i="5"/>
  <c r="E10" i="5"/>
  <c r="F10" i="5"/>
  <c r="E21" i="5"/>
  <c r="F21" i="5"/>
  <c r="E22" i="5"/>
  <c r="F22" i="5"/>
  <c r="E23" i="5"/>
  <c r="F23" i="5"/>
  <c r="E15" i="5"/>
  <c r="F46" i="1"/>
  <c r="E46" i="1"/>
  <c r="F44" i="1"/>
  <c r="E44" i="1"/>
  <c r="F38" i="1"/>
  <c r="E38" i="1"/>
  <c r="H37" i="1"/>
  <c r="I37" i="1"/>
  <c r="F37" i="1"/>
  <c r="E37" i="1"/>
  <c r="E24" i="1"/>
  <c r="E18" i="1"/>
  <c r="E16" i="1"/>
  <c r="E11" i="1"/>
  <c r="E12" i="1"/>
  <c r="I36" i="1"/>
  <c r="F28" i="5"/>
  <c r="F27" i="5"/>
  <c r="F26" i="5"/>
  <c r="F24" i="5"/>
  <c r="F20" i="5"/>
  <c r="F18" i="5"/>
  <c r="F17" i="5"/>
  <c r="F15" i="5"/>
  <c r="F14" i="5"/>
  <c r="F11" i="5"/>
  <c r="F9" i="5"/>
  <c r="E28" i="5"/>
  <c r="E27" i="5"/>
  <c r="E26" i="5"/>
  <c r="E24" i="5"/>
  <c r="E20" i="5"/>
  <c r="E18" i="5"/>
  <c r="E17" i="5"/>
  <c r="E14" i="5"/>
  <c r="E9" i="5"/>
  <c r="E11" i="5"/>
  <c r="E19" i="1"/>
  <c r="E10" i="1"/>
  <c r="E21" i="1"/>
  <c r="E20" i="1"/>
  <c r="E17" i="1"/>
  <c r="E15" i="1"/>
  <c r="E27" i="1"/>
  <c r="E26" i="1"/>
  <c r="E25" i="1"/>
  <c r="E23" i="1"/>
  <c r="E31" i="1"/>
  <c r="G16" i="5"/>
  <c r="G13" i="5"/>
  <c r="G8" i="5"/>
  <c r="G2" i="5"/>
  <c r="G25" i="5"/>
  <c r="E4" i="5"/>
  <c r="F4" i="5"/>
  <c r="G4" i="5"/>
  <c r="H4" i="1"/>
  <c r="I4" i="1"/>
</calcChain>
</file>

<file path=xl/sharedStrings.xml><?xml version="1.0" encoding="utf-8"?>
<sst xmlns="http://schemas.openxmlformats.org/spreadsheetml/2006/main" count="265" uniqueCount="141">
  <si>
    <t>Columna</t>
  </si>
  <si>
    <t>Instrucciones</t>
  </si>
  <si>
    <t>Elaborado por: pmoinformatica.com</t>
  </si>
  <si>
    <t>Presupuesto de Proyecto</t>
  </si>
  <si>
    <t>Elemento</t>
  </si>
  <si>
    <t>Unidades</t>
  </si>
  <si>
    <t>Tasa</t>
  </si>
  <si>
    <t>Presupuesto</t>
  </si>
  <si>
    <t>Código</t>
  </si>
  <si>
    <t>Labor (Personal)</t>
  </si>
  <si>
    <t>Consultoría</t>
  </si>
  <si>
    <t>Materiales</t>
  </si>
  <si>
    <t>Licencias</t>
  </si>
  <si>
    <t>Gastos Indirectos</t>
  </si>
  <si>
    <t>1.1</t>
  </si>
  <si>
    <t>1.1.1</t>
  </si>
  <si>
    <t>1.1.2</t>
  </si>
  <si>
    <t>1.2</t>
  </si>
  <si>
    <t>2.1</t>
  </si>
  <si>
    <t>2.1.1</t>
  </si>
  <si>
    <t>Total</t>
  </si>
  <si>
    <t>Reservas</t>
  </si>
  <si>
    <t>% Reserva de Contingencia</t>
  </si>
  <si>
    <t>Costos Indirectos</t>
  </si>
  <si>
    <t>Categoría</t>
  </si>
  <si>
    <t>Recurso</t>
  </si>
  <si>
    <t>Tipo de Recurso</t>
  </si>
  <si>
    <t>Tipo de Unidades</t>
  </si>
  <si>
    <t>Horas / Jornadas</t>
  </si>
  <si>
    <t>Cantidad</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</si>
  <si>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</si>
  <si>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</si>
  <si>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</si>
  <si>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</si>
  <si>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</si>
  <si>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</si>
  <si>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</si>
  <si>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</si>
  <si>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</si>
  <si>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</si>
  <si>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</si>
  <si>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</si>
  <si>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</si>
  <si>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</si>
  <si>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</si>
  <si>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</si>
  <si>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</si>
  <si>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</si>
  <si>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</si>
  <si>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</si>
  <si>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</si>
  <si>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</si>
  <si>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</si>
  <si>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Análista de sistemas 1</t>
  </si>
  <si>
    <t>Programador 1</t>
  </si>
  <si>
    <t>Experto en sistemas informaticos</t>
  </si>
  <si>
    <t>MiiCard</t>
  </si>
  <si>
    <t>Company</t>
  </si>
  <si>
    <t>Conputadoras 1</t>
  </si>
  <si>
    <t>Hosting</t>
  </si>
  <si>
    <t>Dominio del sistema</t>
  </si>
  <si>
    <t>Paquete de  glyphicons</t>
  </si>
  <si>
    <t>Servicios Basicos</t>
  </si>
  <si>
    <t>Internet</t>
  </si>
  <si>
    <t>Caja chica</t>
  </si>
  <si>
    <t>Mensual</t>
  </si>
  <si>
    <t>MiiCard Company</t>
  </si>
  <si>
    <t>Fecha de Inicio: 3/1/2017</t>
  </si>
  <si>
    <t>Líder del Proyecto: Angelo Flores</t>
  </si>
  <si>
    <t>Análisis y Diseño</t>
  </si>
  <si>
    <t>Toma de Requerimentos</t>
  </si>
  <si>
    <t>Experto en Marketing</t>
  </si>
  <si>
    <t>Herramienta Case Gliffy</t>
  </si>
  <si>
    <t>Semanal</t>
  </si>
  <si>
    <t>Horas/maquina</t>
  </si>
  <si>
    <t>Programador 2</t>
  </si>
  <si>
    <t>Análista de sistemas 2</t>
  </si>
  <si>
    <t xml:space="preserve">        Planteamiento del proyecto</t>
  </si>
  <si>
    <t>Motor de base de datos MySQL</t>
  </si>
  <si>
    <t>Desarrollo</t>
  </si>
  <si>
    <t>Diseño de la Solucion del proyecto</t>
  </si>
  <si>
    <t xml:space="preserve">Impementacion de la solucion </t>
  </si>
  <si>
    <t>FrameWork Symfony</t>
  </si>
  <si>
    <t>Elaborado por: miicard.com</t>
  </si>
  <si>
    <t>Diseñador grafico 1</t>
  </si>
  <si>
    <t>Investigacíon del proyecto</t>
  </si>
  <si>
    <t>Técnico electrónico 1</t>
  </si>
  <si>
    <t>Implementacion</t>
  </si>
  <si>
    <t>Pruebas</t>
  </si>
  <si>
    <t>Creacion del avatar animado</t>
  </si>
  <si>
    <t xml:space="preserve">Unity C# </t>
  </si>
  <si>
    <t>Sdk Kinect</t>
  </si>
  <si>
    <t>Kinect 2.0</t>
  </si>
  <si>
    <t>Computadora central</t>
  </si>
  <si>
    <t>Desarrollo del Modulo de detecion de movimientos</t>
  </si>
  <si>
    <t>Kinect 2.0 Desarrollo</t>
  </si>
  <si>
    <t>Desarrollo del Modulo de generacion de datos estadisticos</t>
  </si>
  <si>
    <t>Visual Studio 2013</t>
  </si>
  <si>
    <t>2.1.2</t>
  </si>
  <si>
    <t>2.1.3</t>
  </si>
  <si>
    <t>2.1.4</t>
  </si>
  <si>
    <t>Desarrollo del disposivo integrador.</t>
  </si>
  <si>
    <t>Desarrollo de pruebas alfa  a la aplicacion</t>
  </si>
  <si>
    <t>Desarrollo de pruebas beta  a la aplicacion</t>
  </si>
  <si>
    <t>3.1</t>
  </si>
  <si>
    <t>3.2</t>
  </si>
  <si>
    <t>4.1</t>
  </si>
  <si>
    <t>Instalacion de dispositivo a la maquina dispensadora</t>
  </si>
  <si>
    <t>Mantenimiento</t>
  </si>
  <si>
    <t>5.1</t>
  </si>
  <si>
    <t>Asistencia de soporte tecnico</t>
  </si>
  <si>
    <t>Elaborado por: Systeltronik</t>
  </si>
  <si>
    <t>Fecha de Inicio:</t>
  </si>
  <si>
    <t xml:space="preserve">Líder del Proyecto: </t>
  </si>
  <si>
    <t>3.3</t>
  </si>
  <si>
    <t>Correccion de errores de prueba alfa</t>
  </si>
  <si>
    <t>Líder del Proyecto:</t>
  </si>
  <si>
    <t xml:space="preserve">Fecha de Inicio: </t>
  </si>
  <si>
    <t>Elaborado por:</t>
  </si>
  <si>
    <t xml:space="preserve">Módulo 1: </t>
  </si>
  <si>
    <t>Módulo 2:</t>
  </si>
  <si>
    <t xml:space="preserve"> Búsqueda de la Propiedad</t>
  </si>
  <si>
    <t>Módulo 3:</t>
  </si>
  <si>
    <t xml:space="preserve"> Registro de la propiedad</t>
  </si>
  <si>
    <t xml:space="preserve">Módulo 4: </t>
  </si>
  <si>
    <t>Book de Propiedad</t>
  </si>
  <si>
    <t xml:space="preserve">Módulo 5: </t>
  </si>
  <si>
    <t xml:space="preserve">Integración con la base de datos de las propiedades </t>
  </si>
  <si>
    <t>Módulo 6:</t>
  </si>
  <si>
    <t xml:space="preserve">Información </t>
  </si>
  <si>
    <t>Módulo 7:</t>
  </si>
  <si>
    <t xml:space="preserve"> Traducción de la APP móvil. (Español e Inglés) </t>
  </si>
  <si>
    <t>Gestion de usuario</t>
  </si>
  <si>
    <t>Pruebas alfa</t>
  </si>
  <si>
    <t>Preuba beta</t>
  </si>
  <si>
    <t>costo-Dia</t>
  </si>
  <si>
    <t>ionic</t>
  </si>
  <si>
    <t>android y ios</t>
  </si>
  <si>
    <t>dias/Laborables</t>
  </si>
  <si>
    <t>Ionic</t>
  </si>
  <si>
    <t>Android y 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</si>
</sst>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164" fontId="0" fillId="3" borderId="0" xfId="0" applyNumberForma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164" fontId="0" fillId="2" borderId="0" xfId="0" applyNumberFormat="1" applyFill="1" applyBorder="1"/>
    <xf numFmtId="0" fontId="0" fillId="0" borderId="2" xfId="0" applyBorder="1"/>
    <xf numFmtId="0" fontId="3" fillId="0" borderId="2" xfId="0" applyFont="1" applyBorder="1" applyAlignment="1">
      <alignment vertic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1066800</xdr:colOff>
      <xdr:row>0</xdr:row>
      <xdr:rowOff>19050</xdr:rowOff>
    </xdr:from>
    <xdr:to>
      <xdr:col>4</xdr:col>
      <xdr:colOff>133350</xdr:colOff>
      <xdr:row>2</xdr:row>
      <xdr:rowOff>101566</xdr:rowOff>
    </xdr:to>
    <xdr:pic>
      <xdr:nvPicPr>
        <xdr:cNvPr id="2" name="Imagen 1" descr="https://lh3.googleusercontent.com/-4NwkEd2PJfo/WHcU56ZU0qI/AAAAAAAADZ4/fvdEt5_IGokXoH75kG6nKbY17zC3IksTgCK8B/s501/miicardlog.jpg">
          <a:extLst>
            <a:ext uri="{FF2B5EF4-FFF2-40B4-BE49-F238E27FC236}">
              <a16:creationId xmlns="" xmlns:a16="http://schemas.microsoft.com/office/drawing/2014/main" id="{A61B28D1-195F-4C0C-A596-98F9646128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1900" y="19050"/>
          <a:ext cx="825500" cy="647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8"/>
  <sheetViews>
    <sheetView view="pageBreakPreview" topLeftCell="B4" zoomScaleSheetLayoutView="100" workbookViewId="0">
      <selection activeCell="B3" sqref="B3"/>
    </sheetView>
  </sheetViews>
  <sheetFormatPr baseColWidth="10" defaultColWidth="11.44140625" defaultRowHeight="14.4" x14ac:dyDescent="0.3"/>
  <cols>
    <col min="1" max="1" width="1.44140625" style="1" customWidth="1"/>
    <col min="2" max="2" width="11.21875" style="1" customWidth="1"/>
    <col min="3" max="3" width="26.21875" style="1" customWidth="1"/>
    <col min="4" max="4" width="8" style="1" customWidth="1"/>
    <col min="5" max="5" width="19" style="1" customWidth="1"/>
    <col min="6" max="6" width="9" style="1" customWidth="1"/>
    <col min="7" max="7" width="21.21875" style="1" customWidth="1"/>
    <col min="8" max="8" width="1.77734375" style="1" customWidth="1"/>
    <col min="9" max="9" width="17.77734375" style="1" customWidth="1"/>
    <col min="10" max="10" width="12.21875" style="1" bestFit="1" customWidth="1"/>
    <col min="11" max="11" width="2.21875" style="1" customWidth="1"/>
    <col min="12" max="16384" width="11.44140625" style="1"/>
  </cols>
  <sheetData>
    <row r="1" spans="2:7" ht="25.8" x14ac:dyDescent="0.5">
      <c r="B1" s="6" t="s">
        <v>3</v>
      </c>
      <c r="F1" s="4"/>
    </row>
    <row r="2" spans="2:7" ht="18" x14ac:dyDescent="0.35">
      <c r="B2" s="7" t="s">
        <v>118</v>
      </c>
      <c r="E2" s="1" t="s">
        <v>22</v>
      </c>
      <c r="G2" s="21">
        <f>'Presupuesto Detallado'!I2</f>
        <v>0.3</v>
      </c>
    </row>
    <row r="3" spans="2:7" ht="15.6" x14ac:dyDescent="0.3">
      <c r="B3" s="8" t="s">
        <v>116</v>
      </c>
      <c r="D3" s="3"/>
      <c r="E3" s="10" t="s">
        <v>7</v>
      </c>
      <c r="F3" s="10" t="s">
        <v>21</v>
      </c>
      <c r="G3" s="10" t="s">
        <v>20</v>
      </c>
    </row>
    <row r="4" spans="2:7" ht="15.6" x14ac:dyDescent="0.3">
      <c r="B4" s="8" t="s">
        <v>117</v>
      </c>
      <c r="D4" s="5" t="s">
        <v>20</v>
      </c>
      <c r="E4" s="22">
        <f>G7+G25</f>
        <v>1231.5</v>
      </c>
      <c r="F4" s="22">
        <f>E4*G2</f>
        <v>369.45</v>
      </c>
      <c r="G4" s="22">
        <f>SUM(E4:F4)</f>
        <v>1600.95</v>
      </c>
    </row>
    <row r="6" spans="2:7" ht="15.6" x14ac:dyDescent="0.3">
      <c r="B6" s="10" t="s">
        <v>24</v>
      </c>
      <c r="C6" s="10" t="s">
        <v>25</v>
      </c>
      <c r="D6" s="10"/>
      <c r="E6" s="10" t="s">
        <v>27</v>
      </c>
      <c r="F6" s="10" t="s">
        <v>6</v>
      </c>
      <c r="G6" s="10" t="s">
        <v>7</v>
      </c>
    </row>
    <row r="7" spans="2:7" x14ac:dyDescent="0.3">
      <c r="B7" s="11" t="s">
        <v>30</v>
      </c>
      <c r="C7" s="11"/>
      <c r="D7" s="11"/>
      <c r="E7" s="11"/>
      <c r="F7" s="11"/>
      <c r="G7" s="25">
        <f>G8+G13+G16+G19</f>
        <v>1159</v>
      </c>
    </row>
    <row r="8" spans="2:7" x14ac:dyDescent="0.3">
      <c r="B8" s="15" t="s">
        <v>9</v>
      </c>
      <c r="C8" s="16"/>
      <c r="D8" s="16"/>
      <c r="E8" s="16"/>
      <c r="F8" s="16"/>
      <c r="G8" s="18">
        <f>SUM(G9:G11)</f>
        <v>590</v>
      </c>
    </row>
    <row r="9" spans="2:7" x14ac:dyDescent="0.3">
      <c r="B9" s="17"/>
      <c r="C9" s="16" t="s">
        <v>53</v>
      </c>
      <c r="D9" s="16"/>
      <c r="E9" s="16" t="str">
        <f>VLOOKUP(C9,Datos!$B$8:$E$24,3,)</f>
        <v>Horas / Jornadas</v>
      </c>
      <c r="F9" s="23">
        <f>VLOOKUP(C9,Datos!$B$8:$E$24,4,)</f>
        <v>20</v>
      </c>
      <c r="G9" s="24">
        <v>210</v>
      </c>
    </row>
    <row r="10" spans="2:7" x14ac:dyDescent="0.3">
      <c r="B10" s="17"/>
      <c r="C10" s="16" t="s">
        <v>76</v>
      </c>
      <c r="D10" s="16"/>
      <c r="E10" s="16" t="e">
        <f>VLOOKUP(C10,Datos!$B$8:$E$24,3,)</f>
        <v>#N/A</v>
      </c>
      <c r="F10" s="23" t="e">
        <f>VLOOKUP(C10,Datos!$B$8:$E$24,4,)</f>
        <v>#N/A</v>
      </c>
      <c r="G10" s="24">
        <v>230</v>
      </c>
    </row>
    <row r="11" spans="2:7" x14ac:dyDescent="0.3">
      <c r="B11" s="16"/>
      <c r="C11" s="16" t="s">
        <v>54</v>
      </c>
      <c r="D11" s="16"/>
      <c r="E11" s="16" t="str">
        <f>VLOOKUP(C11,Datos!$B$8:$E$24,3,)</f>
        <v>Horas / Jornadas</v>
      </c>
      <c r="F11" s="23">
        <f>VLOOKUP(C11,Datos!$B$8:$E$24,4,)</f>
        <v>20</v>
      </c>
      <c r="G11" s="24">
        <v>150</v>
      </c>
    </row>
    <row r="12" spans="2:7" x14ac:dyDescent="0.3">
      <c r="B12" s="16"/>
      <c r="C12" s="16" t="s">
        <v>75</v>
      </c>
      <c r="D12" s="16"/>
      <c r="E12" s="16" t="e">
        <f>VLOOKUP(C12,Datos!$B$8:$E$24,3,)</f>
        <v>#N/A</v>
      </c>
      <c r="F12" s="23" t="e">
        <f>VLOOKUP(C12,Datos!$B$8:$E$24,4,)</f>
        <v>#N/A</v>
      </c>
      <c r="G12" s="24">
        <v>120</v>
      </c>
    </row>
    <row r="13" spans="2:7" x14ac:dyDescent="0.3">
      <c r="B13" s="15" t="s">
        <v>10</v>
      </c>
      <c r="C13" s="16"/>
      <c r="D13" s="16"/>
      <c r="E13" s="16"/>
      <c r="F13" s="18"/>
      <c r="G13" s="18">
        <f>SUM(G14:G15)</f>
        <v>200</v>
      </c>
    </row>
    <row r="14" spans="2:7" x14ac:dyDescent="0.3">
      <c r="B14" s="16"/>
      <c r="C14" s="16" t="s">
        <v>55</v>
      </c>
      <c r="D14" s="16"/>
      <c r="E14" s="16" t="str">
        <f>VLOOKUP(C14,Datos!$B$8:$E$24,3,)</f>
        <v>Horas / Jornadas</v>
      </c>
      <c r="F14" s="23">
        <f>VLOOKUP(C14,Datos!$B$8:$E$24,4,)</f>
        <v>50</v>
      </c>
      <c r="G14" s="24">
        <v>100</v>
      </c>
    </row>
    <row r="15" spans="2:7" x14ac:dyDescent="0.3">
      <c r="B15" s="16"/>
      <c r="C15" s="16" t="s">
        <v>71</v>
      </c>
      <c r="D15" s="16"/>
      <c r="E15" s="16" t="e">
        <f>VLOOKUP(C15,Datos!$B$8:$E$24,3,)</f>
        <v>#N/A</v>
      </c>
      <c r="F15" s="23" t="e">
        <f>VLOOKUP(C15,Datos!$B$8:$E$24,4,)</f>
        <v>#N/A</v>
      </c>
      <c r="G15" s="24">
        <v>100</v>
      </c>
    </row>
    <row r="16" spans="2:7" x14ac:dyDescent="0.3">
      <c r="B16" s="15" t="s">
        <v>11</v>
      </c>
      <c r="C16" s="16"/>
      <c r="D16" s="16"/>
      <c r="E16" s="16"/>
      <c r="F16" s="18"/>
      <c r="G16" s="18">
        <f>SUM(G17:G18)</f>
        <v>300</v>
      </c>
    </row>
    <row r="17" spans="2:7" x14ac:dyDescent="0.3">
      <c r="B17" s="16"/>
      <c r="C17" s="16" t="s">
        <v>58</v>
      </c>
      <c r="D17" s="16"/>
      <c r="E17" s="16" t="str">
        <f>VLOOKUP(C17,Datos!$B$8:$E$24,3,)</f>
        <v>Horas/maquina</v>
      </c>
      <c r="F17" s="23">
        <f>VLOOKUP(C17,Datos!$B$8:$E$24,4,)</f>
        <v>10</v>
      </c>
      <c r="G17" s="24">
        <v>180</v>
      </c>
    </row>
    <row r="18" spans="2:7" x14ac:dyDescent="0.3">
      <c r="B18" s="16"/>
      <c r="C18" s="16" t="s">
        <v>59</v>
      </c>
      <c r="D18" s="16"/>
      <c r="E18" s="16" t="str">
        <f>VLOOKUP(C18,Datos!$B$8:$E$24,3,)</f>
        <v>Mensual</v>
      </c>
      <c r="F18" s="23">
        <f>VLOOKUP(C18,Datos!$B$8:$E$24,4,)</f>
        <v>120</v>
      </c>
      <c r="G18" s="24">
        <v>120</v>
      </c>
    </row>
    <row r="19" spans="2:7" x14ac:dyDescent="0.3">
      <c r="B19" s="15" t="s">
        <v>12</v>
      </c>
      <c r="C19" s="16"/>
      <c r="D19" s="16"/>
      <c r="E19" s="16"/>
      <c r="F19" s="18"/>
      <c r="G19" s="18">
        <f>SUM(G20:G24)</f>
        <v>69</v>
      </c>
    </row>
    <row r="20" spans="2:7" x14ac:dyDescent="0.3">
      <c r="B20" s="16"/>
      <c r="C20" s="16" t="s">
        <v>60</v>
      </c>
      <c r="D20" s="16"/>
      <c r="E20" s="16" t="str">
        <f>VLOOKUP(C20,Datos!$B$8:$E$24,3,)</f>
        <v>Mensual</v>
      </c>
      <c r="F20" s="23">
        <f>VLOOKUP(C20,Datos!$B$8:$E$24,4,)</f>
        <v>10</v>
      </c>
      <c r="G20" s="24">
        <v>10</v>
      </c>
    </row>
    <row r="21" spans="2:7" x14ac:dyDescent="0.3">
      <c r="B21" s="16"/>
      <c r="C21" s="16" t="s">
        <v>72</v>
      </c>
      <c r="D21" s="16"/>
      <c r="E21" s="16" t="str">
        <f>VLOOKUP(C21,Datos!$B$8:$E$24,3,)</f>
        <v>Cantidad</v>
      </c>
      <c r="F21" s="23">
        <f>VLOOKUP(C21,Datos!$B$8:$E$24,4,)</f>
        <v>0</v>
      </c>
      <c r="G21" s="24">
        <f>SUMIFS('Presupuesto Detallado'!I$7:I$35,'Presupuesto Detallado'!F$7:F$35,'Por Recursos'!$C21)</f>
        <v>0</v>
      </c>
    </row>
    <row r="22" spans="2:7" x14ac:dyDescent="0.3">
      <c r="B22" s="16"/>
      <c r="C22" s="16" t="s">
        <v>78</v>
      </c>
      <c r="D22" s="16"/>
      <c r="E22" s="16" t="e">
        <f>VLOOKUP(C22,Datos!$B$8:$E$24,3,)</f>
        <v>#N/A</v>
      </c>
      <c r="F22" s="23" t="e">
        <f>VLOOKUP(C22,Datos!$B$8:$E$24,4,)</f>
        <v>#N/A</v>
      </c>
      <c r="G22" s="24">
        <f>SUMIFS('Presupuesto Detallado'!I$7:I$35,'Presupuesto Detallado'!F$7:F$35,'Por Recursos'!$C22)</f>
        <v>0</v>
      </c>
    </row>
    <row r="23" spans="2:7" x14ac:dyDescent="0.3">
      <c r="B23" s="16"/>
      <c r="C23" s="16" t="s">
        <v>82</v>
      </c>
      <c r="D23" s="16"/>
      <c r="E23" s="16" t="e">
        <f>VLOOKUP(C23,Datos!$B$8:$E$24,3,)</f>
        <v>#N/A</v>
      </c>
      <c r="F23" s="23" t="e">
        <f>VLOOKUP(C23,Datos!$B$8:$E$24,4,)</f>
        <v>#N/A</v>
      </c>
      <c r="G23" s="24">
        <f>SUMIFS('Presupuesto Detallado'!I$7:I$35,'Presupuesto Detallado'!F$7:F$35,'Por Recursos'!$C23)</f>
        <v>0</v>
      </c>
    </row>
    <row r="24" spans="2:7" x14ac:dyDescent="0.3">
      <c r="B24" s="16"/>
      <c r="C24" s="16" t="s">
        <v>61</v>
      </c>
      <c r="D24" s="16"/>
      <c r="E24" s="16" t="e">
        <f>VLOOKUP(C24,Datos!$B$8:$E$24,3,)</f>
        <v>#N/A</v>
      </c>
      <c r="F24" s="23" t="e">
        <f>VLOOKUP(C24,Datos!$B$8:$E$24,4,)</f>
        <v>#N/A</v>
      </c>
      <c r="G24" s="24">
        <v>59</v>
      </c>
    </row>
    <row r="25" spans="2:7" x14ac:dyDescent="0.3">
      <c r="B25" s="11" t="s">
        <v>23</v>
      </c>
      <c r="C25" s="11"/>
      <c r="D25" s="11"/>
      <c r="E25" s="11"/>
      <c r="F25" s="11"/>
      <c r="G25" s="25">
        <f>SUM(G26:G28)</f>
        <v>72.5</v>
      </c>
    </row>
    <row r="26" spans="2:7" x14ac:dyDescent="0.3">
      <c r="B26" s="16"/>
      <c r="C26" s="13" t="s">
        <v>62</v>
      </c>
      <c r="D26" s="13"/>
      <c r="E26" s="16" t="str">
        <f>VLOOKUP(C26,Datos!$B$8:$E$24,3,)</f>
        <v>Mensual</v>
      </c>
      <c r="F26" s="23">
        <f>VLOOKUP(C26,Datos!$B$8:$E$24,4,)</f>
        <v>40</v>
      </c>
      <c r="G26" s="24">
        <v>40</v>
      </c>
    </row>
    <row r="27" spans="2:7" x14ac:dyDescent="0.3">
      <c r="B27" s="16"/>
      <c r="C27" s="13" t="s">
        <v>63</v>
      </c>
      <c r="D27" s="13"/>
      <c r="E27" s="16" t="str">
        <f>VLOOKUP(C27,Datos!$B$8:$E$24,3,)</f>
        <v>Mensual</v>
      </c>
      <c r="F27" s="23">
        <f>VLOOKUP(C27,Datos!$B$8:$E$24,4,)</f>
        <v>20</v>
      </c>
      <c r="G27" s="24">
        <v>20</v>
      </c>
    </row>
    <row r="28" spans="2:7" x14ac:dyDescent="0.3">
      <c r="B28" s="16"/>
      <c r="C28" s="13" t="s">
        <v>64</v>
      </c>
      <c r="D28" s="13"/>
      <c r="E28" s="16" t="str">
        <f>VLOOKUP(C28,Datos!$B$8:$E$24,3,)</f>
        <v>Semanal</v>
      </c>
      <c r="F28" s="23">
        <f>VLOOKUP(C28,Datos!$B$8:$E$24,4,)</f>
        <v>12.5</v>
      </c>
      <c r="G28" s="24">
        <v>12.5</v>
      </c>
    </row>
  </sheetData>
  <pageMargins left="0.70866141732283472" right="0.70866141732283472" top="0.74803149606299213" bottom="0.74803149606299213" header="0.31496062992125984" footer="0.31496062992125984"/>
  <pageSetup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88"/>
  <sheetViews>
    <sheetView view="pageBreakPreview" zoomScaleSheetLayoutView="100" workbookViewId="0">
      <selection activeCell="G31" sqref="G31"/>
    </sheetView>
  </sheetViews>
  <sheetFormatPr baseColWidth="10" defaultColWidth="11.44140625" defaultRowHeight="14.4" x14ac:dyDescent="0.3"/>
  <cols>
    <col min="1" max="1" width="1.44140625" style="1" customWidth="1"/>
    <col min="2" max="2" width="6.77734375" style="1" customWidth="1"/>
    <col min="3" max="3" width="15.6640625" style="1" customWidth="1"/>
    <col min="4" max="4" width="33.33203125" style="1" bestFit="1" customWidth="1"/>
    <col min="5" max="5" width="16.21875" style="1" bestFit="1" customWidth="1"/>
    <col min="6" max="6" width="18" style="1" bestFit="1" customWidth="1"/>
    <col min="7" max="7" width="14.5546875" style="1" customWidth="1"/>
    <col min="8" max="8" width="9.44140625" style="1" customWidth="1"/>
    <col min="9" max="9" width="13.21875" style="1" bestFit="1" customWidth="1"/>
    <col min="10" max="10" width="2" style="1" customWidth="1"/>
    <col min="11" max="11" width="12.21875" style="1" bestFit="1" customWidth="1"/>
    <col min="12" max="12" width="2.21875" style="1" customWidth="1"/>
    <col min="13" max="16384" width="11.44140625" style="1"/>
  </cols>
  <sheetData>
    <row r="1" spans="2:9" ht="25.8" x14ac:dyDescent="0.5">
      <c r="B1" s="6" t="s">
        <v>3</v>
      </c>
      <c r="G1" s="4" t="s">
        <v>66</v>
      </c>
    </row>
    <row r="2" spans="2:9" ht="18" x14ac:dyDescent="0.35">
      <c r="B2" s="7" t="s">
        <v>111</v>
      </c>
      <c r="G2" s="1" t="s">
        <v>22</v>
      </c>
      <c r="I2" s="21">
        <v>0.3</v>
      </c>
    </row>
    <row r="3" spans="2:9" ht="15.75" customHeight="1" x14ac:dyDescent="0.3">
      <c r="B3" s="8" t="s">
        <v>113</v>
      </c>
      <c r="E3" s="3"/>
      <c r="F3" s="3"/>
      <c r="G3" s="10" t="s">
        <v>7</v>
      </c>
      <c r="H3" s="10" t="s">
        <v>21</v>
      </c>
      <c r="I3" s="10" t="s">
        <v>20</v>
      </c>
    </row>
    <row r="4" spans="2:9" ht="15" customHeight="1" x14ac:dyDescent="0.3">
      <c r="B4" s="8" t="s">
        <v>112</v>
      </c>
      <c r="E4" s="5" t="s">
        <v>20</v>
      </c>
      <c r="F4" s="5"/>
      <c r="G4" s="22" t="e">
        <f>I7+I28+I52+I67+I79</f>
        <v>#N/A</v>
      </c>
      <c r="H4" s="22" t="e">
        <f>G4*I2</f>
        <v>#N/A</v>
      </c>
      <c r="I4" s="22" t="e">
        <f>SUM(G4:H4)</f>
        <v>#N/A</v>
      </c>
    </row>
    <row r="6" spans="2:9" ht="31.2" x14ac:dyDescent="0.3">
      <c r="B6" s="9" t="s">
        <v>8</v>
      </c>
      <c r="C6" s="10" t="s">
        <v>52</v>
      </c>
      <c r="D6" s="10" t="s">
        <v>4</v>
      </c>
      <c r="E6" s="10" t="s">
        <v>26</v>
      </c>
      <c r="F6" s="10" t="s">
        <v>27</v>
      </c>
      <c r="G6" s="10" t="s">
        <v>5</v>
      </c>
      <c r="H6" s="10" t="s">
        <v>6</v>
      </c>
      <c r="I6" s="10" t="s">
        <v>7</v>
      </c>
    </row>
    <row r="7" spans="2:9" ht="15" customHeight="1" x14ac:dyDescent="0.3">
      <c r="B7" s="11">
        <v>1</v>
      </c>
      <c r="C7" s="11" t="s">
        <v>69</v>
      </c>
      <c r="D7" s="12"/>
      <c r="E7" s="12"/>
      <c r="F7" s="12"/>
      <c r="G7" s="26"/>
      <c r="H7" s="12"/>
      <c r="I7" s="20" t="e">
        <f>I8+I22+I14</f>
        <v>#N/A</v>
      </c>
    </row>
    <row r="8" spans="2:9" x14ac:dyDescent="0.3">
      <c r="B8" s="13" t="s">
        <v>14</v>
      </c>
      <c r="C8" s="15" t="s">
        <v>70</v>
      </c>
      <c r="D8" s="16"/>
      <c r="E8" s="16"/>
      <c r="F8" s="16"/>
      <c r="G8" s="23"/>
      <c r="H8" s="16"/>
      <c r="I8" s="19" t="e">
        <f>I9+I14</f>
        <v>#N/A</v>
      </c>
    </row>
    <row r="9" spans="2:9" x14ac:dyDescent="0.3">
      <c r="B9" s="13" t="s">
        <v>15</v>
      </c>
      <c r="C9" s="1" t="s">
        <v>77</v>
      </c>
      <c r="D9" s="16"/>
      <c r="E9" s="16"/>
      <c r="F9" s="16"/>
      <c r="G9" s="23"/>
      <c r="H9" s="16"/>
      <c r="I9" s="19" t="e">
        <f>SUM(I10:I13)</f>
        <v>#N/A</v>
      </c>
    </row>
    <row r="10" spans="2:9" x14ac:dyDescent="0.3">
      <c r="B10" s="13"/>
      <c r="C10" s="16"/>
      <c r="D10" s="16" t="s">
        <v>53</v>
      </c>
      <c r="E10" s="18" t="str">
        <f>VLOOKUP(D10,Datos!$B$8:$E$24,2,)</f>
        <v>Labor (Personal)</v>
      </c>
      <c r="F10" s="18" t="str">
        <f>VLOOKUP(D10,Datos!$B$8:$E$24,3,)</f>
        <v>Horas / Jornadas</v>
      </c>
      <c r="G10" s="23">
        <v>1</v>
      </c>
      <c r="H10" s="18">
        <f>VLOOKUP(D10,Datos!$B$8:$E$24,4,)</f>
        <v>20</v>
      </c>
      <c r="I10" s="19">
        <f>G10*H10</f>
        <v>20</v>
      </c>
    </row>
    <row r="11" spans="2:9" x14ac:dyDescent="0.3">
      <c r="B11" s="13"/>
      <c r="C11" s="16"/>
      <c r="D11" s="16" t="s">
        <v>84</v>
      </c>
      <c r="E11" s="18" t="e">
        <f>VLOOKUP(D11,Datos!$B$8:$E$24,2,)</f>
        <v>#N/A</v>
      </c>
      <c r="F11" s="18" t="e">
        <f>VLOOKUP(D11,Datos!$B$8:$E$24,3,)</f>
        <v>#N/A</v>
      </c>
      <c r="G11" s="23">
        <v>1</v>
      </c>
      <c r="H11" s="18" t="e">
        <f>VLOOKUP(D11,Datos!$B$8:$E$24,4,)</f>
        <v>#N/A</v>
      </c>
      <c r="I11" s="19" t="e">
        <f>G11*H11</f>
        <v>#N/A</v>
      </c>
    </row>
    <row r="12" spans="2:9" x14ac:dyDescent="0.3">
      <c r="B12" s="13"/>
      <c r="C12" s="16"/>
      <c r="D12" s="16" t="s">
        <v>71</v>
      </c>
      <c r="E12" s="18" t="e">
        <f>VLOOKUP(D12,Datos!$B$8:$E$24,2,)</f>
        <v>#N/A</v>
      </c>
      <c r="F12" s="18" t="e">
        <f>VLOOKUP(D12,Datos!$B$8:$E$24,3,)</f>
        <v>#N/A</v>
      </c>
      <c r="G12" s="23">
        <v>1</v>
      </c>
      <c r="H12" s="18" t="e">
        <f>VLOOKUP(D12,Datos!$B$8:$E$24,4,)</f>
        <v>#N/A</v>
      </c>
      <c r="I12" s="19" t="e">
        <f t="shared" ref="I12:I13" si="0">G12*H12</f>
        <v>#N/A</v>
      </c>
    </row>
    <row r="13" spans="2:9" x14ac:dyDescent="0.3">
      <c r="B13" s="13"/>
      <c r="C13" s="13"/>
      <c r="D13" s="16" t="s">
        <v>86</v>
      </c>
      <c r="E13" s="18" t="e">
        <f>VLOOKUP(D13,Datos!$B$8:$E$24,2,)</f>
        <v>#N/A</v>
      </c>
      <c r="F13" s="18" t="e">
        <f>VLOOKUP(D13,Datos!$B$8:$E$24,3,)</f>
        <v>#N/A</v>
      </c>
      <c r="G13" s="23">
        <v>1</v>
      </c>
      <c r="H13" s="18" t="e">
        <f>VLOOKUP(D13,Datos!$B$8:$E$24,4,)</f>
        <v>#N/A</v>
      </c>
      <c r="I13" s="19" t="e">
        <f t="shared" si="0"/>
        <v>#N/A</v>
      </c>
    </row>
    <row r="14" spans="2:9" x14ac:dyDescent="0.3">
      <c r="B14" s="14" t="s">
        <v>16</v>
      </c>
      <c r="C14" s="1" t="s">
        <v>85</v>
      </c>
      <c r="D14" s="16"/>
      <c r="E14" s="16"/>
      <c r="F14" s="16"/>
      <c r="G14" s="23"/>
      <c r="H14" s="16"/>
      <c r="I14" s="19" t="e">
        <f>SUM(I15:I21)</f>
        <v>#N/A</v>
      </c>
    </row>
    <row r="15" spans="2:9" x14ac:dyDescent="0.3">
      <c r="B15" s="14"/>
      <c r="C15" s="16"/>
      <c r="D15" s="16" t="s">
        <v>53</v>
      </c>
      <c r="E15" s="18" t="str">
        <f>VLOOKUP(D15,Datos!$B$8:$E$24,2,)</f>
        <v>Labor (Personal)</v>
      </c>
      <c r="F15" s="18" t="str">
        <f>VLOOKUP(D15,Datos!$B$8:$E$24,3,)</f>
        <v>Horas / Jornadas</v>
      </c>
      <c r="G15" s="23">
        <v>24</v>
      </c>
      <c r="H15" s="18">
        <f>VLOOKUP(D15,Datos!$B$8:$E$24,4,)</f>
        <v>20</v>
      </c>
      <c r="I15" s="19">
        <f>G15*H15</f>
        <v>480</v>
      </c>
    </row>
    <row r="16" spans="2:9" x14ac:dyDescent="0.3">
      <c r="B16" s="14"/>
      <c r="C16" s="16"/>
      <c r="D16" s="16" t="s">
        <v>84</v>
      </c>
      <c r="E16" s="18" t="e">
        <f>VLOOKUP(D16,Datos!$B$8:$E$24,2,)</f>
        <v>#N/A</v>
      </c>
      <c r="F16" s="18" t="e">
        <f>VLOOKUP(D16,Datos!$B$8:$E$24,3,)</f>
        <v>#N/A</v>
      </c>
      <c r="G16" s="23">
        <v>24</v>
      </c>
      <c r="H16" s="18" t="e">
        <f>VLOOKUP(D16,Datos!$B$8:$E$24,4,)</f>
        <v>#N/A</v>
      </c>
      <c r="I16" s="19" t="e">
        <f>G16*H16</f>
        <v>#N/A</v>
      </c>
    </row>
    <row r="17" spans="2:9" x14ac:dyDescent="0.3">
      <c r="B17" s="14"/>
      <c r="C17" s="16"/>
      <c r="D17" s="16" t="s">
        <v>54</v>
      </c>
      <c r="E17" s="18" t="str">
        <f>VLOOKUP(D17,Datos!$B$8:$E$24,2,)</f>
        <v>Labor (Personal)</v>
      </c>
      <c r="F17" s="18" t="str">
        <f>VLOOKUP(D17,Datos!$B$8:$E$24,3,)</f>
        <v>Horas / Jornadas</v>
      </c>
      <c r="G17" s="23">
        <v>24</v>
      </c>
      <c r="H17" s="18">
        <f>VLOOKUP(D17,Datos!$B$8:$E$24,4,)</f>
        <v>20</v>
      </c>
      <c r="I17" s="19">
        <f t="shared" ref="I17:I21" si="1">G17*H17</f>
        <v>480</v>
      </c>
    </row>
    <row r="18" spans="2:9" x14ac:dyDescent="0.3">
      <c r="B18" s="14"/>
      <c r="C18" s="16"/>
      <c r="D18" s="16" t="s">
        <v>86</v>
      </c>
      <c r="E18" s="18" t="e">
        <f>VLOOKUP(D18,Datos!$B$8:$E$24,2,)</f>
        <v>#N/A</v>
      </c>
      <c r="F18" s="18" t="e">
        <f>VLOOKUP(D18,Datos!$B$8:$E$24,3,)</f>
        <v>#N/A</v>
      </c>
      <c r="G18" s="23">
        <v>16</v>
      </c>
      <c r="H18" s="18" t="e">
        <f>VLOOKUP(D18,Datos!$B$8:$E$24,4,)</f>
        <v>#N/A</v>
      </c>
      <c r="I18" s="19" t="e">
        <f t="shared" ref="I18" si="2">G18*H18</f>
        <v>#N/A</v>
      </c>
    </row>
    <row r="19" spans="2:9" x14ac:dyDescent="0.3">
      <c r="B19" s="13"/>
      <c r="C19" s="16"/>
      <c r="D19" s="16" t="s">
        <v>72</v>
      </c>
      <c r="E19" s="18" t="str">
        <f>VLOOKUP(D19,Datos!$B$8:$E$24,2,)</f>
        <v>Licencias</v>
      </c>
      <c r="F19" s="18" t="str">
        <f>VLOOKUP(D19,Datos!$B$8:$E$24,3,)</f>
        <v>Cantidad</v>
      </c>
      <c r="G19" s="23">
        <v>1</v>
      </c>
      <c r="H19" s="18">
        <f>VLOOKUP(D19,Datos!$B$8:$E$24,4,)</f>
        <v>0</v>
      </c>
      <c r="I19" s="19">
        <f>G19*H19</f>
        <v>0</v>
      </c>
    </row>
    <row r="20" spans="2:9" x14ac:dyDescent="0.3">
      <c r="B20" s="14"/>
      <c r="C20" s="16"/>
      <c r="D20" s="16" t="s">
        <v>55</v>
      </c>
      <c r="E20" s="18" t="str">
        <f>VLOOKUP(D20,Datos!$B$8:$E$24,2,)</f>
        <v>Consultoría</v>
      </c>
      <c r="F20" s="18" t="str">
        <f>VLOOKUP(D20,Datos!$B$8:$E$24,3,)</f>
        <v>Horas / Jornadas</v>
      </c>
      <c r="G20" s="23">
        <v>1</v>
      </c>
      <c r="H20" s="18">
        <f>VLOOKUP(D20,Datos!$B$8:$E$24,4,)</f>
        <v>50</v>
      </c>
      <c r="I20" s="19">
        <f t="shared" si="1"/>
        <v>50</v>
      </c>
    </row>
    <row r="21" spans="2:9" x14ac:dyDescent="0.3">
      <c r="B21" s="14"/>
      <c r="C21" s="16"/>
      <c r="D21" s="16" t="s">
        <v>58</v>
      </c>
      <c r="E21" s="18" t="str">
        <f>VLOOKUP(D21,Datos!$B$8:$E$24,2,)</f>
        <v>Materiales</v>
      </c>
      <c r="F21" s="18" t="str">
        <f>VLOOKUP(D21,Datos!$B$8:$E$24,3,)</f>
        <v>Horas/maquina</v>
      </c>
      <c r="G21" s="23">
        <v>4</v>
      </c>
      <c r="H21" s="18">
        <f>VLOOKUP(D21,Datos!$B$8:$E$24,4,)</f>
        <v>10</v>
      </c>
      <c r="I21" s="19">
        <f t="shared" si="1"/>
        <v>40</v>
      </c>
    </row>
    <row r="22" spans="2:9" x14ac:dyDescent="0.3">
      <c r="B22" s="13" t="s">
        <v>17</v>
      </c>
      <c r="C22" s="17" t="s">
        <v>80</v>
      </c>
      <c r="D22" s="16"/>
      <c r="E22" s="16"/>
      <c r="F22" s="16"/>
      <c r="G22" s="23"/>
      <c r="H22" s="16"/>
      <c r="I22" s="19" t="e">
        <f>SUM(I23:I27)</f>
        <v>#N/A</v>
      </c>
    </row>
    <row r="23" spans="2:9" x14ac:dyDescent="0.3">
      <c r="B23" s="13"/>
      <c r="C23" s="16"/>
      <c r="D23" s="16" t="s">
        <v>53</v>
      </c>
      <c r="E23" s="18" t="str">
        <f>VLOOKUP(D23,Datos!$B$8:$E$24,2,)</f>
        <v>Labor (Personal)</v>
      </c>
      <c r="F23" s="18" t="str">
        <f>VLOOKUP(D23,Datos!$B$8:$E$24,3,)</f>
        <v>Horas / Jornadas</v>
      </c>
      <c r="G23" s="23">
        <v>4</v>
      </c>
      <c r="H23" s="18">
        <f>VLOOKUP(D23,Datos!$B$8:$E$24,4,)</f>
        <v>20</v>
      </c>
      <c r="I23" s="19">
        <f>G23*H23</f>
        <v>80</v>
      </c>
    </row>
    <row r="24" spans="2:9" x14ac:dyDescent="0.3">
      <c r="B24" s="13"/>
      <c r="C24" s="16"/>
      <c r="D24" s="16" t="s">
        <v>84</v>
      </c>
      <c r="E24" s="18" t="e">
        <f>VLOOKUP(D24,Datos!$B$8:$E$24,2,)</f>
        <v>#N/A</v>
      </c>
      <c r="F24" s="18" t="e">
        <f>VLOOKUP(D24,Datos!$B$8:$E$24,3,)</f>
        <v>#N/A</v>
      </c>
      <c r="G24" s="23">
        <v>4</v>
      </c>
      <c r="H24" s="18" t="e">
        <f>VLOOKUP(D24,Datos!$B$8:$E$24,4,)</f>
        <v>#N/A</v>
      </c>
      <c r="I24" s="19" t="e">
        <f>G24*H24</f>
        <v>#N/A</v>
      </c>
    </row>
    <row r="25" spans="2:9" x14ac:dyDescent="0.3">
      <c r="B25" s="13"/>
      <c r="C25" s="16"/>
      <c r="D25" s="16" t="s">
        <v>54</v>
      </c>
      <c r="E25" s="18" t="str">
        <f>VLOOKUP(D25,Datos!$B$8:$E$24,2,)</f>
        <v>Labor (Personal)</v>
      </c>
      <c r="F25" s="18" t="str">
        <f>VLOOKUP(D25,Datos!$B$8:$E$24,3,)</f>
        <v>Horas / Jornadas</v>
      </c>
      <c r="G25" s="23">
        <v>4</v>
      </c>
      <c r="H25" s="18">
        <f>VLOOKUP(D25,Datos!$B$8:$E$24,4,)</f>
        <v>20</v>
      </c>
      <c r="I25" s="19">
        <f t="shared" ref="I25:I27" si="3">G25*H25</f>
        <v>80</v>
      </c>
    </row>
    <row r="26" spans="2:9" x14ac:dyDescent="0.3">
      <c r="B26" s="13"/>
      <c r="C26" s="16"/>
      <c r="D26" s="16" t="s">
        <v>58</v>
      </c>
      <c r="E26" s="18" t="str">
        <f>VLOOKUP(D26,Datos!$B$8:$E$24,2,)</f>
        <v>Materiales</v>
      </c>
      <c r="F26" s="18" t="str">
        <f>VLOOKUP(D26,Datos!$B$8:$E$24,3,)</f>
        <v>Horas/maquina</v>
      </c>
      <c r="G26" s="23">
        <v>4</v>
      </c>
      <c r="H26" s="18">
        <f>VLOOKUP(D26,Datos!$B$8:$E$24,4,)</f>
        <v>10</v>
      </c>
      <c r="I26" s="19">
        <f t="shared" si="3"/>
        <v>40</v>
      </c>
    </row>
    <row r="27" spans="2:9" x14ac:dyDescent="0.3">
      <c r="B27" s="13"/>
      <c r="C27" s="16"/>
      <c r="D27" s="16" t="s">
        <v>72</v>
      </c>
      <c r="E27" s="18" t="str">
        <f>VLOOKUP(D27,Datos!$B$8:$E$24,2,)</f>
        <v>Licencias</v>
      </c>
      <c r="F27" s="18" t="str">
        <f>VLOOKUP(D27,Datos!$B$8:$E$24,3,)</f>
        <v>Cantidad</v>
      </c>
      <c r="G27" s="23">
        <v>0</v>
      </c>
      <c r="H27" s="18">
        <f>VLOOKUP(D27,Datos!$B$8:$E$24,4,)</f>
        <v>0</v>
      </c>
      <c r="I27" s="19">
        <f t="shared" si="3"/>
        <v>0</v>
      </c>
    </row>
    <row r="28" spans="2:9" ht="15" customHeight="1" x14ac:dyDescent="0.3">
      <c r="B28" s="11">
        <v>2</v>
      </c>
      <c r="C28" s="11" t="s">
        <v>79</v>
      </c>
      <c r="D28" s="12"/>
      <c r="E28" s="12"/>
      <c r="F28" s="12"/>
      <c r="G28" s="26"/>
      <c r="H28" s="12"/>
      <c r="I28" s="20" t="e">
        <f>I29+I43+I43</f>
        <v>#N/A</v>
      </c>
    </row>
    <row r="29" spans="2:9" x14ac:dyDescent="0.3">
      <c r="B29" s="13" t="s">
        <v>18</v>
      </c>
      <c r="C29" s="15" t="s">
        <v>81</v>
      </c>
      <c r="D29" s="16"/>
      <c r="E29" s="16"/>
      <c r="F29" s="16"/>
      <c r="G29" s="23"/>
      <c r="H29" s="16"/>
      <c r="I29" s="19" t="e">
        <f>I30</f>
        <v>#N/A</v>
      </c>
    </row>
    <row r="30" spans="2:9" x14ac:dyDescent="0.3">
      <c r="B30" s="13" t="s">
        <v>19</v>
      </c>
      <c r="C30" s="17" t="s">
        <v>89</v>
      </c>
      <c r="D30" s="16"/>
      <c r="E30" s="16"/>
      <c r="F30" s="16"/>
      <c r="G30" s="23"/>
      <c r="H30" s="16"/>
      <c r="I30" s="19" t="e">
        <f>SUM(I31:I35)</f>
        <v>#N/A</v>
      </c>
    </row>
    <row r="31" spans="2:9" x14ac:dyDescent="0.3">
      <c r="B31" s="13"/>
      <c r="C31" s="16"/>
      <c r="D31" s="16" t="s">
        <v>84</v>
      </c>
      <c r="E31" s="18" t="e">
        <f>VLOOKUP(D31,Datos!$B$8:$E$24,2,)</f>
        <v>#N/A</v>
      </c>
      <c r="F31" s="18" t="e">
        <f>VLOOKUP(D31,Datos!$B$8:$E$24,3,)</f>
        <v>#N/A</v>
      </c>
      <c r="G31" s="23">
        <v>32</v>
      </c>
      <c r="H31" s="18" t="e">
        <f>VLOOKUP(D31,Datos!$B$8:$E$24,4,)</f>
        <v>#N/A</v>
      </c>
      <c r="I31" s="19" t="e">
        <f>G31*H31</f>
        <v>#N/A</v>
      </c>
    </row>
    <row r="32" spans="2:9" x14ac:dyDescent="0.3">
      <c r="B32" s="13"/>
      <c r="C32" s="16"/>
      <c r="D32" s="16" t="s">
        <v>95</v>
      </c>
      <c r="E32" s="18" t="str">
        <f>VLOOKUP(D32,Datos!$B$8:$E$24,2,)</f>
        <v>Materiales</v>
      </c>
      <c r="F32" s="18" t="str">
        <f>VLOOKUP(D32,Datos!$B$8:$E$24,3,)</f>
        <v>Horas/maquina</v>
      </c>
      <c r="G32" s="23">
        <v>16</v>
      </c>
      <c r="H32" s="18">
        <f>VLOOKUP(D32,Datos!$B$8:$E$24,4,)</f>
        <v>5</v>
      </c>
      <c r="I32" s="19">
        <f>G32*H32</f>
        <v>80</v>
      </c>
    </row>
    <row r="33" spans="2:9" x14ac:dyDescent="0.3">
      <c r="B33" s="13"/>
      <c r="C33" s="16"/>
      <c r="D33" s="16" t="s">
        <v>58</v>
      </c>
      <c r="E33" s="18" t="str">
        <f>VLOOKUP(D33,Datos!$B$8:$E$24,2,)</f>
        <v>Materiales</v>
      </c>
      <c r="F33" s="18" t="str">
        <f>VLOOKUP(D33,Datos!$B$8:$E$24,3,)</f>
        <v>Horas/maquina</v>
      </c>
      <c r="G33" s="23">
        <v>32</v>
      </c>
      <c r="H33" s="18">
        <f>VLOOKUP(D33,Datos!$B$8:$E$24,4,)</f>
        <v>10</v>
      </c>
      <c r="I33" s="19">
        <f t="shared" ref="I33" si="4">G33*H33</f>
        <v>320</v>
      </c>
    </row>
    <row r="34" spans="2:9" x14ac:dyDescent="0.3">
      <c r="B34" s="13"/>
      <c r="C34" s="16"/>
      <c r="D34" s="16"/>
      <c r="E34" s="18"/>
      <c r="F34" s="18"/>
      <c r="G34" s="23"/>
      <c r="H34" s="18"/>
      <c r="I34" s="19"/>
    </row>
    <row r="35" spans="2:9" x14ac:dyDescent="0.3">
      <c r="B35" s="13"/>
      <c r="C35" s="16"/>
      <c r="D35" s="16"/>
      <c r="E35" s="18"/>
      <c r="F35" s="18"/>
      <c r="G35" s="23"/>
      <c r="H35" s="18"/>
      <c r="I35" s="19"/>
    </row>
    <row r="36" spans="2:9" x14ac:dyDescent="0.3">
      <c r="B36" s="13" t="s">
        <v>98</v>
      </c>
      <c r="C36" s="17" t="s">
        <v>94</v>
      </c>
      <c r="D36" s="16"/>
      <c r="E36" s="16"/>
      <c r="F36" s="16"/>
      <c r="G36" s="23"/>
      <c r="H36" s="16"/>
      <c r="I36" s="19">
        <f>SUM(I37:I40)</f>
        <v>1200</v>
      </c>
    </row>
    <row r="37" spans="2:9" x14ac:dyDescent="0.3">
      <c r="B37" s="13"/>
      <c r="C37" s="16"/>
      <c r="D37" s="16" t="s">
        <v>53</v>
      </c>
      <c r="E37" s="18" t="str">
        <f>VLOOKUP(D37,Datos!$B$8:$E$24,2,)</f>
        <v>Labor (Personal)</v>
      </c>
      <c r="F37" s="18" t="str">
        <f>VLOOKUP(D37,Datos!$B$8:$E$24,3,)</f>
        <v>Horas / Jornadas</v>
      </c>
      <c r="G37" s="23">
        <v>40</v>
      </c>
      <c r="H37" s="18">
        <f>VLOOKUP(D37,Datos!$B$8:$E$24,4,)</f>
        <v>20</v>
      </c>
      <c r="I37" s="19">
        <f>G37*H37</f>
        <v>800</v>
      </c>
    </row>
    <row r="38" spans="2:9" x14ac:dyDescent="0.3">
      <c r="B38" s="13"/>
      <c r="C38" s="16"/>
      <c r="D38" s="16" t="s">
        <v>54</v>
      </c>
      <c r="E38" s="18" t="str">
        <f>VLOOKUP(D38,Datos!$B$8:$E$24,2,)</f>
        <v>Labor (Personal)</v>
      </c>
      <c r="F38" s="18" t="str">
        <f>VLOOKUP(D38,Datos!$B$8:$E$24,3,)</f>
        <v>Horas / Jornadas</v>
      </c>
      <c r="G38" s="23">
        <v>20</v>
      </c>
      <c r="H38" s="18">
        <f>VLOOKUP(D38,Datos!$B$8:$E$24,4,)</f>
        <v>20</v>
      </c>
      <c r="I38" s="19">
        <f t="shared" ref="I38" si="5">G38*H38</f>
        <v>400</v>
      </c>
    </row>
    <row r="39" spans="2:9" x14ac:dyDescent="0.3">
      <c r="B39" s="13"/>
      <c r="C39" s="16"/>
      <c r="D39" s="16" t="s">
        <v>91</v>
      </c>
      <c r="E39" s="18" t="str">
        <f>VLOOKUP(D39,Datos!$B$8:$E$24,2,)</f>
        <v>Licencias</v>
      </c>
      <c r="F39" s="18" t="str">
        <f>VLOOKUP(D39,Datos!$B$8:$E$24,3,)</f>
        <v>Cantidad</v>
      </c>
      <c r="G39" s="23">
        <v>2</v>
      </c>
      <c r="H39" s="18">
        <f>VLOOKUP(D39,Datos!$B$8:$E$24,4,)</f>
        <v>0</v>
      </c>
      <c r="I39" s="19">
        <f t="shared" ref="I39" si="6">G39*H39</f>
        <v>0</v>
      </c>
    </row>
    <row r="40" spans="2:9" x14ac:dyDescent="0.3">
      <c r="B40" s="13"/>
      <c r="C40" s="16"/>
      <c r="D40" s="16" t="s">
        <v>90</v>
      </c>
      <c r="E40" s="18" t="str">
        <f>VLOOKUP(D40,Datos!$B$8:$E$24,2,)</f>
        <v>Licencias</v>
      </c>
      <c r="F40" s="18" t="str">
        <f>VLOOKUP(D40,Datos!$B$8:$E$24,3,)</f>
        <v>Cantidad</v>
      </c>
      <c r="G40" s="23">
        <v>2</v>
      </c>
      <c r="H40" s="18">
        <f>VLOOKUP(D40,Datos!$B$8:$E$24,4,)</f>
        <v>0</v>
      </c>
      <c r="I40" s="19">
        <f t="shared" ref="I40" si="7">G40*H40</f>
        <v>0</v>
      </c>
    </row>
    <row r="41" spans="2:9" x14ac:dyDescent="0.3">
      <c r="B41" s="13"/>
      <c r="C41" s="16"/>
      <c r="D41" s="16" t="s">
        <v>95</v>
      </c>
      <c r="E41" s="18" t="str">
        <f>VLOOKUP(D41,Datos!$B$8:$E$24,2,)</f>
        <v>Materiales</v>
      </c>
      <c r="F41" s="18" t="str">
        <f>VLOOKUP(D41,Datos!$B$8:$E$24,3,)</f>
        <v>Horas/maquina</v>
      </c>
      <c r="G41" s="23">
        <v>40</v>
      </c>
      <c r="H41" s="18">
        <f>VLOOKUP(D41,Datos!$B$8:$E$24,4)</f>
        <v>0</v>
      </c>
      <c r="I41" s="19">
        <f t="shared" ref="I41" si="8">G41*H41</f>
        <v>0</v>
      </c>
    </row>
    <row r="42" spans="2:9" x14ac:dyDescent="0.3">
      <c r="B42" s="13"/>
      <c r="C42" s="16"/>
      <c r="D42" s="16" t="s">
        <v>97</v>
      </c>
      <c r="E42" s="18" t="str">
        <f>VLOOKUP(D42,Datos!$B$8:$E$24,2,)</f>
        <v>Licencias</v>
      </c>
      <c r="F42" s="18" t="str">
        <f>VLOOKUP(D42,Datos!$B$8:$E$24,3,)</f>
        <v>Cantidad</v>
      </c>
      <c r="G42" s="23">
        <v>2</v>
      </c>
      <c r="H42" s="18">
        <f>VLOOKUP(D42,Datos!$B$8:$E$24,4,)</f>
        <v>0</v>
      </c>
      <c r="I42" s="19">
        <f>G42*H42</f>
        <v>0</v>
      </c>
    </row>
    <row r="43" spans="2:9" x14ac:dyDescent="0.3">
      <c r="B43" s="13" t="s">
        <v>99</v>
      </c>
      <c r="C43" s="17" t="s">
        <v>96</v>
      </c>
      <c r="D43" s="16"/>
      <c r="E43" s="16"/>
      <c r="F43" s="16"/>
      <c r="G43" s="23"/>
      <c r="H43" s="16"/>
      <c r="I43" s="19" t="e">
        <f>SUM(I44:I48)</f>
        <v>#N/A</v>
      </c>
    </row>
    <row r="44" spans="2:9" x14ac:dyDescent="0.3">
      <c r="B44" s="13"/>
      <c r="C44" s="16"/>
      <c r="D44" s="16" t="s">
        <v>54</v>
      </c>
      <c r="E44" s="18" t="str">
        <f>VLOOKUP(D44,Datos!$B$8:$E$24,2,)</f>
        <v>Labor (Personal)</v>
      </c>
      <c r="F44" s="18" t="str">
        <f>VLOOKUP(D44,Datos!$B$8:$E$24,3,)</f>
        <v>Horas / Jornadas</v>
      </c>
      <c r="G44" s="23">
        <v>16</v>
      </c>
      <c r="H44" s="18">
        <f>VLOOKUP(D44,Datos!$B$8:$E$24,4,)</f>
        <v>20</v>
      </c>
      <c r="I44" s="19">
        <f>G44*H44</f>
        <v>320</v>
      </c>
    </row>
    <row r="45" spans="2:9" x14ac:dyDescent="0.3">
      <c r="B45" s="13"/>
      <c r="C45" s="16"/>
      <c r="D45" s="16" t="s">
        <v>97</v>
      </c>
      <c r="E45" s="18" t="str">
        <f>VLOOKUP(D45,Datos!$B$8:$E$24,2,)</f>
        <v>Licencias</v>
      </c>
      <c r="F45" s="18" t="str">
        <f>VLOOKUP(D45,Datos!$B$8:$E$24,3,)</f>
        <v>Cantidad</v>
      </c>
      <c r="G45" s="23">
        <v>1</v>
      </c>
      <c r="H45" s="18">
        <f>VLOOKUP(D45,Datos!$B$8:$E$24,4,)</f>
        <v>0</v>
      </c>
      <c r="I45" s="19">
        <f>G45*H45</f>
        <v>0</v>
      </c>
    </row>
    <row r="46" spans="2:9" x14ac:dyDescent="0.3">
      <c r="B46" s="13"/>
      <c r="C46" s="16"/>
      <c r="D46" s="16" t="s">
        <v>58</v>
      </c>
      <c r="E46" s="18" t="str">
        <f>VLOOKUP(D46,Datos!$B$8:$E$24,2,)</f>
        <v>Materiales</v>
      </c>
      <c r="F46" s="18" t="str">
        <f>VLOOKUP(D46,Datos!$B$8:$E$24,3,)</f>
        <v>Horas/maquina</v>
      </c>
      <c r="G46" s="23">
        <v>16</v>
      </c>
      <c r="H46" s="18">
        <f>VLOOKUP(D46,Datos!$B$8:$E$24,4)</f>
        <v>10</v>
      </c>
      <c r="I46" s="19">
        <f t="shared" ref="I46" si="9">G46*H46</f>
        <v>160</v>
      </c>
    </row>
    <row r="47" spans="2:9" x14ac:dyDescent="0.3">
      <c r="B47" s="13" t="s">
        <v>100</v>
      </c>
      <c r="C47" s="17" t="s">
        <v>101</v>
      </c>
      <c r="D47" s="16"/>
      <c r="E47" s="16"/>
      <c r="F47" s="16"/>
      <c r="G47" s="23"/>
      <c r="H47" s="16"/>
      <c r="I47" s="19" t="e">
        <f>SUM(I48:I50)</f>
        <v>#N/A</v>
      </c>
    </row>
    <row r="48" spans="2:9" x14ac:dyDescent="0.3">
      <c r="B48" s="13"/>
      <c r="C48" s="16"/>
      <c r="D48" s="16" t="s">
        <v>54</v>
      </c>
      <c r="E48" s="18" t="str">
        <f>VLOOKUP(D48,Datos!$B$8:$E$24,2,)</f>
        <v>Labor (Personal)</v>
      </c>
      <c r="F48" s="18" t="str">
        <f>VLOOKUP(D48,Datos!$B$8:$E$24,3,)</f>
        <v>Horas / Jornadas</v>
      </c>
      <c r="G48" s="23">
        <v>16</v>
      </c>
      <c r="H48" s="18">
        <f>VLOOKUP(D48,Datos!$B$8:$E$24,4,)</f>
        <v>20</v>
      </c>
      <c r="I48" s="19">
        <f>G48*H48</f>
        <v>320</v>
      </c>
    </row>
    <row r="49" spans="2:9" x14ac:dyDescent="0.3">
      <c r="B49" s="13"/>
      <c r="C49" s="16"/>
      <c r="D49" s="16" t="s">
        <v>86</v>
      </c>
      <c r="E49" s="18" t="e">
        <f>VLOOKUP(D49,Datos!$B$8:$E$24,2,)</f>
        <v>#N/A</v>
      </c>
      <c r="F49" s="18" t="e">
        <f>VLOOKUP(D49,Datos!$B$8:$E$24,3,)</f>
        <v>#N/A</v>
      </c>
      <c r="G49" s="23">
        <v>24</v>
      </c>
      <c r="H49" s="18" t="e">
        <f>VLOOKUP(D49,Datos!$B$8:$E$24,4,)</f>
        <v>#N/A</v>
      </c>
      <c r="I49" s="19" t="e">
        <f>G49*H49</f>
        <v>#N/A</v>
      </c>
    </row>
    <row r="50" spans="2:9" x14ac:dyDescent="0.3">
      <c r="B50" s="13"/>
      <c r="C50" s="16"/>
      <c r="D50" s="16" t="s">
        <v>58</v>
      </c>
      <c r="E50" s="18" t="str">
        <f>VLOOKUP(D50,Datos!$B$8:$E$24,2,)</f>
        <v>Materiales</v>
      </c>
      <c r="F50" s="18" t="str">
        <f>VLOOKUP(D50,Datos!$B$8:$E$24,3,)</f>
        <v>Horas/maquina</v>
      </c>
      <c r="G50" s="23">
        <v>16</v>
      </c>
      <c r="H50" s="18">
        <f>VLOOKUP(D50,Datos!$B$8:$E$24,4)</f>
        <v>10</v>
      </c>
      <c r="I50" s="19">
        <f t="shared" ref="I50" si="10">G50*H50</f>
        <v>160</v>
      </c>
    </row>
    <row r="52" spans="2:9" x14ac:dyDescent="0.3">
      <c r="B52" s="11">
        <v>3</v>
      </c>
      <c r="C52" s="11" t="s">
        <v>88</v>
      </c>
      <c r="D52" s="12"/>
      <c r="E52" s="12"/>
      <c r="F52" s="12"/>
      <c r="G52" s="26"/>
      <c r="H52" s="12"/>
      <c r="I52" s="20">
        <f>I53+I58+I62</f>
        <v>560</v>
      </c>
    </row>
    <row r="54" spans="2:9" x14ac:dyDescent="0.3">
      <c r="B54" s="13" t="s">
        <v>104</v>
      </c>
      <c r="C54" s="15" t="s">
        <v>102</v>
      </c>
      <c r="D54" s="16"/>
      <c r="I54" s="32">
        <f>SUM(I55:I57)</f>
        <v>280</v>
      </c>
    </row>
    <row r="55" spans="2:9" x14ac:dyDescent="0.3">
      <c r="D55" s="16" t="s">
        <v>54</v>
      </c>
      <c r="E55" s="18" t="str">
        <f>VLOOKUP(D55,Datos!$B$8:$E$24,2,)</f>
        <v>Labor (Personal)</v>
      </c>
      <c r="F55" s="18" t="str">
        <f>VLOOKUP(D55,Datos!$B$8:$E$24,3,)</f>
        <v>Horas / Jornadas</v>
      </c>
      <c r="G55" s="23">
        <v>8</v>
      </c>
      <c r="H55" s="18">
        <f>VLOOKUP(D55,Datos!$B$8:$E$24,4,)</f>
        <v>20</v>
      </c>
      <c r="I55" s="19">
        <f>G55*H55</f>
        <v>160</v>
      </c>
    </row>
    <row r="56" spans="2:9" x14ac:dyDescent="0.3">
      <c r="D56" s="16" t="s">
        <v>95</v>
      </c>
      <c r="E56" s="18" t="str">
        <f>VLOOKUP(D56,Datos!$B$8:$E$24,2,)</f>
        <v>Materiales</v>
      </c>
      <c r="F56" s="18" t="str">
        <f>VLOOKUP(D56,Datos!$B$8:$E$24,3,)</f>
        <v>Horas/maquina</v>
      </c>
      <c r="G56" s="23">
        <v>8</v>
      </c>
      <c r="H56" s="18">
        <f>VLOOKUP(D56,Datos!$B$8:$E$24,4,)</f>
        <v>5</v>
      </c>
      <c r="I56" s="19">
        <f>G56*H56</f>
        <v>40</v>
      </c>
    </row>
    <row r="57" spans="2:9" x14ac:dyDescent="0.3">
      <c r="D57" s="16" t="s">
        <v>58</v>
      </c>
      <c r="E57" s="18" t="str">
        <f>VLOOKUP(D57,Datos!$B$8:$E$24,2,)</f>
        <v>Materiales</v>
      </c>
      <c r="F57" s="18" t="str">
        <f>VLOOKUP(D57,Datos!$B$8:$E$24,3,)</f>
        <v>Horas/maquina</v>
      </c>
      <c r="G57" s="23">
        <v>8</v>
      </c>
      <c r="H57" s="18">
        <f>VLOOKUP(D57,Datos!$B$8:$E$24,4)</f>
        <v>10</v>
      </c>
      <c r="I57" s="19">
        <f t="shared" ref="I57" si="11">G57*H57</f>
        <v>80</v>
      </c>
    </row>
    <row r="58" spans="2:9" x14ac:dyDescent="0.3">
      <c r="B58" s="13" t="s">
        <v>105</v>
      </c>
      <c r="C58" s="15" t="s">
        <v>115</v>
      </c>
      <c r="D58" s="16"/>
      <c r="I58" s="32">
        <f>SUM(I59:I61)</f>
        <v>280</v>
      </c>
    </row>
    <row r="59" spans="2:9" x14ac:dyDescent="0.3">
      <c r="D59" s="16" t="s">
        <v>54</v>
      </c>
      <c r="E59" s="18" t="str">
        <f>VLOOKUP(D59,Datos!$B$8:$E$24,2,)</f>
        <v>Labor (Personal)</v>
      </c>
      <c r="F59" s="18" t="str">
        <f>VLOOKUP(D59,Datos!$B$8:$E$24,3,)</f>
        <v>Horas / Jornadas</v>
      </c>
      <c r="G59" s="23">
        <v>8</v>
      </c>
      <c r="H59" s="18">
        <f>VLOOKUP(D59,Datos!$B$8:$E$24,4,)</f>
        <v>20</v>
      </c>
      <c r="I59" s="19">
        <f>G59*H59</f>
        <v>160</v>
      </c>
    </row>
    <row r="60" spans="2:9" x14ac:dyDescent="0.3">
      <c r="D60" s="16" t="s">
        <v>95</v>
      </c>
      <c r="E60" s="18" t="str">
        <f>VLOOKUP(D60,Datos!$B$8:$E$24,2,)</f>
        <v>Materiales</v>
      </c>
      <c r="F60" s="18" t="str">
        <f>VLOOKUP(D60,Datos!$B$8:$E$24,3,)</f>
        <v>Horas/maquina</v>
      </c>
      <c r="G60" s="23">
        <v>8</v>
      </c>
      <c r="H60" s="18">
        <f>VLOOKUP(D60,Datos!$B$8:$E$24,4,)</f>
        <v>5</v>
      </c>
      <c r="I60" s="19">
        <f>G60*H60</f>
        <v>40</v>
      </c>
    </row>
    <row r="61" spans="2:9" x14ac:dyDescent="0.3">
      <c r="D61" s="16" t="s">
        <v>58</v>
      </c>
      <c r="E61" s="18" t="str">
        <f>VLOOKUP(D61,Datos!$B$8:$E$24,2,)</f>
        <v>Materiales</v>
      </c>
      <c r="F61" s="18" t="str">
        <f>VLOOKUP(D61,Datos!$B$8:$E$24,3,)</f>
        <v>Horas/maquina</v>
      </c>
      <c r="G61" s="23">
        <v>8</v>
      </c>
      <c r="H61" s="18">
        <f>VLOOKUP(D61,Datos!$B$8:$E$24,4)</f>
        <v>10</v>
      </c>
      <c r="I61" s="19">
        <f t="shared" ref="I61" si="12">G61*H61</f>
        <v>80</v>
      </c>
    </row>
    <row r="62" spans="2:9" x14ac:dyDescent="0.3">
      <c r="B62" s="13" t="s">
        <v>114</v>
      </c>
      <c r="C62" s="15" t="s">
        <v>103</v>
      </c>
      <c r="D62" s="16"/>
      <c r="I62" s="32">
        <f>SUM(I63:I65)</f>
        <v>280</v>
      </c>
    </row>
    <row r="63" spans="2:9" x14ac:dyDescent="0.3">
      <c r="D63" s="16" t="s">
        <v>54</v>
      </c>
      <c r="E63" s="18" t="str">
        <f>VLOOKUP(D63,Datos!$B$8:$E$24,2,)</f>
        <v>Labor (Personal)</v>
      </c>
      <c r="F63" s="18" t="str">
        <f>VLOOKUP(D63,Datos!$B$8:$E$24,3,)</f>
        <v>Horas / Jornadas</v>
      </c>
      <c r="G63" s="23">
        <v>8</v>
      </c>
      <c r="H63" s="18">
        <f>VLOOKUP(D63,Datos!$B$8:$E$24,4,)</f>
        <v>20</v>
      </c>
      <c r="I63" s="19">
        <f>G63*H63</f>
        <v>160</v>
      </c>
    </row>
    <row r="64" spans="2:9" x14ac:dyDescent="0.3">
      <c r="D64" s="16" t="s">
        <v>95</v>
      </c>
      <c r="E64" s="18" t="str">
        <f>VLOOKUP(D64,Datos!$B$8:$E$24,2,)</f>
        <v>Materiales</v>
      </c>
      <c r="F64" s="18" t="str">
        <f>VLOOKUP(D64,Datos!$B$8:$E$24,3,)</f>
        <v>Horas/maquina</v>
      </c>
      <c r="G64" s="23">
        <v>8</v>
      </c>
      <c r="H64" s="18">
        <f>VLOOKUP(D64,Datos!$B$8:$E$24,4,)</f>
        <v>5</v>
      </c>
      <c r="I64" s="19">
        <f>G64*H64</f>
        <v>40</v>
      </c>
    </row>
    <row r="65" spans="2:9" x14ac:dyDescent="0.3">
      <c r="D65" s="16" t="s">
        <v>58</v>
      </c>
      <c r="E65" s="18" t="str">
        <f>VLOOKUP(D65,Datos!$B$8:$E$24,2,)</f>
        <v>Materiales</v>
      </c>
      <c r="F65" s="18" t="str">
        <f>VLOOKUP(D65,Datos!$B$8:$E$24,3,)</f>
        <v>Horas/maquina</v>
      </c>
      <c r="G65" s="23">
        <v>8</v>
      </c>
      <c r="H65" s="18">
        <f>VLOOKUP(D65,Datos!$B$8:$E$24,4)</f>
        <v>10</v>
      </c>
      <c r="I65" s="19">
        <f t="shared" ref="I65" si="13">G65*H65</f>
        <v>80</v>
      </c>
    </row>
    <row r="67" spans="2:9" x14ac:dyDescent="0.3">
      <c r="B67" s="11">
        <v>4</v>
      </c>
      <c r="C67" s="11" t="s">
        <v>87</v>
      </c>
      <c r="D67" s="12"/>
      <c r="E67" s="12"/>
      <c r="F67" s="12"/>
      <c r="G67" s="26"/>
      <c r="H67" s="12"/>
      <c r="I67" s="20" t="e">
        <f>I69</f>
        <v>#N/A</v>
      </c>
    </row>
    <row r="69" spans="2:9" x14ac:dyDescent="0.3">
      <c r="B69" s="13" t="s">
        <v>106</v>
      </c>
      <c r="C69" s="15" t="s">
        <v>107</v>
      </c>
      <c r="D69" s="16"/>
      <c r="I69" s="32" t="e">
        <f>SUM(I70:I73)</f>
        <v>#N/A</v>
      </c>
    </row>
    <row r="70" spans="2:9" x14ac:dyDescent="0.3">
      <c r="D70" s="16" t="s">
        <v>54</v>
      </c>
      <c r="E70" s="18" t="str">
        <f>VLOOKUP(D70,Datos!$B$8:$E$24,2,)</f>
        <v>Labor (Personal)</v>
      </c>
      <c r="F70" s="18" t="str">
        <f>VLOOKUP(D70,Datos!$B$8:$E$24,3,)</f>
        <v>Horas / Jornadas</v>
      </c>
      <c r="G70" s="23">
        <v>2</v>
      </c>
      <c r="H70" s="18">
        <f>VLOOKUP(D70,Datos!$B$8:$E$24,4,)</f>
        <v>20</v>
      </c>
      <c r="I70" s="19">
        <f>G70*H70</f>
        <v>40</v>
      </c>
    </row>
    <row r="71" spans="2:9" x14ac:dyDescent="0.3">
      <c r="D71" s="16" t="s">
        <v>86</v>
      </c>
      <c r="E71" s="18" t="e">
        <f>VLOOKUP(D71,Datos!$B$8:$E$24,2,)</f>
        <v>#N/A</v>
      </c>
      <c r="F71" s="18" t="e">
        <f>VLOOKUP(D71,Datos!$B$8:$E$24,3,)</f>
        <v>#N/A</v>
      </c>
      <c r="G71" s="23">
        <v>2</v>
      </c>
      <c r="H71" s="18" t="e">
        <f>VLOOKUP(D71,Datos!$B$8:$E$24,4,)</f>
        <v>#N/A</v>
      </c>
      <c r="I71" s="19" t="e">
        <f>G71*H71</f>
        <v>#N/A</v>
      </c>
    </row>
    <row r="72" spans="2:9" x14ac:dyDescent="0.3">
      <c r="D72" s="16" t="s">
        <v>92</v>
      </c>
      <c r="E72" s="18" t="str">
        <f>VLOOKUP(D72,Datos!$B$8:$E$24,2,)</f>
        <v>Materiales</v>
      </c>
      <c r="F72" s="18" t="str">
        <f>VLOOKUP(D72,Datos!$B$8:$E$24,3,)</f>
        <v>Cantidad</v>
      </c>
      <c r="G72" s="23">
        <v>1</v>
      </c>
      <c r="H72" s="18">
        <f>VLOOKUP(D72,Datos!$B$8:$E$24,4,)</f>
        <v>200</v>
      </c>
      <c r="I72" s="19">
        <f>G72*H72</f>
        <v>200</v>
      </c>
    </row>
    <row r="73" spans="2:9" x14ac:dyDescent="0.3">
      <c r="D73" s="16" t="s">
        <v>93</v>
      </c>
      <c r="E73" s="18" t="str">
        <f>VLOOKUP(D73,Datos!$B$8:$E$24,2,)</f>
        <v>Materiales</v>
      </c>
      <c r="F73" s="18" t="str">
        <f>VLOOKUP(D73,Datos!$B$8:$E$24,3,)</f>
        <v>Cantidad</v>
      </c>
      <c r="G73" s="23">
        <v>1</v>
      </c>
      <c r="H73" s="18">
        <f>VLOOKUP(D73,Datos!$B$8:$E$24,4,)</f>
        <v>460</v>
      </c>
      <c r="I73" s="19">
        <f>G73*H73</f>
        <v>460</v>
      </c>
    </row>
    <row r="74" spans="2:9" x14ac:dyDescent="0.3">
      <c r="B74" s="13"/>
      <c r="C74" s="15"/>
      <c r="D74" s="16"/>
      <c r="I74" s="32"/>
    </row>
    <row r="75" spans="2:9" x14ac:dyDescent="0.3">
      <c r="D75" s="16"/>
      <c r="E75" s="18"/>
      <c r="F75" s="18"/>
      <c r="G75" s="23"/>
      <c r="H75" s="18"/>
      <c r="I75" s="19"/>
    </row>
    <row r="76" spans="2:9" x14ac:dyDescent="0.3">
      <c r="D76" s="16"/>
      <c r="E76" s="18"/>
      <c r="F76" s="18"/>
      <c r="G76" s="23"/>
      <c r="H76" s="18"/>
      <c r="I76" s="19"/>
    </row>
    <row r="77" spans="2:9" x14ac:dyDescent="0.3">
      <c r="D77" s="16"/>
      <c r="E77" s="18"/>
      <c r="F77" s="18"/>
      <c r="G77" s="23"/>
      <c r="H77" s="18"/>
      <c r="I77" s="19"/>
    </row>
    <row r="79" spans="2:9" x14ac:dyDescent="0.3">
      <c r="B79" s="11">
        <v>5</v>
      </c>
      <c r="C79" s="11" t="s">
        <v>108</v>
      </c>
      <c r="D79" s="12"/>
      <c r="E79" s="12"/>
      <c r="F79" s="12"/>
      <c r="G79" s="26"/>
      <c r="H79" s="12"/>
      <c r="I79" s="20">
        <f>I81</f>
        <v>160</v>
      </c>
    </row>
    <row r="81" spans="2:9" x14ac:dyDescent="0.3">
      <c r="B81" s="13" t="s">
        <v>109</v>
      </c>
      <c r="C81" s="15" t="s">
        <v>110</v>
      </c>
      <c r="D81" s="16"/>
      <c r="I81" s="32">
        <f>SUM(I82:I84)</f>
        <v>160</v>
      </c>
    </row>
    <row r="82" spans="2:9" x14ac:dyDescent="0.3">
      <c r="D82" s="16" t="s">
        <v>54</v>
      </c>
      <c r="E82" s="18" t="str">
        <f>VLOOKUP(D82,Datos!$B$8:$E$24,2,)</f>
        <v>Labor (Personal)</v>
      </c>
      <c r="F82" s="18" t="str">
        <f>VLOOKUP(D82,Datos!$B$8:$E$24,3,)</f>
        <v>Horas / Jornadas</v>
      </c>
      <c r="G82" s="23">
        <v>8</v>
      </c>
      <c r="H82" s="18">
        <f>VLOOKUP(D82,Datos!$B$8:$E$24,4,)</f>
        <v>20</v>
      </c>
      <c r="I82" s="19">
        <f>G82*H82</f>
        <v>160</v>
      </c>
    </row>
    <row r="83" spans="2:9" x14ac:dyDescent="0.3">
      <c r="D83" s="16"/>
      <c r="E83" s="18"/>
      <c r="F83" s="18"/>
      <c r="G83" s="23"/>
      <c r="H83" s="18"/>
      <c r="I83" s="19"/>
    </row>
    <row r="84" spans="2:9" x14ac:dyDescent="0.3">
      <c r="D84" s="16"/>
      <c r="E84" s="18"/>
      <c r="F84" s="18"/>
      <c r="G84" s="23"/>
      <c r="H84" s="18"/>
      <c r="I84" s="19"/>
    </row>
    <row r="85" spans="2:9" x14ac:dyDescent="0.3">
      <c r="B85" s="13"/>
      <c r="C85" s="15"/>
      <c r="D85" s="16"/>
      <c r="I85" s="32"/>
    </row>
    <row r="86" spans="2:9" x14ac:dyDescent="0.3">
      <c r="D86" s="16"/>
      <c r="E86" s="18"/>
      <c r="F86" s="18"/>
      <c r="G86" s="23"/>
      <c r="H86" s="18"/>
      <c r="I86" s="19"/>
    </row>
    <row r="87" spans="2:9" x14ac:dyDescent="0.3">
      <c r="D87" s="16"/>
      <c r="E87" s="18"/>
      <c r="F87" s="18"/>
      <c r="G87" s="23"/>
      <c r="H87" s="18"/>
      <c r="I87" s="19"/>
    </row>
    <row r="88" spans="2:9" x14ac:dyDescent="0.3">
      <c r="D88" s="16"/>
      <c r="E88" s="18"/>
      <c r="F88" s="18"/>
      <c r="G88" s="23"/>
      <c r="H88" s="18"/>
      <c r="I88" s="19"/>
    </row>
  </sheetData>
  <pageMargins left="0.23622047244094491" right="0.23622047244094491" top="0.74803149606299213" bottom="0.74803149606299213" header="0.31496062992125984" footer="0.31496062992125984"/>
  <pageSetup scale="7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107" zoomScaleNormal="107" workbookViewId="0">
      <selection sqref="A1:I24"/>
    </sheetView>
  </sheetViews>
  <sheetFormatPr baseColWidth="10" defaultRowHeight="14.4" x14ac:dyDescent="0.3"/>
  <cols>
    <col min="1" max="1" width="50.6640625" bestFit="1" customWidth="1"/>
    <col min="2" max="2" width="14.77734375" bestFit="1" customWidth="1"/>
    <col min="6" max="6" width="12.21875" bestFit="1" customWidth="1"/>
    <col min="9" max="9" width="12.44140625" bestFit="1" customWidth="1"/>
  </cols>
  <sheetData>
    <row r="1" spans="1:9" x14ac:dyDescent="0.3">
      <c r="H1" s="33" t="s">
        <v>139</v>
      </c>
      <c r="I1" s="33" t="s">
        <v>140</v>
      </c>
    </row>
    <row r="2" spans="1:9" x14ac:dyDescent="0.3">
      <c r="A2" s="33"/>
      <c r="B2" s="33" t="s">
        <v>138</v>
      </c>
      <c r="C2" s="33"/>
      <c r="D2" s="33" t="s">
        <v>136</v>
      </c>
      <c r="E2" s="33"/>
      <c r="F2" s="33" t="s">
        <v>137</v>
      </c>
      <c r="H2" s="33" t="s">
        <v>135</v>
      </c>
      <c r="I2" s="33" t="s">
        <v>135</v>
      </c>
    </row>
    <row r="3" spans="1:9" ht="15.6" x14ac:dyDescent="0.3">
      <c r="A3" s="34" t="s">
        <v>119</v>
      </c>
      <c r="B3" s="33"/>
      <c r="C3" s="33"/>
      <c r="D3" s="33"/>
      <c r="E3" s="33"/>
      <c r="F3" s="33"/>
      <c r="H3" s="33">
        <f>20*8</f>
        <v>160</v>
      </c>
      <c r="I3" s="33">
        <f>40*8</f>
        <v>320</v>
      </c>
    </row>
    <row r="4" spans="1:9" ht="15.6" x14ac:dyDescent="0.3">
      <c r="A4" s="34" t="s">
        <v>132</v>
      </c>
      <c r="B4" s="33">
        <v>5</v>
      </c>
      <c r="C4" s="33"/>
      <c r="D4" s="33">
        <f>$H$3*B4</f>
        <v>800</v>
      </c>
      <c r="E4" s="33"/>
      <c r="F4" s="33">
        <f>$I$3*B4</f>
        <v>1600</v>
      </c>
    </row>
    <row r="5" spans="1:9" ht="15.6" x14ac:dyDescent="0.3">
      <c r="A5" s="34" t="s">
        <v>120</v>
      </c>
      <c r="B5" s="33"/>
      <c r="C5" s="33"/>
      <c r="D5" s="33"/>
      <c r="E5" s="33"/>
      <c r="F5" s="33"/>
    </row>
    <row r="6" spans="1:9" ht="15.6" x14ac:dyDescent="0.3">
      <c r="A6" s="34" t="s">
        <v>121</v>
      </c>
      <c r="B6" s="33">
        <v>10</v>
      </c>
      <c r="C6" s="33"/>
      <c r="D6" s="33">
        <f t="shared" ref="D5:D20" si="0">$H$3*B6</f>
        <v>1600</v>
      </c>
      <c r="E6" s="33"/>
      <c r="F6" s="33">
        <f t="shared" ref="F5:F20" si="1">$I$3*B6</f>
        <v>3200</v>
      </c>
    </row>
    <row r="7" spans="1:9" ht="15.6" x14ac:dyDescent="0.3">
      <c r="A7" s="34" t="s">
        <v>122</v>
      </c>
      <c r="B7" s="33"/>
      <c r="C7" s="33"/>
      <c r="D7" s="33"/>
      <c r="E7" s="33"/>
      <c r="F7" s="33"/>
    </row>
    <row r="8" spans="1:9" ht="15.6" x14ac:dyDescent="0.3">
      <c r="A8" s="34" t="s">
        <v>123</v>
      </c>
      <c r="B8" s="33">
        <v>2.5</v>
      </c>
      <c r="C8" s="33"/>
      <c r="D8" s="33">
        <f t="shared" si="0"/>
        <v>400</v>
      </c>
      <c r="E8" s="33"/>
      <c r="F8" s="33">
        <f t="shared" si="1"/>
        <v>800</v>
      </c>
    </row>
    <row r="9" spans="1:9" ht="15.6" x14ac:dyDescent="0.3">
      <c r="A9" s="34" t="s">
        <v>124</v>
      </c>
      <c r="B9" s="33"/>
      <c r="C9" s="33"/>
      <c r="D9" s="33"/>
      <c r="E9" s="33"/>
      <c r="F9" s="33"/>
    </row>
    <row r="10" spans="1:9" ht="15.6" x14ac:dyDescent="0.3">
      <c r="A10" s="34" t="s">
        <v>125</v>
      </c>
      <c r="B10" s="33">
        <v>2.5</v>
      </c>
      <c r="C10" s="33"/>
      <c r="D10" s="33">
        <f t="shared" si="0"/>
        <v>400</v>
      </c>
      <c r="E10" s="33"/>
      <c r="F10" s="33">
        <f t="shared" si="1"/>
        <v>800</v>
      </c>
    </row>
    <row r="11" spans="1:9" ht="15.6" x14ac:dyDescent="0.3">
      <c r="A11" s="34" t="s">
        <v>126</v>
      </c>
      <c r="B11" s="33"/>
      <c r="C11" s="33"/>
      <c r="D11" s="33"/>
      <c r="E11" s="33"/>
      <c r="F11" s="33"/>
    </row>
    <row r="12" spans="1:9" ht="15.6" x14ac:dyDescent="0.3">
      <c r="A12" s="34" t="s">
        <v>127</v>
      </c>
      <c r="B12" s="33">
        <v>5</v>
      </c>
      <c r="C12" s="33"/>
      <c r="D12" s="33">
        <f t="shared" si="0"/>
        <v>800</v>
      </c>
      <c r="E12" s="33"/>
      <c r="F12" s="33">
        <f t="shared" si="1"/>
        <v>1600</v>
      </c>
    </row>
    <row r="13" spans="1:9" ht="15.6" x14ac:dyDescent="0.3">
      <c r="A13" s="34" t="s">
        <v>128</v>
      </c>
      <c r="B13" s="33"/>
      <c r="C13" s="33"/>
      <c r="D13" s="33"/>
      <c r="E13" s="33"/>
      <c r="F13" s="33"/>
    </row>
    <row r="14" spans="1:9" ht="15.6" x14ac:dyDescent="0.3">
      <c r="A14" s="34" t="s">
        <v>129</v>
      </c>
      <c r="B14" s="33">
        <v>1</v>
      </c>
      <c r="C14" s="33"/>
      <c r="D14" s="33">
        <f t="shared" si="0"/>
        <v>160</v>
      </c>
      <c r="E14" s="33"/>
      <c r="F14" s="33">
        <f t="shared" si="1"/>
        <v>320</v>
      </c>
    </row>
    <row r="15" spans="1:9" ht="15.6" x14ac:dyDescent="0.3">
      <c r="A15" s="34" t="s">
        <v>130</v>
      </c>
      <c r="B15" s="33"/>
      <c r="C15" s="33"/>
      <c r="D15" s="33"/>
      <c r="E15" s="33"/>
      <c r="F15" s="33"/>
    </row>
    <row r="16" spans="1:9" ht="15.6" x14ac:dyDescent="0.3">
      <c r="A16" s="34" t="s">
        <v>131</v>
      </c>
      <c r="B16" s="33">
        <v>5</v>
      </c>
      <c r="C16" s="33"/>
      <c r="D16" s="33">
        <f t="shared" si="0"/>
        <v>800</v>
      </c>
      <c r="E16" s="33"/>
      <c r="F16" s="33">
        <f t="shared" si="1"/>
        <v>1600</v>
      </c>
    </row>
    <row r="17" spans="1:6" x14ac:dyDescent="0.3">
      <c r="A17" s="33"/>
      <c r="B17" s="33"/>
      <c r="C17" s="33"/>
      <c r="D17" s="33"/>
      <c r="E17" s="33"/>
      <c r="F17" s="33"/>
    </row>
    <row r="18" spans="1:6" x14ac:dyDescent="0.3">
      <c r="A18" s="33"/>
      <c r="B18" s="33"/>
      <c r="C18" s="33"/>
      <c r="D18" s="33"/>
      <c r="E18" s="33"/>
      <c r="F18" s="33"/>
    </row>
    <row r="19" spans="1:6" ht="15.6" x14ac:dyDescent="0.3">
      <c r="A19" s="34" t="s">
        <v>133</v>
      </c>
      <c r="B19" s="33">
        <v>3</v>
      </c>
      <c r="C19" s="33"/>
      <c r="D19" s="33">
        <f t="shared" si="0"/>
        <v>480</v>
      </c>
      <c r="E19" s="33"/>
      <c r="F19" s="33">
        <f t="shared" si="1"/>
        <v>960</v>
      </c>
    </row>
    <row r="20" spans="1:6" ht="15.6" x14ac:dyDescent="0.3">
      <c r="A20" s="34" t="s">
        <v>134</v>
      </c>
      <c r="B20" s="33">
        <v>2</v>
      </c>
      <c r="C20" s="33"/>
      <c r="D20" s="33">
        <f t="shared" si="0"/>
        <v>320</v>
      </c>
      <c r="E20" s="33"/>
      <c r="F20" s="33">
        <f t="shared" si="1"/>
        <v>640</v>
      </c>
    </row>
    <row r="21" spans="1:6" x14ac:dyDescent="0.3">
      <c r="A21" s="33"/>
      <c r="B21" s="33"/>
      <c r="C21" s="33"/>
      <c r="D21" s="33"/>
      <c r="E21" s="33"/>
      <c r="F21" s="33"/>
    </row>
    <row r="22" spans="1:6" x14ac:dyDescent="0.3">
      <c r="A22" s="33"/>
      <c r="B22" s="33"/>
      <c r="C22" s="33"/>
      <c r="D22" s="33"/>
      <c r="E22" s="33"/>
      <c r="F22" s="33"/>
    </row>
    <row r="23" spans="1:6" x14ac:dyDescent="0.3">
      <c r="A23" s="33" t="s">
        <v>20</v>
      </c>
      <c r="B23" s="33">
        <f>SUM(B4:B17)</f>
        <v>31</v>
      </c>
      <c r="C23" s="33"/>
      <c r="D23" s="33">
        <f>SUM(D4:D22)</f>
        <v>5760</v>
      </c>
      <c r="E23" s="33"/>
      <c r="F23" s="33">
        <f>SUM(F4:F22)</f>
        <v>11520</v>
      </c>
    </row>
    <row r="24" spans="1:6" x14ac:dyDescent="0.3">
      <c r="A24" s="33"/>
      <c r="B24" s="33"/>
      <c r="C24" s="33"/>
      <c r="D24" s="33"/>
      <c r="E24" s="33"/>
      <c r="F24" s="3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zoomScaleSheetLayoutView="115" workbookViewId="0">
      <selection activeCell="B12" sqref="B12"/>
    </sheetView>
  </sheetViews>
  <sheetFormatPr baseColWidth="10" defaultColWidth="11.44140625" defaultRowHeight="14.4" x14ac:dyDescent="0.3"/>
  <cols>
    <col min="1" max="1" width="1.44140625" style="1" customWidth="1"/>
    <col min="2" max="2" width="40.109375" style="1" bestFit="1" customWidth="1"/>
    <col min="3" max="3" width="15.33203125" style="1" bestFit="1" customWidth="1"/>
    <col min="4" max="4" width="25.21875" style="1" customWidth="1"/>
    <col min="5" max="5" width="7.21875" style="1" bestFit="1" customWidth="1"/>
    <col min="6" max="6" width="5.44140625" style="1" bestFit="1" customWidth="1"/>
    <col min="7" max="7" width="14.5546875" style="1" customWidth="1"/>
    <col min="8" max="8" width="9.77734375" style="1" customWidth="1"/>
    <col min="9" max="9" width="13.21875" style="1" bestFit="1" customWidth="1"/>
    <col min="10" max="10" width="17.77734375" style="1" customWidth="1"/>
    <col min="11" max="11" width="12.21875" style="1" bestFit="1" customWidth="1"/>
    <col min="12" max="12" width="2.21875" style="1" customWidth="1"/>
    <col min="13" max="16384" width="11.44140625" style="1"/>
  </cols>
  <sheetData>
    <row r="1" spans="2:9" ht="25.8" x14ac:dyDescent="0.5">
      <c r="B1" s="6" t="s">
        <v>3</v>
      </c>
      <c r="D1" s="4" t="s">
        <v>56</v>
      </c>
    </row>
    <row r="2" spans="2:9" ht="18" x14ac:dyDescent="0.35">
      <c r="B2" s="7" t="s">
        <v>83</v>
      </c>
      <c r="D2" t="s">
        <v>57</v>
      </c>
    </row>
    <row r="3" spans="2:9" ht="15.6" x14ac:dyDescent="0.3">
      <c r="B3" s="8" t="s">
        <v>68</v>
      </c>
      <c r="E3" s="3"/>
      <c r="F3" s="3"/>
    </row>
    <row r="4" spans="2:9" ht="15.6" x14ac:dyDescent="0.3">
      <c r="B4" s="8" t="s">
        <v>67</v>
      </c>
      <c r="E4" s="3"/>
      <c r="F4" s="5"/>
    </row>
    <row r="6" spans="2:9" ht="15.6" x14ac:dyDescent="0.3">
      <c r="B6" s="10" t="s">
        <v>4</v>
      </c>
      <c r="C6" s="10" t="s">
        <v>26</v>
      </c>
      <c r="D6" s="10" t="s">
        <v>27</v>
      </c>
      <c r="E6" s="10" t="s">
        <v>6</v>
      </c>
      <c r="I6"/>
    </row>
    <row r="7" spans="2:9" x14ac:dyDescent="0.3">
      <c r="B7" s="12"/>
      <c r="C7" s="12"/>
      <c r="D7" s="12"/>
      <c r="E7" s="12"/>
    </row>
    <row r="8" spans="2:9" x14ac:dyDescent="0.3">
      <c r="B8" s="16" t="s">
        <v>53</v>
      </c>
      <c r="C8" s="16" t="s">
        <v>9</v>
      </c>
      <c r="D8" s="16" t="s">
        <v>28</v>
      </c>
      <c r="E8" s="18">
        <v>20</v>
      </c>
    </row>
    <row r="9" spans="2:9" x14ac:dyDescent="0.3">
      <c r="B9" s="16" t="s">
        <v>54</v>
      </c>
      <c r="C9" s="16" t="s">
        <v>9</v>
      </c>
      <c r="D9" s="16" t="s">
        <v>28</v>
      </c>
      <c r="E9" s="18">
        <v>20</v>
      </c>
    </row>
    <row r="10" spans="2:9" x14ac:dyDescent="0.3">
      <c r="B10" s="16" t="s">
        <v>55</v>
      </c>
      <c r="C10" s="16" t="s">
        <v>10</v>
      </c>
      <c r="D10" s="16" t="s">
        <v>28</v>
      </c>
      <c r="E10" s="18">
        <v>50</v>
      </c>
    </row>
    <row r="11" spans="2:9" x14ac:dyDescent="0.3">
      <c r="B11" s="16" t="s">
        <v>58</v>
      </c>
      <c r="C11" s="16" t="s">
        <v>11</v>
      </c>
      <c r="D11" s="16" t="s">
        <v>74</v>
      </c>
      <c r="E11" s="18">
        <v>10</v>
      </c>
    </row>
    <row r="12" spans="2:9" x14ac:dyDescent="0.3">
      <c r="B12" s="16" t="s">
        <v>59</v>
      </c>
      <c r="C12" s="16" t="s">
        <v>11</v>
      </c>
      <c r="D12" s="16" t="s">
        <v>65</v>
      </c>
      <c r="E12" s="18">
        <v>120</v>
      </c>
    </row>
    <row r="13" spans="2:9" x14ac:dyDescent="0.3">
      <c r="B13" s="16" t="s">
        <v>60</v>
      </c>
      <c r="C13" s="16" t="s">
        <v>12</v>
      </c>
      <c r="D13" s="16" t="s">
        <v>65</v>
      </c>
      <c r="E13" s="18">
        <v>10</v>
      </c>
    </row>
    <row r="14" spans="2:9" x14ac:dyDescent="0.3">
      <c r="B14" s="16" t="s">
        <v>72</v>
      </c>
      <c r="C14" s="16" t="s">
        <v>12</v>
      </c>
      <c r="D14" s="16" t="s">
        <v>29</v>
      </c>
      <c r="E14" s="18">
        <v>0</v>
      </c>
    </row>
    <row r="15" spans="2:9" x14ac:dyDescent="0.3">
      <c r="B15" s="16" t="s">
        <v>97</v>
      </c>
      <c r="C15" s="16" t="s">
        <v>12</v>
      </c>
      <c r="D15" s="16" t="s">
        <v>29</v>
      </c>
      <c r="E15" s="18">
        <v>0</v>
      </c>
    </row>
    <row r="16" spans="2:9" x14ac:dyDescent="0.3">
      <c r="B16" s="16" t="s">
        <v>90</v>
      </c>
      <c r="C16" s="16" t="s">
        <v>12</v>
      </c>
      <c r="D16" s="16" t="s">
        <v>29</v>
      </c>
      <c r="E16" s="18">
        <v>0</v>
      </c>
    </row>
    <row r="17" spans="2:5" x14ac:dyDescent="0.3">
      <c r="B17" s="16" t="s">
        <v>91</v>
      </c>
      <c r="C17" s="16" t="s">
        <v>12</v>
      </c>
      <c r="D17" s="16" t="s">
        <v>29</v>
      </c>
      <c r="E17" s="18">
        <v>0</v>
      </c>
    </row>
    <row r="18" spans="2:5" x14ac:dyDescent="0.3">
      <c r="B18" s="16"/>
      <c r="C18" s="16"/>
      <c r="D18" s="16"/>
      <c r="E18" s="18"/>
    </row>
    <row r="19" spans="2:5" x14ac:dyDescent="0.3">
      <c r="B19" s="16" t="s">
        <v>95</v>
      </c>
      <c r="C19" s="16" t="s">
        <v>11</v>
      </c>
      <c r="D19" s="16" t="s">
        <v>74</v>
      </c>
      <c r="E19" s="18">
        <v>5</v>
      </c>
    </row>
    <row r="20" spans="2:5" x14ac:dyDescent="0.3">
      <c r="B20" s="16" t="s">
        <v>92</v>
      </c>
      <c r="C20" s="16" t="s">
        <v>11</v>
      </c>
      <c r="D20" s="16" t="s">
        <v>29</v>
      </c>
      <c r="E20" s="18">
        <v>200</v>
      </c>
    </row>
    <row r="21" spans="2:5" x14ac:dyDescent="0.3">
      <c r="B21" s="16" t="s">
        <v>93</v>
      </c>
      <c r="C21" s="16" t="s">
        <v>11</v>
      </c>
      <c r="D21" s="16" t="s">
        <v>29</v>
      </c>
      <c r="E21" s="18">
        <v>460</v>
      </c>
    </row>
    <row r="22" spans="2:5" x14ac:dyDescent="0.3">
      <c r="B22" s="13" t="s">
        <v>62</v>
      </c>
      <c r="C22" s="13" t="s">
        <v>13</v>
      </c>
      <c r="D22" s="13" t="s">
        <v>65</v>
      </c>
      <c r="E22" s="18">
        <v>40</v>
      </c>
    </row>
    <row r="23" spans="2:5" x14ac:dyDescent="0.3">
      <c r="B23" s="13" t="s">
        <v>63</v>
      </c>
      <c r="C23" s="13" t="s">
        <v>13</v>
      </c>
      <c r="D23" s="13" t="s">
        <v>65</v>
      </c>
      <c r="E23" s="18">
        <v>20</v>
      </c>
    </row>
    <row r="24" spans="2:5" x14ac:dyDescent="0.3">
      <c r="B24" s="13" t="s">
        <v>64</v>
      </c>
      <c r="C24" s="13" t="s">
        <v>13</v>
      </c>
      <c r="D24" s="13" t="s">
        <v>73</v>
      </c>
      <c r="E24" s="18">
        <v>12.5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4"/>
  <sheetViews>
    <sheetView view="pageBreakPreview" topLeftCell="A2" zoomScaleSheetLayoutView="100" workbookViewId="0">
      <selection activeCell="C6" sqref="C6"/>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5" s="1" customFormat="1" ht="25.8" x14ac:dyDescent="0.5">
      <c r="B1" s="6" t="s">
        <v>3</v>
      </c>
      <c r="D1" s="4"/>
    </row>
    <row r="2" spans="2:5" s="1" customFormat="1" ht="18" x14ac:dyDescent="0.35">
      <c r="B2" s="7" t="s">
        <v>2</v>
      </c>
    </row>
    <row r="4" spans="2:5" ht="15.6" x14ac:dyDescent="0.3">
      <c r="B4" s="27" t="s">
        <v>31</v>
      </c>
    </row>
    <row r="5" spans="2:5" ht="15.6" x14ac:dyDescent="0.3">
      <c r="B5" s="27" t="s">
        <v>32</v>
      </c>
      <c r="C5" s="2" t="s">
        <v>33</v>
      </c>
    </row>
    <row r="6" spans="2:5" ht="15.6" x14ac:dyDescent="0.3">
      <c r="B6" s="10" t="s">
        <v>0</v>
      </c>
      <c r="C6" s="10" t="s">
        <v>1</v>
      </c>
    </row>
    <row r="7" spans="2:5" x14ac:dyDescent="0.3">
      <c r="B7" s="12"/>
      <c r="C7" s="12"/>
      <c r="D7" s="16"/>
      <c r="E7" s="12"/>
    </row>
    <row r="8" spans="2:5" ht="28.8" x14ac:dyDescent="0.3">
      <c r="B8" s="29" t="s">
        <v>4</v>
      </c>
      <c r="C8" s="30" t="s">
        <v>34</v>
      </c>
      <c r="D8" s="16"/>
      <c r="E8" s="18"/>
    </row>
    <row r="9" spans="2:5" ht="57.6" x14ac:dyDescent="0.3">
      <c r="B9" s="29" t="s">
        <v>26</v>
      </c>
      <c r="C9" s="30" t="s">
        <v>35</v>
      </c>
    </row>
    <row r="10" spans="2:5" ht="43.2" x14ac:dyDescent="0.3">
      <c r="B10" s="29" t="s">
        <v>27</v>
      </c>
      <c r="C10" s="30" t="s">
        <v>36</v>
      </c>
    </row>
    <row r="11" spans="2:5" ht="43.2" x14ac:dyDescent="0.3">
      <c r="B11" s="29" t="s">
        <v>6</v>
      </c>
      <c r="C11" s="30" t="s">
        <v>37</v>
      </c>
    </row>
    <row r="12" spans="2:5" x14ac:dyDescent="0.3">
      <c r="B12" s="16"/>
      <c r="C12" s="28"/>
    </row>
    <row r="13" spans="2:5" ht="15.6" x14ac:dyDescent="0.3">
      <c r="B13" s="27" t="s">
        <v>38</v>
      </c>
    </row>
    <row r="14" spans="2:5" ht="28.8" x14ac:dyDescent="0.3">
      <c r="B14" s="27" t="s">
        <v>32</v>
      </c>
      <c r="C14" s="31" t="s">
        <v>39</v>
      </c>
    </row>
    <row r="15" spans="2:5" ht="15.6" x14ac:dyDescent="0.3">
      <c r="B15" s="10" t="s">
        <v>0</v>
      </c>
      <c r="C15" s="10" t="s">
        <v>1</v>
      </c>
    </row>
    <row r="16" spans="2:5" x14ac:dyDescent="0.3">
      <c r="B16" s="12"/>
      <c r="C16" s="12"/>
      <c r="D16" s="16"/>
      <c r="E16" s="12"/>
    </row>
    <row r="17" spans="2:5" ht="28.8" x14ac:dyDescent="0.3">
      <c r="B17" s="29" t="s">
        <v>8</v>
      </c>
      <c r="C17" s="30" t="s">
        <v>46</v>
      </c>
      <c r="D17" s="16"/>
      <c r="E17" s="18"/>
    </row>
    <row r="18" spans="2:5" ht="28.8" x14ac:dyDescent="0.3">
      <c r="B18" s="29" t="s">
        <v>52</v>
      </c>
      <c r="C18" s="30" t="s">
        <v>47</v>
      </c>
    </row>
    <row r="19" spans="2:5" ht="43.2" x14ac:dyDescent="0.3">
      <c r="B19" s="29" t="s">
        <v>4</v>
      </c>
      <c r="C19" s="30" t="s">
        <v>45</v>
      </c>
    </row>
    <row r="20" spans="2:5" ht="43.2" x14ac:dyDescent="0.3">
      <c r="B20" s="29" t="s">
        <v>26</v>
      </c>
      <c r="C20" s="30" t="s">
        <v>44</v>
      </c>
    </row>
    <row r="21" spans="2:5" ht="28.8" x14ac:dyDescent="0.3">
      <c r="B21" s="29" t="s">
        <v>27</v>
      </c>
      <c r="C21" s="30" t="s">
        <v>43</v>
      </c>
    </row>
    <row r="22" spans="2:5" ht="28.8" x14ac:dyDescent="0.3">
      <c r="B22" s="29" t="s">
        <v>5</v>
      </c>
      <c r="C22" s="30" t="s">
        <v>41</v>
      </c>
    </row>
    <row r="23" spans="2:5" ht="28.8" x14ac:dyDescent="0.3">
      <c r="B23" s="29" t="s">
        <v>6</v>
      </c>
      <c r="C23" s="30" t="s">
        <v>42</v>
      </c>
    </row>
    <row r="24" spans="2:5" ht="28.8" x14ac:dyDescent="0.3">
      <c r="B24" s="29" t="s">
        <v>7</v>
      </c>
      <c r="C24" s="30" t="s">
        <v>40</v>
      </c>
    </row>
    <row r="26" spans="2:5" ht="15.6" x14ac:dyDescent="0.3">
      <c r="B26" s="27" t="s">
        <v>48</v>
      </c>
    </row>
    <row r="27" spans="2:5" ht="28.8" x14ac:dyDescent="0.3">
      <c r="B27" s="27" t="s">
        <v>32</v>
      </c>
      <c r="C27" s="31" t="s">
        <v>49</v>
      </c>
    </row>
    <row r="28" spans="2:5" ht="15.6" x14ac:dyDescent="0.3">
      <c r="B28" s="10" t="s">
        <v>0</v>
      </c>
      <c r="C28" s="10" t="s">
        <v>1</v>
      </c>
    </row>
    <row r="29" spans="2:5" x14ac:dyDescent="0.3">
      <c r="B29" s="12"/>
      <c r="C29" s="12"/>
      <c r="D29" s="16"/>
      <c r="E29" s="12"/>
    </row>
    <row r="30" spans="2:5" ht="28.8" x14ac:dyDescent="0.3">
      <c r="B30" s="29" t="s">
        <v>24</v>
      </c>
      <c r="C30" s="30" t="s">
        <v>50</v>
      </c>
      <c r="D30" s="16"/>
      <c r="E30" s="18"/>
    </row>
    <row r="31" spans="2:5" ht="43.2" x14ac:dyDescent="0.3">
      <c r="B31" s="29" t="s">
        <v>25</v>
      </c>
      <c r="C31" s="30" t="s">
        <v>45</v>
      </c>
    </row>
    <row r="32" spans="2:5" ht="28.8" x14ac:dyDescent="0.3">
      <c r="B32" s="29" t="s">
        <v>27</v>
      </c>
      <c r="C32" s="30" t="s">
        <v>43</v>
      </c>
    </row>
    <row r="33" spans="2:3" ht="28.8" x14ac:dyDescent="0.3">
      <c r="B33" s="29" t="s">
        <v>6</v>
      </c>
      <c r="C33" s="30" t="s">
        <v>42</v>
      </c>
    </row>
    <row r="34" spans="2:3" ht="28.8" x14ac:dyDescent="0.3">
      <c r="B34" s="29" t="s">
        <v>7</v>
      </c>
      <c r="C34" s="30" t="s">
        <v>51</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Por Recursos</vt:lpstr>
      <vt:lpstr>Presupuesto Detallado</vt:lpstr>
      <vt:lpstr>Hoja1</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angelo flores</cp:lastModifiedBy>
  <cp:lastPrinted>2014-10-16T17:27:06Z</cp:lastPrinted>
  <dcterms:created xsi:type="dcterms:W3CDTF">2012-09-02T03:53:17Z</dcterms:created>
  <dcterms:modified xsi:type="dcterms:W3CDTF">2017-10-13T23:53:38Z</dcterms:modified>
</cp:coreProperties>
</file>