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d.docs.live.net/e2ea55d242547bb1/Desktop/B412 George Brown/I Term/Statistics I/"/>
    </mc:Choice>
  </mc:AlternateContent>
  <xr:revisionPtr revIDLastSave="1328" documentId="13_ncr:1_{BDEE5EA9-E9A3-43AC-A2E6-46E08FDC57BD}" xr6:coauthVersionLast="47" xr6:coauthVersionMax="47" xr10:uidLastSave="{986843C3-F853-447C-AAF9-324AA69BF6C0}"/>
  <bookViews>
    <workbookView xWindow="-110" yWindow="-110" windowWidth="19420" windowHeight="10420" xr2:uid="{00000000-000D-0000-FFFF-FFFF00000000}"/>
  </bookViews>
  <sheets>
    <sheet name="Rubric" sheetId="8" r:id="rId1"/>
    <sheet name="HousingPrice" sheetId="1" r:id="rId2"/>
    <sheet name="Car Accident" sheetId="6" r:id="rId3"/>
    <sheet name="Myopic" sheetId="5" r:id="rId4"/>
    <sheet name="Tires" sheetId="7" r:id="rId5"/>
    <sheet name="Study Survey" sheetId="4" r:id="rId6"/>
  </sheets>
  <definedNames>
    <definedName name="_xlchart.v1.0" hidden="1">HousingPrice!$A$2:$A$125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B10" i="8"/>
  <c r="B13" i="8"/>
  <c r="B25" i="8" s="1"/>
  <c r="B19" i="8"/>
  <c r="B21" i="8"/>
  <c r="C20" i="7"/>
  <c r="C21" i="7"/>
  <c r="A25" i="7"/>
  <c r="B32" i="7"/>
  <c r="B33" i="7"/>
  <c r="B35" i="7"/>
  <c r="B36" i="7" s="1"/>
  <c r="O32" i="6"/>
  <c r="C10" i="1"/>
  <c r="N34" i="6"/>
  <c r="B5" i="4"/>
  <c r="E81" i="1"/>
  <c r="G81" i="1"/>
  <c r="I81" i="1"/>
  <c r="C8" i="1"/>
  <c r="C6" i="1"/>
  <c r="J45" i="1"/>
  <c r="J46" i="1"/>
  <c r="B4" i="4"/>
  <c r="B2" i="4"/>
  <c r="B3" i="4" l="1"/>
  <c r="B6" i="5"/>
  <c r="B7" i="5"/>
  <c r="B5" i="5"/>
  <c r="B3" i="5"/>
  <c r="B4" i="5" l="1"/>
  <c r="B2" i="5"/>
  <c r="C22" i="7" l="1"/>
  <c r="B25" i="7" s="1"/>
  <c r="K41" i="1"/>
  <c r="K42" i="1"/>
  <c r="K43" i="1"/>
  <c r="K44" i="1"/>
  <c r="K45" i="1"/>
  <c r="K46" i="1"/>
  <c r="K40" i="1"/>
  <c r="G46" i="1"/>
  <c r="M46" i="1" s="1"/>
  <c r="G41" i="1"/>
  <c r="M41" i="1" s="1"/>
  <c r="G43" i="1"/>
  <c r="G44" i="1"/>
  <c r="M44" i="1" s="1"/>
  <c r="G45" i="1"/>
  <c r="M45" i="1" s="1"/>
  <c r="G40" i="1"/>
  <c r="I40" i="1" s="1"/>
  <c r="I41" i="1" s="1"/>
  <c r="F46" i="1"/>
  <c r="F41" i="1"/>
  <c r="F42" i="1"/>
  <c r="F43" i="1"/>
  <c r="F44" i="1"/>
  <c r="F45" i="1"/>
  <c r="F40" i="1"/>
  <c r="D42" i="1"/>
  <c r="G42" i="1" s="1"/>
  <c r="C21" i="1"/>
  <c r="C22" i="1" s="1"/>
  <c r="C15" i="1"/>
  <c r="I42" i="1" l="1"/>
  <c r="I43" i="1" s="1"/>
  <c r="I44" i="1" s="1"/>
  <c r="I45" i="1" s="1"/>
  <c r="I46" i="1" s="1"/>
  <c r="M42" i="1"/>
  <c r="G47" i="1"/>
  <c r="H47" i="1" s="1"/>
  <c r="L44" i="1"/>
  <c r="J44" i="1"/>
  <c r="J43" i="1" s="1"/>
  <c r="J42" i="1" s="1"/>
  <c r="J41" i="1" s="1"/>
  <c r="J40" i="1" s="1"/>
  <c r="L43" i="1"/>
  <c r="L42" i="1"/>
  <c r="L41" i="1"/>
  <c r="M40" i="1"/>
  <c r="M47" i="1" s="1"/>
  <c r="L40" i="1"/>
  <c r="H45" i="1"/>
  <c r="L46" i="1"/>
  <c r="M43" i="1"/>
  <c r="L45" i="1"/>
  <c r="L47" i="1" l="1"/>
  <c r="H46" i="1"/>
  <c r="H42" i="1"/>
  <c r="H41" i="1"/>
  <c r="H40" i="1"/>
  <c r="H44" i="1"/>
  <c r="H43" i="1"/>
  <c r="C19" i="1"/>
  <c r="C18" i="1"/>
  <c r="C7" i="1"/>
  <c r="C4" i="1"/>
  <c r="C3" i="1"/>
  <c r="C9" i="1" l="1"/>
  <c r="C11" i="1" s="1"/>
  <c r="C5" i="1"/>
  <c r="C12" i="1" l="1"/>
  <c r="C14" i="1"/>
  <c r="C13" i="1"/>
  <c r="C17" i="1" l="1"/>
  <c r="C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Johnson Yang</author>
  </authors>
  <commentList>
    <comment ref="C11" authorId="0" shapeId="0" xr:uid="{00000000-0006-0000-0100-000001000000}">
      <text>
        <r>
          <rPr>
            <b/>
            <sz val="9"/>
            <color indexed="81"/>
            <rFont val="Tahoma"/>
            <family val="2"/>
          </rPr>
          <t>(Q1-1.5IQR, Q3+1.5IQR)
The ends of this interval are called inner fence.</t>
        </r>
      </text>
    </comment>
    <comment ref="C13" authorId="0" shapeId="0" xr:uid="{00000000-0006-0000-0100-000002000000}">
      <text>
        <r>
          <rPr>
            <b/>
            <sz val="9"/>
            <color indexed="81"/>
            <rFont val="Tahoma"/>
            <family val="2"/>
          </rPr>
          <t>(Q1-3IQR, Q3+3IQR)
The ends of this interval are called outer fence.</t>
        </r>
      </text>
    </comment>
    <comment ref="C16" authorId="0" shapeId="0" xr:uid="{00000000-0006-0000-0100-000003000000}">
      <text>
        <r>
          <rPr>
            <b/>
            <sz val="9"/>
            <color indexed="81"/>
            <rFont val="Tahoma"/>
            <family val="2"/>
          </rPr>
          <t>Outside of the inner fence but inside of the outer fence.</t>
        </r>
      </text>
    </comment>
    <comment ref="C17" authorId="0" shapeId="0" xr:uid="{00000000-0006-0000-0100-000004000000}">
      <text>
        <r>
          <rPr>
            <b/>
            <sz val="9"/>
            <color indexed="81"/>
            <rFont val="Tahoma"/>
            <family val="2"/>
          </rPr>
          <t>Outside of the outer fence.</t>
        </r>
      </text>
    </comment>
  </commentList>
</comments>
</file>

<file path=xl/sharedStrings.xml><?xml version="1.0" encoding="utf-8"?>
<sst xmlns="http://schemas.openxmlformats.org/spreadsheetml/2006/main" count="113" uniqueCount="83">
  <si>
    <t>Activity</t>
  </si>
  <si>
    <t>Mean</t>
  </si>
  <si>
    <t>Variance</t>
  </si>
  <si>
    <t>Minimum Value</t>
  </si>
  <si>
    <t>Maximum Value</t>
  </si>
  <si>
    <t>Range</t>
  </si>
  <si>
    <t>First Quartile</t>
  </si>
  <si>
    <t>Second Quartile (Median)</t>
  </si>
  <si>
    <t>Third Quartile</t>
  </si>
  <si>
    <t>Inter Quartile Range</t>
  </si>
  <si>
    <t>30 Percentile</t>
  </si>
  <si>
    <t>Lower Limit of Inner Fence</t>
  </si>
  <si>
    <t>Upper Limit of Inner Fence</t>
  </si>
  <si>
    <t>Lower Limit of Outer Fence</t>
  </si>
  <si>
    <t>Upper Limit of Outer Fence</t>
  </si>
  <si>
    <t>Percentage of Prices less than $500,000</t>
  </si>
  <si>
    <t>Number of Mild Outliers</t>
  </si>
  <si>
    <t>Number of Extreme Outliers</t>
  </si>
  <si>
    <t>Sample Mean</t>
  </si>
  <si>
    <t>Sample Standard Deviation</t>
  </si>
  <si>
    <t>List Price</t>
  </si>
  <si>
    <t>Question Part I</t>
  </si>
  <si>
    <t>Marks</t>
  </si>
  <si>
    <t>Housing Price</t>
  </si>
  <si>
    <t>Car Accident</t>
  </si>
  <si>
    <t>Tires</t>
  </si>
  <si>
    <t>Study Survey</t>
  </si>
  <si>
    <t>a</t>
  </si>
  <si>
    <t>b</t>
  </si>
  <si>
    <t>c</t>
  </si>
  <si>
    <t>d</t>
  </si>
  <si>
    <t>e</t>
  </si>
  <si>
    <t>f</t>
  </si>
  <si>
    <t>Breakdown of Marks</t>
  </si>
  <si>
    <t>Case Study Tab Name</t>
  </si>
  <si>
    <t xml:space="preserve">Total Marks </t>
  </si>
  <si>
    <t>Question Number</t>
  </si>
  <si>
    <t>Myopic</t>
  </si>
  <si>
    <t>Rubric for Marking the Case Study (STAT 4001)</t>
  </si>
  <si>
    <t>Range (NO OUTLIERS)</t>
  </si>
  <si>
    <t>Interval Width</t>
  </si>
  <si>
    <t>Intervals</t>
  </si>
  <si>
    <t>Upper Limit</t>
  </si>
  <si>
    <t>Lower Limit</t>
  </si>
  <si>
    <t>Frequency</t>
  </si>
  <si>
    <t>Cumulative F</t>
  </si>
  <si>
    <t>Relative F</t>
  </si>
  <si>
    <t>Less Than</t>
  </si>
  <si>
    <t>More Than</t>
  </si>
  <si>
    <t>Mid Point</t>
  </si>
  <si>
    <t>B)</t>
  </si>
  <si>
    <t>C)</t>
  </si>
  <si>
    <t>A)</t>
  </si>
  <si>
    <t>D)</t>
  </si>
  <si>
    <t>E)</t>
  </si>
  <si>
    <t>Mean =</t>
  </si>
  <si>
    <t xml:space="preserve">Median = </t>
  </si>
  <si>
    <t>St. Dev. =</t>
  </si>
  <si>
    <t>fX^2</t>
  </si>
  <si>
    <t>fX</t>
  </si>
  <si>
    <t>F)</t>
  </si>
  <si>
    <t>St. Dev.</t>
  </si>
  <si>
    <t>Var.</t>
  </si>
  <si>
    <t>Exp. Value</t>
  </si>
  <si>
    <t>a)</t>
  </si>
  <si>
    <t>b)</t>
  </si>
  <si>
    <t>c)</t>
  </si>
  <si>
    <t>d)</t>
  </si>
  <si>
    <t>e)</t>
  </si>
  <si>
    <t>f)</t>
  </si>
  <si>
    <t>The question asks to “turn” the probability given in the original information around and calculate the probability of a crash with at least one fatality given that a driver is driving with a BAC greater than 0.09</t>
  </si>
  <si>
    <t>Miles per set of tires</t>
  </si>
  <si>
    <t>Miles after two changes</t>
  </si>
  <si>
    <t>The original information states that, when a crash with at least one fatality happens, the probability of measuring a BAC = 0 in the driver is 61.6%, in the same situation the probability of measuring a BAC between 0.01 and 0.09 is 30%, and the probability of measuring a BAC greater than 0.09 is 8.4%.</t>
  </si>
  <si>
    <t>Question</t>
  </si>
  <si>
    <t>Answer</t>
  </si>
  <si>
    <t>hours</t>
  </si>
  <si>
    <t>Normal dist. that describes 3 sets of tires</t>
  </si>
  <si>
    <t>Probabilities</t>
  </si>
  <si>
    <t>P they will have to cange a third time =</t>
  </si>
  <si>
    <t>P they won't have to change a third time =</t>
  </si>
  <si>
    <t>P(Crash with fatality and BAC &gt; .09) = P(Crash with fatality)*P(BAC&gt;.09|Crash with fatality) =</t>
  </si>
  <si>
    <t>P(Crash with fatality | BAC &gt; .09) = P(Crash with fatality and BAC &gt; .09)/P(BAC &gt; .09)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</si>
</sst>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_(&quot;$&quot;* #,##0_);_(&quot;$&quot;* \(#,##0\);_(&quot;$&quot;* &quot;-&quot;??_);_(@_)"/>
    <numFmt numFmtId="165" formatCode="_-* #,##0_-;\-* #,##0_-;_-* &quot;-&quot;??_-;_-@_-"/>
    <numFmt numFmtId="166" formatCode="0.000"/>
    <numFmt numFmtId="167" formatCode="0.000%"/>
    <numFmt numFmtId="168" formatCode="_-* #,##0.000_-;\-* #,##0.000_-;_-* &quot;-&quot;??_-;_-@_-"/>
    <numFmt numFmtId="169" formatCode="_-* #,##0.00000_-;\-* #,##0.00000_-;_-* &quot;-&quot;??_-;_-@_-"/>
    <numFmt numFmtId="170" formatCode="_-* #,##0.0000000_-;\-* #,##0.0000000_-;_-* &quot;-&quot;??_-;_-@_-"/>
  </numFmts>
  <fonts count="17">
    <font>
      <sz val="11"/>
      <color theme="1"/>
      <name val="Calibri"/>
      <family val="2"/>
      <scheme val="minor"/>
    </font>
    <font>
      <b/>
      <sz val="11"/>
      <color theme="1"/>
      <name val="Calibri"/>
      <family val="2"/>
      <scheme val="minor"/>
    </font>
    <font>
      <b/>
      <sz val="11"/>
      <color theme="1"/>
      <name val="Arial Unicode MS"/>
      <family val="2"/>
    </font>
    <font>
      <sz val="11"/>
      <color theme="1"/>
      <name val="Arial Unicode MS"/>
      <family val="2"/>
    </font>
    <font>
      <sz val="11"/>
      <color theme="1"/>
      <name val="Calibri"/>
      <family val="2"/>
      <scheme val="minor"/>
    </font>
    <font>
      <b/>
      <sz val="10"/>
      <name val="Arial"/>
      <family val="2"/>
    </font>
    <font>
      <b/>
      <sz val="9"/>
      <color indexed="81"/>
      <name val="Tahoma"/>
      <family val="2"/>
    </font>
    <font>
      <b/>
      <sz val="14"/>
      <color theme="1"/>
      <name val="Calibri"/>
      <family val="2"/>
      <scheme val="minor"/>
    </font>
    <font>
      <sz val="14"/>
      <color theme="1"/>
      <name val="Calibri"/>
      <family val="2"/>
      <scheme val="minor"/>
    </font>
    <font>
      <b/>
      <sz val="12"/>
      <color theme="1"/>
      <name val="Calibri"/>
      <family val="2"/>
      <scheme val="minor"/>
    </font>
    <font>
      <u/>
      <sz val="11"/>
      <color theme="10"/>
      <name val="Calibri"/>
      <family val="2"/>
      <scheme val="minor"/>
    </font>
    <font>
      <b/>
      <u/>
      <sz val="18"/>
      <color theme="10"/>
      <name val="Calibri"/>
      <family val="2"/>
      <scheme val="minor"/>
    </font>
    <font>
      <b/>
      <sz val="18"/>
      <color theme="1"/>
      <name val="Calibri"/>
      <family val="2"/>
      <scheme val="minor"/>
    </font>
    <font>
      <sz val="18"/>
      <color theme="1"/>
      <name val="Calibri"/>
      <family val="2"/>
      <scheme val="minor"/>
    </font>
    <font>
      <sz val="11"/>
      <name val="Calibri"/>
      <family val="2"/>
      <scheme val="minor"/>
    </font>
    <font>
      <sz val="12"/>
      <color theme="1"/>
      <name val="Calibri"/>
      <family val="2"/>
      <scheme val="minor"/>
    </font>
    <font>
      <b/>
      <sz val="14"/>
      <color theme="2"/>
      <name val="Calibri"/>
      <family val="2"/>
      <scheme val="minor"/>
    </font>
  </fonts>
  <fills count="10">
    <fill>
      <patternFill patternType="none"/>
    </fill>
    <fill>
      <patternFill patternType="gray125"/>
    </fill>
    <fill>
      <patternFill patternType="solid">
        <fgColor rgb="FFDCDCDC"/>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249977111117893"/>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medium">
        <color auto="1"/>
      </right>
      <top/>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5">
    <xf numFmtId="0" fontId="0" fillId="0" borderId="0"/>
    <xf numFmtId="44" fontId="4" fillId="0" borderId="0" applyFont="0" applyFill="0" applyBorder="0" applyAlignment="0" applyProtection="0"/>
    <xf numFmtId="0" fontId="10"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08">
    <xf numFmtId="0" fontId="0" fillId="0" borderId="0" xfId="0"/>
    <xf numFmtId="0" fontId="0" fillId="0" borderId="0" xfId="0" applyAlignment="1">
      <alignment horizontal="center"/>
    </xf>
    <xf numFmtId="0" fontId="1" fillId="0" borderId="0" xfId="0" applyFont="1" applyAlignment="1">
      <alignment horizontal="center"/>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 fillId="3" borderId="0" xfId="0" applyFont="1" applyFill="1" applyAlignment="1">
      <alignment horizontal="center"/>
    </xf>
    <xf numFmtId="0" fontId="1" fillId="3" borderId="0" xfId="0" applyFont="1" applyFill="1" applyAlignment="1">
      <alignment horizontal="left"/>
    </xf>
    <xf numFmtId="0" fontId="1" fillId="3" borderId="2" xfId="0" applyFont="1" applyFill="1" applyBorder="1" applyAlignment="1">
      <alignment horizontal="right"/>
    </xf>
    <xf numFmtId="0" fontId="5" fillId="3" borderId="2" xfId="0" applyFont="1" applyFill="1" applyBorder="1" applyAlignment="1">
      <alignment horizontal="right" wrapText="1"/>
    </xf>
    <xf numFmtId="0" fontId="5" fillId="0" borderId="0" xfId="0" applyFont="1" applyAlignment="1">
      <alignment horizontal="center"/>
    </xf>
    <xf numFmtId="164" fontId="0" fillId="0" borderId="0" xfId="1" applyNumberFormat="1" applyFont="1"/>
    <xf numFmtId="0" fontId="1" fillId="0" borderId="0" xfId="0" applyFont="1"/>
    <xf numFmtId="0" fontId="7" fillId="0" borderId="0" xfId="0" applyFont="1" applyAlignment="1">
      <alignment horizontal="centerContinuous"/>
    </xf>
    <xf numFmtId="0" fontId="8" fillId="0" borderId="0" xfId="0" applyFont="1" applyAlignment="1">
      <alignment horizontal="centerContinuous"/>
    </xf>
    <xf numFmtId="0" fontId="0" fillId="0" borderId="6"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8" fillId="0" borderId="0" xfId="0" applyFont="1" applyAlignment="1">
      <alignment horizontal="center"/>
    </xf>
    <xf numFmtId="0" fontId="9" fillId="4" borderId="19" xfId="0" applyFont="1" applyFill="1" applyBorder="1" applyAlignment="1">
      <alignment horizontal="center" vertical="top" wrapText="1"/>
    </xf>
    <xf numFmtId="0" fontId="9" fillId="4" borderId="20" xfId="0" applyFont="1" applyFill="1" applyBorder="1" applyAlignment="1">
      <alignment horizontal="center" vertical="top" wrapText="1"/>
    </xf>
    <xf numFmtId="0" fontId="12" fillId="0" borderId="0" xfId="0" applyFont="1" applyAlignment="1">
      <alignment horizontal="centerContinuous"/>
    </xf>
    <xf numFmtId="0" fontId="12" fillId="0" borderId="21" xfId="0" applyFont="1" applyBorder="1"/>
    <xf numFmtId="0" fontId="12" fillId="0" borderId="22" xfId="0" applyFont="1" applyBorder="1" applyAlignment="1">
      <alignment horizontal="center"/>
    </xf>
    <xf numFmtId="0" fontId="9" fillId="0" borderId="11" xfId="0" applyFont="1" applyBorder="1" applyAlignment="1">
      <alignment horizontal="center" vertical="center"/>
    </xf>
    <xf numFmtId="0" fontId="9" fillId="0" borderId="6" xfId="0" applyFont="1" applyBorder="1" applyAlignment="1">
      <alignment horizontal="center" vertical="center"/>
    </xf>
    <xf numFmtId="0" fontId="9" fillId="0" borderId="15" xfId="0" applyFont="1" applyBorder="1" applyAlignment="1">
      <alignment horizontal="center" vertical="center"/>
    </xf>
    <xf numFmtId="2" fontId="9" fillId="0" borderId="11" xfId="0" applyNumberFormat="1" applyFont="1" applyBorder="1" applyAlignment="1">
      <alignment horizontal="center" vertical="center"/>
    </xf>
    <xf numFmtId="2" fontId="9" fillId="0" borderId="6" xfId="0" applyNumberFormat="1" applyFont="1" applyBorder="1" applyAlignment="1">
      <alignment horizontal="center" vertical="center"/>
    </xf>
    <xf numFmtId="2" fontId="9" fillId="0" borderId="15" xfId="0" applyNumberFormat="1" applyFont="1" applyBorder="1" applyAlignment="1">
      <alignment horizontal="center" vertical="center"/>
    </xf>
    <xf numFmtId="0" fontId="9" fillId="0" borderId="7" xfId="0" applyFont="1" applyBorder="1" applyAlignment="1">
      <alignment horizontal="center" vertical="center"/>
    </xf>
    <xf numFmtId="44" fontId="0" fillId="3" borderId="3" xfId="1" applyFont="1" applyFill="1" applyBorder="1"/>
    <xf numFmtId="44" fontId="5" fillId="3" borderId="4" xfId="1" applyFont="1" applyFill="1" applyBorder="1" applyAlignment="1">
      <alignment horizontal="center" wrapText="1"/>
    </xf>
    <xf numFmtId="44" fontId="0" fillId="3" borderId="4" xfId="1" applyFont="1" applyFill="1" applyBorder="1"/>
    <xf numFmtId="44" fontId="0" fillId="3" borderId="5" xfId="1" applyFont="1" applyFill="1" applyBorder="1"/>
    <xf numFmtId="43" fontId="0" fillId="3" borderId="4" xfId="3" applyFont="1" applyFill="1" applyBorder="1"/>
    <xf numFmtId="10" fontId="0" fillId="3" borderId="4" xfId="4" applyNumberFormat="1" applyFont="1" applyFill="1" applyBorder="1"/>
    <xf numFmtId="43" fontId="0" fillId="3" borderId="4" xfId="3" quotePrefix="1" applyFont="1" applyFill="1" applyBorder="1"/>
    <xf numFmtId="44" fontId="0" fillId="0" borderId="0" xfId="0" applyNumberFormat="1"/>
    <xf numFmtId="0" fontId="0" fillId="5" borderId="2" xfId="0" applyFill="1" applyBorder="1" applyAlignment="1">
      <alignment horizontal="center"/>
    </xf>
    <xf numFmtId="43" fontId="0" fillId="5" borderId="0" xfId="3" applyFont="1" applyFill="1"/>
    <xf numFmtId="43" fontId="4" fillId="0" borderId="0" xfId="3" quotePrefix="1" applyFont="1" applyBorder="1" applyAlignment="1">
      <alignment horizontal="center"/>
    </xf>
    <xf numFmtId="0" fontId="1" fillId="5" borderId="6" xfId="0" applyFont="1" applyFill="1" applyBorder="1" applyAlignment="1">
      <alignment horizontal="center" vertical="center"/>
    </xf>
    <xf numFmtId="165" fontId="4" fillId="0" borderId="6" xfId="3" applyNumberFormat="1" applyFont="1" applyBorder="1"/>
    <xf numFmtId="43" fontId="4" fillId="0" borderId="6" xfId="3" quotePrefix="1" applyFont="1" applyBorder="1" applyAlignment="1">
      <alignment horizontal="center"/>
    </xf>
    <xf numFmtId="0" fontId="0" fillId="0" borderId="6" xfId="0" applyBorder="1"/>
    <xf numFmtId="10" fontId="0" fillId="0" borderId="6" xfId="4" applyNumberFormat="1" applyFont="1" applyBorder="1"/>
    <xf numFmtId="165" fontId="0" fillId="0" borderId="6" xfId="0" applyNumberFormat="1" applyBorder="1"/>
    <xf numFmtId="165" fontId="0" fillId="0" borderId="0" xfId="0" applyNumberFormat="1"/>
    <xf numFmtId="10" fontId="0" fillId="0" borderId="0" xfId="0" applyNumberFormat="1"/>
    <xf numFmtId="0" fontId="7" fillId="0" borderId="0" xfId="0" applyFont="1"/>
    <xf numFmtId="0" fontId="7" fillId="0" borderId="0" xfId="0" applyFont="1" applyAlignment="1">
      <alignment horizontal="right"/>
    </xf>
    <xf numFmtId="165" fontId="4" fillId="6" borderId="6" xfId="3" applyNumberFormat="1" applyFont="1" applyFill="1" applyBorder="1"/>
    <xf numFmtId="0" fontId="0" fillId="6" borderId="6" xfId="0" applyFill="1" applyBorder="1"/>
    <xf numFmtId="0" fontId="14" fillId="7" borderId="6" xfId="0" applyFont="1" applyFill="1" applyBorder="1" applyAlignment="1">
      <alignment horizontal="right"/>
    </xf>
    <xf numFmtId="43" fontId="0" fillId="8" borderId="6" xfId="3" applyFont="1" applyFill="1" applyBorder="1"/>
    <xf numFmtId="43" fontId="0" fillId="8" borderId="6" xfId="0" applyNumberFormat="1" applyFill="1" applyBorder="1"/>
    <xf numFmtId="2" fontId="0" fillId="0" borderId="0" xfId="0" applyNumberFormat="1"/>
    <xf numFmtId="0" fontId="3" fillId="2" borderId="24" xfId="0" applyFont="1" applyFill="1" applyBorder="1" applyAlignment="1">
      <alignment horizontal="center" vertical="top" wrapText="1"/>
    </xf>
    <xf numFmtId="2" fontId="1" fillId="0" borderId="0" xfId="0" applyNumberFormat="1" applyFont="1"/>
    <xf numFmtId="0" fontId="0" fillId="0" borderId="0" xfId="0" quotePrefix="1"/>
    <xf numFmtId="0" fontId="9" fillId="0" borderId="0" xfId="0" applyFont="1"/>
    <xf numFmtId="0" fontId="15" fillId="0" borderId="0" xfId="0" applyFont="1"/>
    <xf numFmtId="0" fontId="0" fillId="8" borderId="6" xfId="0" applyFill="1" applyBorder="1"/>
    <xf numFmtId="0" fontId="1" fillId="8" borderId="6" xfId="0" applyFont="1" applyFill="1" applyBorder="1"/>
    <xf numFmtId="0" fontId="0" fillId="4" borderId="26" xfId="0" applyFill="1" applyBorder="1"/>
    <xf numFmtId="0" fontId="7" fillId="4" borderId="6" xfId="0" applyFont="1" applyFill="1" applyBorder="1" applyAlignment="1">
      <alignment horizontal="center" vertical="center"/>
    </xf>
    <xf numFmtId="0" fontId="15" fillId="4" borderId="27" xfId="0" applyFont="1" applyFill="1" applyBorder="1" applyAlignment="1">
      <alignment horizontal="center" vertical="center"/>
    </xf>
    <xf numFmtId="0" fontId="1" fillId="8" borderId="6" xfId="0" applyFont="1" applyFill="1" applyBorder="1" applyAlignment="1">
      <alignment horizontal="center" vertical="center"/>
    </xf>
    <xf numFmtId="0" fontId="0" fillId="8" borderId="6" xfId="0" applyFill="1" applyBorder="1" applyAlignment="1">
      <alignment horizontal="center" vertical="center"/>
    </xf>
    <xf numFmtId="166" fontId="0" fillId="8" borderId="6" xfId="0" applyNumberFormat="1" applyFill="1" applyBorder="1" applyAlignment="1">
      <alignment horizontal="center" vertical="center"/>
    </xf>
    <xf numFmtId="0" fontId="7" fillId="8" borderId="6" xfId="0" applyFont="1" applyFill="1" applyBorder="1"/>
    <xf numFmtId="0" fontId="16" fillId="9" borderId="6" xfId="0" applyFont="1" applyFill="1" applyBorder="1" applyAlignment="1">
      <alignment horizontal="center" vertical="center"/>
    </xf>
    <xf numFmtId="167" fontId="7" fillId="8" borderId="6" xfId="4" applyNumberFormat="1" applyFont="1" applyFill="1" applyBorder="1" applyAlignment="1">
      <alignment horizontal="center" vertical="center"/>
    </xf>
    <xf numFmtId="168" fontId="7" fillId="8" borderId="6" xfId="3" applyNumberFormat="1" applyFont="1" applyFill="1" applyBorder="1"/>
    <xf numFmtId="170" fontId="0" fillId="0" borderId="0" xfId="3" applyNumberFormat="1" applyFont="1"/>
    <xf numFmtId="0" fontId="8" fillId="0" borderId="0" xfId="0" applyFont="1"/>
    <xf numFmtId="166" fontId="0" fillId="8" borderId="6" xfId="0" applyNumberFormat="1" applyFill="1" applyBorder="1"/>
    <xf numFmtId="169" fontId="7" fillId="8" borderId="6" xfId="3" applyNumberFormat="1" applyFont="1" applyFill="1" applyBorder="1"/>
    <xf numFmtId="0" fontId="1" fillId="0" borderId="0" xfId="0" applyFont="1" applyAlignment="1">
      <alignment horizontal="right"/>
    </xf>
    <xf numFmtId="0" fontId="0" fillId="0" borderId="0" xfId="0" applyAlignment="1">
      <alignment wrapText="1"/>
    </xf>
    <xf numFmtId="0" fontId="0" fillId="4" borderId="28" xfId="0" applyFill="1" applyBorder="1"/>
    <xf numFmtId="0" fontId="0" fillId="0" borderId="28" xfId="0" applyBorder="1"/>
    <xf numFmtId="0" fontId="11" fillId="0" borderId="9" xfId="2" applyFont="1" applyBorder="1" applyAlignment="1">
      <alignment horizontal="center" vertical="center"/>
    </xf>
    <xf numFmtId="0" fontId="11" fillId="0" borderId="12" xfId="2" applyFont="1" applyBorder="1" applyAlignment="1">
      <alignment horizontal="center" vertical="center"/>
    </xf>
    <xf numFmtId="0" fontId="13" fillId="0" borderId="10" xfId="0" applyFont="1" applyBorder="1" applyAlignment="1">
      <alignment horizontal="center" vertical="center"/>
    </xf>
    <xf numFmtId="0" fontId="13" fillId="0" borderId="8" xfId="0" applyFont="1" applyBorder="1" applyAlignment="1">
      <alignment horizontal="center" vertical="center"/>
    </xf>
    <xf numFmtId="1" fontId="13" fillId="0" borderId="10" xfId="0" applyNumberFormat="1" applyFont="1" applyBorder="1" applyAlignment="1">
      <alignment horizontal="center" vertical="center"/>
    </xf>
    <xf numFmtId="1" fontId="13" fillId="0" borderId="8" xfId="0" applyNumberFormat="1" applyFont="1" applyBorder="1" applyAlignment="1">
      <alignment horizontal="center" vertical="center"/>
    </xf>
    <xf numFmtId="1" fontId="13" fillId="0" borderId="14" xfId="0" applyNumberFormat="1" applyFont="1" applyBorder="1" applyAlignment="1">
      <alignment horizontal="center" vertical="center"/>
    </xf>
    <xf numFmtId="0" fontId="11" fillId="0" borderId="16" xfId="2" applyFont="1" applyBorder="1" applyAlignment="1">
      <alignment horizontal="center" vertical="center"/>
    </xf>
    <xf numFmtId="0" fontId="11" fillId="0" borderId="17" xfId="2" applyFont="1" applyBorder="1" applyAlignment="1">
      <alignment horizontal="center" vertical="center"/>
    </xf>
    <xf numFmtId="0" fontId="11" fillId="0" borderId="18" xfId="2" applyFont="1" applyBorder="1" applyAlignment="1">
      <alignment horizontal="center" vertical="center"/>
    </xf>
    <xf numFmtId="0" fontId="11" fillId="0" borderId="13" xfId="2" applyFont="1" applyBorder="1" applyAlignment="1">
      <alignment horizontal="center" vertical="center"/>
    </xf>
    <xf numFmtId="0" fontId="13" fillId="0" borderId="14" xfId="0" applyFont="1" applyBorder="1" applyAlignment="1">
      <alignment horizontal="center" vertical="center"/>
    </xf>
    <xf numFmtId="0" fontId="1" fillId="5" borderId="23" xfId="0" applyFont="1" applyFill="1" applyBorder="1" applyAlignment="1">
      <alignment horizontal="center" vertical="center"/>
    </xf>
    <xf numFmtId="0" fontId="1" fillId="5" borderId="0" xfId="0" applyFont="1" applyFill="1" applyAlignment="1">
      <alignment horizontal="center" vertical="center"/>
    </xf>
    <xf numFmtId="0" fontId="15" fillId="4" borderId="6" xfId="0" applyFont="1" applyFill="1" applyBorder="1" applyAlignment="1">
      <alignment horizontal="left" wrapText="1"/>
    </xf>
    <xf numFmtId="0" fontId="15" fillId="4" borderId="6" xfId="0" applyFont="1" applyFill="1" applyBorder="1" applyAlignment="1">
      <alignment horizontal="left" vertical="top" wrapText="1"/>
    </xf>
    <xf numFmtId="0" fontId="7" fillId="4" borderId="6" xfId="0" applyFont="1" applyFill="1" applyBorder="1" applyAlignment="1">
      <alignment horizontal="center" vertical="center"/>
    </xf>
    <xf numFmtId="0" fontId="15" fillId="4" borderId="25" xfId="0" applyFont="1" applyFill="1" applyBorder="1" applyAlignment="1">
      <alignment horizontal="center" vertical="center"/>
    </xf>
    <xf numFmtId="0" fontId="15" fillId="4" borderId="27" xfId="0" applyFont="1" applyFill="1" applyBorder="1" applyAlignment="1">
      <alignment horizontal="center" vertical="center"/>
    </xf>
    <xf numFmtId="0" fontId="1" fillId="7" borderId="6" xfId="0" applyFont="1" applyFill="1" applyBorder="1" applyAlignment="1">
      <alignment horizontal="center"/>
    </xf>
    <xf numFmtId="0" fontId="1" fillId="7" borderId="25" xfId="0" applyFont="1" applyFill="1" applyBorder="1" applyAlignment="1">
      <alignment horizontal="center"/>
    </xf>
    <xf numFmtId="0" fontId="1" fillId="7" borderId="26" xfId="0" applyFont="1" applyFill="1" applyBorder="1" applyAlignment="1">
      <alignment horizontal="center"/>
    </xf>
    <xf numFmtId="0" fontId="1" fillId="5" borderId="25" xfId="0" applyFont="1" applyFill="1" applyBorder="1" applyAlignment="1">
      <alignment horizontal="center"/>
    </xf>
    <xf numFmtId="0" fontId="1" fillId="5" borderId="26" xfId="0" applyFont="1" applyFill="1" applyBorder="1" applyAlignment="1">
      <alignment horizontal="center"/>
    </xf>
  </cellXfs>
  <cellStyles count="5">
    <cellStyle name="Comma" xfId="3" builtinId="3"/>
    <cellStyle name="Currency" xfId="1" builtinId="4"/>
    <cellStyle name="Hyperlink" xfId="2"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Cumulative Frequency Distribution Histogram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22225">
              <a:solidFill>
                <a:schemeClr val="tx1"/>
              </a:solidFill>
            </a:ln>
            <a:effectLst/>
          </c:spPr>
          <c:invertIfNegative val="0"/>
          <c:cat>
            <c:strRef>
              <c:f>HousingPrice!$F$40:$F$46</c:f>
              <c:strCache>
                <c:ptCount val="7"/>
                <c:pt idx="0">
                  <c:v> [204900 , 484900) </c:v>
                </c:pt>
                <c:pt idx="1">
                  <c:v> [484900 , 764900) </c:v>
                </c:pt>
                <c:pt idx="2">
                  <c:v> [764900 , 1044900) </c:v>
                </c:pt>
                <c:pt idx="3">
                  <c:v> [1044900 , 1324900) </c:v>
                </c:pt>
                <c:pt idx="4">
                  <c:v> [1324900 , 1604900) </c:v>
                </c:pt>
                <c:pt idx="5">
                  <c:v> [1604900 , 1884900) </c:v>
                </c:pt>
                <c:pt idx="6">
                  <c:v> [1884900 , 2164900] </c:v>
                </c:pt>
              </c:strCache>
            </c:strRef>
          </c:cat>
          <c:val>
            <c:numRef>
              <c:f>HousingPrice!$I$40:$I$46</c:f>
              <c:numCache>
                <c:formatCode>General</c:formatCode>
                <c:ptCount val="7"/>
                <c:pt idx="0">
                  <c:v>16</c:v>
                </c:pt>
                <c:pt idx="1">
                  <c:v>28</c:v>
                </c:pt>
                <c:pt idx="2">
                  <c:v>49</c:v>
                </c:pt>
                <c:pt idx="3">
                  <c:v>82</c:v>
                </c:pt>
                <c:pt idx="4">
                  <c:v>106</c:v>
                </c:pt>
                <c:pt idx="5">
                  <c:v>116</c:v>
                </c:pt>
                <c:pt idx="6">
                  <c:v>120</c:v>
                </c:pt>
              </c:numCache>
            </c:numRef>
          </c:val>
          <c:extLst>
            <c:ext xmlns:c16="http://schemas.microsoft.com/office/drawing/2014/chart" uri="{C3380CC4-5D6E-409C-BE32-E72D297353CC}">
              <c16:uniqueId val="{00000000-F257-4553-98DB-EEDE80853BE9}"/>
            </c:ext>
          </c:extLst>
        </c:ser>
        <c:dLbls>
          <c:showLegendKey val="0"/>
          <c:showVal val="0"/>
          <c:showCatName val="0"/>
          <c:showSerName val="0"/>
          <c:showPercent val="0"/>
          <c:showBubbleSize val="0"/>
        </c:dLbls>
        <c:gapWidth val="0"/>
        <c:overlap val="-27"/>
        <c:axId val="1577250320"/>
        <c:axId val="1577247824"/>
      </c:barChart>
      <c:catAx>
        <c:axId val="157725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47824"/>
        <c:crosses val="autoZero"/>
        <c:auto val="1"/>
        <c:lblAlgn val="ctr"/>
        <c:lblOffset val="100"/>
        <c:noMultiLvlLbl val="0"/>
      </c:catAx>
      <c:valAx>
        <c:axId val="157724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5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Frequency Distribution Histogram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25400">
              <a:solidFill>
                <a:schemeClr val="tx1"/>
              </a:solidFill>
            </a:ln>
            <a:effectLst/>
          </c:spPr>
          <c:invertIfNegative val="0"/>
          <c:val>
            <c:numRef>
              <c:f>HousingPrice!$G$40:$G$46</c:f>
              <c:numCache>
                <c:formatCode>General</c:formatCode>
                <c:ptCount val="7"/>
                <c:pt idx="0">
                  <c:v>16</c:v>
                </c:pt>
                <c:pt idx="1">
                  <c:v>12</c:v>
                </c:pt>
                <c:pt idx="2">
                  <c:v>21</c:v>
                </c:pt>
                <c:pt idx="3">
                  <c:v>33</c:v>
                </c:pt>
                <c:pt idx="4">
                  <c:v>24</c:v>
                </c:pt>
                <c:pt idx="5">
                  <c:v>10</c:v>
                </c:pt>
                <c:pt idx="6">
                  <c:v>4</c:v>
                </c:pt>
              </c:numCache>
            </c:numRef>
          </c:val>
          <c:extLst>
            <c:ext xmlns:c16="http://schemas.microsoft.com/office/drawing/2014/chart" uri="{C3380CC4-5D6E-409C-BE32-E72D297353CC}">
              <c16:uniqueId val="{00000000-B2D7-457C-ACA1-325E793CF5FC}"/>
            </c:ext>
          </c:extLst>
        </c:ser>
        <c:dLbls>
          <c:showLegendKey val="0"/>
          <c:showVal val="0"/>
          <c:showCatName val="0"/>
          <c:showSerName val="0"/>
          <c:showPercent val="0"/>
          <c:showBubbleSize val="0"/>
        </c:dLbls>
        <c:gapWidth val="0"/>
        <c:overlap val="-27"/>
        <c:axId val="1746330256"/>
        <c:axId val="1746343152"/>
      </c:barChart>
      <c:catAx>
        <c:axId val="1746330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43152"/>
        <c:crosses val="autoZero"/>
        <c:auto val="1"/>
        <c:lblAlgn val="ctr"/>
        <c:lblOffset val="100"/>
        <c:noMultiLvlLbl val="0"/>
      </c:catAx>
      <c:valAx>
        <c:axId val="17463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3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House Price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 Price Box Plot</a:t>
          </a:r>
        </a:p>
      </cx:txPr>
    </cx:title>
    <cx:plotArea>
      <cx:plotAreaRegion>
        <cx:series layoutId="boxWhisker" uniqueId="{3E72D700-FA38-4093-83D5-45AFE26D0F17}">
          <cx:dataLabels pos="l">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6350</xdr:colOff>
      <xdr:row>84</xdr:row>
      <xdr:rowOff>3175</xdr:rowOff>
    </xdr:from>
    <xdr:to>
      <xdr:col>8</xdr:col>
      <xdr:colOff>1153</xdr:colOff>
      <xdr:row>99</xdr:row>
      <xdr:rowOff>171450</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24AC3EAE-9274-98A6-3342-91D7272196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8550" y="15776575"/>
              <a:ext cx="5214503" cy="29813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106680</xdr:colOff>
      <xdr:row>1</xdr:row>
      <xdr:rowOff>1270</xdr:rowOff>
    </xdr:from>
    <xdr:to>
      <xdr:col>18</xdr:col>
      <xdr:colOff>133350</xdr:colOff>
      <xdr:row>24</xdr:row>
      <xdr:rowOff>57150</xdr:rowOff>
    </xdr:to>
    <xdr:sp macro="" textlink="">
      <xdr:nvSpPr>
        <xdr:cNvPr id="3" name="TextBox 2">
          <a:extLst>
            <a:ext uri="{FF2B5EF4-FFF2-40B4-BE49-F238E27FC236}">
              <a16:creationId xmlns:a16="http://schemas.microsoft.com/office/drawing/2014/main" id="{33C8A6A4-ACC8-4444-8BA3-D5B15616CAE8}"/>
            </a:ext>
          </a:extLst>
        </xdr:cNvPr>
        <xdr:cNvSpPr txBox="1"/>
      </xdr:nvSpPr>
      <xdr:spPr>
        <a:xfrm>
          <a:off x="4097655" y="191770"/>
          <a:ext cx="9170670" cy="443738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200" b="1">
              <a:latin typeface="Verdana" panose="020B0604030504040204" pitchFamily="34" charset="0"/>
              <a:ea typeface="Verdana" panose="020B0604030504040204" pitchFamily="34" charset="0"/>
              <a:cs typeface="Verdana" panose="020B0604030504040204" pitchFamily="34" charset="0"/>
            </a:rPr>
            <a:t>Housing</a:t>
          </a:r>
          <a:r>
            <a:rPr lang="en-US" sz="1200" b="1" baseline="0">
              <a:latin typeface="Verdana" panose="020B0604030504040204" pitchFamily="34" charset="0"/>
              <a:ea typeface="Verdana" panose="020B0604030504040204" pitchFamily="34" charset="0"/>
              <a:cs typeface="Verdana" panose="020B0604030504040204" pitchFamily="34" charset="0"/>
            </a:rPr>
            <a:t> Price Analysis</a:t>
          </a:r>
        </a:p>
        <a:p>
          <a:pPr algn="ctr"/>
          <a:endParaRPr lang="en-US" sz="1200" b="1">
            <a:latin typeface="Verdana" panose="020B0604030504040204" pitchFamily="34" charset="0"/>
            <a:ea typeface="Verdana" panose="020B0604030504040204" pitchFamily="34" charset="0"/>
            <a:cs typeface="Verdana" panose="020B0604030504040204" pitchFamily="34" charset="0"/>
          </a:endParaRPr>
        </a:p>
        <a:p>
          <a:r>
            <a:rPr lang="en-US" sz="1200">
              <a:latin typeface="Verdana" panose="020B0604030504040204" pitchFamily="34" charset="0"/>
              <a:ea typeface="Verdana" panose="020B0604030504040204" pitchFamily="34" charset="0"/>
              <a:cs typeface="Verdana" panose="020B0604030504040204" pitchFamily="34" charset="0"/>
            </a:rPr>
            <a:t>Refer to the Real</a:t>
          </a:r>
          <a:r>
            <a:rPr lang="en-US" sz="1200" baseline="0">
              <a:latin typeface="Verdana" panose="020B0604030504040204" pitchFamily="34" charset="0"/>
              <a:ea typeface="Verdana" panose="020B0604030504040204" pitchFamily="34" charset="0"/>
              <a:cs typeface="Verdana" panose="020B0604030504040204" pitchFamily="34" charset="0"/>
            </a:rPr>
            <a:t> Estate data provided in Column A of this sheet, which is a sample of the housing prices from a neighborhood in Ontario. </a:t>
          </a:r>
        </a:p>
        <a:p>
          <a:endParaRPr lang="en-US" sz="1200" baseline="0">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a.  Use Excel functions to provide your answers next to to each of the descriptive statistics listed in the blue section.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b.  Organize the data into a frequency distribution with seven class intervals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Outliers should not be included</a:t>
          </a:r>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Expand the frequency table and provide the following additional columns: relative frequency, cumulative frequency and mid point. </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a:solidFill>
                <a:schemeClr val="dk1"/>
              </a:solidFill>
              <a:effectLst/>
              <a:latin typeface="Verdana" panose="020B0604030504040204" pitchFamily="34" charset="0"/>
              <a:ea typeface="Verdana" panose="020B0604030504040204" pitchFamily="34" charset="0"/>
              <a:cs typeface="Verdana" panose="020B0604030504040204" pitchFamily="34" charset="0"/>
            </a:rPr>
            <a:t>c.  Draw the histogram to show the frequency distribution.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a:solidFill>
                <a:schemeClr val="dk1"/>
              </a:solidFill>
              <a:effectLst/>
              <a:latin typeface="Verdana" panose="020B0604030504040204" pitchFamily="34" charset="0"/>
              <a:ea typeface="Verdana" panose="020B0604030504040204" pitchFamily="34" charset="0"/>
              <a:cs typeface="Verdana" panose="020B0604030504040204" pitchFamily="34" charset="0"/>
            </a:rPr>
            <a:t>d.  Draw the histogram to show the cumulative frequency distribution.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e.  Calculate the mean, median and sample standard deviation based on the frequency distribution you developed in Question 2.</a:t>
          </a:r>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 (Note: They are different from the values in blue area. You should use the formula for grouped data and information in the frequency distribution table. Please use the formula for median and standard deviation below.)</a:t>
          </a:r>
        </a:p>
        <a:p>
          <a:endPar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a:p>
          <a:endParaRPr lang="en-CA" sz="120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f.  Draw box-plot based on the values in blue area.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(You can draw it manually by inserting the appropriate shapes.)</a:t>
          </a:r>
          <a:endParaRPr lang="en-CA" sz="120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127000</xdr:colOff>
      <xdr:row>26</xdr:row>
      <xdr:rowOff>5080</xdr:rowOff>
    </xdr:from>
    <xdr:to>
      <xdr:col>10</xdr:col>
      <xdr:colOff>571500</xdr:colOff>
      <xdr:row>37</xdr:row>
      <xdr:rowOff>43180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0856DDF-63A3-4B8D-ADBA-944A745B4E2E}"/>
                </a:ext>
              </a:extLst>
            </xdr:cNvPr>
            <xdr:cNvSpPr txBox="1"/>
          </xdr:nvSpPr>
          <xdr:spPr>
            <a:xfrm>
              <a:off x="4117975" y="4958080"/>
              <a:ext cx="4711700" cy="21336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1" i="1">
                        <a:solidFill>
                          <a:schemeClr val="dk1"/>
                        </a:solidFill>
                        <a:effectLst/>
                        <a:latin typeface="Cambria Math" panose="02040503050406030204" pitchFamily="18" charset="0"/>
                        <a:ea typeface="+mn-ea"/>
                        <a:cs typeface="+mn-cs"/>
                      </a:rPr>
                      <m:t>𝑴𝒆𝒅𝒊𝒂𝒏</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𝒐𝒇</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𝑮𝒓𝒐𝒖𝒑𝒆𝒅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𝑫𝒂𝒕𝒂</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𝑀𝑒𝑑𝑖𝑎𝑛</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𝐿</m:t>
                    </m:r>
                    <m:r>
                      <a:rPr lang="en-US" sz="1100" i="1">
                        <a:solidFill>
                          <a:schemeClr val="dk1"/>
                        </a:solidFill>
                        <a:effectLst/>
                        <a:latin typeface="Cambria Math" panose="02040503050406030204" pitchFamily="18" charset="0"/>
                        <a:ea typeface="+mn-ea"/>
                        <a:cs typeface="+mn-cs"/>
                      </a:rPr>
                      <m:t>+</m:t>
                    </m:r>
                    <m:f>
                      <m:fPr>
                        <m:ctrlPr>
                          <a:rPr lang="en-CA" sz="1100" i="1">
                            <a:solidFill>
                              <a:schemeClr val="dk1"/>
                            </a:solidFill>
                            <a:effectLst/>
                            <a:latin typeface="Cambria Math" panose="02040503050406030204" pitchFamily="18" charset="0"/>
                            <a:ea typeface="+mn-ea"/>
                            <a:cs typeface="+mn-cs"/>
                          </a:rPr>
                        </m:ctrlPr>
                      </m:fPr>
                      <m:num>
                        <m:f>
                          <m:fPr>
                            <m:ctrlPr>
                              <a:rPr lang="en-CA"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𝑁</m:t>
                            </m:r>
                          </m:num>
                          <m:den>
                            <m:r>
                              <a:rPr lang="en-US" sz="1100" i="1">
                                <a:solidFill>
                                  <a:schemeClr val="dk1"/>
                                </a:solidFill>
                                <a:effectLst/>
                                <a:latin typeface="Cambria Math" panose="02040503050406030204" pitchFamily="18" charset="0"/>
                                <a:ea typeface="+mn-ea"/>
                                <a:cs typeface="+mn-cs"/>
                              </a:rPr>
                              <m:t>2</m:t>
                            </m:r>
                          </m:den>
                        </m:f>
                        <m:r>
                          <a:rPr lang="en-US" sz="1100" i="1">
                            <a:solidFill>
                              <a:schemeClr val="dk1"/>
                            </a:solidFill>
                            <a:effectLst/>
                            <a:latin typeface="Cambria Math" panose="02040503050406030204" pitchFamily="18" charset="0"/>
                            <a:ea typeface="+mn-ea"/>
                            <a:cs typeface="+mn-cs"/>
                          </a:rPr>
                          <m:t>−</m:t>
                        </m:r>
                        <m:sSub>
                          <m:sSubPr>
                            <m:ctrlPr>
                              <a:rPr lang="en-CA"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𝑓</m:t>
                            </m:r>
                          </m:e>
                          <m:sub>
                            <m:r>
                              <a:rPr lang="en-US" sz="1100" i="1">
                                <a:solidFill>
                                  <a:schemeClr val="dk1"/>
                                </a:solidFill>
                                <a:effectLst/>
                                <a:latin typeface="Cambria Math" panose="02040503050406030204" pitchFamily="18" charset="0"/>
                                <a:ea typeface="+mn-ea"/>
                                <a:cs typeface="+mn-cs"/>
                              </a:rPr>
                              <m:t>𝑐</m:t>
                            </m:r>
                          </m:sub>
                        </m:sSub>
                      </m:num>
                      <m:den>
                        <m:r>
                          <a:rPr lang="en-US" sz="1100" i="1">
                            <a:solidFill>
                              <a:schemeClr val="dk1"/>
                            </a:solidFill>
                            <a:effectLst/>
                            <a:latin typeface="Cambria Math" panose="02040503050406030204" pitchFamily="18" charset="0"/>
                            <a:ea typeface="+mn-ea"/>
                            <a:cs typeface="+mn-cs"/>
                          </a:rPr>
                          <m:t>𝑓</m:t>
                        </m:r>
                      </m:den>
                    </m:f>
                    <m:d>
                      <m:dPr>
                        <m:ctrlPr>
                          <a:rPr lang="en-CA"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𝑤</m:t>
                        </m:r>
                      </m:e>
                    </m:d>
                  </m:oMath>
                </m:oMathPara>
              </a14:m>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L is the lower limit of the median class; N is the total frequency;</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f is the frequency of the median class; w is the class width of the median class;</a:t>
              </a:r>
              <a:endParaRPr lang="en-CA" sz="1100">
                <a:solidFill>
                  <a:schemeClr val="dk1"/>
                </a:solidFill>
                <a:effectLst/>
                <a:latin typeface="+mn-lt"/>
                <a:ea typeface="+mn-ea"/>
                <a:cs typeface="+mn-cs"/>
              </a:endParaRPr>
            </a:p>
            <a:p>
              <a14:m>
                <m:oMath xmlns:m="http://schemas.openxmlformats.org/officeDocument/2006/math">
                  <m:sSub>
                    <m:sSubPr>
                      <m:ctrlPr>
                        <a:rPr lang="en-CA"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𝑓</m:t>
                      </m:r>
                    </m:e>
                    <m:sub>
                      <m:r>
                        <a:rPr lang="en-US" sz="1100" i="1">
                          <a:solidFill>
                            <a:schemeClr val="dk1"/>
                          </a:solidFill>
                          <a:effectLst/>
                          <a:latin typeface="Cambria Math" panose="02040503050406030204" pitchFamily="18" charset="0"/>
                          <a:ea typeface="+mn-ea"/>
                          <a:cs typeface="+mn-cs"/>
                        </a:rPr>
                        <m:t>𝑐</m:t>
                      </m:r>
                    </m:sub>
                  </m:sSub>
                </m:oMath>
              </a14:m>
              <a:r>
                <a:rPr lang="en-US" sz="1100">
                  <a:solidFill>
                    <a:schemeClr val="dk1"/>
                  </a:solidFill>
                  <a:effectLst/>
                  <a:latin typeface="+mn-lt"/>
                  <a:ea typeface="+mn-ea"/>
                  <a:cs typeface="+mn-cs"/>
                </a:rPr>
                <a:t>  is the cumulative frequency up to but excluding the median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CA" sz="1100">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1" i="1">
                        <a:solidFill>
                          <a:schemeClr val="dk1"/>
                        </a:solidFill>
                        <a:effectLst/>
                        <a:latin typeface="Cambria Math" panose="02040503050406030204" pitchFamily="18" charset="0"/>
                        <a:ea typeface="+mn-ea"/>
                        <a:cs typeface="+mn-cs"/>
                      </a:rPr>
                      <m:t>𝑺𝒕𝒂𝒏𝒅𝒂𝒓𝒅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𝑫𝒆𝒗𝒊𝒂𝒕𝒊𝒐𝒏</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𝒐𝒇</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𝑮𝒓𝒐𝒖𝒑𝒆𝒅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𝑫𝒂𝒕𝒂</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ad>
                      <m:radPr>
                        <m:degHide m:val="on"/>
                        <m:ctrlPr>
                          <a:rPr lang="en-CA" sz="1100" i="1">
                            <a:solidFill>
                              <a:schemeClr val="dk1"/>
                            </a:solidFill>
                            <a:effectLst/>
                            <a:latin typeface="Cambria Math" panose="02040503050406030204" pitchFamily="18" charset="0"/>
                            <a:ea typeface="+mn-ea"/>
                            <a:cs typeface="+mn-cs"/>
                          </a:rPr>
                        </m:ctrlPr>
                      </m:radPr>
                      <m:deg/>
                      <m:e>
                        <m:f>
                          <m:fPr>
                            <m:ctrlPr>
                              <a:rPr lang="en-CA" sz="1100" i="1">
                                <a:solidFill>
                                  <a:schemeClr val="dk1"/>
                                </a:solidFill>
                                <a:effectLst/>
                                <a:latin typeface="Cambria Math" panose="02040503050406030204" pitchFamily="18" charset="0"/>
                                <a:ea typeface="+mn-ea"/>
                                <a:cs typeface="+mn-cs"/>
                              </a:rPr>
                            </m:ctrlPr>
                          </m:fPr>
                          <m:num>
                            <m:nary>
                              <m:naryPr>
                                <m:chr m:val="∑"/>
                                <m:limLoc m:val="undOvr"/>
                                <m:subHide m:val="on"/>
                                <m:supHide m:val="on"/>
                                <m:ctrlPr>
                                  <a:rPr lang="en-CA" sz="1100" i="1">
                                    <a:solidFill>
                                      <a:schemeClr val="dk1"/>
                                    </a:solidFill>
                                    <a:effectLst/>
                                    <a:latin typeface="Cambria Math" panose="02040503050406030204" pitchFamily="18" charset="0"/>
                                    <a:ea typeface="+mn-ea"/>
                                    <a:cs typeface="+mn-cs"/>
                                  </a:rPr>
                                </m:ctrlPr>
                              </m:naryPr>
                              <m:sub/>
                              <m:sup/>
                              <m:e>
                                <m:sSup>
                                  <m:sSupPr>
                                    <m:ctrlPr>
                                      <a:rPr lang="en-CA"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𝑓𝑋</m:t>
                                    </m:r>
                                  </m:e>
                                  <m:sup>
                                    <m:r>
                                      <a:rPr lang="en-US" sz="1100" i="1">
                                        <a:solidFill>
                                          <a:schemeClr val="dk1"/>
                                        </a:solidFill>
                                        <a:effectLst/>
                                        <a:latin typeface="Cambria Math" panose="02040503050406030204" pitchFamily="18" charset="0"/>
                                        <a:ea typeface="+mn-ea"/>
                                        <a:cs typeface="+mn-cs"/>
                                      </a:rPr>
                                      <m:t>2</m:t>
                                    </m:r>
                                  </m:sup>
                                </m:sSup>
                              </m:e>
                            </m:nary>
                            <m:r>
                              <a:rPr lang="en-US" sz="1100" i="1">
                                <a:solidFill>
                                  <a:schemeClr val="dk1"/>
                                </a:solidFill>
                                <a:effectLst/>
                                <a:latin typeface="Cambria Math" panose="02040503050406030204" pitchFamily="18" charset="0"/>
                                <a:ea typeface="+mn-ea"/>
                                <a:cs typeface="+mn-cs"/>
                              </a:rPr>
                              <m:t>−</m:t>
                            </m:r>
                            <m:f>
                              <m:fPr>
                                <m:ctrlPr>
                                  <a:rPr lang="en-CA" sz="1100" i="1">
                                    <a:solidFill>
                                      <a:schemeClr val="dk1"/>
                                    </a:solidFill>
                                    <a:effectLst/>
                                    <a:latin typeface="Cambria Math" panose="02040503050406030204" pitchFamily="18" charset="0"/>
                                    <a:ea typeface="+mn-ea"/>
                                    <a:cs typeface="+mn-cs"/>
                                  </a:rPr>
                                </m:ctrlPr>
                              </m:fPr>
                              <m:num>
                                <m:sSup>
                                  <m:sSupPr>
                                    <m:ctrlPr>
                                      <a:rPr lang="en-CA"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m:t>
                                    </m:r>
                                    <m:nary>
                                      <m:naryPr>
                                        <m:chr m:val="∑"/>
                                        <m:limLoc m:val="undOvr"/>
                                        <m:subHide m:val="on"/>
                                        <m:supHide m:val="on"/>
                                        <m:ctrlPr>
                                          <a:rPr lang="en-CA" sz="1100" i="1">
                                            <a:solidFill>
                                              <a:schemeClr val="dk1"/>
                                            </a:solidFill>
                                            <a:effectLst/>
                                            <a:latin typeface="Cambria Math" panose="02040503050406030204" pitchFamily="18" charset="0"/>
                                            <a:ea typeface="+mn-ea"/>
                                            <a:cs typeface="+mn-cs"/>
                                          </a:rPr>
                                        </m:ctrlPr>
                                      </m:naryPr>
                                      <m:sub/>
                                      <m:sup/>
                                      <m:e>
                                        <m:r>
                                          <a:rPr lang="en-US" sz="1100" i="1">
                                            <a:solidFill>
                                              <a:schemeClr val="dk1"/>
                                            </a:solidFill>
                                            <a:effectLst/>
                                            <a:latin typeface="Cambria Math" panose="02040503050406030204" pitchFamily="18" charset="0"/>
                                            <a:ea typeface="+mn-ea"/>
                                            <a:cs typeface="+mn-cs"/>
                                          </a:rPr>
                                          <m:t>𝑓𝑋</m:t>
                                        </m:r>
                                      </m:e>
                                    </m:nary>
                                    <m:r>
                                      <a:rPr lang="en-US" sz="1100" i="1">
                                        <a:solidFill>
                                          <a:schemeClr val="dk1"/>
                                        </a:solidFill>
                                        <a:effectLst/>
                                        <a:latin typeface="Cambria Math" panose="02040503050406030204" pitchFamily="18" charset="0"/>
                                        <a:ea typeface="+mn-ea"/>
                                        <a:cs typeface="+mn-cs"/>
                                      </a:rPr>
                                      <m:t>)</m:t>
                                    </m:r>
                                  </m:e>
                                  <m:sup>
                                    <m:r>
                                      <a:rPr lang="en-US" sz="1100" i="1">
                                        <a:solidFill>
                                          <a:schemeClr val="dk1"/>
                                        </a:solidFill>
                                        <a:effectLst/>
                                        <a:latin typeface="Cambria Math" panose="02040503050406030204" pitchFamily="18" charset="0"/>
                                        <a:ea typeface="+mn-ea"/>
                                        <a:cs typeface="+mn-cs"/>
                                      </a:rPr>
                                      <m:t>2</m:t>
                                    </m:r>
                                  </m:sup>
                                </m:sSup>
                              </m:num>
                              <m:den>
                                <m:r>
                                  <a:rPr lang="en-US" sz="1100" i="1">
                                    <a:solidFill>
                                      <a:schemeClr val="dk1"/>
                                    </a:solidFill>
                                    <a:effectLst/>
                                    <a:latin typeface="Cambria Math" panose="02040503050406030204" pitchFamily="18" charset="0"/>
                                    <a:ea typeface="+mn-ea"/>
                                    <a:cs typeface="+mn-cs"/>
                                  </a:rPr>
                                  <m:t>𝑛</m:t>
                                </m:r>
                              </m:den>
                            </m:f>
                          </m:num>
                          <m:den>
                            <m:r>
                              <a:rPr lang="en-US" sz="1100" i="1">
                                <a:solidFill>
                                  <a:schemeClr val="dk1"/>
                                </a:solidFill>
                                <a:effectLst/>
                                <a:latin typeface="Cambria Math" panose="02040503050406030204" pitchFamily="18" charset="0"/>
                                <a:ea typeface="+mn-ea"/>
                                <a:cs typeface="+mn-cs"/>
                              </a:rPr>
                              <m:t>𝑛</m:t>
                            </m:r>
                            <m:r>
                              <a:rPr lang="en-US" sz="1100" i="1">
                                <a:solidFill>
                                  <a:schemeClr val="dk1"/>
                                </a:solidFill>
                                <a:effectLst/>
                                <a:latin typeface="Cambria Math" panose="02040503050406030204" pitchFamily="18" charset="0"/>
                                <a:ea typeface="+mn-ea"/>
                                <a:cs typeface="+mn-cs"/>
                              </a:rPr>
                              <m:t>−1</m:t>
                            </m:r>
                          </m:den>
                        </m:f>
                      </m:e>
                    </m:rad>
                  </m:oMath>
                </m:oMathPara>
              </a14:m>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s</a:t>
              </a:r>
              <a:r>
                <a:rPr lang="en-US" sz="1100" baseline="30000">
                  <a:solidFill>
                    <a:schemeClr val="dk1"/>
                  </a:solidFill>
                  <a:effectLst/>
                  <a:latin typeface="+mn-lt"/>
                  <a:ea typeface="+mn-ea"/>
                  <a:cs typeface="+mn-cs"/>
                </a:rPr>
                <a:t> </a:t>
              </a:r>
              <a:r>
                <a:rPr lang="en-US" sz="1100">
                  <a:solidFill>
                    <a:schemeClr val="dk1"/>
                  </a:solidFill>
                  <a:effectLst/>
                  <a:latin typeface="+mn-lt"/>
                  <a:ea typeface="+mn-ea"/>
                  <a:cs typeface="+mn-cs"/>
                </a:rPr>
                <a:t>is sample standard deviation;  </a:t>
              </a: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is the</a:t>
              </a:r>
              <a:r>
                <a:rPr lang="en-US" sz="1100" b="1">
                  <a:solidFill>
                    <a:schemeClr val="dk1"/>
                  </a:solidFill>
                  <a:effectLst/>
                  <a:latin typeface="+mn-lt"/>
                  <a:ea typeface="+mn-ea"/>
                  <a:cs typeface="+mn-cs"/>
                </a:rPr>
                <a:t> midpoint</a:t>
              </a:r>
              <a:r>
                <a:rPr lang="en-US" sz="1100">
                  <a:solidFill>
                    <a:schemeClr val="dk1"/>
                  </a:solidFill>
                  <a:effectLst/>
                  <a:latin typeface="+mn-lt"/>
                  <a:ea typeface="+mn-ea"/>
                  <a:cs typeface="+mn-cs"/>
                </a:rPr>
                <a:t> of each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1" i="1">
                  <a:solidFill>
                    <a:schemeClr val="dk1"/>
                  </a:solidFill>
                  <a:effectLst/>
                  <a:latin typeface="+mn-lt"/>
                  <a:ea typeface="+mn-ea"/>
                  <a:cs typeface="+mn-cs"/>
                </a:rPr>
                <a:t>f</a:t>
              </a:r>
              <a:r>
                <a:rPr lang="en-US" sz="1100">
                  <a:solidFill>
                    <a:schemeClr val="dk1"/>
                  </a:solidFill>
                  <a:effectLst/>
                  <a:latin typeface="+mn-lt"/>
                  <a:ea typeface="+mn-ea"/>
                  <a:cs typeface="+mn-cs"/>
                </a:rPr>
                <a:t> is the class frequency;  </a:t>
              </a:r>
              <a:r>
                <a:rPr lang="en-US" sz="1100" b="1" i="1">
                  <a:solidFill>
                    <a:schemeClr val="dk1"/>
                  </a:solidFill>
                  <a:effectLst/>
                  <a:latin typeface="+mn-lt"/>
                  <a:ea typeface="+mn-ea"/>
                  <a:cs typeface="+mn-cs"/>
                </a:rPr>
                <a:t>n</a:t>
              </a:r>
              <a:r>
                <a:rPr lang="en-US" sz="1100">
                  <a:solidFill>
                    <a:schemeClr val="dk1"/>
                  </a:solidFill>
                  <a:effectLst/>
                  <a:latin typeface="+mn-lt"/>
                  <a:ea typeface="+mn-ea"/>
                  <a:cs typeface="+mn-cs"/>
                </a:rPr>
                <a:t> is the total number of sample observations </a:t>
              </a:r>
              <a:endParaRPr lang="en-CA" sz="1100">
                <a:solidFill>
                  <a:schemeClr val="dk1"/>
                </a:solidFill>
                <a:effectLst/>
                <a:latin typeface="+mn-lt"/>
                <a:ea typeface="+mn-ea"/>
                <a:cs typeface="+mn-cs"/>
              </a:endParaRPr>
            </a:p>
            <a:p>
              <a:endParaRPr lang="en-CA" sz="1100"/>
            </a:p>
          </xdr:txBody>
        </xdr:sp>
      </mc:Choice>
      <mc:Fallback xmlns="">
        <xdr:sp macro="" textlink="">
          <xdr:nvSpPr>
            <xdr:cNvPr id="4" name="TextBox 3">
              <a:extLst>
                <a:ext uri="{FF2B5EF4-FFF2-40B4-BE49-F238E27FC236}">
                  <a16:creationId xmlns:a16="http://schemas.microsoft.com/office/drawing/2014/main" id="{10856DDF-63A3-4B8D-ADBA-944A745B4E2E}"/>
                </a:ext>
              </a:extLst>
            </xdr:cNvPr>
            <xdr:cNvSpPr txBox="1"/>
          </xdr:nvSpPr>
          <xdr:spPr>
            <a:xfrm>
              <a:off x="4117975" y="4958080"/>
              <a:ext cx="4711700" cy="21336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1" i="0">
                  <a:solidFill>
                    <a:schemeClr val="dk1"/>
                  </a:solidFill>
                  <a:effectLst/>
                  <a:latin typeface="Cambria Math" panose="02040503050406030204" pitchFamily="18" charset="0"/>
                  <a:ea typeface="+mn-ea"/>
                  <a:cs typeface="+mn-cs"/>
                </a:rPr>
                <a:t>𝑴𝒆𝒅𝒊𝒂𝒏 𝒐𝒇 𝑮𝒓𝒐𝒖𝒑𝒆𝒅 𝑫𝒂𝒕𝒂</a:t>
              </a:r>
              <a:r>
                <a:rPr lang="en-US" sz="1100" i="0">
                  <a:solidFill>
                    <a:schemeClr val="dk1"/>
                  </a:solidFill>
                  <a:effectLst/>
                  <a:latin typeface="Cambria Math" panose="02040503050406030204" pitchFamily="18" charset="0"/>
                  <a:ea typeface="+mn-ea"/>
                  <a:cs typeface="+mn-cs"/>
                </a:rPr>
                <a:t>:      𝑀𝑒𝑑𝑖𝑎𝑛=𝐿+</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𝑁</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2−𝑓</a:t>
              </a:r>
              <a:r>
                <a:rPr lang="en-CA" sz="1100" i="0">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𝑐</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𝑓</a:t>
              </a:r>
              <a:r>
                <a:rPr lang="en-CA" sz="1100" i="0">
                  <a:solidFill>
                    <a:schemeClr val="dk1"/>
                  </a:solidFill>
                  <a:effectLst/>
                  <a:latin typeface="Cambria Math" panose="02040503050406030204" pitchFamily="18" charset="0"/>
                  <a:ea typeface="+mn-ea"/>
                  <a:cs typeface="+mn-cs"/>
                </a:rPr>
                <a:t> (</a:t>
              </a:r>
              <a:r>
                <a:rPr lang="en-US" sz="1100" i="0">
                  <a:solidFill>
                    <a:schemeClr val="dk1"/>
                  </a:solidFill>
                  <a:effectLst/>
                  <a:latin typeface="Cambria Math" panose="02040503050406030204" pitchFamily="18" charset="0"/>
                  <a:ea typeface="+mn-ea"/>
                  <a:cs typeface="+mn-cs"/>
                </a:rPr>
                <a:t>𝑤)</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L is the lower limit of the median class; N is the total frequency;</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f is the frequency of the median class; w is the class width of the median class;</a:t>
              </a:r>
              <a:endParaRPr lang="en-CA" sz="1100">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𝑓</a:t>
              </a:r>
              <a:r>
                <a:rPr lang="en-CA" sz="1100" i="0">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𝑐</a:t>
              </a:r>
              <a:r>
                <a:rPr lang="en-US" sz="1100">
                  <a:solidFill>
                    <a:schemeClr val="dk1"/>
                  </a:solidFill>
                  <a:effectLst/>
                  <a:latin typeface="+mn-lt"/>
                  <a:ea typeface="+mn-ea"/>
                  <a:cs typeface="+mn-cs"/>
                </a:rPr>
                <a:t>  is the cumulative frequency up to but excluding the median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CA" sz="1100">
                <a:solidFill>
                  <a:schemeClr val="dk1"/>
                </a:solidFill>
                <a:effectLst/>
                <a:latin typeface="+mn-lt"/>
                <a:ea typeface="+mn-ea"/>
                <a:cs typeface="+mn-cs"/>
              </a:endParaRPr>
            </a:p>
            <a:p>
              <a:pPr/>
              <a:r>
                <a:rPr lang="en-US" sz="1100" b="1" i="0">
                  <a:solidFill>
                    <a:schemeClr val="dk1"/>
                  </a:solidFill>
                  <a:effectLst/>
                  <a:latin typeface="Cambria Math" panose="02040503050406030204" pitchFamily="18" charset="0"/>
                  <a:ea typeface="+mn-ea"/>
                  <a:cs typeface="+mn-cs"/>
                </a:rPr>
                <a:t>𝑺𝒕𝒂𝒏𝒅𝒂𝒓𝒅 𝑫𝒆𝒗𝒊𝒂𝒕𝒊𝒐𝒏 𝒐𝒇 𝑮𝒓𝒐𝒖𝒑𝒆𝒅 𝑫𝒂𝒕𝒂</a:t>
              </a:r>
              <a:r>
                <a:rPr lang="en-US" sz="1100" i="0">
                  <a:solidFill>
                    <a:schemeClr val="dk1"/>
                  </a:solidFill>
                  <a:effectLst/>
                  <a:latin typeface="Cambria Math" panose="02040503050406030204" pitchFamily="18" charset="0"/>
                  <a:ea typeface="+mn-ea"/>
                  <a:cs typeface="+mn-cs"/>
                </a:rPr>
                <a:t>       𝑠=</a:t>
              </a:r>
              <a:r>
                <a:rPr lang="en-CA"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𝑓𝑋</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2 −</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a:t>
              </a:r>
              <a:r>
                <a:rPr lang="en-CA"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▒𝑓𝑋)</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𝑛</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𝑛−1</a:t>
              </a:r>
              <a:r>
                <a:rPr lang="en-CA" sz="1100" i="0">
                  <a:solidFill>
                    <a:schemeClr val="dk1"/>
                  </a:solidFill>
                  <a:effectLst/>
                  <a:latin typeface="Cambria Math" panose="02040503050406030204" pitchFamily="18" charset="0"/>
                  <a:ea typeface="+mn-ea"/>
                  <a:cs typeface="+mn-cs"/>
                </a:rPr>
                <a:t>))</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s</a:t>
              </a:r>
              <a:r>
                <a:rPr lang="en-US" sz="1100" baseline="30000">
                  <a:solidFill>
                    <a:schemeClr val="dk1"/>
                  </a:solidFill>
                  <a:effectLst/>
                  <a:latin typeface="+mn-lt"/>
                  <a:ea typeface="+mn-ea"/>
                  <a:cs typeface="+mn-cs"/>
                </a:rPr>
                <a:t> </a:t>
              </a:r>
              <a:r>
                <a:rPr lang="en-US" sz="1100">
                  <a:solidFill>
                    <a:schemeClr val="dk1"/>
                  </a:solidFill>
                  <a:effectLst/>
                  <a:latin typeface="+mn-lt"/>
                  <a:ea typeface="+mn-ea"/>
                  <a:cs typeface="+mn-cs"/>
                </a:rPr>
                <a:t>is sample standard deviation;  </a:t>
              </a: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is the</a:t>
              </a:r>
              <a:r>
                <a:rPr lang="en-US" sz="1100" b="1">
                  <a:solidFill>
                    <a:schemeClr val="dk1"/>
                  </a:solidFill>
                  <a:effectLst/>
                  <a:latin typeface="+mn-lt"/>
                  <a:ea typeface="+mn-ea"/>
                  <a:cs typeface="+mn-cs"/>
                </a:rPr>
                <a:t> midpoint</a:t>
              </a:r>
              <a:r>
                <a:rPr lang="en-US" sz="1100">
                  <a:solidFill>
                    <a:schemeClr val="dk1"/>
                  </a:solidFill>
                  <a:effectLst/>
                  <a:latin typeface="+mn-lt"/>
                  <a:ea typeface="+mn-ea"/>
                  <a:cs typeface="+mn-cs"/>
                </a:rPr>
                <a:t> of each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1" i="1">
                  <a:solidFill>
                    <a:schemeClr val="dk1"/>
                  </a:solidFill>
                  <a:effectLst/>
                  <a:latin typeface="+mn-lt"/>
                  <a:ea typeface="+mn-ea"/>
                  <a:cs typeface="+mn-cs"/>
                </a:rPr>
                <a:t>f</a:t>
              </a:r>
              <a:r>
                <a:rPr lang="en-US" sz="1100">
                  <a:solidFill>
                    <a:schemeClr val="dk1"/>
                  </a:solidFill>
                  <a:effectLst/>
                  <a:latin typeface="+mn-lt"/>
                  <a:ea typeface="+mn-ea"/>
                  <a:cs typeface="+mn-cs"/>
                </a:rPr>
                <a:t> is the class frequency;  </a:t>
              </a:r>
              <a:r>
                <a:rPr lang="en-US" sz="1100" b="1" i="1">
                  <a:solidFill>
                    <a:schemeClr val="dk1"/>
                  </a:solidFill>
                  <a:effectLst/>
                  <a:latin typeface="+mn-lt"/>
                  <a:ea typeface="+mn-ea"/>
                  <a:cs typeface="+mn-cs"/>
                </a:rPr>
                <a:t>n</a:t>
              </a:r>
              <a:r>
                <a:rPr lang="en-US" sz="1100">
                  <a:solidFill>
                    <a:schemeClr val="dk1"/>
                  </a:solidFill>
                  <a:effectLst/>
                  <a:latin typeface="+mn-lt"/>
                  <a:ea typeface="+mn-ea"/>
                  <a:cs typeface="+mn-cs"/>
                </a:rPr>
                <a:t> is the total number of sample observations </a:t>
              </a:r>
              <a:endParaRPr lang="en-CA" sz="1100">
                <a:solidFill>
                  <a:schemeClr val="dk1"/>
                </a:solidFill>
                <a:effectLst/>
                <a:latin typeface="+mn-lt"/>
                <a:ea typeface="+mn-ea"/>
                <a:cs typeface="+mn-cs"/>
              </a:endParaRPr>
            </a:p>
            <a:p>
              <a:endParaRPr lang="en-CA" sz="1100"/>
            </a:p>
          </xdr:txBody>
        </xdr:sp>
      </mc:Fallback>
    </mc:AlternateContent>
    <xdr:clientData/>
  </xdr:twoCellAnchor>
  <xdr:twoCellAnchor>
    <xdr:from>
      <xdr:col>2</xdr:col>
      <xdr:colOff>1355725</xdr:colOff>
      <xdr:row>64</xdr:row>
      <xdr:rowOff>3175</xdr:rowOff>
    </xdr:from>
    <xdr:to>
      <xdr:col>7</xdr:col>
      <xdr:colOff>752475</xdr:colOff>
      <xdr:row>78</xdr:row>
      <xdr:rowOff>168275</xdr:rowOff>
    </xdr:to>
    <xdr:graphicFrame macro="">
      <xdr:nvGraphicFramePr>
        <xdr:cNvPr id="20" name="Chart 19">
          <a:extLst>
            <a:ext uri="{FF2B5EF4-FFF2-40B4-BE49-F238E27FC236}">
              <a16:creationId xmlns:a16="http://schemas.microsoft.com/office/drawing/2014/main" id="{76C85F82-0BFB-AB90-2313-057F8CD39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xdr:colOff>
      <xdr:row>48</xdr:row>
      <xdr:rowOff>3175</xdr:rowOff>
    </xdr:from>
    <xdr:to>
      <xdr:col>7</xdr:col>
      <xdr:colOff>758825</xdr:colOff>
      <xdr:row>62</xdr:row>
      <xdr:rowOff>117475</xdr:rowOff>
    </xdr:to>
    <xdr:graphicFrame macro="">
      <xdr:nvGraphicFramePr>
        <xdr:cNvPr id="21" name="Chart 20">
          <a:extLst>
            <a:ext uri="{FF2B5EF4-FFF2-40B4-BE49-F238E27FC236}">
              <a16:creationId xmlns:a16="http://schemas.microsoft.com/office/drawing/2014/main" id="{A8B71142-4420-446C-A214-A924B69C7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269875</xdr:colOff>
      <xdr:row>75</xdr:row>
      <xdr:rowOff>123825</xdr:rowOff>
    </xdr:from>
    <xdr:ext cx="65" cy="172227"/>
    <xdr:sp macro="" textlink="">
      <xdr:nvSpPr>
        <xdr:cNvPr id="22" name="TextBox 21">
          <a:extLst>
            <a:ext uri="{FF2B5EF4-FFF2-40B4-BE49-F238E27FC236}">
              <a16:creationId xmlns:a16="http://schemas.microsoft.com/office/drawing/2014/main" id="{B591A755-D44E-995B-B5A2-7B4072A06AF4}"/>
            </a:ext>
          </a:extLst>
        </xdr:cNvPr>
        <xdr:cNvSpPr txBox="1"/>
      </xdr:nvSpPr>
      <xdr:spPr>
        <a:xfrm>
          <a:off x="9305925" y="1418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xdr:col>
      <xdr:colOff>15875</xdr:colOff>
      <xdr:row>80</xdr:row>
      <xdr:rowOff>53975</xdr:rowOff>
    </xdr:from>
    <xdr:ext cx="65" cy="172227"/>
    <xdr:sp macro="" textlink="">
      <xdr:nvSpPr>
        <xdr:cNvPr id="23" name="TextBox 22">
          <a:extLst>
            <a:ext uri="{FF2B5EF4-FFF2-40B4-BE49-F238E27FC236}">
              <a16:creationId xmlns:a16="http://schemas.microsoft.com/office/drawing/2014/main" id="{74BD99DA-39BC-A4BA-64FF-0EF698F72369}"/>
            </a:ext>
          </a:extLst>
        </xdr:cNvPr>
        <xdr:cNvSpPr txBox="1"/>
      </xdr:nvSpPr>
      <xdr:spPr>
        <a:xfrm>
          <a:off x="9890125" y="15039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twoCellAnchor>
    <xdr:from>
      <xdr:col>5</xdr:col>
      <xdr:colOff>1263650</xdr:colOff>
      <xdr:row>86</xdr:row>
      <xdr:rowOff>133350</xdr:rowOff>
    </xdr:from>
    <xdr:to>
      <xdr:col>6</xdr:col>
      <xdr:colOff>685800</xdr:colOff>
      <xdr:row>89</xdr:row>
      <xdr:rowOff>76200</xdr:rowOff>
    </xdr:to>
    <xdr:cxnSp macro="">
      <xdr:nvCxnSpPr>
        <xdr:cNvPr id="26" name="Straight Arrow Connector 25">
          <a:extLst>
            <a:ext uri="{FF2B5EF4-FFF2-40B4-BE49-F238E27FC236}">
              <a16:creationId xmlns:a16="http://schemas.microsoft.com/office/drawing/2014/main" id="{C570CDFE-8D6D-D79F-0F1E-B96C4E34E3EE}"/>
            </a:ext>
          </a:extLst>
        </xdr:cNvPr>
        <xdr:cNvCxnSpPr/>
      </xdr:nvCxnSpPr>
      <xdr:spPr>
        <a:xfrm flipH="1">
          <a:off x="8064500" y="16325850"/>
          <a:ext cx="781050" cy="495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622300</xdr:colOff>
      <xdr:row>89</xdr:row>
      <xdr:rowOff>111991</xdr:rowOff>
    </xdr:from>
    <xdr:to>
      <xdr:col>7</xdr:col>
      <xdr:colOff>485773</xdr:colOff>
      <xdr:row>92</xdr:row>
      <xdr:rowOff>89766</xdr:rowOff>
    </xdr:to>
    <xdr:cxnSp macro="">
      <xdr:nvCxnSpPr>
        <xdr:cNvPr id="27" name="Straight Arrow Connector 26">
          <a:extLst>
            <a:ext uri="{FF2B5EF4-FFF2-40B4-BE49-F238E27FC236}">
              <a16:creationId xmlns:a16="http://schemas.microsoft.com/office/drawing/2014/main" id="{01E9C085-B9A8-4FAD-B7F7-9089F4EFE7A2}"/>
            </a:ext>
          </a:extLst>
        </xdr:cNvPr>
        <xdr:cNvCxnSpPr>
          <a:stCxn id="37" idx="1"/>
        </xdr:cNvCxnSpPr>
      </xdr:nvCxnSpPr>
      <xdr:spPr>
        <a:xfrm flipH="1">
          <a:off x="8782607" y="16822517"/>
          <a:ext cx="737991" cy="52922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628650</xdr:colOff>
      <xdr:row>91</xdr:row>
      <xdr:rowOff>85724</xdr:rowOff>
    </xdr:from>
    <xdr:to>
      <xdr:col>7</xdr:col>
      <xdr:colOff>530224</xdr:colOff>
      <xdr:row>93</xdr:row>
      <xdr:rowOff>31750</xdr:rowOff>
    </xdr:to>
    <xdr:cxnSp macro="">
      <xdr:nvCxnSpPr>
        <xdr:cNvPr id="28" name="Straight Arrow Connector 27">
          <a:extLst>
            <a:ext uri="{FF2B5EF4-FFF2-40B4-BE49-F238E27FC236}">
              <a16:creationId xmlns:a16="http://schemas.microsoft.com/office/drawing/2014/main" id="{05F00EA2-5816-4A64-B02C-AD74113C5CCC}"/>
            </a:ext>
          </a:extLst>
        </xdr:cNvPr>
        <xdr:cNvCxnSpPr/>
      </xdr:nvCxnSpPr>
      <xdr:spPr>
        <a:xfrm flipH="1">
          <a:off x="8788400" y="17198974"/>
          <a:ext cx="777874" cy="31432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654050</xdr:colOff>
      <xdr:row>94</xdr:row>
      <xdr:rowOff>57150</xdr:rowOff>
    </xdr:from>
    <xdr:to>
      <xdr:col>7</xdr:col>
      <xdr:colOff>533400</xdr:colOff>
      <xdr:row>95</xdr:row>
      <xdr:rowOff>12700</xdr:rowOff>
    </xdr:to>
    <xdr:cxnSp macro="">
      <xdr:nvCxnSpPr>
        <xdr:cNvPr id="29" name="Straight Arrow Connector 28">
          <a:extLst>
            <a:ext uri="{FF2B5EF4-FFF2-40B4-BE49-F238E27FC236}">
              <a16:creationId xmlns:a16="http://schemas.microsoft.com/office/drawing/2014/main" id="{2405A22B-B1C0-4968-B221-CEC49F4693AC}"/>
            </a:ext>
          </a:extLst>
        </xdr:cNvPr>
        <xdr:cNvCxnSpPr/>
      </xdr:nvCxnSpPr>
      <xdr:spPr>
        <a:xfrm flipH="1">
          <a:off x="8813800" y="17722850"/>
          <a:ext cx="755650" cy="1397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1263650</xdr:colOff>
      <xdr:row>97</xdr:row>
      <xdr:rowOff>0</xdr:rowOff>
    </xdr:from>
    <xdr:to>
      <xdr:col>6</xdr:col>
      <xdr:colOff>679450</xdr:colOff>
      <xdr:row>97</xdr:row>
      <xdr:rowOff>76200</xdr:rowOff>
    </xdr:to>
    <xdr:cxnSp macro="">
      <xdr:nvCxnSpPr>
        <xdr:cNvPr id="30" name="Straight Arrow Connector 29">
          <a:extLst>
            <a:ext uri="{FF2B5EF4-FFF2-40B4-BE49-F238E27FC236}">
              <a16:creationId xmlns:a16="http://schemas.microsoft.com/office/drawing/2014/main" id="{E084B3F8-9255-435F-8EE3-158A4B2C2874}"/>
            </a:ext>
          </a:extLst>
        </xdr:cNvPr>
        <xdr:cNvCxnSpPr/>
      </xdr:nvCxnSpPr>
      <xdr:spPr>
        <a:xfrm flipH="1">
          <a:off x="8064500" y="18218150"/>
          <a:ext cx="774700" cy="762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666750</xdr:colOff>
      <xdr:row>85</xdr:row>
      <xdr:rowOff>165100</xdr:rowOff>
    </xdr:from>
    <xdr:to>
      <xdr:col>8</xdr:col>
      <xdr:colOff>896798</xdr:colOff>
      <xdr:row>87</xdr:row>
      <xdr:rowOff>76200</xdr:rowOff>
    </xdr:to>
    <xdr:sp macro="" textlink="">
      <xdr:nvSpPr>
        <xdr:cNvPr id="36" name="TextBox 35">
          <a:extLst>
            <a:ext uri="{FF2B5EF4-FFF2-40B4-BE49-F238E27FC236}">
              <a16:creationId xmlns:a16="http://schemas.microsoft.com/office/drawing/2014/main" id="{96AEACF1-25B2-C367-5618-0402BCE19CEC}"/>
            </a:ext>
          </a:extLst>
        </xdr:cNvPr>
        <xdr:cNvSpPr txBox="1"/>
      </xdr:nvSpPr>
      <xdr:spPr>
        <a:xfrm>
          <a:off x="8827057" y="16140363"/>
          <a:ext cx="1940092" cy="278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Upper</a:t>
          </a:r>
          <a:r>
            <a:rPr lang="en-CA" sz="1100" baseline="0"/>
            <a:t> Whisker</a:t>
          </a:r>
        </a:p>
        <a:p>
          <a:endParaRPr lang="en-CA" sz="1100"/>
        </a:p>
      </xdr:txBody>
    </xdr:sp>
    <xdr:clientData/>
  </xdr:twoCellAnchor>
  <xdr:twoCellAnchor>
    <xdr:from>
      <xdr:col>7</xdr:col>
      <xdr:colOff>485773</xdr:colOff>
      <xdr:row>88</xdr:row>
      <xdr:rowOff>156440</xdr:rowOff>
    </xdr:from>
    <xdr:to>
      <xdr:col>9</xdr:col>
      <xdr:colOff>362061</xdr:colOff>
      <xdr:row>90</xdr:row>
      <xdr:rowOff>67540</xdr:rowOff>
    </xdr:to>
    <xdr:sp macro="" textlink="">
      <xdr:nvSpPr>
        <xdr:cNvPr id="37" name="TextBox 36">
          <a:extLst>
            <a:ext uri="{FF2B5EF4-FFF2-40B4-BE49-F238E27FC236}">
              <a16:creationId xmlns:a16="http://schemas.microsoft.com/office/drawing/2014/main" id="{F9DAAEDA-E033-437C-B18F-589F5DBC48F8}"/>
            </a:ext>
          </a:extLst>
        </xdr:cNvPr>
        <xdr:cNvSpPr txBox="1"/>
      </xdr:nvSpPr>
      <xdr:spPr>
        <a:xfrm>
          <a:off x="9520598" y="16683151"/>
          <a:ext cx="1942823" cy="278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aseline="0"/>
            <a:t>3rd Quartile</a:t>
          </a:r>
          <a:endParaRPr lang="en-CA" sz="1100"/>
        </a:p>
      </xdr:txBody>
    </xdr:sp>
    <xdr:clientData/>
  </xdr:twoCellAnchor>
  <xdr:twoCellAnchor>
    <xdr:from>
      <xdr:col>7</xdr:col>
      <xdr:colOff>517523</xdr:colOff>
      <xdr:row>90</xdr:row>
      <xdr:rowOff>117474</xdr:rowOff>
    </xdr:from>
    <xdr:to>
      <xdr:col>9</xdr:col>
      <xdr:colOff>933258</xdr:colOff>
      <xdr:row>93</xdr:row>
      <xdr:rowOff>9621</xdr:rowOff>
    </xdr:to>
    <xdr:sp macro="" textlink="">
      <xdr:nvSpPr>
        <xdr:cNvPr id="38" name="TextBox 37">
          <a:extLst>
            <a:ext uri="{FF2B5EF4-FFF2-40B4-BE49-F238E27FC236}">
              <a16:creationId xmlns:a16="http://schemas.microsoft.com/office/drawing/2014/main" id="{703463E6-8BC3-4D5D-8C56-D6C6583E1A28}"/>
            </a:ext>
          </a:extLst>
        </xdr:cNvPr>
        <xdr:cNvSpPr txBox="1"/>
      </xdr:nvSpPr>
      <xdr:spPr>
        <a:xfrm>
          <a:off x="9551841" y="16906489"/>
          <a:ext cx="2484296" cy="44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aseline="0"/>
            <a:t>2nd Quartile (Median)</a:t>
          </a:r>
          <a:r>
            <a:rPr lang="en-CA" sz="1100" b="0" i="0" u="none" strike="noStrike">
              <a:solidFill>
                <a:schemeClr val="dk1"/>
              </a:solidFill>
              <a:effectLst/>
              <a:latin typeface="+mn-lt"/>
              <a:ea typeface="+mn-ea"/>
              <a:cs typeface="+mn-cs"/>
            </a:rPr>
            <a:t> </a:t>
          </a:r>
          <a:endParaRPr lang="en-CA" sz="1100" baseline="0"/>
        </a:p>
        <a:p>
          <a:endParaRPr lang="en-CA" sz="1100"/>
        </a:p>
      </xdr:txBody>
    </xdr:sp>
    <xdr:clientData/>
  </xdr:twoCellAnchor>
  <xdr:twoCellAnchor>
    <xdr:from>
      <xdr:col>7</xdr:col>
      <xdr:colOff>504824</xdr:colOff>
      <xdr:row>93</xdr:row>
      <xdr:rowOff>92074</xdr:rowOff>
    </xdr:from>
    <xdr:to>
      <xdr:col>9</xdr:col>
      <xdr:colOff>217236</xdr:colOff>
      <xdr:row>95</xdr:row>
      <xdr:rowOff>3174</xdr:rowOff>
    </xdr:to>
    <xdr:sp macro="" textlink="">
      <xdr:nvSpPr>
        <xdr:cNvPr id="39" name="TextBox 38">
          <a:extLst>
            <a:ext uri="{FF2B5EF4-FFF2-40B4-BE49-F238E27FC236}">
              <a16:creationId xmlns:a16="http://schemas.microsoft.com/office/drawing/2014/main" id="{698FF234-F944-411B-9922-2363F80681C9}"/>
            </a:ext>
          </a:extLst>
        </xdr:cNvPr>
        <xdr:cNvSpPr txBox="1"/>
      </xdr:nvSpPr>
      <xdr:spPr>
        <a:xfrm>
          <a:off x="9539649" y="17537863"/>
          <a:ext cx="1778947" cy="278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aseline="0"/>
            <a:t>1st Quartile</a:t>
          </a:r>
          <a:r>
            <a:rPr lang="en-CA" sz="1100" b="0" i="0" u="none" strike="noStrike">
              <a:solidFill>
                <a:schemeClr val="dk1"/>
              </a:solidFill>
              <a:effectLst/>
              <a:latin typeface="+mn-lt"/>
              <a:ea typeface="+mn-ea"/>
              <a:cs typeface="+mn-cs"/>
            </a:rPr>
            <a:t> </a:t>
          </a:r>
          <a:endParaRPr lang="en-CA" sz="1100" baseline="0"/>
        </a:p>
        <a:p>
          <a:endParaRPr lang="en-CA" sz="1100"/>
        </a:p>
      </xdr:txBody>
    </xdr:sp>
    <xdr:clientData/>
  </xdr:twoCellAnchor>
  <xdr:twoCellAnchor>
    <xdr:from>
      <xdr:col>6</xdr:col>
      <xdr:colOff>638174</xdr:colOff>
      <xdr:row>96</xdr:row>
      <xdr:rowOff>34924</xdr:rowOff>
    </xdr:from>
    <xdr:to>
      <xdr:col>8</xdr:col>
      <xdr:colOff>663574</xdr:colOff>
      <xdr:row>97</xdr:row>
      <xdr:rowOff>130174</xdr:rowOff>
    </xdr:to>
    <xdr:sp macro="" textlink="">
      <xdr:nvSpPr>
        <xdr:cNvPr id="40" name="TextBox 39">
          <a:extLst>
            <a:ext uri="{FF2B5EF4-FFF2-40B4-BE49-F238E27FC236}">
              <a16:creationId xmlns:a16="http://schemas.microsoft.com/office/drawing/2014/main" id="{CB80C94E-AEE8-43B5-BB68-32EBDCB185B8}"/>
            </a:ext>
          </a:extLst>
        </xdr:cNvPr>
        <xdr:cNvSpPr txBox="1"/>
      </xdr:nvSpPr>
      <xdr:spPr>
        <a:xfrm>
          <a:off x="8797924" y="18068924"/>
          <a:ext cx="1739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aseline="0"/>
            <a:t>Lower Whisker</a:t>
          </a:r>
          <a:endParaRPr lang="en-CA" sz="1100"/>
        </a:p>
      </xdr:txBody>
    </xdr:sp>
    <xdr:clientData/>
  </xdr:twoCellAnchor>
  <xdr:twoCellAnchor>
    <xdr:from>
      <xdr:col>5</xdr:col>
      <xdr:colOff>845903</xdr:colOff>
      <xdr:row>88</xdr:row>
      <xdr:rowOff>155576</xdr:rowOff>
    </xdr:from>
    <xdr:to>
      <xdr:col>5</xdr:col>
      <xdr:colOff>867503</xdr:colOff>
      <xdr:row>88</xdr:row>
      <xdr:rowOff>177176</xdr:rowOff>
    </xdr:to>
    <xdr:sp macro="" textlink="">
      <xdr:nvSpPr>
        <xdr:cNvPr id="54" name="Oval 53">
          <a:extLst>
            <a:ext uri="{FF2B5EF4-FFF2-40B4-BE49-F238E27FC236}">
              <a16:creationId xmlns:a16="http://schemas.microsoft.com/office/drawing/2014/main" id="{9B513D5A-B770-7162-8AF1-F47FC21454F3}"/>
            </a:ext>
          </a:extLst>
        </xdr:cNvPr>
        <xdr:cNvSpPr/>
      </xdr:nvSpPr>
      <xdr:spPr>
        <a:xfrm flipH="1">
          <a:off x="7811136" y="16808883"/>
          <a:ext cx="21600" cy="21600"/>
        </a:xfrm>
        <a:prstGeom prst="ellipse">
          <a:avLst/>
        </a:prstGeom>
        <a:solidFill>
          <a:schemeClr val="tx2">
            <a:lumMod val="60000"/>
            <a:lumOff val="4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31748</xdr:colOff>
      <xdr:row>0</xdr:row>
      <xdr:rowOff>25400</xdr:rowOff>
    </xdr:from>
    <xdr:to>
      <xdr:col>16</xdr:col>
      <xdr:colOff>603250</xdr:colOff>
      <xdr:row>22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60548" y="25400"/>
          <a:ext cx="8102602" cy="40259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U.S. National Highway Traffic Safety Administration gathers data concerning the causes of highway crashes where at least one fatality has occurred. The following probabilities were determined from the 1998 annual study (BAC is blood-alcohol content). </a:t>
          </a:r>
          <a:r>
            <a:rPr lang="en-CA" sz="1200" b="0" i="1">
              <a:solidFill>
                <a:schemeClr val="dk1"/>
              </a:solidFill>
              <a:effectLst/>
              <a:latin typeface="Verdana" panose="020B0604030504040204" pitchFamily="34" charset="0"/>
              <a:ea typeface="Verdana" panose="020B0604030504040204" pitchFamily="34" charset="0"/>
              <a:cs typeface="Verdana" panose="020B0604030504040204" pitchFamily="34" charset="0"/>
            </a:rPr>
            <a:t>(Source: Statistical Abstract of the United States, 2000,</a:t>
          </a: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 Table 1042.)</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 0 | Crash with fatality) = .616</a:t>
          </a: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is between .01 and .09 | Crash with fatality) = .300</a:t>
          </a: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is greater than .09 | Crash with fatality) = .084</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Over a certain stretch of highway during a 1-year period, suppose the probability of being involved in a crash that results in at least one fatality is .01. It has been estimated that 12% of the drivers on this highway drive while their BAC is greater than .09. Determine the probability of a crash with at least one fatality if a driver drives while legally intoxicated (BAC greater than .09).</a:t>
          </a:r>
        </a:p>
        <a:p>
          <a:endParaRPr lang="en-CA" sz="1200">
            <a:latin typeface="Verdana" panose="020B0604030504040204" pitchFamily="34" charset="0"/>
            <a:ea typeface="Verdana" panose="020B0604030504040204" pitchFamily="34" charset="0"/>
            <a:cs typeface="Verdana" panose="020B0604030504040204" pitchFamily="34" charset="0"/>
          </a:endParaRPr>
        </a:p>
        <a:p>
          <a:r>
            <a:rPr lang="en-CA" sz="1200">
              <a:latin typeface="Verdana" panose="020B0604030504040204" pitchFamily="34" charset="0"/>
              <a:ea typeface="Verdana" panose="020B0604030504040204" pitchFamily="34" charset="0"/>
              <a:cs typeface="Verdana" panose="020B0604030504040204" pitchFamily="34" charset="0"/>
            </a:rPr>
            <a:t>a. State the Original</a:t>
          </a:r>
          <a:r>
            <a:rPr lang="en-CA" sz="1200" baseline="0">
              <a:latin typeface="Verdana" panose="020B0604030504040204" pitchFamily="34" charset="0"/>
              <a:ea typeface="Verdana" panose="020B0604030504040204" pitchFamily="34" charset="0"/>
              <a:cs typeface="Verdana" panose="020B0604030504040204" pitchFamily="34" charset="0"/>
            </a:rPr>
            <a:t> Information </a:t>
          </a:r>
        </a:p>
        <a:p>
          <a:r>
            <a:rPr lang="en-CA" sz="1200" baseline="0">
              <a:latin typeface="Verdana" panose="020B0604030504040204" pitchFamily="34" charset="0"/>
              <a:ea typeface="Verdana" panose="020B0604030504040204" pitchFamily="34" charset="0"/>
              <a:cs typeface="Verdana" panose="020B0604030504040204" pitchFamily="34" charset="0"/>
            </a:rPr>
            <a:t>b. Describe the Question </a:t>
          </a:r>
        </a:p>
        <a:p>
          <a:r>
            <a:rPr lang="en-CA" sz="1200" baseline="0">
              <a:latin typeface="Verdana" panose="020B0604030504040204" pitchFamily="34" charset="0"/>
              <a:ea typeface="Verdana" panose="020B0604030504040204" pitchFamily="34" charset="0"/>
              <a:cs typeface="Verdana" panose="020B0604030504040204" pitchFamily="34" charset="0"/>
            </a:rPr>
            <a:t>c. Apply the formula and determine the probability of a crash with at least one fatality if a driver drives while legally intoxicated (BAC &gt; .09)</a:t>
          </a:r>
          <a:endParaRPr lang="en-CA" sz="12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11</xdr:col>
      <xdr:colOff>406400</xdr:colOff>
      <xdr:row>30</xdr:row>
      <xdr:rowOff>95250</xdr:rowOff>
    </xdr:from>
    <xdr:to>
      <xdr:col>12</xdr:col>
      <xdr:colOff>6350</xdr:colOff>
      <xdr:row>31</xdr:row>
      <xdr:rowOff>95250</xdr:rowOff>
    </xdr:to>
    <xdr:sp macro="" textlink="">
      <xdr:nvSpPr>
        <xdr:cNvPr id="4" name="TextBox 3">
          <a:extLst>
            <a:ext uri="{FF2B5EF4-FFF2-40B4-BE49-F238E27FC236}">
              <a16:creationId xmlns:a16="http://schemas.microsoft.com/office/drawing/2014/main" id="{1DB7E042-5523-AAE3-01AB-2521E95E3076}"/>
            </a:ext>
          </a:extLst>
        </xdr:cNvPr>
        <xdr:cNvSpPr txBox="1"/>
      </xdr:nvSpPr>
      <xdr:spPr>
        <a:xfrm>
          <a:off x="6832600" y="5632450"/>
          <a:ext cx="2095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rgbClr val="FF0000"/>
              </a:solidFill>
            </a:rPr>
            <a:t>*</a:t>
          </a:r>
        </a:p>
      </xdr:txBody>
    </xdr:sp>
    <xdr:clientData/>
  </xdr:twoCellAnchor>
  <xdr:twoCellAnchor>
    <xdr:from>
      <xdr:col>3</xdr:col>
      <xdr:colOff>158750</xdr:colOff>
      <xdr:row>32</xdr:row>
      <xdr:rowOff>69850</xdr:rowOff>
    </xdr:from>
    <xdr:to>
      <xdr:col>4</xdr:col>
      <xdr:colOff>38100</xdr:colOff>
      <xdr:row>33</xdr:row>
      <xdr:rowOff>82550</xdr:rowOff>
    </xdr:to>
    <xdr:sp macro="" textlink="">
      <xdr:nvSpPr>
        <xdr:cNvPr id="5" name="TextBox 4">
          <a:extLst>
            <a:ext uri="{FF2B5EF4-FFF2-40B4-BE49-F238E27FC236}">
              <a16:creationId xmlns:a16="http://schemas.microsoft.com/office/drawing/2014/main" id="{78335B07-84E3-45D9-9135-182CD11B6B3A}"/>
            </a:ext>
          </a:extLst>
        </xdr:cNvPr>
        <xdr:cNvSpPr txBox="1"/>
      </xdr:nvSpPr>
      <xdr:spPr>
        <a:xfrm>
          <a:off x="1987550" y="6070600"/>
          <a:ext cx="2095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rgbClr val="FF0000"/>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15875</xdr:colOff>
      <xdr:row>0</xdr:row>
      <xdr:rowOff>0</xdr:rowOff>
    </xdr:from>
    <xdr:to>
      <xdr:col>15</xdr:col>
      <xdr:colOff>476250</xdr:colOff>
      <xdr:row>18</xdr:row>
      <xdr:rowOff>161924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473325" y="0"/>
          <a:ext cx="7165975" cy="36290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600" b="1">
              <a:latin typeface="Verdana" panose="020B0604030504040204" pitchFamily="34" charset="0"/>
              <a:ea typeface="Verdana" panose="020B0604030504040204" pitchFamily="34" charset="0"/>
              <a:cs typeface="Verdana" panose="020B0604030504040204" pitchFamily="34" charset="0"/>
            </a:rPr>
            <a:t>Probability</a:t>
          </a:r>
          <a:r>
            <a:rPr lang="en-US" sz="1600" b="1" baseline="0">
              <a:latin typeface="Verdana" panose="020B0604030504040204" pitchFamily="34" charset="0"/>
              <a:ea typeface="Verdana" panose="020B0604030504040204" pitchFamily="34" charset="0"/>
              <a:cs typeface="Verdana" panose="020B0604030504040204" pitchFamily="34" charset="0"/>
            </a:rPr>
            <a:t> of Being Myopic</a:t>
          </a:r>
          <a:endParaRPr lang="en-US" sz="1600" b="1">
            <a:latin typeface="Verdana" panose="020B0604030504040204" pitchFamily="34" charset="0"/>
            <a:ea typeface="Verdana" panose="020B0604030504040204" pitchFamily="34" charset="0"/>
            <a:cs typeface="Verdana" panose="020B0604030504040204" pitchFamily="34" charset="0"/>
          </a:endParaRPr>
        </a:p>
        <a:p>
          <a:pPr>
            <a:lnSpc>
              <a:spcPct val="150000"/>
            </a:lnSpc>
          </a:pPr>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Researchers at the University of Pennsylvania School of Medicine theorized that children under 2 years old who sleep in rooms with the light on have a 40% probability of becoming myopic by age 16. Suppose that researchers found 25 children who slept with the light on before they were 2.</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What is the probability that 10 of them will become myopic before age 16?</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What is the probability that fewer than 5 of them will become myopic before age 16?</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c. What is the probability that more than 15 of them will become myopic before age 16?</a:t>
          </a:r>
        </a:p>
        <a:p>
          <a:pPr marL="0" marR="0" indent="0" defTabSz="914400" eaLnBrk="1" fontAlgn="auto" latinLnBrk="0" hangingPunct="1">
            <a:lnSpc>
              <a:spcPct val="150000"/>
            </a:lnSpc>
            <a:spcBef>
              <a:spcPts val="0"/>
            </a:spcBef>
            <a:spcAft>
              <a:spcPts val="0"/>
            </a:spcAft>
            <a:buClrTx/>
            <a:buSzTx/>
            <a:buFontTx/>
            <a:buNone/>
            <a:tabLst/>
            <a:defRPr/>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d.</a:t>
          </a:r>
          <a:r>
            <a:rPr lang="en-CA"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What is the probability that at least 3 of them will become myopic before age 16?</a:t>
          </a:r>
        </a:p>
        <a:p>
          <a:pPr marL="0" marR="0" indent="0" defTabSz="914400" eaLnBrk="1" fontAlgn="auto" latinLnBrk="0" hangingPunct="1">
            <a:lnSpc>
              <a:spcPct val="150000"/>
            </a:lnSpc>
            <a:spcBef>
              <a:spcPts val="0"/>
            </a:spcBef>
            <a:spcAft>
              <a:spcPts val="0"/>
            </a:spcAft>
            <a:buClrTx/>
            <a:buSzTx/>
            <a:buFontTx/>
            <a:buNone/>
            <a:tabLst/>
            <a:defRPr/>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e. What is the probability that at most 20 of them will become myopic before age 16?</a:t>
          </a:r>
          <a:endParaRPr lang="en-CA" sz="1200">
            <a:effectLst/>
            <a:latin typeface="Verdana" panose="020B0604030504040204" pitchFamily="34" charset="0"/>
            <a:ea typeface="Verdana" panose="020B0604030504040204" pitchFamily="34" charset="0"/>
            <a:cs typeface="Verdana" panose="020B0604030504040204" pitchFamily="34" charset="0"/>
          </a:endParaRP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f. How many children will be expected to become</a:t>
          </a:r>
          <a:r>
            <a:rPr lang="en-CA"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myopic before age 16?</a:t>
          </a:r>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101599</xdr:colOff>
      <xdr:row>0</xdr:row>
      <xdr:rowOff>28574</xdr:rowOff>
    </xdr:from>
    <xdr:to>
      <xdr:col>13</xdr:col>
      <xdr:colOff>447675</xdr:colOff>
      <xdr:row>15</xdr:row>
      <xdr:rowOff>6350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603499" y="28574"/>
          <a:ext cx="6467476" cy="274002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professor of business statistics is about to begin work on a new research project. Because his time is quite limited, he has developed a PERT/CPM critical path, which consists of the following activities: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1. Conduct a search for relevant research articles.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2. Write a proposal for a research grant.</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3. Perform the analysis.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4. Write the article and send to journal.</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5. Wait for reviews.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6. Revise on the basis of the reviews and resubmit.</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mean (in days) and variance of the completion times are shown in the table.</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Compute the mean and standard</a:t>
          </a:r>
          <a:r>
            <a:rPr lang="en-US" sz="1200" b="1"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deviation</a:t>
          </a:r>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 of the completion time of the entire project.</a:t>
          </a:r>
        </a:p>
      </xdr:txBody>
    </xdr:sp>
    <xdr:clientData/>
  </xdr:twoCellAnchor>
  <xdr:twoCellAnchor>
    <xdr:from>
      <xdr:col>3</xdr:col>
      <xdr:colOff>104774</xdr:colOff>
      <xdr:row>16</xdr:row>
      <xdr:rowOff>19050</xdr:rowOff>
    </xdr:from>
    <xdr:to>
      <xdr:col>13</xdr:col>
      <xdr:colOff>488949</xdr:colOff>
      <xdr:row>29</xdr:row>
      <xdr:rowOff>12700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606674" y="2965450"/>
          <a:ext cx="6505575" cy="2387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Application with same idea:</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For a new type of tire,</a:t>
          </a:r>
          <a:r>
            <a:rPr lang="en-US"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 racing car team found the average distance a set of tires would run during a race is 170 miles, with a standard deviation of 13 miles. Assume that tire mileage is independent and follows a Normal model.</a:t>
          </a:r>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If the team plans to change tires twice during a 500-mile race, what is the expected value and standard deviation of miles remaining after two changes?</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What is the probability they won't have to change tires a third time before the end a 500 mile</a:t>
          </a:r>
          <a:r>
            <a:rPr lang="en-US"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race?</a:t>
          </a:r>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US" sz="12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80645</xdr:colOff>
      <xdr:row>0</xdr:row>
      <xdr:rowOff>57151</xdr:rowOff>
    </xdr:from>
    <xdr:to>
      <xdr:col>15</xdr:col>
      <xdr:colOff>24765</xdr:colOff>
      <xdr:row>11</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000885" y="57151"/>
          <a:ext cx="7625080" cy="211645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600" b="1">
              <a:latin typeface="Verdana" panose="020B0604030504040204" pitchFamily="34" charset="0"/>
              <a:ea typeface="Verdana" panose="020B0604030504040204" pitchFamily="34" charset="0"/>
              <a:cs typeface="Verdana" panose="020B0604030504040204" pitchFamily="34" charset="0"/>
            </a:rPr>
            <a:t>Study Statistics</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amount of time devoted to studying statistics each week by students who achieve a grade of A in the course is a normally distributed random variable with a mean of 7.5 hours and a standard deviation of 2.1 hours.</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What proportion of A students study for more than 10 hours per week?</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Find the probability that an A student spends between 7 and 9 hours studying.</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c. What proportion of A students spend fewer than 3 hours studying?</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d. What is the amount of time below which only 5% of all A students spend studying?</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topLeftCell="A7" workbookViewId="0">
      <selection activeCell="B1" sqref="B1"/>
    </sheetView>
  </sheetViews>
  <sheetFormatPr defaultRowHeight="14.5"/>
  <cols>
    <col min="1" max="1" width="22.453125" style="12" bestFit="1" customWidth="1"/>
    <col min="2" max="2" width="7" bestFit="1" customWidth="1"/>
    <col min="3" max="3" width="18.7265625" bestFit="1" customWidth="1"/>
    <col min="4" max="4" width="24" customWidth="1"/>
  </cols>
  <sheetData>
    <row r="1" spans="1:8" ht="23.5">
      <c r="B1" s="22" t="s">
        <v>38</v>
      </c>
      <c r="C1" s="14"/>
      <c r="E1" s="14"/>
      <c r="F1" s="14"/>
      <c r="G1" s="14"/>
      <c r="H1" s="14"/>
    </row>
    <row r="2" spans="1:8" ht="19" thickBot="1">
      <c r="A2" s="13"/>
      <c r="B2" s="19"/>
      <c r="C2" s="14"/>
      <c r="E2" s="14"/>
      <c r="F2" s="14"/>
      <c r="G2" s="14"/>
      <c r="H2" s="14"/>
    </row>
    <row r="3" spans="1:8" s="12" customFormat="1" ht="16" thickBot="1">
      <c r="A3" s="20" t="s">
        <v>34</v>
      </c>
      <c r="B3" s="21" t="s">
        <v>22</v>
      </c>
      <c r="C3" s="21" t="s">
        <v>36</v>
      </c>
      <c r="D3" s="21" t="s">
        <v>33</v>
      </c>
    </row>
    <row r="4" spans="1:8" ht="15.5">
      <c r="A4" s="84" t="s">
        <v>23</v>
      </c>
      <c r="B4" s="86">
        <f>SUM(D4:D9)</f>
        <v>6</v>
      </c>
      <c r="C4" s="16" t="s">
        <v>27</v>
      </c>
      <c r="D4" s="25">
        <v>1.5</v>
      </c>
    </row>
    <row r="5" spans="1:8" ht="15.5">
      <c r="A5" s="85"/>
      <c r="B5" s="87"/>
      <c r="C5" s="15" t="s">
        <v>28</v>
      </c>
      <c r="D5" s="26">
        <v>1.5</v>
      </c>
    </row>
    <row r="6" spans="1:8" ht="15.5">
      <c r="A6" s="85"/>
      <c r="B6" s="87"/>
      <c r="C6" s="15" t="s">
        <v>29</v>
      </c>
      <c r="D6" s="26">
        <v>0.5</v>
      </c>
    </row>
    <row r="7" spans="1:8" ht="15.5">
      <c r="A7" s="85"/>
      <c r="B7" s="87"/>
      <c r="C7" s="15" t="s">
        <v>30</v>
      </c>
      <c r="D7" s="26">
        <v>0.5</v>
      </c>
    </row>
    <row r="8" spans="1:8" ht="15.5">
      <c r="A8" s="85"/>
      <c r="B8" s="87"/>
      <c r="C8" s="15" t="s">
        <v>31</v>
      </c>
      <c r="D8" s="26">
        <v>1</v>
      </c>
    </row>
    <row r="9" spans="1:8" ht="16" thickBot="1">
      <c r="A9" s="94"/>
      <c r="B9" s="95"/>
      <c r="C9" s="17" t="s">
        <v>32</v>
      </c>
      <c r="D9" s="27">
        <v>1</v>
      </c>
    </row>
    <row r="10" spans="1:8" ht="15.5">
      <c r="A10" s="84" t="s">
        <v>24</v>
      </c>
      <c r="B10" s="86">
        <f>SUM(D10:D12)</f>
        <v>1</v>
      </c>
      <c r="C10" s="16" t="s">
        <v>27</v>
      </c>
      <c r="D10" s="25">
        <v>0.25</v>
      </c>
    </row>
    <row r="11" spans="1:8" ht="15.5">
      <c r="A11" s="85"/>
      <c r="B11" s="87"/>
      <c r="C11" s="15" t="s">
        <v>28</v>
      </c>
      <c r="D11" s="26">
        <v>0.25</v>
      </c>
    </row>
    <row r="12" spans="1:8" ht="16" thickBot="1">
      <c r="A12" s="94"/>
      <c r="B12" s="95"/>
      <c r="C12" s="17" t="s">
        <v>29</v>
      </c>
      <c r="D12" s="27">
        <v>0.5</v>
      </c>
    </row>
    <row r="13" spans="1:8" ht="15.5">
      <c r="A13" s="84" t="s">
        <v>37</v>
      </c>
      <c r="B13" s="88">
        <f>SUM(D13:D18)</f>
        <v>0.99999999999999989</v>
      </c>
      <c r="C13" s="16" t="s">
        <v>27</v>
      </c>
      <c r="D13" s="28">
        <v>0.1</v>
      </c>
    </row>
    <row r="14" spans="1:8" ht="15.5">
      <c r="A14" s="85"/>
      <c r="B14" s="89"/>
      <c r="C14" s="15" t="s">
        <v>28</v>
      </c>
      <c r="D14" s="29">
        <v>0.2</v>
      </c>
    </row>
    <row r="15" spans="1:8" ht="15.5">
      <c r="A15" s="85"/>
      <c r="B15" s="89"/>
      <c r="C15" s="15" t="s">
        <v>29</v>
      </c>
      <c r="D15" s="29">
        <v>0.2</v>
      </c>
    </row>
    <row r="16" spans="1:8" ht="15.5">
      <c r="A16" s="85"/>
      <c r="B16" s="89"/>
      <c r="C16" s="15" t="s">
        <v>30</v>
      </c>
      <c r="D16" s="29">
        <v>0.2</v>
      </c>
    </row>
    <row r="17" spans="1:4" ht="15.5">
      <c r="A17" s="85"/>
      <c r="B17" s="89"/>
      <c r="C17" s="15" t="s">
        <v>31</v>
      </c>
      <c r="D17" s="29">
        <v>0.2</v>
      </c>
    </row>
    <row r="18" spans="1:4" ht="16" thickBot="1">
      <c r="A18" s="94"/>
      <c r="B18" s="90"/>
      <c r="C18" s="17" t="s">
        <v>32</v>
      </c>
      <c r="D18" s="30">
        <v>0.1</v>
      </c>
    </row>
    <row r="19" spans="1:4" ht="15.5">
      <c r="A19" s="84" t="s">
        <v>25</v>
      </c>
      <c r="B19" s="86">
        <f>SUM(D19:D20)</f>
        <v>1</v>
      </c>
      <c r="C19" s="16" t="s">
        <v>27</v>
      </c>
      <c r="D19" s="25">
        <v>0.4</v>
      </c>
    </row>
    <row r="20" spans="1:4" ht="16" thickBot="1">
      <c r="A20" s="85"/>
      <c r="B20" s="95"/>
      <c r="C20" s="18" t="s">
        <v>28</v>
      </c>
      <c r="D20" s="31">
        <v>0.6</v>
      </c>
    </row>
    <row r="21" spans="1:4" ht="15.5">
      <c r="A21" s="91" t="s">
        <v>26</v>
      </c>
      <c r="B21" s="88">
        <f>SUM(D21:D24)</f>
        <v>1</v>
      </c>
      <c r="C21" s="16" t="s">
        <v>27</v>
      </c>
      <c r="D21" s="28">
        <v>0.25</v>
      </c>
    </row>
    <row r="22" spans="1:4" ht="15.5">
      <c r="A22" s="92"/>
      <c r="B22" s="89"/>
      <c r="C22" s="15" t="s">
        <v>28</v>
      </c>
      <c r="D22" s="29">
        <v>0.25</v>
      </c>
    </row>
    <row r="23" spans="1:4" ht="15.5">
      <c r="A23" s="92"/>
      <c r="B23" s="89"/>
      <c r="C23" s="15" t="s">
        <v>29</v>
      </c>
      <c r="D23" s="29">
        <v>0.25</v>
      </c>
    </row>
    <row r="24" spans="1:4" ht="13.5" customHeight="1" thickBot="1">
      <c r="A24" s="93"/>
      <c r="B24" s="90"/>
      <c r="C24" s="17" t="s">
        <v>30</v>
      </c>
      <c r="D24" s="30">
        <v>0.25</v>
      </c>
    </row>
    <row r="25" spans="1:4" ht="24" thickBot="1">
      <c r="A25" s="23" t="s">
        <v>35</v>
      </c>
      <c r="B25" s="24">
        <f>SUM(B4:B24)</f>
        <v>10</v>
      </c>
    </row>
  </sheetData>
  <mergeCells count="10">
    <mergeCell ref="B21:B24"/>
    <mergeCell ref="B13:B18"/>
    <mergeCell ref="B19:B20"/>
    <mergeCell ref="B10:B12"/>
    <mergeCell ref="B4:B9"/>
    <mergeCell ref="A4:A9"/>
    <mergeCell ref="A10:A12"/>
    <mergeCell ref="A13:A18"/>
    <mergeCell ref="A19:A20"/>
    <mergeCell ref="A21:A24"/>
  </mergeCells>
  <hyperlinks>
    <hyperlink ref="A4:A9" location="HousingPrice!A1" display="Housing Price" xr:uid="{00000000-0004-0000-0000-000000000000}"/>
    <hyperlink ref="A10:A12" location="'Car Accident'!A1" display="Car Accident" xr:uid="{00000000-0004-0000-0000-000001000000}"/>
    <hyperlink ref="A13:A18" location="Myopic!A1" display="Myopic" xr:uid="{00000000-0004-0000-0000-000002000000}"/>
    <hyperlink ref="A19:A20" location="Tires!A1" display="Tires" xr:uid="{00000000-0004-0000-0000-000003000000}"/>
    <hyperlink ref="A21:A24" location="'Study Survey'!A1" display="Study Survey" xr:uid="{00000000-0004-0000-0000-000004000000}"/>
  </hyperlinks>
  <pageMargins left="0.7" right="0.7" top="0.75" bottom="0.75" header="0.3" footer="0.3"/>
  <pageSetup orientation="portrait" horizontalDpi="0" verticalDpi="0" r:id="rId1"/>
  <ignoredErrors>
    <ignoredError sqref="B13 B10 B21 B4 B19" formulaRang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M251"/>
  <sheetViews>
    <sheetView zoomScale="77" zoomScaleNormal="100" workbookViewId="0">
      <selection activeCell="C8" sqref="C8"/>
    </sheetView>
  </sheetViews>
  <sheetFormatPr defaultRowHeight="14.5"/>
  <cols>
    <col min="1" max="1" width="14.54296875" customWidth="1"/>
    <col min="2" max="2" width="36.1796875" bestFit="1" customWidth="1"/>
    <col min="3" max="3" width="19.453125" bestFit="1" customWidth="1"/>
    <col min="4" max="4" width="14.6328125" bestFit="1" customWidth="1"/>
    <col min="5" max="5" width="14.90625" bestFit="1" customWidth="1"/>
    <col min="6" max="6" width="19.453125" bestFit="1" customWidth="1"/>
    <col min="7" max="7" width="13.7265625" bestFit="1" customWidth="1"/>
    <col min="8" max="8" width="12" customWidth="1"/>
    <col min="9" max="9" width="17.6328125" bestFit="1" customWidth="1"/>
    <col min="10" max="10" width="18.08984375" bestFit="1" customWidth="1"/>
    <col min="11" max="11" width="13.26953125" bestFit="1" customWidth="1"/>
    <col min="12" max="12" width="17.1796875" bestFit="1" customWidth="1"/>
    <col min="13" max="13" width="21.7265625" bestFit="1" customWidth="1"/>
    <col min="14" max="15" width="3.81640625" bestFit="1" customWidth="1"/>
    <col min="16" max="16" width="12.54296875" bestFit="1" customWidth="1"/>
    <col min="247" max="247" width="14.54296875" bestFit="1" customWidth="1"/>
    <col min="248" max="248" width="16.7265625" customWidth="1"/>
    <col min="251" max="251" width="10.453125" customWidth="1"/>
    <col min="253" max="253" width="10.7265625" customWidth="1"/>
    <col min="503" max="503" width="14.54296875" bestFit="1" customWidth="1"/>
    <col min="504" max="504" width="16.7265625" customWidth="1"/>
    <col min="507" max="507" width="10.453125" customWidth="1"/>
    <col min="509" max="509" width="10.7265625" customWidth="1"/>
    <col min="759" max="759" width="14.54296875" bestFit="1" customWidth="1"/>
    <col min="760" max="760" width="16.7265625" customWidth="1"/>
    <col min="763" max="763" width="10.453125" customWidth="1"/>
    <col min="765" max="765" width="10.7265625" customWidth="1"/>
    <col min="1015" max="1015" width="14.54296875" bestFit="1" customWidth="1"/>
    <col min="1016" max="1016" width="16.7265625" customWidth="1"/>
    <col min="1019" max="1019" width="10.453125" customWidth="1"/>
    <col min="1021" max="1021" width="10.7265625" customWidth="1"/>
    <col min="1271" max="1271" width="14.54296875" bestFit="1" customWidth="1"/>
    <col min="1272" max="1272" width="16.7265625" customWidth="1"/>
    <col min="1275" max="1275" width="10.453125" customWidth="1"/>
    <col min="1277" max="1277" width="10.7265625" customWidth="1"/>
    <col min="1527" max="1527" width="14.54296875" bestFit="1" customWidth="1"/>
    <col min="1528" max="1528" width="16.7265625" customWidth="1"/>
    <col min="1531" max="1531" width="10.453125" customWidth="1"/>
    <col min="1533" max="1533" width="10.7265625" customWidth="1"/>
    <col min="1783" max="1783" width="14.54296875" bestFit="1" customWidth="1"/>
    <col min="1784" max="1784" width="16.7265625" customWidth="1"/>
    <col min="1787" max="1787" width="10.453125" customWidth="1"/>
    <col min="1789" max="1789" width="10.7265625" customWidth="1"/>
    <col min="2039" max="2039" width="14.54296875" bestFit="1" customWidth="1"/>
    <col min="2040" max="2040" width="16.7265625" customWidth="1"/>
    <col min="2043" max="2043" width="10.453125" customWidth="1"/>
    <col min="2045" max="2045" width="10.7265625" customWidth="1"/>
    <col min="2295" max="2295" width="14.54296875" bestFit="1" customWidth="1"/>
    <col min="2296" max="2296" width="16.7265625" customWidth="1"/>
    <col min="2299" max="2299" width="10.453125" customWidth="1"/>
    <col min="2301" max="2301" width="10.7265625" customWidth="1"/>
    <col min="2551" max="2551" width="14.54296875" bestFit="1" customWidth="1"/>
    <col min="2552" max="2552" width="16.7265625" customWidth="1"/>
    <col min="2555" max="2555" width="10.453125" customWidth="1"/>
    <col min="2557" max="2557" width="10.7265625" customWidth="1"/>
    <col min="2807" max="2807" width="14.54296875" bestFit="1" customWidth="1"/>
    <col min="2808" max="2808" width="16.7265625" customWidth="1"/>
    <col min="2811" max="2811" width="10.453125" customWidth="1"/>
    <col min="2813" max="2813" width="10.7265625" customWidth="1"/>
    <col min="3063" max="3063" width="14.54296875" bestFit="1" customWidth="1"/>
    <col min="3064" max="3064" width="16.7265625" customWidth="1"/>
    <col min="3067" max="3067" width="10.453125" customWidth="1"/>
    <col min="3069" max="3069" width="10.7265625" customWidth="1"/>
    <col min="3319" max="3319" width="14.54296875" bestFit="1" customWidth="1"/>
    <col min="3320" max="3320" width="16.7265625" customWidth="1"/>
    <col min="3323" max="3323" width="10.453125" customWidth="1"/>
    <col min="3325" max="3325" width="10.7265625" customWidth="1"/>
    <col min="3575" max="3575" width="14.54296875" bestFit="1" customWidth="1"/>
    <col min="3576" max="3576" width="16.7265625" customWidth="1"/>
    <col min="3579" max="3579" width="10.453125" customWidth="1"/>
    <col min="3581" max="3581" width="10.7265625" customWidth="1"/>
    <col min="3831" max="3831" width="14.54296875" bestFit="1" customWidth="1"/>
    <col min="3832" max="3832" width="16.7265625" customWidth="1"/>
    <col min="3835" max="3835" width="10.453125" customWidth="1"/>
    <col min="3837" max="3837" width="10.7265625" customWidth="1"/>
    <col min="4087" max="4087" width="14.54296875" bestFit="1" customWidth="1"/>
    <col min="4088" max="4088" width="16.7265625" customWidth="1"/>
    <col min="4091" max="4091" width="10.453125" customWidth="1"/>
    <col min="4093" max="4093" width="10.7265625" customWidth="1"/>
    <col min="4343" max="4343" width="14.54296875" bestFit="1" customWidth="1"/>
    <col min="4344" max="4344" width="16.7265625" customWidth="1"/>
    <col min="4347" max="4347" width="10.453125" customWidth="1"/>
    <col min="4349" max="4349" width="10.7265625" customWidth="1"/>
    <col min="4599" max="4599" width="14.54296875" bestFit="1" customWidth="1"/>
    <col min="4600" max="4600" width="16.7265625" customWidth="1"/>
    <col min="4603" max="4603" width="10.453125" customWidth="1"/>
    <col min="4605" max="4605" width="10.7265625" customWidth="1"/>
    <col min="4855" max="4855" width="14.54296875" bestFit="1" customWidth="1"/>
    <col min="4856" max="4856" width="16.7265625" customWidth="1"/>
    <col min="4859" max="4859" width="10.453125" customWidth="1"/>
    <col min="4861" max="4861" width="10.7265625" customWidth="1"/>
    <col min="5111" max="5111" width="14.54296875" bestFit="1" customWidth="1"/>
    <col min="5112" max="5112" width="16.7265625" customWidth="1"/>
    <col min="5115" max="5115" width="10.453125" customWidth="1"/>
    <col min="5117" max="5117" width="10.7265625" customWidth="1"/>
    <col min="5367" max="5367" width="14.54296875" bestFit="1" customWidth="1"/>
    <col min="5368" max="5368" width="16.7265625" customWidth="1"/>
    <col min="5371" max="5371" width="10.453125" customWidth="1"/>
    <col min="5373" max="5373" width="10.7265625" customWidth="1"/>
    <col min="5623" max="5623" width="14.54296875" bestFit="1" customWidth="1"/>
    <col min="5624" max="5624" width="16.7265625" customWidth="1"/>
    <col min="5627" max="5627" width="10.453125" customWidth="1"/>
    <col min="5629" max="5629" width="10.7265625" customWidth="1"/>
    <col min="5879" max="5879" width="14.54296875" bestFit="1" customWidth="1"/>
    <col min="5880" max="5880" width="16.7265625" customWidth="1"/>
    <col min="5883" max="5883" width="10.453125" customWidth="1"/>
    <col min="5885" max="5885" width="10.7265625" customWidth="1"/>
    <col min="6135" max="6135" width="14.54296875" bestFit="1" customWidth="1"/>
    <col min="6136" max="6136" width="16.7265625" customWidth="1"/>
    <col min="6139" max="6139" width="10.453125" customWidth="1"/>
    <col min="6141" max="6141" width="10.7265625" customWidth="1"/>
    <col min="6391" max="6391" width="14.54296875" bestFit="1" customWidth="1"/>
    <col min="6392" max="6392" width="16.7265625" customWidth="1"/>
    <col min="6395" max="6395" width="10.453125" customWidth="1"/>
    <col min="6397" max="6397" width="10.7265625" customWidth="1"/>
    <col min="6647" max="6647" width="14.54296875" bestFit="1" customWidth="1"/>
    <col min="6648" max="6648" width="16.7265625" customWidth="1"/>
    <col min="6651" max="6651" width="10.453125" customWidth="1"/>
    <col min="6653" max="6653" width="10.7265625" customWidth="1"/>
    <col min="6903" max="6903" width="14.54296875" bestFit="1" customWidth="1"/>
    <col min="6904" max="6904" width="16.7265625" customWidth="1"/>
    <col min="6907" max="6907" width="10.453125" customWidth="1"/>
    <col min="6909" max="6909" width="10.7265625" customWidth="1"/>
    <col min="7159" max="7159" width="14.54296875" bestFit="1" customWidth="1"/>
    <col min="7160" max="7160" width="16.7265625" customWidth="1"/>
    <col min="7163" max="7163" width="10.453125" customWidth="1"/>
    <col min="7165" max="7165" width="10.7265625" customWidth="1"/>
    <col min="7415" max="7415" width="14.54296875" bestFit="1" customWidth="1"/>
    <col min="7416" max="7416" width="16.7265625" customWidth="1"/>
    <col min="7419" max="7419" width="10.453125" customWidth="1"/>
    <col min="7421" max="7421" width="10.7265625" customWidth="1"/>
    <col min="7671" max="7671" width="14.54296875" bestFit="1" customWidth="1"/>
    <col min="7672" max="7672" width="16.7265625" customWidth="1"/>
    <col min="7675" max="7675" width="10.453125" customWidth="1"/>
    <col min="7677" max="7677" width="10.7265625" customWidth="1"/>
    <col min="7927" max="7927" width="14.54296875" bestFit="1" customWidth="1"/>
    <col min="7928" max="7928" width="16.7265625" customWidth="1"/>
    <col min="7931" max="7931" width="10.453125" customWidth="1"/>
    <col min="7933" max="7933" width="10.7265625" customWidth="1"/>
    <col min="8183" max="8183" width="14.54296875" bestFit="1" customWidth="1"/>
    <col min="8184" max="8184" width="16.7265625" customWidth="1"/>
    <col min="8187" max="8187" width="10.453125" customWidth="1"/>
    <col min="8189" max="8189" width="10.7265625" customWidth="1"/>
    <col min="8439" max="8439" width="14.54296875" bestFit="1" customWidth="1"/>
    <col min="8440" max="8440" width="16.7265625" customWidth="1"/>
    <col min="8443" max="8443" width="10.453125" customWidth="1"/>
    <col min="8445" max="8445" width="10.7265625" customWidth="1"/>
    <col min="8695" max="8695" width="14.54296875" bestFit="1" customWidth="1"/>
    <col min="8696" max="8696" width="16.7265625" customWidth="1"/>
    <col min="8699" max="8699" width="10.453125" customWidth="1"/>
    <col min="8701" max="8701" width="10.7265625" customWidth="1"/>
    <col min="8951" max="8951" width="14.54296875" bestFit="1" customWidth="1"/>
    <col min="8952" max="8952" width="16.7265625" customWidth="1"/>
    <col min="8955" max="8955" width="10.453125" customWidth="1"/>
    <col min="8957" max="8957" width="10.7265625" customWidth="1"/>
    <col min="9207" max="9207" width="14.54296875" bestFit="1" customWidth="1"/>
    <col min="9208" max="9208" width="16.7265625" customWidth="1"/>
    <col min="9211" max="9211" width="10.453125" customWidth="1"/>
    <col min="9213" max="9213" width="10.7265625" customWidth="1"/>
    <col min="9463" max="9463" width="14.54296875" bestFit="1" customWidth="1"/>
    <col min="9464" max="9464" width="16.7265625" customWidth="1"/>
    <col min="9467" max="9467" width="10.453125" customWidth="1"/>
    <col min="9469" max="9469" width="10.7265625" customWidth="1"/>
    <col min="9719" max="9719" width="14.54296875" bestFit="1" customWidth="1"/>
    <col min="9720" max="9720" width="16.7265625" customWidth="1"/>
    <col min="9723" max="9723" width="10.453125" customWidth="1"/>
    <col min="9725" max="9725" width="10.7265625" customWidth="1"/>
    <col min="9975" max="9975" width="14.54296875" bestFit="1" customWidth="1"/>
    <col min="9976" max="9976" width="16.7265625" customWidth="1"/>
    <col min="9979" max="9979" width="10.453125" customWidth="1"/>
    <col min="9981" max="9981" width="10.7265625" customWidth="1"/>
    <col min="10231" max="10231" width="14.54296875" bestFit="1" customWidth="1"/>
    <col min="10232" max="10232" width="16.7265625" customWidth="1"/>
    <col min="10235" max="10235" width="10.453125" customWidth="1"/>
    <col min="10237" max="10237" width="10.7265625" customWidth="1"/>
    <col min="10487" max="10487" width="14.54296875" bestFit="1" customWidth="1"/>
    <col min="10488" max="10488" width="16.7265625" customWidth="1"/>
    <col min="10491" max="10491" width="10.453125" customWidth="1"/>
    <col min="10493" max="10493" width="10.7265625" customWidth="1"/>
    <col min="10743" max="10743" width="14.54296875" bestFit="1" customWidth="1"/>
    <col min="10744" max="10744" width="16.7265625" customWidth="1"/>
    <col min="10747" max="10747" width="10.453125" customWidth="1"/>
    <col min="10749" max="10749" width="10.7265625" customWidth="1"/>
    <col min="10999" max="10999" width="14.54296875" bestFit="1" customWidth="1"/>
    <col min="11000" max="11000" width="16.7265625" customWidth="1"/>
    <col min="11003" max="11003" width="10.453125" customWidth="1"/>
    <col min="11005" max="11005" width="10.7265625" customWidth="1"/>
    <col min="11255" max="11255" width="14.54296875" bestFit="1" customWidth="1"/>
    <col min="11256" max="11256" width="16.7265625" customWidth="1"/>
    <col min="11259" max="11259" width="10.453125" customWidth="1"/>
    <col min="11261" max="11261" width="10.7265625" customWidth="1"/>
    <col min="11511" max="11511" width="14.54296875" bestFit="1" customWidth="1"/>
    <col min="11512" max="11512" width="16.7265625" customWidth="1"/>
    <col min="11515" max="11515" width="10.453125" customWidth="1"/>
    <col min="11517" max="11517" width="10.7265625" customWidth="1"/>
    <col min="11767" max="11767" width="14.54296875" bestFit="1" customWidth="1"/>
    <col min="11768" max="11768" width="16.7265625" customWidth="1"/>
    <col min="11771" max="11771" width="10.453125" customWidth="1"/>
    <col min="11773" max="11773" width="10.7265625" customWidth="1"/>
    <col min="12023" max="12023" width="14.54296875" bestFit="1" customWidth="1"/>
    <col min="12024" max="12024" width="16.7265625" customWidth="1"/>
    <col min="12027" max="12027" width="10.453125" customWidth="1"/>
    <col min="12029" max="12029" width="10.7265625" customWidth="1"/>
    <col min="12279" max="12279" width="14.54296875" bestFit="1" customWidth="1"/>
    <col min="12280" max="12280" width="16.7265625" customWidth="1"/>
    <col min="12283" max="12283" width="10.453125" customWidth="1"/>
    <col min="12285" max="12285" width="10.7265625" customWidth="1"/>
    <col min="12535" max="12535" width="14.54296875" bestFit="1" customWidth="1"/>
    <col min="12536" max="12536" width="16.7265625" customWidth="1"/>
    <col min="12539" max="12539" width="10.453125" customWidth="1"/>
    <col min="12541" max="12541" width="10.7265625" customWidth="1"/>
    <col min="12791" max="12791" width="14.54296875" bestFit="1" customWidth="1"/>
    <col min="12792" max="12792" width="16.7265625" customWidth="1"/>
    <col min="12795" max="12795" width="10.453125" customWidth="1"/>
    <col min="12797" max="12797" width="10.7265625" customWidth="1"/>
    <col min="13047" max="13047" width="14.54296875" bestFit="1" customWidth="1"/>
    <col min="13048" max="13048" width="16.7265625" customWidth="1"/>
    <col min="13051" max="13051" width="10.453125" customWidth="1"/>
    <col min="13053" max="13053" width="10.7265625" customWidth="1"/>
    <col min="13303" max="13303" width="14.54296875" bestFit="1" customWidth="1"/>
    <col min="13304" max="13304" width="16.7265625" customWidth="1"/>
    <col min="13307" max="13307" width="10.453125" customWidth="1"/>
    <col min="13309" max="13309" width="10.7265625" customWidth="1"/>
    <col min="13559" max="13559" width="14.54296875" bestFit="1" customWidth="1"/>
    <col min="13560" max="13560" width="16.7265625" customWidth="1"/>
    <col min="13563" max="13563" width="10.453125" customWidth="1"/>
    <col min="13565" max="13565" width="10.7265625" customWidth="1"/>
    <col min="13815" max="13815" width="14.54296875" bestFit="1" customWidth="1"/>
    <col min="13816" max="13816" width="16.7265625" customWidth="1"/>
    <col min="13819" max="13819" width="10.453125" customWidth="1"/>
    <col min="13821" max="13821" width="10.7265625" customWidth="1"/>
    <col min="14071" max="14071" width="14.54296875" bestFit="1" customWidth="1"/>
    <col min="14072" max="14072" width="16.7265625" customWidth="1"/>
    <col min="14075" max="14075" width="10.453125" customWidth="1"/>
    <col min="14077" max="14077" width="10.7265625" customWidth="1"/>
    <col min="14327" max="14327" width="14.54296875" bestFit="1" customWidth="1"/>
    <col min="14328" max="14328" width="16.7265625" customWidth="1"/>
    <col min="14331" max="14331" width="10.453125" customWidth="1"/>
    <col min="14333" max="14333" width="10.7265625" customWidth="1"/>
    <col min="14583" max="14583" width="14.54296875" bestFit="1" customWidth="1"/>
    <col min="14584" max="14584" width="16.7265625" customWidth="1"/>
    <col min="14587" max="14587" width="10.453125" customWidth="1"/>
    <col min="14589" max="14589" width="10.7265625" customWidth="1"/>
    <col min="14839" max="14839" width="14.54296875" bestFit="1" customWidth="1"/>
    <col min="14840" max="14840" width="16.7265625" customWidth="1"/>
    <col min="14843" max="14843" width="10.453125" customWidth="1"/>
    <col min="14845" max="14845" width="10.7265625" customWidth="1"/>
    <col min="15095" max="15095" width="14.54296875" bestFit="1" customWidth="1"/>
    <col min="15096" max="15096" width="16.7265625" customWidth="1"/>
    <col min="15099" max="15099" width="10.453125" customWidth="1"/>
    <col min="15101" max="15101" width="10.7265625" customWidth="1"/>
    <col min="15351" max="15351" width="14.54296875" bestFit="1" customWidth="1"/>
    <col min="15352" max="15352" width="16.7265625" customWidth="1"/>
    <col min="15355" max="15355" width="10.453125" customWidth="1"/>
    <col min="15357" max="15357" width="10.7265625" customWidth="1"/>
    <col min="15607" max="15607" width="14.54296875" bestFit="1" customWidth="1"/>
    <col min="15608" max="15608" width="16.7265625" customWidth="1"/>
    <col min="15611" max="15611" width="10.453125" customWidth="1"/>
    <col min="15613" max="15613" width="10.7265625" customWidth="1"/>
    <col min="15863" max="15863" width="14.54296875" bestFit="1" customWidth="1"/>
    <col min="15864" max="15864" width="16.7265625" customWidth="1"/>
    <col min="15867" max="15867" width="10.453125" customWidth="1"/>
    <col min="15869" max="15869" width="10.7265625" customWidth="1"/>
    <col min="16119" max="16119" width="14.54296875" bestFit="1" customWidth="1"/>
    <col min="16120" max="16120" width="16.7265625" customWidth="1"/>
    <col min="16123" max="16123" width="10.453125" customWidth="1"/>
    <col min="16125" max="16125" width="10.7265625" customWidth="1"/>
  </cols>
  <sheetData>
    <row r="1" spans="1:3" ht="18.5">
      <c r="A1" s="10" t="s">
        <v>20</v>
      </c>
      <c r="B1" s="2"/>
      <c r="C1" s="51" t="s">
        <v>52</v>
      </c>
    </row>
    <row r="2" spans="1:3">
      <c r="A2" s="11">
        <v>204900</v>
      </c>
      <c r="B2" s="6" t="s">
        <v>21</v>
      </c>
      <c r="C2" s="7"/>
    </row>
    <row r="3" spans="1:3">
      <c r="A3" s="11">
        <v>210000</v>
      </c>
      <c r="B3" s="8" t="s">
        <v>3</v>
      </c>
      <c r="C3" s="32">
        <f>MIN(A2:A125)</f>
        <v>204900</v>
      </c>
    </row>
    <row r="4" spans="1:3">
      <c r="A4" s="11">
        <v>239900</v>
      </c>
      <c r="B4" s="9" t="s">
        <v>4</v>
      </c>
      <c r="C4" s="33">
        <f>MAX(A2:A125)</f>
        <v>2850000</v>
      </c>
    </row>
    <row r="5" spans="1:3">
      <c r="A5" s="11">
        <v>269000</v>
      </c>
      <c r="B5" s="8" t="s">
        <v>5</v>
      </c>
      <c r="C5" s="34">
        <f>C4-C3</f>
        <v>2645100</v>
      </c>
    </row>
    <row r="6" spans="1:3">
      <c r="A6" s="11">
        <v>279900</v>
      </c>
      <c r="B6" s="8" t="s">
        <v>6</v>
      </c>
      <c r="C6" s="34">
        <f>_xlfn.QUARTILE.EXC(A2:A125,1)</f>
        <v>825500</v>
      </c>
    </row>
    <row r="7" spans="1:3">
      <c r="A7" s="11">
        <v>289900</v>
      </c>
      <c r="B7" s="8" t="s">
        <v>7</v>
      </c>
      <c r="C7" s="34">
        <f>MEDIAN(A2:A125)</f>
        <v>1248500</v>
      </c>
    </row>
    <row r="8" spans="1:3">
      <c r="A8" s="11">
        <v>297900</v>
      </c>
      <c r="B8" s="8" t="s">
        <v>8</v>
      </c>
      <c r="C8" s="34">
        <f>_xlfn.QUARTILE.EXC(A2:A125,3)</f>
        <v>1379975</v>
      </c>
    </row>
    <row r="9" spans="1:3">
      <c r="A9" s="11">
        <v>298800</v>
      </c>
      <c r="B9" s="8" t="s">
        <v>9</v>
      </c>
      <c r="C9" s="34">
        <f>C8-C6</f>
        <v>554475</v>
      </c>
    </row>
    <row r="10" spans="1:3">
      <c r="A10" s="11">
        <v>309900</v>
      </c>
      <c r="B10" s="8" t="s">
        <v>10</v>
      </c>
      <c r="C10" s="34">
        <f>A39</f>
        <v>855000</v>
      </c>
    </row>
    <row r="11" spans="1:3">
      <c r="A11" s="11">
        <v>319900</v>
      </c>
      <c r="B11" s="8" t="s">
        <v>11</v>
      </c>
      <c r="C11" s="34">
        <f>C6-(C9*1.5)</f>
        <v>-6212.5</v>
      </c>
    </row>
    <row r="12" spans="1:3">
      <c r="A12" s="11">
        <v>349800</v>
      </c>
      <c r="B12" s="8" t="s">
        <v>12</v>
      </c>
      <c r="C12" s="35">
        <f>C8+(C9*1.5)</f>
        <v>2211687.5</v>
      </c>
    </row>
    <row r="13" spans="1:3">
      <c r="A13" s="11">
        <v>349900</v>
      </c>
      <c r="B13" s="8" t="s">
        <v>13</v>
      </c>
      <c r="C13" s="34">
        <f>C6-(C9*3)</f>
        <v>-837925</v>
      </c>
    </row>
    <row r="14" spans="1:3">
      <c r="A14" s="11">
        <v>359900</v>
      </c>
      <c r="B14" s="8" t="s">
        <v>14</v>
      </c>
      <c r="C14" s="34">
        <f>C8+(C9*3)</f>
        <v>3043400</v>
      </c>
    </row>
    <row r="15" spans="1:3">
      <c r="A15" s="11">
        <v>389900</v>
      </c>
      <c r="B15" s="8" t="s">
        <v>15</v>
      </c>
      <c r="C15" s="37">
        <f>COUNTIF(A2:A125,"&lt;500,000")/COUNT(A2:A125)</f>
        <v>0.12903225806451613</v>
      </c>
    </row>
    <row r="16" spans="1:3">
      <c r="A16" s="11">
        <v>398800</v>
      </c>
      <c r="B16" s="8" t="s">
        <v>16</v>
      </c>
      <c r="C16" s="38">
        <f>COUNTIFS(A2:A125,"&gt;="&amp;C13,A2:A125,"&lt;"&amp;C11) + COUNTIFS(A2:A125,"&lt;="&amp;C14,A2:A125,"&gt;"&amp;C12)</f>
        <v>4</v>
      </c>
    </row>
    <row r="17" spans="1:3">
      <c r="A17" s="11">
        <v>469900</v>
      </c>
      <c r="B17" s="8" t="s">
        <v>17</v>
      </c>
      <c r="C17" s="36">
        <f>COUNTIF(A2:A125,"&lt;"&amp;C13) + COUNTIF(A2:A125,"&gt;"&amp;C14)</f>
        <v>0</v>
      </c>
    </row>
    <row r="18" spans="1:3">
      <c r="A18" s="11">
        <v>578000</v>
      </c>
      <c r="B18" s="8" t="s">
        <v>18</v>
      </c>
      <c r="C18" s="34">
        <f>AVERAGE(A2:A125)</f>
        <v>1149660.8225806451</v>
      </c>
    </row>
    <row r="19" spans="1:3">
      <c r="A19" s="11">
        <v>605000</v>
      </c>
      <c r="B19" s="8" t="s">
        <v>19</v>
      </c>
      <c r="C19" s="34">
        <f>_xlfn.STDEV.S(A2:A125)</f>
        <v>509858.96626131592</v>
      </c>
    </row>
    <row r="20" spans="1:3">
      <c r="A20" s="11">
        <v>615000</v>
      </c>
    </row>
    <row r="21" spans="1:3">
      <c r="A21" s="11">
        <v>628000</v>
      </c>
      <c r="B21" s="40" t="s">
        <v>39</v>
      </c>
      <c r="C21" s="41">
        <f>A121-A2</f>
        <v>1960000</v>
      </c>
    </row>
    <row r="22" spans="1:3">
      <c r="A22" s="11">
        <v>632000</v>
      </c>
      <c r="B22" s="40" t="s">
        <v>40</v>
      </c>
      <c r="C22" s="41">
        <f>C21/7</f>
        <v>280000</v>
      </c>
    </row>
    <row r="23" spans="1:3">
      <c r="A23" s="11">
        <v>635000</v>
      </c>
      <c r="B23" s="1"/>
    </row>
    <row r="24" spans="1:3">
      <c r="A24" s="11">
        <v>640000</v>
      </c>
      <c r="B24" s="1"/>
    </row>
    <row r="25" spans="1:3">
      <c r="A25" s="11">
        <v>649900</v>
      </c>
      <c r="B25" s="1"/>
    </row>
    <row r="26" spans="1:3">
      <c r="A26" s="11">
        <v>702500</v>
      </c>
      <c r="B26" s="1"/>
    </row>
    <row r="27" spans="1:3">
      <c r="A27" s="11">
        <v>742000</v>
      </c>
      <c r="B27" s="1"/>
    </row>
    <row r="28" spans="1:3">
      <c r="A28" s="11">
        <v>756000</v>
      </c>
      <c r="B28" s="1"/>
    </row>
    <row r="29" spans="1:3">
      <c r="A29" s="11">
        <v>757000</v>
      </c>
      <c r="B29" s="1"/>
      <c r="C29" s="39"/>
    </row>
    <row r="30" spans="1:3">
      <c r="A30" s="11">
        <v>778200</v>
      </c>
      <c r="B30" s="1"/>
    </row>
    <row r="31" spans="1:3">
      <c r="A31" s="11">
        <v>821000</v>
      </c>
      <c r="B31" s="1"/>
    </row>
    <row r="32" spans="1:3">
      <c r="A32" s="11">
        <v>825000</v>
      </c>
      <c r="B32" s="1"/>
    </row>
    <row r="33" spans="1:13">
      <c r="A33" s="11">
        <v>827000</v>
      </c>
      <c r="B33" s="1"/>
    </row>
    <row r="34" spans="1:13">
      <c r="A34" s="11">
        <v>832100</v>
      </c>
      <c r="B34" s="1"/>
    </row>
    <row r="35" spans="1:13">
      <c r="A35" s="11">
        <v>839000</v>
      </c>
      <c r="B35" s="1"/>
    </row>
    <row r="36" spans="1:13">
      <c r="A36" s="11">
        <v>839500</v>
      </c>
      <c r="B36" s="1"/>
    </row>
    <row r="37" spans="1:13">
      <c r="A37" s="11">
        <v>841000</v>
      </c>
      <c r="B37" s="1"/>
    </row>
    <row r="38" spans="1:13" ht="18.5" customHeight="1">
      <c r="A38" s="11">
        <v>850000</v>
      </c>
      <c r="B38" s="1"/>
      <c r="I38" s="96" t="s">
        <v>45</v>
      </c>
      <c r="J38" s="97"/>
    </row>
    <row r="39" spans="1:13" ht="18.5">
      <c r="A39" s="11">
        <v>855000</v>
      </c>
      <c r="B39" s="1"/>
      <c r="C39" s="52" t="s">
        <v>50</v>
      </c>
      <c r="D39" s="43" t="s">
        <v>43</v>
      </c>
      <c r="E39" s="43" t="s">
        <v>42</v>
      </c>
      <c r="F39" s="43" t="s">
        <v>41</v>
      </c>
      <c r="G39" s="43" t="s">
        <v>44</v>
      </c>
      <c r="H39" s="43" t="s">
        <v>46</v>
      </c>
      <c r="I39" s="43" t="s">
        <v>47</v>
      </c>
      <c r="J39" s="43" t="s">
        <v>48</v>
      </c>
      <c r="K39" s="43" t="s">
        <v>49</v>
      </c>
      <c r="L39" s="43" t="s">
        <v>59</v>
      </c>
      <c r="M39" s="43" t="s">
        <v>58</v>
      </c>
    </row>
    <row r="40" spans="1:13">
      <c r="A40" s="11">
        <v>858000</v>
      </c>
      <c r="D40" s="44">
        <v>204900</v>
      </c>
      <c r="E40" s="44">
        <v>484900</v>
      </c>
      <c r="F40" s="45" t="str">
        <f>"["&amp;D40&amp;" , "&amp;E40&amp;")"</f>
        <v>[204900 , 484900)</v>
      </c>
      <c r="G40" s="46">
        <f>COUNTIFS($A$2:$A$121,"&gt;="&amp;D40,$A$2:$A$121,"&lt;"&amp;E40)</f>
        <v>16</v>
      </c>
      <c r="H40" s="47">
        <f>G40/$G$47</f>
        <v>0.13333333333333333</v>
      </c>
      <c r="I40" s="46">
        <f>G40</f>
        <v>16</v>
      </c>
      <c r="J40" s="46">
        <f t="shared" ref="J40:J44" si="0">J41+G40</f>
        <v>120</v>
      </c>
      <c r="K40" s="48">
        <f>(E40+D40)/2</f>
        <v>344900</v>
      </c>
      <c r="L40" s="48">
        <f>K40*G40</f>
        <v>5518400</v>
      </c>
      <c r="M40" s="48">
        <f>G40*K40^2</f>
        <v>1903296160000</v>
      </c>
    </row>
    <row r="41" spans="1:13">
      <c r="A41" s="11">
        <v>859000</v>
      </c>
      <c r="D41" s="44">
        <v>484900</v>
      </c>
      <c r="E41" s="44">
        <v>764900</v>
      </c>
      <c r="F41" s="45" t="str">
        <f t="shared" ref="F41:F45" si="1">"["&amp;D41&amp;" , "&amp;E41&amp;")"</f>
        <v>[484900 , 764900)</v>
      </c>
      <c r="G41" s="46">
        <f t="shared" ref="G41:G45" si="2">COUNTIFS($A$2:$A$121,"&gt;="&amp;D41,$A$2:$A$121,"&lt;"&amp;E41)</f>
        <v>12</v>
      </c>
      <c r="H41" s="47">
        <f t="shared" ref="H41:H47" si="3">G41/$G$47</f>
        <v>0.1</v>
      </c>
      <c r="I41" s="46">
        <f>I40+G41</f>
        <v>28</v>
      </c>
      <c r="J41" s="46">
        <f t="shared" si="0"/>
        <v>104</v>
      </c>
      <c r="K41" s="48">
        <f t="shared" ref="K41:K46" si="4">(E41+D41)/2</f>
        <v>624900</v>
      </c>
      <c r="L41" s="48">
        <f t="shared" ref="L41:L46" si="5">K41*G41</f>
        <v>7498800</v>
      </c>
      <c r="M41" s="48">
        <f t="shared" ref="M41:M46" si="6">G41*K41^2</f>
        <v>4686000120000</v>
      </c>
    </row>
    <row r="42" spans="1:13">
      <c r="A42" s="11">
        <v>886000</v>
      </c>
      <c r="D42" s="44">
        <f>760000+4900</f>
        <v>764900</v>
      </c>
      <c r="E42" s="44">
        <v>1044900</v>
      </c>
      <c r="F42" s="45" t="str">
        <f t="shared" si="1"/>
        <v>[764900 , 1044900)</v>
      </c>
      <c r="G42" s="46">
        <f t="shared" si="2"/>
        <v>21</v>
      </c>
      <c r="H42" s="47">
        <f t="shared" si="3"/>
        <v>0.17499999999999999</v>
      </c>
      <c r="I42" s="46">
        <f t="shared" ref="I42:I46" si="7">I41+G42</f>
        <v>49</v>
      </c>
      <c r="J42" s="46">
        <f t="shared" si="0"/>
        <v>92</v>
      </c>
      <c r="K42" s="48">
        <f t="shared" si="4"/>
        <v>904900</v>
      </c>
      <c r="L42" s="48">
        <f t="shared" si="5"/>
        <v>19002900</v>
      </c>
      <c r="M42" s="48">
        <f t="shared" si="6"/>
        <v>17195724210000</v>
      </c>
    </row>
    <row r="43" spans="1:13">
      <c r="A43" s="11">
        <v>890000</v>
      </c>
      <c r="C43" s="49"/>
      <c r="D43" s="53">
        <v>1044900</v>
      </c>
      <c r="E43" s="53">
        <v>1324900</v>
      </c>
      <c r="F43" s="45" t="str">
        <f t="shared" si="1"/>
        <v>[1044900 , 1324900)</v>
      </c>
      <c r="G43" s="46">
        <f t="shared" si="2"/>
        <v>33</v>
      </c>
      <c r="H43" s="47">
        <f t="shared" si="3"/>
        <v>0.27500000000000002</v>
      </c>
      <c r="I43" s="54">
        <f t="shared" si="7"/>
        <v>82</v>
      </c>
      <c r="J43" s="46">
        <f t="shared" si="0"/>
        <v>71</v>
      </c>
      <c r="K43" s="48">
        <f t="shared" si="4"/>
        <v>1184900</v>
      </c>
      <c r="L43" s="48">
        <f t="shared" si="5"/>
        <v>39101700</v>
      </c>
      <c r="M43" s="48">
        <f t="shared" si="6"/>
        <v>46331604330000</v>
      </c>
    </row>
    <row r="44" spans="1:13">
      <c r="A44" s="11">
        <v>899100</v>
      </c>
      <c r="D44" s="44">
        <v>1324900</v>
      </c>
      <c r="E44" s="44">
        <v>1604900</v>
      </c>
      <c r="F44" s="45" t="str">
        <f t="shared" si="1"/>
        <v>[1324900 , 1604900)</v>
      </c>
      <c r="G44" s="46">
        <f t="shared" si="2"/>
        <v>24</v>
      </c>
      <c r="H44" s="47">
        <f t="shared" si="3"/>
        <v>0.2</v>
      </c>
      <c r="I44" s="46">
        <f t="shared" si="7"/>
        <v>106</v>
      </c>
      <c r="J44" s="46">
        <f t="shared" si="0"/>
        <v>38</v>
      </c>
      <c r="K44" s="48">
        <f t="shared" si="4"/>
        <v>1464900</v>
      </c>
      <c r="L44" s="48">
        <f t="shared" si="5"/>
        <v>35157600</v>
      </c>
      <c r="M44" s="48">
        <f t="shared" si="6"/>
        <v>51502368240000</v>
      </c>
    </row>
    <row r="45" spans="1:13">
      <c r="A45" s="11">
        <v>921000</v>
      </c>
      <c r="D45" s="44">
        <v>1604900</v>
      </c>
      <c r="E45" s="44">
        <v>1884900</v>
      </c>
      <c r="F45" s="45" t="str">
        <f t="shared" si="1"/>
        <v>[1604900 , 1884900)</v>
      </c>
      <c r="G45" s="46">
        <f t="shared" si="2"/>
        <v>10</v>
      </c>
      <c r="H45" s="47">
        <f t="shared" si="3"/>
        <v>8.3333333333333329E-2</v>
      </c>
      <c r="I45" s="46">
        <f t="shared" si="7"/>
        <v>116</v>
      </c>
      <c r="J45" s="46">
        <f>J46+G45</f>
        <v>14</v>
      </c>
      <c r="K45" s="48">
        <f t="shared" si="4"/>
        <v>1744900</v>
      </c>
      <c r="L45" s="48">
        <f t="shared" si="5"/>
        <v>17449000</v>
      </c>
      <c r="M45" s="48">
        <f t="shared" si="6"/>
        <v>30446760100000</v>
      </c>
    </row>
    <row r="46" spans="1:13">
      <c r="A46" s="11">
        <v>925000</v>
      </c>
      <c r="D46" s="44">
        <v>1884900</v>
      </c>
      <c r="E46" s="44">
        <v>2164900</v>
      </c>
      <c r="F46" s="45" t="str">
        <f>"["&amp;D46&amp;" , "&amp;E46&amp;"]"</f>
        <v>[1884900 , 2164900]</v>
      </c>
      <c r="G46" s="46">
        <f>COUNTIFS($A$2:$A$121,"&gt;="&amp;D46,$A$2:$A$121,"&lt;="&amp;E46)</f>
        <v>4</v>
      </c>
      <c r="H46" s="47">
        <f t="shared" si="3"/>
        <v>3.3333333333333333E-2</v>
      </c>
      <c r="I46" s="46">
        <f t="shared" si="7"/>
        <v>120</v>
      </c>
      <c r="J46" s="46">
        <f>G46</f>
        <v>4</v>
      </c>
      <c r="K46" s="48">
        <f t="shared" si="4"/>
        <v>2024900</v>
      </c>
      <c r="L46" s="48">
        <f t="shared" si="5"/>
        <v>8099600</v>
      </c>
      <c r="M46" s="48">
        <f t="shared" si="6"/>
        <v>16400880040000</v>
      </c>
    </row>
    <row r="47" spans="1:13">
      <c r="A47" s="11">
        <v>985000</v>
      </c>
      <c r="B47" s="1"/>
      <c r="G47" s="46">
        <f>SUM(G40:G46)</f>
        <v>120</v>
      </c>
      <c r="H47" s="47">
        <f t="shared" si="3"/>
        <v>1</v>
      </c>
      <c r="L47" s="48">
        <f>SUM(L40:L46)</f>
        <v>131828000</v>
      </c>
      <c r="M47" s="48">
        <f>SUM(M40:M46)</f>
        <v>168466633200000</v>
      </c>
    </row>
    <row r="48" spans="1:13">
      <c r="A48" s="11">
        <v>992300</v>
      </c>
      <c r="B48" s="1"/>
    </row>
    <row r="49" spans="1:11" ht="18.5">
      <c r="A49" s="11">
        <v>995000</v>
      </c>
      <c r="B49" s="1"/>
      <c r="C49" s="52" t="s">
        <v>51</v>
      </c>
      <c r="I49" s="49"/>
    </row>
    <row r="50" spans="1:11">
      <c r="A50" s="11">
        <v>1025000</v>
      </c>
      <c r="B50" s="1"/>
      <c r="I50" s="49"/>
      <c r="K50" s="50"/>
    </row>
    <row r="51" spans="1:11">
      <c r="A51" s="11">
        <v>1165000</v>
      </c>
      <c r="B51" s="1"/>
      <c r="I51" s="49"/>
      <c r="K51" s="50"/>
    </row>
    <row r="52" spans="1:11">
      <c r="A52" s="11">
        <v>1198000</v>
      </c>
      <c r="B52" s="1"/>
      <c r="I52" s="49"/>
      <c r="K52" s="50"/>
    </row>
    <row r="53" spans="1:11">
      <c r="A53" s="11">
        <v>1214900</v>
      </c>
      <c r="B53" s="1"/>
      <c r="I53" s="49"/>
      <c r="K53" s="50"/>
    </row>
    <row r="54" spans="1:11">
      <c r="A54" s="11">
        <v>1219877</v>
      </c>
      <c r="B54" s="1"/>
      <c r="I54" s="49"/>
      <c r="K54" s="50"/>
    </row>
    <row r="55" spans="1:11">
      <c r="A55" s="11">
        <v>1228500</v>
      </c>
      <c r="B55" s="1"/>
      <c r="I55" s="49"/>
      <c r="K55" s="50"/>
    </row>
    <row r="56" spans="1:11">
      <c r="A56" s="11">
        <v>1229900</v>
      </c>
      <c r="B56" s="1"/>
      <c r="I56" s="49"/>
      <c r="K56" s="50"/>
    </row>
    <row r="57" spans="1:11">
      <c r="A57" s="11">
        <v>1229900</v>
      </c>
      <c r="B57" s="1"/>
      <c r="K57" s="50"/>
    </row>
    <row r="58" spans="1:11">
      <c r="A58" s="11">
        <v>1234900</v>
      </c>
      <c r="B58" s="1"/>
    </row>
    <row r="59" spans="1:11">
      <c r="A59" s="11">
        <v>1235800</v>
      </c>
      <c r="B59" s="1"/>
    </row>
    <row r="60" spans="1:11">
      <c r="A60" s="11">
        <v>1244900</v>
      </c>
      <c r="B60" s="1"/>
    </row>
    <row r="61" spans="1:11">
      <c r="A61" s="11">
        <v>1247000</v>
      </c>
      <c r="B61" s="1"/>
    </row>
    <row r="62" spans="1:11">
      <c r="A62" s="11">
        <v>1248000</v>
      </c>
      <c r="B62" s="1"/>
    </row>
    <row r="63" spans="1:11">
      <c r="A63" s="11">
        <v>1248000</v>
      </c>
      <c r="B63" s="1"/>
    </row>
    <row r="64" spans="1:11">
      <c r="A64" s="11">
        <v>1249000</v>
      </c>
      <c r="B64" s="1"/>
    </row>
    <row r="65" spans="1:6" ht="18.5">
      <c r="A65" s="11">
        <v>1249900</v>
      </c>
      <c r="B65" s="1"/>
      <c r="C65" s="52" t="s">
        <v>53</v>
      </c>
    </row>
    <row r="66" spans="1:6">
      <c r="A66" s="11">
        <v>1249900</v>
      </c>
      <c r="B66" s="1"/>
      <c r="F66" s="42"/>
    </row>
    <row r="67" spans="1:6">
      <c r="A67" s="11">
        <v>1250000</v>
      </c>
      <c r="B67" s="1"/>
      <c r="F67" s="42"/>
    </row>
    <row r="68" spans="1:6">
      <c r="A68" s="11">
        <v>1254800</v>
      </c>
      <c r="B68" s="1"/>
      <c r="F68" s="42"/>
    </row>
    <row r="69" spans="1:6">
      <c r="A69" s="11">
        <v>1258000</v>
      </c>
      <c r="B69" s="1"/>
      <c r="F69" s="42"/>
    </row>
    <row r="70" spans="1:6">
      <c r="A70" s="11">
        <v>1259900</v>
      </c>
      <c r="B70" s="1"/>
      <c r="F70" s="42"/>
    </row>
    <row r="71" spans="1:6">
      <c r="A71" s="11">
        <v>1265000</v>
      </c>
      <c r="B71" s="1"/>
      <c r="F71" s="42"/>
    </row>
    <row r="72" spans="1:6">
      <c r="A72" s="11">
        <v>1270000</v>
      </c>
      <c r="B72" s="1"/>
      <c r="F72" s="42"/>
    </row>
    <row r="73" spans="1:6">
      <c r="A73" s="11">
        <v>1274000</v>
      </c>
      <c r="B73" s="1"/>
    </row>
    <row r="74" spans="1:6">
      <c r="A74" s="11">
        <v>1274900</v>
      </c>
      <c r="B74" s="1"/>
    </row>
    <row r="75" spans="1:6">
      <c r="A75" s="11">
        <v>1275900</v>
      </c>
      <c r="B75" s="1"/>
    </row>
    <row r="76" spans="1:6">
      <c r="A76" s="11">
        <v>1279888</v>
      </c>
      <c r="B76" s="1"/>
    </row>
    <row r="77" spans="1:6">
      <c r="A77" s="11">
        <v>1279900</v>
      </c>
      <c r="B77" s="1"/>
    </row>
    <row r="78" spans="1:6">
      <c r="A78" s="11">
        <v>1288000</v>
      </c>
      <c r="B78" s="1"/>
    </row>
    <row r="79" spans="1:6">
      <c r="A79" s="11">
        <v>1292500</v>
      </c>
      <c r="B79" s="1"/>
    </row>
    <row r="80" spans="1:6">
      <c r="A80" s="11">
        <v>1299900</v>
      </c>
      <c r="B80" s="1"/>
    </row>
    <row r="81" spans="1:9" ht="18.5">
      <c r="A81" s="11">
        <v>1300000</v>
      </c>
      <c r="B81" s="1"/>
      <c r="C81" s="52" t="s">
        <v>54</v>
      </c>
      <c r="D81" s="55" t="s">
        <v>55</v>
      </c>
      <c r="E81" s="56">
        <f>SUMPRODUCT(G40:G46,K40:K46)/G47</f>
        <v>1098566.6666666667</v>
      </c>
      <c r="F81" s="55" t="s">
        <v>56</v>
      </c>
      <c r="G81" s="57">
        <f>D43+((60-49)/G43)*C22</f>
        <v>1138233.3333333333</v>
      </c>
      <c r="H81" s="55" t="s">
        <v>57</v>
      </c>
      <c r="I81" s="57">
        <f>((M47-L47^2/120)/119)^(1/2)</f>
        <v>445752.94309124839</v>
      </c>
    </row>
    <row r="82" spans="1:9">
      <c r="A82" s="11">
        <v>1319000</v>
      </c>
      <c r="B82" s="1"/>
    </row>
    <row r="83" spans="1:9">
      <c r="A83" s="11">
        <v>1319900</v>
      </c>
      <c r="B83" s="1"/>
    </row>
    <row r="84" spans="1:9">
      <c r="A84" s="11">
        <v>1328000</v>
      </c>
      <c r="B84" s="1"/>
    </row>
    <row r="85" spans="1:9" ht="18.5">
      <c r="A85" s="11">
        <v>1329000</v>
      </c>
      <c r="B85" s="1"/>
      <c r="C85" s="52" t="s">
        <v>60</v>
      </c>
    </row>
    <row r="86" spans="1:9">
      <c r="A86" s="11">
        <v>1338000</v>
      </c>
      <c r="B86" s="1"/>
    </row>
    <row r="87" spans="1:9">
      <c r="A87" s="11">
        <v>1349500</v>
      </c>
      <c r="B87" s="1"/>
    </row>
    <row r="88" spans="1:9">
      <c r="A88" s="11">
        <v>1358000</v>
      </c>
      <c r="B88" s="1"/>
    </row>
    <row r="89" spans="1:9">
      <c r="A89" s="11">
        <v>1359800</v>
      </c>
      <c r="B89" s="1"/>
    </row>
    <row r="90" spans="1:9">
      <c r="A90" s="11">
        <v>1359900</v>
      </c>
      <c r="B90" s="1"/>
    </row>
    <row r="91" spans="1:9">
      <c r="A91" s="11">
        <v>1365000</v>
      </c>
      <c r="B91" s="1"/>
    </row>
    <row r="92" spans="1:9">
      <c r="A92" s="11">
        <v>1372000</v>
      </c>
      <c r="B92" s="1"/>
    </row>
    <row r="93" spans="1:9">
      <c r="A93" s="11">
        <v>1378877</v>
      </c>
      <c r="B93" s="1"/>
    </row>
    <row r="94" spans="1:9">
      <c r="A94" s="11">
        <v>1379900</v>
      </c>
      <c r="B94" s="1"/>
    </row>
    <row r="95" spans="1:9">
      <c r="A95" s="11">
        <v>1380000</v>
      </c>
      <c r="B95" s="1"/>
    </row>
    <row r="96" spans="1:9">
      <c r="A96" s="11">
        <v>1389900</v>
      </c>
      <c r="B96" s="1"/>
    </row>
    <row r="97" spans="1:2">
      <c r="A97" s="11">
        <v>1391000</v>
      </c>
      <c r="B97" s="1"/>
    </row>
    <row r="98" spans="1:2">
      <c r="A98" s="11">
        <v>1410000</v>
      </c>
      <c r="B98" s="1"/>
    </row>
    <row r="99" spans="1:2">
      <c r="A99" s="11">
        <v>1450000</v>
      </c>
      <c r="B99" s="1"/>
    </row>
    <row r="100" spans="1:2">
      <c r="A100" s="11">
        <v>1479900</v>
      </c>
      <c r="B100" s="1"/>
    </row>
    <row r="101" spans="1:2">
      <c r="A101" s="11">
        <v>1485000</v>
      </c>
      <c r="B101" s="1"/>
    </row>
    <row r="102" spans="1:2">
      <c r="A102" s="11">
        <v>1496000</v>
      </c>
      <c r="B102" s="1"/>
    </row>
    <row r="103" spans="1:2">
      <c r="A103" s="11">
        <v>1496000</v>
      </c>
      <c r="B103" s="1"/>
    </row>
    <row r="104" spans="1:2">
      <c r="A104" s="11">
        <v>1499000</v>
      </c>
      <c r="B104" s="1"/>
    </row>
    <row r="105" spans="1:2">
      <c r="A105" s="11">
        <v>1565900</v>
      </c>
      <c r="B105" s="1"/>
    </row>
    <row r="106" spans="1:2">
      <c r="A106" s="11">
        <v>1568000</v>
      </c>
      <c r="B106" s="1"/>
    </row>
    <row r="107" spans="1:2">
      <c r="A107" s="11">
        <v>1598000</v>
      </c>
      <c r="B107" s="1"/>
    </row>
    <row r="108" spans="1:2">
      <c r="A108" s="11">
        <v>1609000</v>
      </c>
      <c r="B108" s="1"/>
    </row>
    <row r="109" spans="1:2">
      <c r="A109" s="11">
        <v>1621500</v>
      </c>
      <c r="B109" s="1"/>
    </row>
    <row r="110" spans="1:2">
      <c r="A110" s="11">
        <v>1625000</v>
      </c>
      <c r="B110" s="1"/>
    </row>
    <row r="111" spans="1:2">
      <c r="A111" s="11">
        <v>1635000</v>
      </c>
      <c r="B111" s="1"/>
    </row>
    <row r="112" spans="1:2">
      <c r="A112" s="11">
        <v>1725800</v>
      </c>
      <c r="B112" s="1"/>
    </row>
    <row r="113" spans="1:2">
      <c r="A113" s="11">
        <v>1792100</v>
      </c>
      <c r="B113" s="1"/>
    </row>
    <row r="114" spans="1:2">
      <c r="A114" s="11">
        <v>1807000</v>
      </c>
      <c r="B114" s="1"/>
    </row>
    <row r="115" spans="1:2">
      <c r="A115" s="11">
        <v>1835000</v>
      </c>
      <c r="B115" s="1"/>
    </row>
    <row r="116" spans="1:2">
      <c r="A116" s="11">
        <v>1836000</v>
      </c>
      <c r="B116" s="1"/>
    </row>
    <row r="117" spans="1:2">
      <c r="A117" s="11">
        <v>1850000</v>
      </c>
      <c r="B117" s="1"/>
    </row>
    <row r="118" spans="1:2">
      <c r="A118" s="11">
        <v>1980000</v>
      </c>
      <c r="B118" s="1"/>
    </row>
    <row r="119" spans="1:2">
      <c r="A119" s="11">
        <v>2120000</v>
      </c>
      <c r="B119" s="1"/>
    </row>
    <row r="120" spans="1:2">
      <c r="A120" s="11">
        <v>2150000</v>
      </c>
      <c r="B120" s="1"/>
    </row>
    <row r="121" spans="1:2">
      <c r="A121" s="11">
        <v>2164900</v>
      </c>
      <c r="B121" s="1"/>
    </row>
    <row r="122" spans="1:2">
      <c r="A122" s="11">
        <v>2250000</v>
      </c>
      <c r="B122" s="1"/>
    </row>
    <row r="123" spans="1:2">
      <c r="A123" s="11">
        <v>2253000</v>
      </c>
      <c r="B123" s="1"/>
    </row>
    <row r="124" spans="1:2">
      <c r="A124" s="11">
        <v>2350000</v>
      </c>
      <c r="B124" s="1"/>
    </row>
    <row r="125" spans="1:2">
      <c r="A125" s="11">
        <v>2850000</v>
      </c>
      <c r="B125" s="1"/>
    </row>
    <row r="126" spans="1:2">
      <c r="B126" s="1"/>
    </row>
    <row r="127" spans="1:2">
      <c r="B127" s="1"/>
    </row>
    <row r="128" spans="1: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sheetData>
  <sortState xmlns:xlrd2="http://schemas.microsoft.com/office/spreadsheetml/2017/richdata2" ref="I50:I56">
    <sortCondition ref="I50"/>
  </sortState>
  <mergeCells count="1">
    <mergeCell ref="I38:J3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D24:Q34"/>
  <sheetViews>
    <sheetView workbookViewId="0">
      <selection activeCell="N38" sqref="N38"/>
    </sheetView>
  </sheetViews>
  <sheetFormatPr defaultRowHeight="14.5"/>
  <cols>
    <col min="4" max="4" width="4.7265625" customWidth="1"/>
    <col min="14" max="14" width="10.7265625" customWidth="1"/>
    <col min="15" max="15" width="7.08984375" customWidth="1"/>
  </cols>
  <sheetData>
    <row r="24" spans="4:17">
      <c r="D24" s="100" t="s">
        <v>64</v>
      </c>
      <c r="E24" s="99" t="s">
        <v>73</v>
      </c>
      <c r="F24" s="99"/>
      <c r="G24" s="99"/>
      <c r="H24" s="99"/>
      <c r="I24" s="99"/>
      <c r="J24" s="99"/>
      <c r="K24" s="99"/>
      <c r="L24" s="99"/>
      <c r="M24" s="99"/>
      <c r="N24" s="99"/>
      <c r="O24" s="99"/>
      <c r="P24" s="99"/>
      <c r="Q24" s="99"/>
    </row>
    <row r="25" spans="4:17">
      <c r="D25" s="100"/>
      <c r="E25" s="99"/>
      <c r="F25" s="99"/>
      <c r="G25" s="99"/>
      <c r="H25" s="99"/>
      <c r="I25" s="99"/>
      <c r="J25" s="99"/>
      <c r="K25" s="99"/>
      <c r="L25" s="99"/>
      <c r="M25" s="99"/>
      <c r="N25" s="99"/>
      <c r="O25" s="99"/>
      <c r="P25" s="99"/>
      <c r="Q25" s="99"/>
    </row>
    <row r="26" spans="4:17" ht="14.5" customHeight="1">
      <c r="D26" s="100"/>
      <c r="E26" s="99"/>
      <c r="F26" s="99"/>
      <c r="G26" s="99"/>
      <c r="H26" s="99"/>
      <c r="I26" s="99"/>
      <c r="J26" s="99"/>
      <c r="K26" s="99"/>
      <c r="L26" s="99"/>
      <c r="M26" s="99"/>
      <c r="N26" s="99"/>
      <c r="O26" s="99"/>
      <c r="P26" s="99"/>
      <c r="Q26" s="99"/>
    </row>
    <row r="27" spans="4:17">
      <c r="D27" s="100"/>
      <c r="E27" s="99"/>
      <c r="F27" s="99"/>
      <c r="G27" s="99"/>
      <c r="H27" s="99"/>
      <c r="I27" s="99"/>
      <c r="J27" s="99"/>
      <c r="K27" s="99"/>
      <c r="L27" s="99"/>
      <c r="M27" s="99"/>
      <c r="N27" s="99"/>
      <c r="O27" s="99"/>
      <c r="P27" s="99"/>
      <c r="Q27" s="99"/>
    </row>
    <row r="28" spans="4:17" ht="15.5">
      <c r="D28" s="62"/>
      <c r="E28" s="63"/>
      <c r="F28" s="63"/>
      <c r="G28" s="63"/>
      <c r="H28" s="63"/>
      <c r="I28" s="63"/>
      <c r="J28" s="63"/>
      <c r="K28" s="63"/>
      <c r="L28" s="63"/>
      <c r="M28" s="63"/>
      <c r="N28" s="63"/>
      <c r="O28" s="63"/>
      <c r="P28" s="63"/>
      <c r="Q28" s="63"/>
    </row>
    <row r="29" spans="4:17">
      <c r="D29" s="100" t="s">
        <v>65</v>
      </c>
      <c r="E29" s="98" t="s">
        <v>70</v>
      </c>
      <c r="F29" s="98"/>
      <c r="G29" s="98"/>
      <c r="H29" s="98"/>
      <c r="I29" s="98"/>
      <c r="J29" s="98"/>
      <c r="K29" s="98"/>
      <c r="L29" s="98"/>
      <c r="M29" s="98"/>
      <c r="N29" s="98"/>
      <c r="O29" s="98"/>
      <c r="P29" s="98"/>
      <c r="Q29" s="98"/>
    </row>
    <row r="30" spans="4:17">
      <c r="D30" s="100"/>
      <c r="E30" s="98"/>
      <c r="F30" s="98"/>
      <c r="G30" s="98"/>
      <c r="H30" s="98"/>
      <c r="I30" s="98"/>
      <c r="J30" s="98"/>
      <c r="K30" s="98"/>
      <c r="L30" s="98"/>
      <c r="M30" s="98"/>
      <c r="N30" s="98"/>
      <c r="O30" s="98"/>
      <c r="P30" s="98"/>
      <c r="Q30" s="98"/>
    </row>
    <row r="31" spans="4:17" ht="15.5">
      <c r="D31" s="62"/>
      <c r="E31" s="63"/>
      <c r="F31" s="63"/>
      <c r="G31" s="63"/>
      <c r="H31" s="63"/>
      <c r="I31" s="63"/>
      <c r="J31" s="63"/>
      <c r="K31" s="63"/>
      <c r="L31" s="63"/>
      <c r="M31" s="63"/>
      <c r="N31" s="63"/>
      <c r="O31" s="63"/>
      <c r="P31" s="63"/>
      <c r="Q31" s="63"/>
    </row>
    <row r="32" spans="4:17" ht="21" customHeight="1">
      <c r="D32" s="67" t="s">
        <v>66</v>
      </c>
      <c r="E32" s="101" t="s">
        <v>82</v>
      </c>
      <c r="F32" s="102"/>
      <c r="G32" s="102"/>
      <c r="H32" s="102"/>
      <c r="I32" s="102"/>
      <c r="J32" s="102"/>
      <c r="K32" s="102"/>
      <c r="L32" s="102"/>
      <c r="M32" s="102"/>
      <c r="N32" s="102"/>
      <c r="O32" s="68">
        <f>N34/0.12</f>
        <v>7.0000000000000001E-3</v>
      </c>
      <c r="P32" s="82"/>
      <c r="Q32" s="66"/>
    </row>
    <row r="33" spans="5:16">
      <c r="P33" s="83"/>
    </row>
    <row r="34" spans="5:16">
      <c r="E34" t="s">
        <v>81</v>
      </c>
      <c r="N34">
        <f>0.01*0.084</f>
        <v>8.4000000000000003E-4</v>
      </c>
    </row>
  </sheetData>
  <mergeCells count="5">
    <mergeCell ref="E29:Q30"/>
    <mergeCell ref="E24:Q27"/>
    <mergeCell ref="D24:D27"/>
    <mergeCell ref="D29:D30"/>
    <mergeCell ref="E32:N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9"/>
  <sheetViews>
    <sheetView zoomScale="98" workbookViewId="0">
      <selection activeCell="C11" sqref="C11"/>
    </sheetView>
  </sheetViews>
  <sheetFormatPr defaultRowHeight="14.5"/>
  <cols>
    <col min="1" max="1" width="11.36328125" customWidth="1"/>
    <col min="2" max="2" width="11.26953125" customWidth="1"/>
  </cols>
  <sheetData>
    <row r="1" spans="1:2" ht="18.5">
      <c r="A1" s="73" t="s">
        <v>74</v>
      </c>
      <c r="B1" s="73" t="s">
        <v>75</v>
      </c>
    </row>
    <row r="2" spans="1:2" ht="18.5">
      <c r="A2" s="74" t="s">
        <v>64</v>
      </c>
      <c r="B2" s="79">
        <f>_xlfn.BINOM.DIST(10,25,0.4,FALSE)</f>
        <v>0.16115793869486375</v>
      </c>
    </row>
    <row r="3" spans="1:2" ht="18.5">
      <c r="A3" s="74" t="s">
        <v>65</v>
      </c>
      <c r="B3" s="79">
        <f>_xlfn.BINOM.DIST(4,25,0.4,TRUE)</f>
        <v>9.4708309251900786E-3</v>
      </c>
    </row>
    <row r="4" spans="1:2" ht="18.5">
      <c r="A4" s="74" t="s">
        <v>66</v>
      </c>
      <c r="B4" s="79">
        <f>1-_xlfn.BINOM.DIST(15,25,0.4,TRUE)</f>
        <v>1.3169073488885852E-2</v>
      </c>
    </row>
    <row r="5" spans="1:2" ht="18.5">
      <c r="A5" s="74" t="s">
        <v>67</v>
      </c>
      <c r="B5" s="79">
        <f>1-_xlfn.BINOM.DIST(2,25,0.4,TRUE)</f>
        <v>0.9995707026507481</v>
      </c>
    </row>
    <row r="6" spans="1:2" ht="18.5">
      <c r="A6" s="74" t="s">
        <v>68</v>
      </c>
      <c r="B6" s="79">
        <f>1-(_xlfn.BINOM.DIST(21,25,0.4,FALSE)+_xlfn.BINOM.DIST(22,25,0.4,FALSE)+_xlfn.BINOM.DIST(23,25,0.4,FALSE)+_xlfn.BINOM.DIST(24,25,0.4,FALSE)+_xlfn.BINOM.DIST(25,25,0.4,FALSE))</f>
        <v>0.99999183535386682</v>
      </c>
    </row>
    <row r="7" spans="1:2" ht="16.5" customHeight="1">
      <c r="A7" s="74" t="s">
        <v>69</v>
      </c>
      <c r="B7" s="72">
        <f>25*0.4</f>
        <v>10</v>
      </c>
    </row>
    <row r="9" spans="1:2" ht="16.5" customHeight="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Q36"/>
  <sheetViews>
    <sheetView zoomScaleNormal="100" workbookViewId="0">
      <selection activeCell="B27" sqref="B27"/>
    </sheetView>
  </sheetViews>
  <sheetFormatPr defaultRowHeight="14.5"/>
  <cols>
    <col min="1" max="1" width="36.1796875" bestFit="1" customWidth="1"/>
    <col min="2" max="2" width="7.1796875" bestFit="1" customWidth="1"/>
    <col min="3" max="3" width="12.26953125" customWidth="1"/>
    <col min="4" max="4" width="9.08984375" bestFit="1" customWidth="1"/>
    <col min="16" max="16" width="8.90625" bestFit="1" customWidth="1"/>
  </cols>
  <sheetData>
    <row r="1" spans="1:3">
      <c r="A1" s="3" t="s">
        <v>0</v>
      </c>
      <c r="B1" s="4" t="s">
        <v>1</v>
      </c>
      <c r="C1" s="4" t="s">
        <v>2</v>
      </c>
    </row>
    <row r="2" spans="1:3">
      <c r="A2" s="5">
        <v>1</v>
      </c>
      <c r="B2" s="5">
        <v>10</v>
      </c>
      <c r="C2" s="5">
        <v>9</v>
      </c>
    </row>
    <row r="3" spans="1:3">
      <c r="A3" s="5">
        <v>2</v>
      </c>
      <c r="B3" s="5">
        <v>3</v>
      </c>
      <c r="C3" s="5">
        <v>0</v>
      </c>
    </row>
    <row r="4" spans="1:3">
      <c r="A4" s="5">
        <v>3</v>
      </c>
      <c r="B4" s="5">
        <v>30</v>
      </c>
      <c r="C4" s="5">
        <v>100</v>
      </c>
    </row>
    <row r="5" spans="1:3">
      <c r="A5" s="5">
        <v>4</v>
      </c>
      <c r="B5" s="5">
        <v>5</v>
      </c>
      <c r="C5" s="5">
        <v>1</v>
      </c>
    </row>
    <row r="6" spans="1:3">
      <c r="A6" s="5">
        <v>5</v>
      </c>
      <c r="B6" s="5">
        <v>100</v>
      </c>
      <c r="C6" s="5">
        <v>400</v>
      </c>
    </row>
    <row r="7" spans="1:3">
      <c r="A7" s="5">
        <v>6</v>
      </c>
      <c r="B7" s="5">
        <v>20</v>
      </c>
      <c r="C7" s="59">
        <v>64</v>
      </c>
    </row>
    <row r="8" spans="1:3">
      <c r="C8" s="46"/>
    </row>
    <row r="11" spans="1:3">
      <c r="A11" s="80"/>
      <c r="B11" s="12"/>
    </row>
    <row r="12" spans="1:3">
      <c r="A12" s="80"/>
      <c r="B12" s="60"/>
    </row>
    <row r="14" spans="1:3">
      <c r="A14" s="81"/>
      <c r="B14" s="81"/>
      <c r="C14" s="81"/>
    </row>
    <row r="15" spans="1:3">
      <c r="A15" s="81"/>
      <c r="B15" s="81"/>
      <c r="C15" s="81"/>
    </row>
    <row r="17" spans="1:17" ht="18.5">
      <c r="A17" s="51" t="s">
        <v>64</v>
      </c>
    </row>
    <row r="18" spans="1:17">
      <c r="A18" s="103" t="s">
        <v>71</v>
      </c>
      <c r="B18" s="103"/>
      <c r="C18" s="103"/>
    </row>
    <row r="19" spans="1:17">
      <c r="A19" s="65" t="s">
        <v>1</v>
      </c>
      <c r="B19" s="65" t="s">
        <v>61</v>
      </c>
      <c r="C19" s="65" t="s">
        <v>62</v>
      </c>
    </row>
    <row r="20" spans="1:17">
      <c r="A20" s="64">
        <v>170</v>
      </c>
      <c r="B20" s="64">
        <v>13</v>
      </c>
      <c r="C20" s="64">
        <f>B20^2</f>
        <v>169</v>
      </c>
    </row>
    <row r="21" spans="1:17">
      <c r="A21" s="64">
        <v>170</v>
      </c>
      <c r="B21" s="64">
        <v>13</v>
      </c>
      <c r="C21" s="64">
        <f>B21^2</f>
        <v>169</v>
      </c>
      <c r="P21" s="61"/>
      <c r="Q21" s="61"/>
    </row>
    <row r="22" spans="1:17">
      <c r="B22" s="58"/>
      <c r="C22" s="46">
        <f>SUM(C20:C21)</f>
        <v>338</v>
      </c>
    </row>
    <row r="23" spans="1:17">
      <c r="A23" s="103" t="s">
        <v>72</v>
      </c>
      <c r="B23" s="103"/>
    </row>
    <row r="24" spans="1:17" ht="16" customHeight="1">
      <c r="A24" s="69" t="s">
        <v>63</v>
      </c>
      <c r="B24" s="69" t="s">
        <v>61</v>
      </c>
    </row>
    <row r="25" spans="1:17" ht="16" customHeight="1">
      <c r="A25" s="70">
        <f>500-A20-A21</f>
        <v>160</v>
      </c>
      <c r="B25" s="71">
        <f>C22^(1/2)</f>
        <v>18.384776310850235</v>
      </c>
      <c r="P25" s="58"/>
    </row>
    <row r="26" spans="1:17">
      <c r="B26" s="60"/>
    </row>
    <row r="27" spans="1:17">
      <c r="P27" s="60"/>
    </row>
    <row r="29" spans="1:17" ht="18.5">
      <c r="A29" s="51" t="s">
        <v>65</v>
      </c>
    </row>
    <row r="31" spans="1:17">
      <c r="A31" s="104" t="s">
        <v>77</v>
      </c>
      <c r="B31" s="105"/>
    </row>
    <row r="32" spans="1:17">
      <c r="A32" s="65" t="s">
        <v>55</v>
      </c>
      <c r="B32" s="64">
        <f>170+170+170</f>
        <v>510</v>
      </c>
    </row>
    <row r="33" spans="1:2">
      <c r="A33" s="65" t="s">
        <v>57</v>
      </c>
      <c r="B33" s="78">
        <f>(169+169+169)^(1/2)</f>
        <v>22.516660498395403</v>
      </c>
    </row>
    <row r="34" spans="1:2">
      <c r="A34" s="106" t="s">
        <v>78</v>
      </c>
      <c r="B34" s="107"/>
    </row>
    <row r="35" spans="1:2">
      <c r="A35" s="64" t="s">
        <v>79</v>
      </c>
      <c r="B35" s="78">
        <f>_xlfn.NORM.DIST(500,510,22.517,1)</f>
        <v>0.32848192770732021</v>
      </c>
    </row>
    <row r="36" spans="1:2">
      <c r="A36" s="64" t="s">
        <v>80</v>
      </c>
      <c r="B36" s="78">
        <f>1-B35</f>
        <v>0.67151807229267979</v>
      </c>
    </row>
  </sheetData>
  <mergeCells count="4">
    <mergeCell ref="A23:B23"/>
    <mergeCell ref="A18:C18"/>
    <mergeCell ref="A31:B31"/>
    <mergeCell ref="A34:B3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C7"/>
  <sheetViews>
    <sheetView workbookViewId="0">
      <selection activeCell="G15" sqref="G15"/>
    </sheetView>
  </sheetViews>
  <sheetFormatPr defaultRowHeight="14.5"/>
  <cols>
    <col min="1" max="1" width="10.6328125" bestFit="1" customWidth="1"/>
    <col min="2" max="2" width="11.08984375" bestFit="1" customWidth="1"/>
  </cols>
  <sheetData>
    <row r="1" spans="1:3" ht="18.5">
      <c r="A1" s="73" t="s">
        <v>74</v>
      </c>
      <c r="B1" s="73" t="s">
        <v>75</v>
      </c>
    </row>
    <row r="2" spans="1:3" ht="18.5">
      <c r="A2" s="74" t="s">
        <v>64</v>
      </c>
      <c r="B2" s="75">
        <f>1-_xlfn.NORM.DIST(10,7.5,2.1,TRUE)</f>
        <v>0.1169296413463724</v>
      </c>
    </row>
    <row r="3" spans="1:3" ht="18.5">
      <c r="A3" s="74" t="s">
        <v>65</v>
      </c>
      <c r="B3" s="75">
        <f>_xlfn.NORM.DIST(9,7.5,2.1,TRUE)-_xlfn.NORM.DIST(7,7.5,2.1,TRUE)</f>
        <v>0.35657112397130697</v>
      </c>
    </row>
    <row r="4" spans="1:3" ht="18.5">
      <c r="A4" s="74" t="s">
        <v>66</v>
      </c>
      <c r="B4" s="75">
        <f>_xlfn.NORM.DIST(2.999,7.5,2.1,TRUE)</f>
        <v>1.6043171034521252E-2</v>
      </c>
    </row>
    <row r="5" spans="1:3" ht="18.5">
      <c r="A5" s="74" t="s">
        <v>67</v>
      </c>
      <c r="B5" s="75">
        <f>_xlfn.NORM.INV(0.05,7.5,2.1)</f>
        <v>4.0458073834019075</v>
      </c>
      <c r="C5" s="77" t="s">
        <v>76</v>
      </c>
    </row>
    <row r="7" spans="1:3">
      <c r="B7" s="7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Rubric</vt:lpstr>
      <vt:lpstr>HousingPrice</vt:lpstr>
      <vt:lpstr>Car Accident</vt:lpstr>
      <vt:lpstr>Myopic</vt:lpstr>
      <vt:lpstr>Tires</vt:lpstr>
      <vt:lpstr>Study Survey</vt:lpstr>
    </vt:vector>
  </TitlesOfParts>
  <Company>Home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dc:creator>
  <cp:lastModifiedBy>Angelo Lambertini</cp:lastModifiedBy>
  <cp:lastPrinted>2020-10-22T01:01:39Z</cp:lastPrinted>
  <dcterms:created xsi:type="dcterms:W3CDTF">2010-10-22T07:31:47Z</dcterms:created>
  <dcterms:modified xsi:type="dcterms:W3CDTF">2023-11-05T23:40:08Z</dcterms:modified>
</cp:coreProperties>
</file>