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<sst xmlns="http://schemas.openxmlformats.org/spreadsheetml/2006/main" count="427" uniqueCount="173">
  <si>
    <t>L'url e' presente in:</t>
  </si>
  <si>
    <t>Altri Attributi Presenti:</t>
  </si>
  <si>
    <t>SITO</t>
  </si>
  <si>
    <t>PAGINA VIDEO</t>
  </si>
  <si>
    <t>URL del video</t>
  </si>
  <si>
    <t>Risultato Diffbot</t>
  </si>
  <si>
    <t>Risultato Video API</t>
  </si>
  <si>
    <t>Don't Know</t>
  </si>
  <si>
    <t>&lt;video@src&gt;</t>
  </si>
  <si>
    <t>&lt;video.source&gt;</t>
  </si>
  <si>
    <t>data-attr</t>
  </si>
  <si>
    <t>&lt;object&gt;</t>
  </si>
  <si>
    <t>&lt;embed@src&gt;</t>
  </si>
  <si>
    <t>&lt;iframe&gt;</t>
  </si>
  <si>
    <t>Facebook Open Graph</t>
  </si>
  <si>
    <t>Youtube</t>
  </si>
  <si>
    <t>Twitter player stream</t>
  </si>
  <si>
    <t>Javascript</t>
  </si>
  <si>
    <t>HTTP log</t>
  </si>
  <si>
    <t>json-ld</t>
  </si>
  <si>
    <t>json-ld redirect</t>
  </si>
  <si>
    <t>Microdata</t>
  </si>
  <si>
    <t>RDFa</t>
  </si>
  <si>
    <t>Dimensione</t>
  </si>
  <si>
    <t>Durata</t>
  </si>
  <si>
    <t>Mime</t>
  </si>
  <si>
    <t>Data Upload</t>
  </si>
  <si>
    <t>Lingua</t>
  </si>
  <si>
    <t>Titolo</t>
  </si>
  <si>
    <t>https://www.loghome.com/</t>
  </si>
  <si>
    <t>SI</t>
  </si>
  <si>
    <t>X</t>
  </si>
  <si>
    <t>1280x720</t>
  </si>
  <si>
    <t>51s</t>
  </si>
  <si>
    <t>video/mp4</t>
  </si>
  <si>
    <t>inglese</t>
  </si>
  <si>
    <t>Why You Need to Seal Your Log Ends</t>
  </si>
  <si>
    <t>http://mikelynchcartoons.blogspot.com/</t>
  </si>
  <si>
    <t>126s</t>
  </si>
  <si>
    <t>Rewriting the Rules of Success in the Comic Book World</t>
  </si>
  <si>
    <t>https://newsmaven.io/</t>
  </si>
  <si>
    <t>NO</t>
  </si>
  <si>
    <t>Shooting In Compton</t>
  </si>
  <si>
    <t>https://talkiesnetwork.com/</t>
  </si>
  <si>
    <t>643s</t>
  </si>
  <si>
    <t>Super Mario 3D World: Just Not Seeing Eye to Eye - Talkies Play | Part 2 |</t>
  </si>
  <si>
    <t>http://www.theroot.com/</t>
  </si>
  <si>
    <t>http://redkiteprayer.com/</t>
  </si>
  <si>
    <t>1920x1080</t>
  </si>
  <si>
    <t>338s</t>
  </si>
  <si>
    <t>Salsa Cycles Presents: I Ride For Her</t>
  </si>
  <si>
    <t>http://framinghamsource.com/</t>
  </si>
  <si>
    <t>117s</t>
  </si>
  <si>
    <t>Framingham PD Recruitment Video</t>
  </si>
  <si>
    <t>https://www.higheredtoday.org/</t>
  </si>
  <si>
    <t>3950s</t>
  </si>
  <si>
    <t>Dealing With the Historical Injustice of Slavery on Today\'s College Campuses</t>
  </si>
  <si>
    <t>http://www.repmanblog.com/</t>
  </si>
  <si>
    <t>640x360</t>
  </si>
  <si>
    <t>74s</t>
  </si>
  <si>
    <t>video/webm</t>
  </si>
  <si>
    <t>Vote Different</t>
  </si>
  <si>
    <t>https://lawandcrime.com/</t>
  </si>
  <si>
    <t>1372s</t>
  </si>
  <si>
    <t>Daily Debrief with Aaron Keller &amp; Guest Francey Hakes 11/28/18</t>
  </si>
  <si>
    <t>https://speedonthewater.com/</t>
  </si>
  <si>
    <t>103s</t>
  </si>
  <si>
    <t>The Boardwalk at Waves and Wheels Is Officially Open</t>
  </si>
  <si>
    <t>https://www.statesboroherald.com/</t>
  </si>
  <si>
    <t>https://www.benarnews.org/english/</t>
  </si>
  <si>
    <t>http://www.geeksofdoom.com/</t>
  </si>
  <si>
    <t>162s</t>
  </si>
  <si>
    <t>Fallout 76 â€“ The Power of the Atom! Intro to Nukes Gameplay Video</t>
  </si>
  <si>
    <t>http://www.bpnews.net/</t>
  </si>
  <si>
    <t>640x480</t>
  </si>
  <si>
    <t>1346s</t>
  </si>
  <si>
    <t>One Sacred Effort - Forged By Faith - Full Version</t>
  </si>
  <si>
    <t>http://www.michiganbusinessnetwork.com/blog</t>
  </si>
  <si>
    <t>4044s</t>
  </si>
  <si>
    <t>2017 International Business Luncheon | Dr. Doug Barry</t>
  </si>
  <si>
    <t>https://www.sarasotapost.com/</t>
  </si>
  <si>
    <t>227s</t>
  </si>
  <si>
    <t>HAPPY STATE</t>
  </si>
  <si>
    <t>https://www.healthyway.com/</t>
  </si>
  <si>
    <t>https://www.epluribusloonum.com/</t>
  </si>
  <si>
    <t>Eddie Segura | Atletico Huila</t>
  </si>
  <si>
    <t>http://www.taylorwalkerfit.com</t>
  </si>
  <si>
    <t>118s</t>
  </si>
  <si>
    <t>Bethesda Health Offers Genetic Testing for Cancer Prevention, Early Detection</t>
  </si>
  <si>
    <t>http://minasaywhat.com/</t>
  </si>
  <si>
    <t>1339s</t>
  </si>
  <si>
    <t>Mariah Carey And Mina SayWhat Talk Featuring Hip Hop Artists On Pop Songs &amp; Being On The Voice</t>
  </si>
  <si>
    <t>https://www.ednc.org/</t>
  </si>
  <si>
    <t>97s</t>
  </si>
  <si>
    <t>Action based learning at Hollister Elementary in Halifax</t>
  </si>
  <si>
    <t>http://www.sandhillsexpress.com/</t>
  </si>
  <si>
    <t>https://theglobalobservatory.org/</t>
  </si>
  <si>
    <t>290s</t>
  </si>
  <si>
    <t>Interview with Irene Santiago</t>
  </si>
  <si>
    <t>http://www.wokv.com/</t>
  </si>
  <si>
    <t>1280x1080</t>
  </si>
  <si>
    <t>53s</t>
  </si>
  <si>
    <t>Worldwide Search Underway for Rare Blood Type to Save Toddler With Cancer</t>
  </si>
  <si>
    <t>http://thefreshexchange.com/</t>
  </si>
  <si>
    <t>120s</t>
  </si>
  <si>
    <t>How to Cure the Winter Blues</t>
  </si>
  <si>
    <t>https://www.actionnewsjax.com/</t>
  </si>
  <si>
    <t>55s</t>
  </si>
  <si>
    <t>First Alert: 7 Day Forecast, December 4, 2018</t>
  </si>
  <si>
    <t>https://thefreshtoast.com/</t>
  </si>
  <si>
    <t>98s</t>
  </si>
  <si>
    <t>Silent Night Deadly Night (1984)-RED BAND TRAILER</t>
  </si>
  <si>
    <t>http://www.nationalmemo.com/</t>
  </si>
  <si>
    <t>135s</t>
  </si>
  <si>
    <t>US, China reach 90-day ceasefire in their trade dispute</t>
  </si>
  <si>
    <t>http://www.aggman.com/</t>
  </si>
  <si>
    <t>151s</t>
  </si>
  <si>
    <t>Worcester rollover</t>
  </si>
  <si>
    <t>http://www.battleswarmblog.com/</t>
  </si>
  <si>
    <t>174s</t>
  </si>
  <si>
    <t>Gun Confiscation is Clearly the Goal - Tucker Carlson &amp; Colion Noir</t>
  </si>
  <si>
    <t>https://chicagomaroon.com/</t>
  </si>
  <si>
    <t>NON TROVATO</t>
  </si>
  <si>
    <t>http://www.beautifullife.info/</t>
  </si>
  <si>
    <t>253s</t>
  </si>
  <si>
    <t>video/web,</t>
  </si>
  <si>
    <t>live painting show - Woman's life</t>
  </si>
  <si>
    <t>http://hungrylobbyist.com/</t>
  </si>
  <si>
    <t>https://www.coastalreview.org/</t>
  </si>
  <si>
    <t>101s</t>
  </si>
  <si>
    <t>Combating global warming with seaweed</t>
  </si>
  <si>
    <t>http://keyw.com/</t>
  </si>
  <si>
    <t>https://b969fm.com/</t>
  </si>
  <si>
    <t>182s</t>
  </si>
  <si>
    <t>AUTOMATIC CAR WASH TUNNEL MACHINE WITH LAVAFALL MADE BY SHUIFU CHINA</t>
  </si>
  <si>
    <t>http://2politicaljunkies.blogspot.in/</t>
  </si>
  <si>
    <t>480x360</t>
  </si>
  <si>
    <t>179s</t>
  </si>
  <si>
    <t>Basted in Blood</t>
  </si>
  <si>
    <t>https://970wfla.iheart.com/</t>
  </si>
  <si>
    <t>http://931amor.lamusica.com/</t>
  </si>
  <si>
    <t>705s</t>
  </si>
  <si>
    <t>Piso 21 Visita La Bodega de la Mañana</t>
  </si>
  <si>
    <t>http://abbafirst.com/news/</t>
  </si>
  <si>
    <t>363s</t>
  </si>
  <si>
    <t>Frank: Abolish Fannie and Freddie</t>
  </si>
  <si>
    <t>https://acadianasthriftymom.com/</t>
  </si>
  <si>
    <t>Toy Story 4 | Teaser Trailer Reaction</t>
  </si>
  <si>
    <t>http://accesswdun.com/</t>
  </si>
  <si>
    <t>251s</t>
  </si>
  <si>
    <t>Athlete of the Week: Cam Gwynn, Chestatee Basketball</t>
  </si>
  <si>
    <t>http://www.adelnews.com/</t>
  </si>
  <si>
    <t>https://adorethem.com/</t>
  </si>
  <si>
    <t>254s</t>
  </si>
  <si>
    <t>Comfortable: 50 People 1 Question</t>
  </si>
  <si>
    <t>http://adventuremomblog.com/</t>
  </si>
  <si>
    <t>24s</t>
  </si>
  <si>
    <t>https://afdb.einnews.com/</t>
  </si>
  <si>
    <t>EINNews.com Onboarding</t>
  </si>
  <si>
    <t>http://www.bigislandvideonews.com/</t>
  </si>
  <si>
    <t>2453s</t>
  </si>
  <si>
    <t>Hawaii County Council Inauguration (Dec. 3, 2018)</t>
  </si>
  <si>
    <t>http://www.worldstarhiphop.com/videos/</t>
  </si>
  <si>
    <t>Man Confronts Teacher For Putting His Grandson &amp; Other Kids In A Dress! "We Don’t Do The Transgender &amp; All That"</t>
  </si>
  <si>
    <t>http://vineyardgazette.com/</t>
  </si>
  <si>
    <t>79s</t>
  </si>
  <si>
    <t>Women Rising</t>
  </si>
  <si>
    <t>SEZIONE</t>
  </si>
  <si>
    <t>PAGINE ANALIZZATE</t>
  </si>
  <si>
    <t>TROVATI MANUALMENTE</t>
  </si>
  <si>
    <t>TROVATI DA DIFFBOT</t>
  </si>
  <si>
    <t>TROVATI DA VIDEO API</t>
  </si>
  <si>
    <t>RISULTATO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</si>
</sst>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5">
    <font>
      <sz val="10.0"/>
      <color rgb="FF000000"/>
      <name val="Arial"/>
    </font>
    <font>
      <b/>
    </font>
    <font/>
    <font>
      <u/>
      <color rgb="FF1155CC"/>
    </font>
    <font>
      <u/>
      <color rgb="FF1155CC"/>
      <name val="Arial"/>
    </font>
    <font>
      <u/>
      <color rgb="FF0000FF"/>
      <name val="Arial"/>
    </font>
    <font>
      <name val="Arial"/>
    </font>
    <font>
      <b/>
      <name val="Arial"/>
    </font>
    <font>
      <sz val="10.0"/>
      <color rgb="FF333333"/>
      <name val="Arial"/>
    </font>
    <font>
      <u/>
      <color rgb="FF1155CC"/>
      <name val="Arial"/>
    </font>
    <font>
      <u/>
      <color rgb="FF1155CC"/>
    </font>
    <font>
      <u/>
      <color rgb="FF1155CC"/>
      <name val="Arial"/>
    </font>
    <font>
      <u/>
      <color rgb="FF0000FF"/>
      <name val="Arial"/>
    </font>
    <font>
      <color rgb="FF000000"/>
      <name val="Arial"/>
    </font>
    <font>
      <color rgb="FF333333"/>
      <name val="&quot;dejavu sans mono&quot;"/>
    </font>
    <font>
      <sz val="11.0"/>
      <color rgb="FF333333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sz val="10.0"/>
      <color rgb="FF000000"/>
      <name val="Monospace"/>
    </font>
    <font>
      <u/>
      <color rgb="FF1155CC"/>
      <name val="Arial"/>
    </font>
    <font>
      <sz val="11.0"/>
      <color rgb="FF000000"/>
      <name val="Inconsolata"/>
    </font>
    <font>
      <u/>
      <color rgb="FF1155CC"/>
      <name val="Arial"/>
    </font>
    <font>
      <u/>
      <color rgb="FF1155CC"/>
      <name val="Arial"/>
    </font>
    <font>
      <color rgb="FF333333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5F5F5"/>
        <bgColor rgb="FFF5F5F5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1" numFmtId="0" xfId="0" applyAlignment="1" applyBorder="1" applyFont="1">
      <alignment horizontal="center" readingOrder="0"/>
    </xf>
    <xf borderId="0" fillId="0" fontId="3" numFmtId="0" xfId="0" applyAlignment="1" applyFont="1">
      <alignment readingOrder="0" shrinkToFit="0" wrapText="1"/>
    </xf>
    <xf borderId="4" fillId="4" fontId="4" numFmtId="0" xfId="0" applyAlignment="1" applyBorder="1" applyFill="1" applyFont="1">
      <alignment horizontal="center" readingOrder="0"/>
    </xf>
    <xf borderId="4" fillId="0" fontId="5" numFmtId="0" xfId="0" applyAlignment="1" applyBorder="1" applyFont="1">
      <alignment horizontal="center" readingOrder="0" vertical="bottom"/>
    </xf>
    <xf borderId="4" fillId="0" fontId="6" numFmtId="0" xfId="0" applyAlignment="1" applyBorder="1" applyFont="1">
      <alignment horizontal="center" readingOrder="0" vertical="bottom"/>
    </xf>
    <xf borderId="4" fillId="0" fontId="7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4" fillId="4" fontId="8" numFmtId="0" xfId="0" applyAlignment="1" applyBorder="1" applyFont="1">
      <alignment horizontal="left" readingOrder="0"/>
    </xf>
    <xf borderId="4" fillId="0" fontId="9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/>
    </xf>
    <xf borderId="4" fillId="0" fontId="2" numFmtId="165" xfId="0" applyAlignment="1" applyBorder="1" applyFont="1" applyNumberFormat="1">
      <alignment horizontal="center" readingOrder="0"/>
    </xf>
    <xf borderId="4" fillId="4" fontId="8" numFmtId="0" xfId="0" applyAlignment="1" applyBorder="1" applyFont="1">
      <alignment readingOrder="0"/>
    </xf>
    <xf borderId="4" fillId="0" fontId="10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horizontal="center"/>
    </xf>
    <xf borderId="0" fillId="4" fontId="11" numFmtId="0" xfId="0" applyAlignment="1" applyFont="1">
      <alignment horizontal="center" readingOrder="0"/>
    </xf>
    <xf borderId="4" fillId="0" fontId="6" numFmtId="0" xfId="0" applyAlignment="1" applyBorder="1" applyFont="1">
      <alignment readingOrder="0"/>
    </xf>
    <xf borderId="4" fillId="0" fontId="12" numFmtId="0" xfId="0" applyAlignment="1" applyBorder="1" applyFont="1">
      <alignment horizontal="center" vertical="bottom"/>
    </xf>
    <xf borderId="4" fillId="4" fontId="13" numFmtId="0" xfId="0" applyAlignment="1" applyBorder="1" applyFont="1">
      <alignment horizontal="left" readingOrder="0"/>
    </xf>
    <xf borderId="4" fillId="4" fontId="14" numFmtId="0" xfId="0" applyAlignment="1" applyBorder="1" applyFont="1">
      <alignment horizontal="left" readingOrder="0"/>
    </xf>
    <xf borderId="4" fillId="0" fontId="15" numFmtId="0" xfId="0" applyAlignment="1" applyBorder="1" applyFont="1">
      <alignment readingOrder="0"/>
    </xf>
    <xf borderId="4" fillId="4" fontId="16" numFmtId="0" xfId="0" applyAlignment="1" applyBorder="1" applyFont="1">
      <alignment readingOrder="0"/>
    </xf>
    <xf borderId="4" fillId="0" fontId="6" numFmtId="0" xfId="0" applyAlignment="1" applyBorder="1" applyFont="1">
      <alignment horizontal="center" readingOrder="0" vertical="bottom"/>
    </xf>
    <xf borderId="4" fillId="4" fontId="13" numFmtId="0" xfId="0" applyAlignment="1" applyBorder="1" applyFont="1">
      <alignment readingOrder="0"/>
    </xf>
    <xf borderId="4" fillId="0" fontId="17" numFmtId="0" xfId="0" applyAlignment="1" applyBorder="1" applyFont="1">
      <alignment readingOrder="0" shrinkToFit="0" vertical="bottom" wrapText="0"/>
    </xf>
    <xf borderId="0" fillId="0" fontId="18" numFmtId="0" xfId="0" applyAlignment="1" applyFont="1">
      <alignment readingOrder="0" shrinkToFit="0" vertical="bottom" wrapText="0"/>
    </xf>
    <xf borderId="0" fillId="0" fontId="19" numFmtId="0" xfId="0" applyAlignment="1" applyFont="1">
      <alignment horizontal="center" readingOrder="0"/>
    </xf>
    <xf borderId="4" fillId="0" fontId="6" numFmtId="0" xfId="0" applyAlignment="1" applyBorder="1" applyFont="1">
      <alignment horizontal="left" readingOrder="0"/>
    </xf>
    <xf borderId="4" fillId="4" fontId="6" numFmtId="0" xfId="0" applyAlignment="1" applyBorder="1" applyFont="1">
      <alignment horizontal="left" readingOrder="0"/>
    </xf>
    <xf borderId="0" fillId="0" fontId="20" numFmtId="0" xfId="0" applyAlignment="1" applyFont="1">
      <alignment shrinkToFit="0" vertical="bottom" wrapText="0"/>
    </xf>
    <xf borderId="0" fillId="0" fontId="6" numFmtId="0" xfId="0" applyAlignment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horizontal="center"/>
    </xf>
    <xf borderId="4" fillId="5" fontId="7" numFmtId="0" xfId="0" applyAlignment="1" applyBorder="1" applyFill="1" applyFont="1">
      <alignment horizontal="center" vertical="bottom"/>
    </xf>
    <xf borderId="3" fillId="5" fontId="7" numFmtId="0" xfId="0" applyAlignment="1" applyBorder="1" applyFont="1">
      <alignment horizontal="center" vertical="bottom"/>
    </xf>
    <xf borderId="3" fillId="5" fontId="7" numFmtId="0" xfId="0" applyAlignment="1" applyBorder="1" applyFont="1">
      <alignment horizontal="center" readingOrder="0" vertical="bottom"/>
    </xf>
    <xf borderId="3" fillId="5" fontId="7" numFmtId="0" xfId="0" applyAlignment="1" applyBorder="1" applyFont="1">
      <alignment horizontal="center" vertical="bottom"/>
    </xf>
    <xf borderId="4" fillId="5" fontId="7" numFmtId="0" xfId="0" applyAlignment="1" applyBorder="1" applyFont="1">
      <alignment horizontal="center" readingOrder="0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vertical="bottom"/>
    </xf>
    <xf borderId="5" fillId="6" fontId="7" numFmtId="0" xfId="0" applyAlignment="1" applyBorder="1" applyFill="1" applyFont="1">
      <alignment horizontal="center" vertical="bottom"/>
    </xf>
    <xf borderId="6" fillId="6" fontId="7" numFmtId="0" xfId="0" applyAlignment="1" applyBorder="1" applyFont="1">
      <alignment horizontal="center" vertical="bottom"/>
    </xf>
    <xf borderId="6" fillId="6" fontId="7" numFmtId="0" xfId="0" applyAlignment="1" applyBorder="1" applyFont="1">
      <alignment horizontal="center" vertical="bottom"/>
    </xf>
    <xf borderId="4" fillId="6" fontId="7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21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readingOrder="0"/>
    </xf>
    <xf borderId="0" fillId="4" fontId="6" numFmtId="0" xfId="0" applyAlignment="1" applyFont="1">
      <alignment readingOrder="0"/>
    </xf>
    <xf borderId="0" fillId="0" fontId="22" numFmtId="0" xfId="0" applyAlignment="1" applyFont="1">
      <alignment readingOrder="0" shrinkToFit="0" vertical="bottom" wrapText="0"/>
    </xf>
    <xf borderId="0" fillId="0" fontId="6" numFmtId="0" xfId="0" applyAlignment="1" applyFont="1">
      <alignment horizontal="center" readingOrder="0" vertical="bottom"/>
    </xf>
    <xf borderId="0" fillId="4" fontId="13" numFmtId="0" xfId="0" applyAlignment="1" applyFont="1">
      <alignment horizontal="left" readingOrder="0"/>
    </xf>
    <xf borderId="0" fillId="0" fontId="23" numFmtId="0" xfId="0" applyAlignment="1" applyFont="1">
      <alignment vertical="bottom"/>
    </xf>
    <xf borderId="0" fillId="0" fontId="6" numFmtId="0" xfId="0" applyFont="1"/>
    <xf borderId="0" fillId="4" fontId="8" numFmtId="0" xfId="0" applyAlignment="1" applyFont="1">
      <alignment readingOrder="0"/>
    </xf>
    <xf borderId="0" fillId="4" fontId="8" numFmtId="0" xfId="0" applyAlignment="1" applyFont="1">
      <alignment horizontal="left" readingOrder="0"/>
    </xf>
    <xf borderId="0" fillId="7" fontId="24" numFmtId="0" xfId="0" applyAlignment="1" applyFill="1" applyFont="1">
      <alignment readingOrder="0" shrinkToFit="0" wrapText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931amor.lamusica.com/" TargetMode="External"/><Relationship Id="rId42" Type="http://schemas.openxmlformats.org/officeDocument/2006/relationships/hyperlink" Target="https://acadianasthriftymom.com/" TargetMode="External"/><Relationship Id="rId41" Type="http://schemas.openxmlformats.org/officeDocument/2006/relationships/hyperlink" Target="http://abbafirst.com/news/" TargetMode="External"/><Relationship Id="rId44" Type="http://schemas.openxmlformats.org/officeDocument/2006/relationships/hyperlink" Target="http://www.adelnews.com/" TargetMode="External"/><Relationship Id="rId43" Type="http://schemas.openxmlformats.org/officeDocument/2006/relationships/hyperlink" Target="http://accesswdun.com/" TargetMode="External"/><Relationship Id="rId46" Type="http://schemas.openxmlformats.org/officeDocument/2006/relationships/hyperlink" Target="http://adventuremomblog.com/" TargetMode="External"/><Relationship Id="rId45" Type="http://schemas.openxmlformats.org/officeDocument/2006/relationships/hyperlink" Target="https://adorethem.com/" TargetMode="External"/><Relationship Id="rId1" Type="http://schemas.openxmlformats.org/officeDocument/2006/relationships/hyperlink" Target="https://www.loghome.com/" TargetMode="External"/><Relationship Id="rId2" Type="http://schemas.openxmlformats.org/officeDocument/2006/relationships/hyperlink" Target="http://mikelynchcartoons.blogspot.com/" TargetMode="External"/><Relationship Id="rId3" Type="http://schemas.openxmlformats.org/officeDocument/2006/relationships/hyperlink" Target="https://newsmaven.io/" TargetMode="External"/><Relationship Id="rId4" Type="http://schemas.openxmlformats.org/officeDocument/2006/relationships/hyperlink" Target="https://talkiesnetwork.com/" TargetMode="External"/><Relationship Id="rId9" Type="http://schemas.openxmlformats.org/officeDocument/2006/relationships/hyperlink" Target="http://www.repmanblog.com/" TargetMode="External"/><Relationship Id="rId48" Type="http://schemas.openxmlformats.org/officeDocument/2006/relationships/hyperlink" Target="http://www.bigislandvideonews.com/" TargetMode="External"/><Relationship Id="rId47" Type="http://schemas.openxmlformats.org/officeDocument/2006/relationships/hyperlink" Target="https://afdb.einnews.com/" TargetMode="External"/><Relationship Id="rId49" Type="http://schemas.openxmlformats.org/officeDocument/2006/relationships/hyperlink" Target="http://www.worldstarhiphop.com/videos/" TargetMode="External"/><Relationship Id="rId5" Type="http://schemas.openxmlformats.org/officeDocument/2006/relationships/hyperlink" Target="http://www.theroot.com/" TargetMode="External"/><Relationship Id="rId6" Type="http://schemas.openxmlformats.org/officeDocument/2006/relationships/hyperlink" Target="http://redkiteprayer.com/" TargetMode="External"/><Relationship Id="rId7" Type="http://schemas.openxmlformats.org/officeDocument/2006/relationships/hyperlink" Target="http://framinghamsource.com/" TargetMode="External"/><Relationship Id="rId8" Type="http://schemas.openxmlformats.org/officeDocument/2006/relationships/hyperlink" Target="https://www.higheredtoday.org/" TargetMode="External"/><Relationship Id="rId31" Type="http://schemas.openxmlformats.org/officeDocument/2006/relationships/hyperlink" Target="http://www.battleswarmblog.com/" TargetMode="External"/><Relationship Id="rId30" Type="http://schemas.openxmlformats.org/officeDocument/2006/relationships/hyperlink" Target="http://www.aggman.com/" TargetMode="External"/><Relationship Id="rId33" Type="http://schemas.openxmlformats.org/officeDocument/2006/relationships/hyperlink" Target="http://www.beautifullife.info/" TargetMode="External"/><Relationship Id="rId32" Type="http://schemas.openxmlformats.org/officeDocument/2006/relationships/hyperlink" Target="https://chicagomaroon.com/" TargetMode="External"/><Relationship Id="rId35" Type="http://schemas.openxmlformats.org/officeDocument/2006/relationships/hyperlink" Target="https://www.coastalreview.org/" TargetMode="External"/><Relationship Id="rId34" Type="http://schemas.openxmlformats.org/officeDocument/2006/relationships/hyperlink" Target="http://hungrylobbyist.com/" TargetMode="External"/><Relationship Id="rId37" Type="http://schemas.openxmlformats.org/officeDocument/2006/relationships/hyperlink" Target="https://b969fm.com/" TargetMode="External"/><Relationship Id="rId36" Type="http://schemas.openxmlformats.org/officeDocument/2006/relationships/hyperlink" Target="http://keyw.com/" TargetMode="External"/><Relationship Id="rId39" Type="http://schemas.openxmlformats.org/officeDocument/2006/relationships/hyperlink" Target="https://970wfla.iheart.com/" TargetMode="External"/><Relationship Id="rId38" Type="http://schemas.openxmlformats.org/officeDocument/2006/relationships/hyperlink" Target="http://2politicaljunkies.blogspot.in/" TargetMode="External"/><Relationship Id="rId20" Type="http://schemas.openxmlformats.org/officeDocument/2006/relationships/hyperlink" Target="http://www.taylorwalkerfit.com" TargetMode="External"/><Relationship Id="rId22" Type="http://schemas.openxmlformats.org/officeDocument/2006/relationships/hyperlink" Target="https://www.ednc.org/" TargetMode="External"/><Relationship Id="rId21" Type="http://schemas.openxmlformats.org/officeDocument/2006/relationships/hyperlink" Target="http://minasaywhat.com/" TargetMode="External"/><Relationship Id="rId24" Type="http://schemas.openxmlformats.org/officeDocument/2006/relationships/hyperlink" Target="https://theglobalobservatory.org/" TargetMode="External"/><Relationship Id="rId23" Type="http://schemas.openxmlformats.org/officeDocument/2006/relationships/hyperlink" Target="http://www.sandhillsexpress.com/" TargetMode="External"/><Relationship Id="rId26" Type="http://schemas.openxmlformats.org/officeDocument/2006/relationships/hyperlink" Target="http://thefreshexchange.com/" TargetMode="External"/><Relationship Id="rId25" Type="http://schemas.openxmlformats.org/officeDocument/2006/relationships/hyperlink" Target="http://www.wokv.com/" TargetMode="External"/><Relationship Id="rId28" Type="http://schemas.openxmlformats.org/officeDocument/2006/relationships/hyperlink" Target="https://thefreshtoast.com/" TargetMode="External"/><Relationship Id="rId27" Type="http://schemas.openxmlformats.org/officeDocument/2006/relationships/hyperlink" Target="https://www.actionnewsjax.com/" TargetMode="External"/><Relationship Id="rId29" Type="http://schemas.openxmlformats.org/officeDocument/2006/relationships/hyperlink" Target="http://www.nationalmemo.com/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://vineyardgazette.com/" TargetMode="External"/><Relationship Id="rId11" Type="http://schemas.openxmlformats.org/officeDocument/2006/relationships/hyperlink" Target="https://speedonthewater.com/" TargetMode="External"/><Relationship Id="rId10" Type="http://schemas.openxmlformats.org/officeDocument/2006/relationships/hyperlink" Target="https://lawandcrime.com/" TargetMode="External"/><Relationship Id="rId13" Type="http://schemas.openxmlformats.org/officeDocument/2006/relationships/hyperlink" Target="https://www.benarnews.org/english/" TargetMode="External"/><Relationship Id="rId12" Type="http://schemas.openxmlformats.org/officeDocument/2006/relationships/hyperlink" Target="https://www.statesboroherald.com/" TargetMode="External"/><Relationship Id="rId15" Type="http://schemas.openxmlformats.org/officeDocument/2006/relationships/hyperlink" Target="http://www.bpnews.net/" TargetMode="External"/><Relationship Id="rId14" Type="http://schemas.openxmlformats.org/officeDocument/2006/relationships/hyperlink" Target="http://www.geeksofdoom.com/" TargetMode="External"/><Relationship Id="rId17" Type="http://schemas.openxmlformats.org/officeDocument/2006/relationships/hyperlink" Target="https://www.sarasotapost.com/" TargetMode="External"/><Relationship Id="rId16" Type="http://schemas.openxmlformats.org/officeDocument/2006/relationships/hyperlink" Target="http://www.michiganbusinessnetwork.com/blog" TargetMode="External"/><Relationship Id="rId19" Type="http://schemas.openxmlformats.org/officeDocument/2006/relationships/hyperlink" Target="https://www.epluribusloonum.com/" TargetMode="External"/><Relationship Id="rId18" Type="http://schemas.openxmlformats.org/officeDocument/2006/relationships/hyperlink" Target="https://www.healthywa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57"/>
    <col customWidth="1" min="2" max="2" width="23.43"/>
    <col customWidth="1" min="3" max="3" width="27.0"/>
    <col customWidth="1" min="4" max="4" width="22.71"/>
    <col customWidth="1" min="5" max="5" width="25.43"/>
    <col customWidth="1" min="6" max="6" width="11.57"/>
    <col customWidth="1" min="7" max="7" width="18.14"/>
    <col customWidth="1" min="8" max="8" width="14.71"/>
    <col customWidth="1" min="9" max="9" width="11.86"/>
    <col customWidth="1" min="10" max="10" width="8.14"/>
    <col customWidth="1" min="11" max="11" width="15.0"/>
    <col customWidth="1" min="12" max="12" width="9.86"/>
    <col customWidth="1" min="13" max="13" width="21.0"/>
    <col customWidth="1" min="14" max="14" width="9.14"/>
    <col customWidth="1" min="15" max="15" width="21.71"/>
    <col customWidth="1" min="16" max="16" width="11.86"/>
    <col customWidth="1" min="17" max="17" width="10.29"/>
    <col customWidth="1" min="18" max="18" width="8.29"/>
    <col customWidth="1" min="20" max="20" width="10.71"/>
    <col customWidth="1" min="21" max="21" width="8.14"/>
    <col customWidth="1" min="22" max="22" width="13.14"/>
    <col customWidth="1" min="23" max="23" width="9.57"/>
    <col customWidth="1" min="24" max="24" width="26.29"/>
    <col customWidth="1" min="26" max="26" width="11.43"/>
    <col customWidth="1" min="27" max="27" width="103.0"/>
    <col customWidth="1" min="28" max="28" width="14.57"/>
  </cols>
  <sheetData>
    <row r="1">
      <c r="A1" s="1"/>
      <c r="B1" s="1"/>
      <c r="C1" s="1"/>
      <c r="D1" s="1"/>
      <c r="E1" s="2"/>
      <c r="F1" s="2" t="s">
        <v>0</v>
      </c>
      <c r="V1" s="3" t="s">
        <v>1</v>
      </c>
      <c r="W1" s="4"/>
      <c r="X1" s="4"/>
      <c r="Y1" s="4"/>
      <c r="Z1" s="4"/>
      <c r="AA1" s="5"/>
      <c r="AB1" s="1"/>
      <c r="AC1" s="1"/>
      <c r="AD1" s="1"/>
      <c r="AE1" s="1"/>
    </row>
    <row r="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6" t="s">
        <v>27</v>
      </c>
      <c r="AA2" s="6" t="s">
        <v>28</v>
      </c>
      <c r="AB2" s="1"/>
    </row>
    <row r="3">
      <c r="A3" s="7" t="s">
        <v>29</v>
      </c>
      <c r="B3" s="8" t="str">
        <f>HYPERLINK("https://loghome.com/articles/article/why-you-need-to-seal-your-log-ends","link pagina")</f>
        <v>link pagina</v>
      </c>
      <c r="C3" s="9" t="str">
        <f>HYPERLINK("https://house-fastly-signed-us-east-1-prod.brightcovecdn.com/media/v1/pmp4/static/clear/3859986487001/84aa81e2-79ed-412c-9fa0-aed3c671cfaf/mid.mp4?fastly_token=NWMwMDU2ZmRfNjI3YzdmMDg3YmQxOTEzNTI0ODM1NzI3OTU1ZGVkNWNlZjkyOWQyODQ2YTUzMDNjNGNiYmZmY2U1MGU4ZjE"&amp;"zMV8vL2hvdXNlLWZhc3RseS1zaWduZWQtdXMtZWFzdC0xLXByb2QuYnJpZ2h0Y292ZWNkbi5jb20vbWVkaWEvdjEvcG1wNC9zdGF0aWMvY2xlYXIvMzg1OTk4NjQ4NzAwMS84NGFhODFlMi03OWVkLTQxMmMtOWZhMC1hZWQzYzY3MWNmYWYvbWlkLm1wNA%3D%3D","link video")</f>
        <v>link video</v>
      </c>
      <c r="D3" s="10" t="s">
        <v>30</v>
      </c>
      <c r="E3" s="10" t="s">
        <v>30</v>
      </c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 t="s">
        <v>31</v>
      </c>
      <c r="R3" s="11"/>
      <c r="S3" s="11"/>
      <c r="T3" s="11"/>
      <c r="U3" s="11"/>
      <c r="V3" s="12" t="s">
        <v>32</v>
      </c>
      <c r="W3" s="12" t="s">
        <v>33</v>
      </c>
      <c r="X3" s="12" t="s">
        <v>34</v>
      </c>
      <c r="Y3" s="13">
        <v>43290.0</v>
      </c>
      <c r="Z3" s="12" t="s">
        <v>35</v>
      </c>
      <c r="AA3" s="14" t="s">
        <v>36</v>
      </c>
      <c r="AB3" s="1"/>
    </row>
    <row r="4">
      <c r="A4" s="15" t="s">
        <v>37</v>
      </c>
      <c r="B4" s="9" t="str">
        <f>HYPERLINK("http://mikelynchcartoons.blogspot.com/","link pagina")</f>
        <v>link pagina</v>
      </c>
      <c r="C4" s="9" t="str">
        <f>HYPERLINK("https://r3---sn-qxoedn7k.googlevideo.com/videoplayback?ip=35.193.53.87&amp;lmt=1543422396763295&amp;sparams=dur%2Cei%2Cid%2Cip%2Cipbits%2Citag%2Clmt%2Cmime%2Cmm%2Cmn%2Cms%2Cmv%2Cpl%2Cratebypass%2Crequiressl%2Csource%2Cexpire&amp;mv=u&amp;mt=1543503817&amp;ms=au%2Conr&amp;dur=135"&amp;".883&amp;mn=sn-qxoedn7k%2Csn-vgqsrn7l&amp;mm=31%2C26&amp;ipbits=0&amp;id=o-AGeBt1BHSoHmG8wcDRj_tINs5GCyhAPJidNhoer6kSAd&amp;c=WEB&amp;expire=1543526409&amp;requiressl=yes&amp;txp=2211222&amp;source=youtube&amp;key=yt6&amp;mime=video%2Fmp4&amp;itag=22&amp;fvip=3&amp;pl=20&amp;ratebypass=yes&amp;signature=D968150B0A2311"&amp;"DEA4D889CCC7134B8066C2924F.44AE1AD3AC0FCE2D6E9999AEF24DD38FEA660A08&amp;ei=qQMAXP6ICo2Air4PwdCE4AM","link video")</f>
        <v>link video</v>
      </c>
      <c r="D4" s="12" t="s">
        <v>30</v>
      </c>
      <c r="E4" s="12" t="s">
        <v>30</v>
      </c>
      <c r="F4" s="16"/>
      <c r="G4" s="17"/>
      <c r="H4" s="17"/>
      <c r="I4" s="17"/>
      <c r="J4" s="17"/>
      <c r="K4" s="17"/>
      <c r="L4" s="17"/>
      <c r="M4" s="17"/>
      <c r="N4" s="6" t="s">
        <v>31</v>
      </c>
      <c r="O4" s="6"/>
      <c r="P4" s="6"/>
      <c r="Q4" s="17"/>
      <c r="R4" s="17"/>
      <c r="S4" s="17"/>
      <c r="T4" s="17"/>
      <c r="U4" s="17"/>
      <c r="V4" s="10" t="s">
        <v>32</v>
      </c>
      <c r="W4" s="10" t="s">
        <v>38</v>
      </c>
      <c r="X4" s="10" t="s">
        <v>34</v>
      </c>
      <c r="Y4" s="18">
        <v>43432.0</v>
      </c>
      <c r="Z4" s="12" t="s">
        <v>35</v>
      </c>
      <c r="AA4" s="19" t="s">
        <v>39</v>
      </c>
      <c r="AB4" s="1"/>
    </row>
    <row r="5">
      <c r="A5" s="20" t="s">
        <v>40</v>
      </c>
      <c r="B5" s="9" t="str">
        <f>HYPERLINK("https://newsmaven.io/onscenetv/losangeles/shooting-in-compton-6RpJ0dCVu0KFsGryHMhfpQ/","link pagina")</f>
        <v>link pagina</v>
      </c>
      <c r="C5" s="8" t="str">
        <f>HYPERLINK("https://u002f/u002Fvideos.themaven.net/u002Fonscenetv/u002Flosangeles/u002FEElAuE9oekuZnVS3vMq-fw/u002Fe2fb70c7-c1c8-4c9c-a389-28dd36aff6c8/u002F208ed2fa-ad82-4153-8571-706b8cf72b28_1000.mp4","link video")</f>
        <v>link video</v>
      </c>
      <c r="D5" s="12" t="s">
        <v>41</v>
      </c>
      <c r="E5" s="12" t="s">
        <v>30</v>
      </c>
      <c r="F5" s="6"/>
      <c r="G5" s="6"/>
      <c r="H5" s="17"/>
      <c r="I5" s="17"/>
      <c r="J5" s="17"/>
      <c r="K5" s="17"/>
      <c r="L5" s="17"/>
      <c r="M5" s="17"/>
      <c r="N5" s="17"/>
      <c r="O5" s="17"/>
      <c r="P5" s="6" t="s">
        <v>31</v>
      </c>
      <c r="Q5" s="17"/>
      <c r="R5" s="17"/>
      <c r="S5" s="17"/>
      <c r="T5" s="17"/>
      <c r="U5" s="17"/>
      <c r="V5" s="21"/>
      <c r="W5" s="21"/>
      <c r="X5" s="21"/>
      <c r="Y5" s="21"/>
      <c r="Z5" s="12" t="s">
        <v>35</v>
      </c>
      <c r="AA5" s="19" t="s">
        <v>42</v>
      </c>
      <c r="AB5" s="1"/>
    </row>
    <row r="6">
      <c r="A6" s="20" t="s">
        <v>43</v>
      </c>
      <c r="B6" s="9" t="str">
        <f>HYPERLINK("https://talkiesnetwork.com/2018/01/17/super-mario-3d-world-just-not-seeing-eye-to-eye-talkies-play-part-2/","link pagina")</f>
        <v>link pagina</v>
      </c>
      <c r="C6" s="22" t="str">
        <f>HYPERLINK("https://r5---sn-qxoedn7z.googlevideo.com/videoplayback?mt=1543505907&amp;mv=m&amp;ei=mwgAXMvxBqzKjASa3b-oBQ&amp;id=o-AMXGMqGUbYbesjanyMaoUKtXxoFULFI-fP9LobsQsl-l&amp;ms=au%2Conr&amp;source=youtube&amp;pl=20&amp;dur=642.890&amp;expire=1543527676&amp;key=yt6&amp;ip=35.225.147.233&amp;requiressl=yes&amp;m"&amp;"m=31%2C26&amp;signature=7FEAA4B5CAC9C859EFCE9E336984330CBF664D42.E314BBAC01874B01C3AA0593A0BF685CA083EB71&amp;sparams=dur%2Cei%2Cid%2Cip%2Cipbits%2Citag%2Clmt%2Cmime%2Cmm%2Cmn%2Cms%2Cmv%2Cpl%2Cratebypass%2Crequiressl%2Csource%2Cexpire&amp;mn=sn-qxoedn7z%2Csn-vgqsenls"&amp;"&amp;ratebypass=yes&amp;ipbits=0&amp;mime=video%2Fmp4&amp;itag=22&amp;fvip=6&amp;beids=9466587&amp;c=WEB&amp;lmt=1516209601482025","link video")</f>
        <v>link video</v>
      </c>
      <c r="D6" s="12" t="s">
        <v>30</v>
      </c>
      <c r="E6" s="12" t="s">
        <v>30</v>
      </c>
      <c r="F6" s="6"/>
      <c r="G6" s="6"/>
      <c r="H6" s="17"/>
      <c r="I6" s="17"/>
      <c r="J6" s="17"/>
      <c r="K6" s="17"/>
      <c r="L6" s="17"/>
      <c r="M6" s="17"/>
      <c r="N6" s="6" t="s">
        <v>31</v>
      </c>
      <c r="O6" s="17"/>
      <c r="P6" s="17"/>
      <c r="Q6" s="17"/>
      <c r="R6" s="17"/>
      <c r="S6" s="17"/>
      <c r="T6" s="17"/>
      <c r="U6" s="17"/>
      <c r="V6" s="12" t="s">
        <v>32</v>
      </c>
      <c r="W6" s="12" t="s">
        <v>44</v>
      </c>
      <c r="X6" s="12" t="s">
        <v>34</v>
      </c>
      <c r="Y6" s="13">
        <v>43119.0</v>
      </c>
      <c r="Z6" s="12" t="s">
        <v>35</v>
      </c>
      <c r="AA6" s="19" t="s">
        <v>45</v>
      </c>
      <c r="AB6" s="1"/>
    </row>
    <row r="7">
      <c r="A7" s="20" t="s">
        <v>46</v>
      </c>
      <c r="B7" s="22" t="str">
        <f>HYPERLINK("https://www.theroot.com/video","link pagina")</f>
        <v>link pagina</v>
      </c>
      <c r="C7" s="9" t="str">
        <f>HYPERLINK("https://gmgvideo-univision.akamaized.net/media/1511/18/11/28/3605909/181128_3605909_This_Black_Man_Was_Arrested_After_Helping_Hi_1543441794_800.mp4?UNIVOD=exp=1543511675~hmac=201c8b20374e3a984eed55c91aeb5a4adf174c0603d3d8196715ea2704238ed5","link video")</f>
        <v>link video</v>
      </c>
      <c r="D7" s="12" t="s">
        <v>41</v>
      </c>
      <c r="E7" s="12" t="s">
        <v>41</v>
      </c>
      <c r="F7" s="17"/>
      <c r="G7" s="17"/>
      <c r="H7" s="17"/>
      <c r="I7" s="17"/>
      <c r="J7" s="17"/>
      <c r="K7" s="17"/>
      <c r="L7" s="17"/>
      <c r="M7" s="17"/>
      <c r="N7" s="6"/>
      <c r="O7" s="17"/>
      <c r="P7" s="17"/>
      <c r="Q7" s="6" t="s">
        <v>31</v>
      </c>
      <c r="R7" s="17"/>
      <c r="S7" s="17"/>
      <c r="T7" s="17"/>
      <c r="U7" s="17"/>
      <c r="V7" s="12"/>
      <c r="W7" s="12"/>
      <c r="X7" s="21"/>
      <c r="Y7" s="18"/>
      <c r="Z7" s="12"/>
      <c r="AA7" s="23"/>
      <c r="AB7" s="1"/>
    </row>
    <row r="8">
      <c r="A8" s="20" t="s">
        <v>47</v>
      </c>
      <c r="B8" s="24" t="str">
        <f>HYPERLINK("http://redkiteprayer.com/2017/06/i-ride-for-her/","link pagina")</f>
        <v>link pagina</v>
      </c>
      <c r="C8" s="9" t="str">
        <f>HYPERLINK("https://gcs-vimeo.akamaized.net/exp=1543510888~acl=%2A%2F497059442.mp4%2A~hmac=1ba6eb498368da4f3df8f4ed54fce7bb245794bdbd7b3339a64ec57fcb67017a/vimeo-prod-skyfire-std-us/01/1712/6/158560141/497059442.mp4","link video")</f>
        <v>link video</v>
      </c>
      <c r="D8" s="12" t="s">
        <v>41</v>
      </c>
      <c r="E8" s="12" t="s">
        <v>30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6" t="s">
        <v>31</v>
      </c>
      <c r="Q8" s="6"/>
      <c r="R8" s="17"/>
      <c r="S8" s="17"/>
      <c r="T8" s="17"/>
      <c r="U8" s="17"/>
      <c r="V8" s="10" t="s">
        <v>48</v>
      </c>
      <c r="W8" s="12" t="s">
        <v>49</v>
      </c>
      <c r="X8" s="10" t="s">
        <v>34</v>
      </c>
      <c r="Y8" s="13"/>
      <c r="Z8" s="12"/>
      <c r="AA8" s="25" t="s">
        <v>50</v>
      </c>
      <c r="AB8" s="1"/>
    </row>
    <row r="9">
      <c r="A9" s="7" t="s">
        <v>51</v>
      </c>
      <c r="B9" s="24" t="str">
        <f>HYPERLINK("https://framinghamsource.com/index.php/2018/11/26/city-produces-video-to-recruit-framingham-police-officers/","link pagina")</f>
        <v>link pagina</v>
      </c>
      <c r="C9" s="24" t="str">
        <f>HYPERLINK("https://gcs-vimeo.akamaized.net/exp=1543511947~acl=%2A%2F1159109596.mp4%2A~hmac=242b577f780864d30c86149d69f04e8b0ad0f2aa65341966a8c7afdaff0ae1c4/vimeo-prod-skyfire-std-us/01/571/12/302859739/1159109596.mp4","link video")</f>
        <v>link video</v>
      </c>
      <c r="D9" s="12" t="s">
        <v>41</v>
      </c>
      <c r="E9" s="12" t="s">
        <v>30</v>
      </c>
      <c r="F9" s="17"/>
      <c r="G9" s="17"/>
      <c r="H9" s="17"/>
      <c r="I9" s="17"/>
      <c r="J9" s="17"/>
      <c r="K9" s="17"/>
      <c r="L9" s="17"/>
      <c r="M9" s="17"/>
      <c r="N9" s="6"/>
      <c r="O9" s="17"/>
      <c r="P9" s="6" t="s">
        <v>31</v>
      </c>
      <c r="Q9" s="6"/>
      <c r="R9" s="17"/>
      <c r="S9" s="17"/>
      <c r="T9" s="17"/>
      <c r="U9" s="17"/>
      <c r="V9" s="10" t="s">
        <v>32</v>
      </c>
      <c r="W9" s="12" t="s">
        <v>52</v>
      </c>
      <c r="X9" s="12" t="s">
        <v>34</v>
      </c>
      <c r="Y9" s="13"/>
      <c r="Z9" s="12"/>
      <c r="AA9" s="26" t="s">
        <v>53</v>
      </c>
      <c r="AB9" s="1"/>
    </row>
    <row r="10">
      <c r="A10" s="20" t="s">
        <v>54</v>
      </c>
      <c r="B10" s="24" t="str">
        <f>HYPERLINK("https://www.higheredtoday.org/2018/03/15/video-dealing-historical-injustice-slavery-todays-college-campuses/","link pagina")</f>
        <v>link pagina</v>
      </c>
      <c r="C10" s="22" t="str">
        <f>HYPERLINK("https://r2---sn-hpa7znsz.googlevideo.com/videoplayback?ratebypass=yes&amp;itag=22&amp;fvip=10&amp;requiressl=yes&amp;expire=1543530514&amp;nh=%2CEAE&amp;mime=video%2Fmp4&amp;key=yt6&amp;sparams=dur%2Cei%2Cid%2Cinitcwndbps%2Cip%2Cipbits%2Citag%2Clmt%2Cmime%2Cmm%2Cmn%2Cms%2Cmv%2Cnh%2Cpl%2"&amp;"Cratebypass%2Crequiressl%2Csource%2Cexpire&amp;ip=79.22.55.106&amp;lmt=1521085519043464&amp;dur=3950.016&amp;mt=1543508761&amp;mv=m&amp;ms=au%2Crdu&amp;source=youtube&amp;signature=60C786CCD02D5E5AD047B20CE23A4317628E1B85.E2E3048BC980257093C06D87D76E6941F4FAC374&amp;initcwndbps=872500&amp;c=WEB"&amp;"&amp;mm=31%2C29&amp;mn=sn-hpa7znsz%2Csn-nx5cvox-hpay&amp;id=o-AIbygQOuEGyusORDMtG867gGdk-eNV5e2OSn9qwb6NZp&amp;ipbits=0&amp;ei=shMAXImSHpaAgQe0mbrYDw&amp;pl=15","link video")</f>
        <v>link video</v>
      </c>
      <c r="D10" s="12" t="s">
        <v>41</v>
      </c>
      <c r="E10" s="12" t="s">
        <v>30</v>
      </c>
      <c r="F10" s="6"/>
      <c r="G10" s="17"/>
      <c r="H10" s="17"/>
      <c r="I10" s="17"/>
      <c r="J10" s="17"/>
      <c r="K10" s="17"/>
      <c r="L10" s="17"/>
      <c r="M10" s="17"/>
      <c r="N10" s="6" t="s">
        <v>31</v>
      </c>
      <c r="O10" s="17"/>
      <c r="P10" s="17"/>
      <c r="Q10" s="6"/>
      <c r="R10" s="17"/>
      <c r="S10" s="17"/>
      <c r="T10" s="17"/>
      <c r="U10" s="17"/>
      <c r="V10" s="12" t="s">
        <v>32</v>
      </c>
      <c r="W10" s="12" t="s">
        <v>55</v>
      </c>
      <c r="X10" s="12" t="s">
        <v>34</v>
      </c>
      <c r="Y10" s="13">
        <v>43173.0</v>
      </c>
      <c r="Z10" s="12" t="s">
        <v>35</v>
      </c>
      <c r="AA10" s="19" t="s">
        <v>56</v>
      </c>
      <c r="AB10" s="1"/>
    </row>
    <row r="11">
      <c r="A11" s="20" t="s">
        <v>57</v>
      </c>
      <c r="B11" s="24" t="str">
        <f>HYPERLINK("http://www.repmanblog.com/repman/2007/03/antihillary_you.html","link pagina")</f>
        <v>link pagina</v>
      </c>
      <c r="C11" s="9" t="str">
        <f>HYPERLINK("https://r2---sn-hpa7znsz.googlevideo.com/videoplayback?requiressl=yes&amp;lmt=1297041630755064&amp;nh=%2CEAE&amp;key=yt6&amp;pl=15&amp;mime=video%2Fwebm&amp;source=youtube&amp;signature=388586303E76BB550D94B34A6F10C00B58292293.99459A2CFDE17EF3AE3F713039F2D2C46053CAB0&amp;c=WEB&amp;fvip=8&amp;ra"&amp;"tebypass=yes&amp;sparams=clen%2Cdur%2Cei%2Cgir%2Cid%2Cinitcwndbps%2Cip%2Cipbits%2Citag%2Clmt%2Cmime%2Cmm%2Cmn%2Cms%2Cmv%2Cnh%2Cpl%2Cratebypass%2Crequiressl%2Csource%2Cexpire&amp;itag=43&amp;ei=-xYAXMz4K9HkgQejiZ2QDQ&amp;mn=sn-hpa7znsz%2Csn-nx5cvox-hpae7&amp;expire=1543531355"&amp;"&amp;ipbits=0&amp;mm=31%2C29&amp;id=o-AMaFQMUqm7diCIkgBt1S9cAjtjrEFBMBQdimabD0Xp0P&amp;gir=yes&amp;initcwndbps=781250&amp;ip=79.22.55.106&amp;clen=3569822&amp;mv=m&amp;dur=0.000&amp;mt=1543509605&amp;ms=au%2Crdu","link video")</f>
        <v>link video</v>
      </c>
      <c r="D11" s="12" t="s">
        <v>30</v>
      </c>
      <c r="E11" s="12" t="s">
        <v>30</v>
      </c>
      <c r="F11" s="6"/>
      <c r="G11" s="17"/>
      <c r="H11" s="17"/>
      <c r="I11" s="17"/>
      <c r="J11" s="17"/>
      <c r="K11" s="17"/>
      <c r="L11" s="17"/>
      <c r="M11" s="17"/>
      <c r="N11" s="6" t="s">
        <v>31</v>
      </c>
      <c r="O11" s="17"/>
      <c r="P11" s="17"/>
      <c r="Q11" s="17"/>
      <c r="R11" s="17"/>
      <c r="S11" s="17"/>
      <c r="T11" s="17"/>
      <c r="U11" s="17"/>
      <c r="V11" s="12" t="s">
        <v>58</v>
      </c>
      <c r="W11" s="12" t="s">
        <v>59</v>
      </c>
      <c r="X11" s="12" t="s">
        <v>60</v>
      </c>
      <c r="Y11" s="13">
        <v>39146.0</v>
      </c>
      <c r="Z11" s="12" t="s">
        <v>35</v>
      </c>
      <c r="AA11" s="19" t="s">
        <v>61</v>
      </c>
      <c r="AB11" s="1"/>
    </row>
    <row r="12">
      <c r="A12" s="15" t="s">
        <v>62</v>
      </c>
      <c r="B12" s="9" t="str">
        <f>HYPERLINK("https://lawandcrime.com/","link pagina")</f>
        <v>link pagina</v>
      </c>
      <c r="C12" s="24" t="str">
        <f>HYPERLINK("https://r6---sn-hpa7znss.googlevideo.com/videoplayback?ip=79.22.55.106&amp;ms=au%2Crdu&amp;sparams=dur%2Cei%2Cid%2Cinitcwndbps%2Cip%2Cipbits%2Citag%2Clmt%2Cmime%2Cmm%2Cmn%2Cms%2Cmv%2Cnh%2Cpl%2Cratebypass%2Crequiressl%2Csource%2Cexpire&amp;mv=m&amp;mt=1543510335&amp;id=o-AFd-"&amp;"X_SA1GT0fHRPS7g8mNcqA3WBXPtZjfWoZKeXUa_a&amp;mn=sn-hpa7znss%2Csn-nx5cvox-hpay&amp;mm=31%2C29&amp;c=WEB&amp;initcwndbps=836250&amp;requiressl=yes&amp;key=yt6&amp;mime=video%2Fmp4&amp;nh=%2CEAI&amp;signature=BFBC899BD6200644EE98EE4CB13D6A673D4AB7C2.CB5F8DD62BFD8315109404AD4672A65C80A5145D&amp;rat"&amp;"ebypass=yes&amp;lmt=1543461144785559&amp;dur=1372.392&amp;ipbits=0&amp;expire=1543532099&amp;txp=5432432&amp;source=youtube&amp;pl=15&amp;fvip=7&amp;itag=22&amp;ei=4xkAXK_dIoSm8gOrhqjIBA","link video")</f>
        <v>link video</v>
      </c>
      <c r="D12" s="12" t="s">
        <v>41</v>
      </c>
      <c r="E12" s="12" t="s">
        <v>30</v>
      </c>
      <c r="F12" s="17"/>
      <c r="G12" s="17"/>
      <c r="H12" s="17"/>
      <c r="I12" s="17"/>
      <c r="J12" s="17"/>
      <c r="K12" s="17"/>
      <c r="L12" s="17"/>
      <c r="M12" s="17"/>
      <c r="N12" s="6" t="s">
        <v>31</v>
      </c>
      <c r="O12" s="17"/>
      <c r="P12" s="17"/>
      <c r="Q12" s="6"/>
      <c r="R12" s="17"/>
      <c r="S12" s="17"/>
      <c r="T12" s="17"/>
      <c r="U12" s="17"/>
      <c r="V12" s="12" t="s">
        <v>32</v>
      </c>
      <c r="W12" s="12" t="s">
        <v>63</v>
      </c>
      <c r="X12" s="12" t="s">
        <v>34</v>
      </c>
      <c r="Y12" s="18">
        <v>43432.0</v>
      </c>
      <c r="Z12" s="12" t="s">
        <v>35</v>
      </c>
      <c r="AA12" s="23" t="s">
        <v>64</v>
      </c>
      <c r="AB12" s="1"/>
    </row>
    <row r="13">
      <c r="A13" s="7" t="s">
        <v>65</v>
      </c>
      <c r="B13" s="24" t="str">
        <f>HYPERLINK("https://speedonthewater.com/in-the-news/videos","link pagina")</f>
        <v>link pagina</v>
      </c>
      <c r="C13" s="24" t="str">
        <f>HYPERLINK("https://r2---sn-hpa7zne6.googlevideo.com/videoplayback?initcwndbps=846250&amp;ratebypass=yes&amp;pl=15&amp;source=youtube&amp;nh=%2CEAE&amp;c=WEB&amp;mime=video%2Fmp4&amp;fvip=2&amp;sparams=dur%2Cei%2Cid%2Cinitcwndbps%2Cip%2Cipbits%2Citag%2Clmt%2Cmime%2Cmm%2Cmn%2Cms%2Cmv%2Cnh%2Cpl%2Crat"&amp;"ebypass%2Crequiressl%2Csource%2Cexpire&amp;key=yt6&amp;ip=79.22.55.106&amp;txp=2211222&amp;dur=103.119&amp;lmt=1540055536327851&amp;id=o-APYm08Fxw12Im33XR-WeYlBnivdn7qyslTyoAVKqaXDf&amp;itag=22&amp;signature=B3DD528E46EDD634DB43C18417425B57A1B434F8.B5B51FB60E5C79944F0E559BAF75340065C512"&amp;"83&amp;requiressl=yes&amp;ipbits=0&amp;mn=sn-hpa7zne6%2Csn-nx5cvox-hpae7&amp;mm=31%2C29&amp;ms=au%2Crdu&amp;ei=EBwAXOatLtfQxwLa65TwDA&amp;mv=m&amp;mt=1543510970&amp;expire=1543532656","link video")</f>
        <v>link video</v>
      </c>
      <c r="D13" s="12" t="s">
        <v>41</v>
      </c>
      <c r="E13" s="12" t="s">
        <v>30</v>
      </c>
      <c r="F13" s="17"/>
      <c r="G13" s="17"/>
      <c r="H13" s="17"/>
      <c r="I13" s="17"/>
      <c r="J13" s="17"/>
      <c r="K13" s="17"/>
      <c r="L13" s="17"/>
      <c r="M13" s="17"/>
      <c r="N13" s="6" t="s">
        <v>31</v>
      </c>
      <c r="O13" s="17"/>
      <c r="P13" s="17"/>
      <c r="Q13" s="6"/>
      <c r="R13" s="17"/>
      <c r="S13" s="17"/>
      <c r="T13" s="17"/>
      <c r="U13" s="17"/>
      <c r="V13" s="12" t="s">
        <v>32</v>
      </c>
      <c r="W13" s="12" t="s">
        <v>66</v>
      </c>
      <c r="X13" s="12" t="s">
        <v>34</v>
      </c>
      <c r="Y13" s="18">
        <v>43393.0</v>
      </c>
      <c r="Z13" s="12" t="s">
        <v>35</v>
      </c>
      <c r="AA13" s="19" t="s">
        <v>67</v>
      </c>
      <c r="AB13" s="1"/>
    </row>
    <row r="14">
      <c r="A14" s="20" t="s">
        <v>68</v>
      </c>
      <c r="B14" s="9" t="str">
        <f>HYPERLINK("http://widgets.digitalmediacommunications.com/widget/embed/index/?p=1221&amp;k=sta","link pagina")</f>
        <v>link pagina</v>
      </c>
      <c r="C14" s="24" t="str">
        <f>HYPERLINK("http://dmc2k.digitalmediacommunications.com/statesboro/employment/46831.mp4","link video")</f>
        <v>link video</v>
      </c>
      <c r="D14" s="12" t="s">
        <v>41</v>
      </c>
      <c r="E14" s="12" t="s">
        <v>41</v>
      </c>
      <c r="F14" s="17"/>
      <c r="G14" s="6" t="s">
        <v>31</v>
      </c>
      <c r="H14" s="17"/>
      <c r="I14" s="17"/>
      <c r="J14" s="17"/>
      <c r="K14" s="17"/>
      <c r="L14" s="17"/>
      <c r="M14" s="17"/>
      <c r="N14" s="17"/>
      <c r="O14" s="17"/>
      <c r="P14" s="17"/>
      <c r="Q14" s="6"/>
      <c r="R14" s="17"/>
      <c r="S14" s="17"/>
      <c r="T14" s="17"/>
      <c r="U14" s="17"/>
      <c r="V14" s="12"/>
      <c r="W14" s="21"/>
      <c r="X14" s="12"/>
      <c r="Y14" s="18"/>
      <c r="Z14" s="12"/>
      <c r="AA14" s="23"/>
      <c r="AB14" s="1"/>
    </row>
    <row r="15">
      <c r="A15" s="20" t="s">
        <v>69</v>
      </c>
      <c r="B15" s="24" t="str">
        <f>HYPERLINK("https://www.benarnews.org/english/Video","link pagina")</f>
        <v>link pagina</v>
      </c>
      <c r="C15" s="24" t="str">
        <f>HYPERLINK("http://cdnapi.kaltura.com/p/1251832/sp/125183200/playManifest/entryId/1_91cpby8n/format/url/protocol/http","link video")</f>
        <v>link video</v>
      </c>
      <c r="D15" s="12" t="s">
        <v>30</v>
      </c>
      <c r="E15" s="12" t="s">
        <v>30</v>
      </c>
      <c r="F15" s="17"/>
      <c r="G15" s="17"/>
      <c r="H15" s="17"/>
      <c r="I15" s="17"/>
      <c r="J15" s="17"/>
      <c r="K15" s="17"/>
      <c r="L15" s="17"/>
      <c r="M15" s="6" t="s">
        <v>31</v>
      </c>
      <c r="N15" s="17"/>
      <c r="O15" s="17"/>
      <c r="P15" s="17"/>
      <c r="Q15" s="6"/>
      <c r="R15" s="17"/>
      <c r="S15" s="17"/>
      <c r="T15" s="17"/>
      <c r="U15" s="17"/>
      <c r="V15" s="12" t="s">
        <v>32</v>
      </c>
      <c r="W15" s="21"/>
      <c r="X15" s="21"/>
      <c r="Y15" s="21"/>
      <c r="Z15" s="21"/>
      <c r="AA15" s="19"/>
      <c r="AB15" s="1"/>
    </row>
    <row r="16">
      <c r="A16" s="7" t="s">
        <v>70</v>
      </c>
      <c r="B16" s="24" t="str">
        <f>HYPERLINK("https://www.geeksofdoom.com/2018/09/06/fallout-76-vault-tec-video-nuclear-option","link pagina")</f>
        <v>link pagina</v>
      </c>
      <c r="C16" s="24" t="str">
        <f>HYPERLINK("https://r4---sn-hpa7zns7.googlevideo.com/videoplayback?signature=CED7F3C004484FCB3757BEECF65A035BFF71A8F6.DDE207475673A830E5DA48234D230B97A8AB1ED5&amp;lmt=1540659516795119&amp;key=yt6&amp;itag=22&amp;mime=video%2Fmp4&amp;ipbits=0&amp;dur=160.798&amp;mv=m&amp;mt=1543855994&amp;ms=au%2Crdu&amp;mn"&amp;"=sn-hpa7zns7%2Csn-nx5cvox-hpay&amp;mm=31%2C29&amp;source=youtube&amp;c=WEB&amp;ratebypass=yes&amp;sparams=dur%2Cei%2Cid%2Cinitcwndbps%2Cip%2Cipbits%2Citag%2Clmt%2Cmime%2Cmm%2Cmn%2Cms%2Cmv%2Cnh%2Cpl%2Cratebypass%2Crequiressl%2Csource%2Cexpire&amp;id=o-AFWeBZo4ItUducyrYy6am3Uh8HdM"&amp;"ngpRFy0zUocHntzT&amp;initcwndbps=825000&amp;ip=79.22.55.106&amp;ei=618FXMuGGIzo1gKsu5W4CQ&amp;txp=5431432&amp;pl=15&amp;requiressl=yes&amp;fvip=4&amp;expire=1543877707&amp;nh=%2CEAE","link video")</f>
        <v>link video</v>
      </c>
      <c r="D16" s="12" t="s">
        <v>30</v>
      </c>
      <c r="E16" s="12" t="s">
        <v>30</v>
      </c>
      <c r="F16" s="17"/>
      <c r="G16" s="6"/>
      <c r="H16" s="17"/>
      <c r="I16" s="17"/>
      <c r="J16" s="17"/>
      <c r="K16" s="17"/>
      <c r="L16" s="17"/>
      <c r="M16" s="17"/>
      <c r="N16" s="6" t="s">
        <v>31</v>
      </c>
      <c r="O16" s="17"/>
      <c r="P16" s="17"/>
      <c r="Q16" s="6"/>
      <c r="R16" s="17"/>
      <c r="S16" s="17"/>
      <c r="T16" s="17"/>
      <c r="U16" s="17"/>
      <c r="V16" s="12" t="s">
        <v>32</v>
      </c>
      <c r="W16" s="12" t="s">
        <v>71</v>
      </c>
      <c r="X16" s="12" t="s">
        <v>34</v>
      </c>
      <c r="Y16" s="18">
        <v>43279.0</v>
      </c>
      <c r="Z16" s="12" t="s">
        <v>35</v>
      </c>
      <c r="AA16" s="19" t="s">
        <v>72</v>
      </c>
      <c r="AB16" s="1"/>
    </row>
    <row r="17">
      <c r="A17" s="20" t="s">
        <v>73</v>
      </c>
      <c r="B17" s="24" t="str">
        <f>HYPERLINK("http://www.bpnews.net/videos/","link pagina")</f>
        <v>link pagina</v>
      </c>
      <c r="C17" s="24" t="str">
        <f>HYPERLINK("https://gcs-vimeo.akamaized.net/exp=1543862076~acl=%2A%2F278352829.mp4%2A~hmac=03c6753faa957eab742568e9263fc6d0f5c197b2ff4f42efce7460a4393be0ff/vimeo-prod-skyfire-std-us/01/654/4/103273391/278352829.mp4","link video")</f>
        <v>link video</v>
      </c>
      <c r="D17" s="12" t="s">
        <v>41</v>
      </c>
      <c r="E17" s="12" t="s">
        <v>30</v>
      </c>
      <c r="F17" s="17"/>
      <c r="G17" s="6"/>
      <c r="H17" s="6"/>
      <c r="I17" s="17"/>
      <c r="J17" s="17"/>
      <c r="K17" s="17"/>
      <c r="L17" s="17"/>
      <c r="M17" s="17"/>
      <c r="N17" s="17"/>
      <c r="O17" s="17"/>
      <c r="P17" s="6" t="s">
        <v>31</v>
      </c>
      <c r="Q17" s="17"/>
      <c r="R17" s="17"/>
      <c r="S17" s="17"/>
      <c r="T17" s="17"/>
      <c r="U17" s="17"/>
      <c r="V17" s="12" t="s">
        <v>74</v>
      </c>
      <c r="W17" s="12" t="s">
        <v>75</v>
      </c>
      <c r="X17" s="12" t="s">
        <v>34</v>
      </c>
      <c r="Y17" s="21"/>
      <c r="Z17" s="12" t="s">
        <v>35</v>
      </c>
      <c r="AA17" s="23" t="s">
        <v>76</v>
      </c>
      <c r="AB17" s="1"/>
    </row>
    <row r="18">
      <c r="A18" s="20" t="s">
        <v>77</v>
      </c>
      <c r="B18" s="9" t="str">
        <f>HYPERLINK("http://www.michiganbusinessnetwork.com/blog/international-business-luncheon-full-video","link pagina")</f>
        <v>link pagina</v>
      </c>
      <c r="C18" s="24" t="str">
        <f>HYPERLINK("https://r4---sn-vgqsrn76.googlevideo.com/videoplayback?mv=m&amp;pl=20&amp;ipbits=0&amp;fvip=4&amp;requiressl=yes&amp;ms=au%2Crdu&amp;ei=L2UFXJXID9CuDMb3q6gG&amp;dur=4043.894&amp;source=youtube&amp;mt=1543857284&amp;mn=sn-vgqsrn76%2Csn-vgqskn7e&amp;expire=1543879055&amp;key=yt6&amp;mime=video%2Fmp4&amp;id=o-ALH"&amp;"a_mlLSAPqjvfns5hzrxdzcQfS_Bx0C3pi9Rbsj_tL&amp;itag=22&amp;mm=31%2C29&amp;sparams=dur%2Cei%2Cid%2Cip%2Cipbits%2Citag%2Clmt%2Cmime%2Cmm%2Cmn%2Cms%2Cmv%2Cpl%2Cratebypass%2Crequiressl%2Csource%2Cexpire&amp;ratebypass=yes&amp;signature=416E087885A6DCCE86859D08F5ACD508239D0706.805"&amp;"E2920386023C37B4DD90A268C7B4CF1EAD621&amp;c=WEB&amp;lmt=1505226727016640&amp;ip=104.197.70.71","link video")</f>
        <v>link video</v>
      </c>
      <c r="D18" s="12" t="s">
        <v>30</v>
      </c>
      <c r="E18" s="12" t="s">
        <v>30</v>
      </c>
      <c r="F18" s="17"/>
      <c r="G18" s="17"/>
      <c r="H18" s="17"/>
      <c r="I18" s="17"/>
      <c r="J18" s="17"/>
      <c r="K18" s="17"/>
      <c r="L18" s="17"/>
      <c r="M18" s="17"/>
      <c r="N18" s="6" t="s">
        <v>31</v>
      </c>
      <c r="O18" s="17"/>
      <c r="P18" s="17"/>
      <c r="Q18" s="6"/>
      <c r="R18" s="17"/>
      <c r="S18" s="17"/>
      <c r="T18" s="17"/>
      <c r="U18" s="17"/>
      <c r="V18" s="12" t="s">
        <v>32</v>
      </c>
      <c r="W18" s="12" t="s">
        <v>78</v>
      </c>
      <c r="X18" s="12" t="s">
        <v>34</v>
      </c>
      <c r="Y18" s="18">
        <v>42990.0</v>
      </c>
      <c r="Z18" s="12" t="s">
        <v>35</v>
      </c>
      <c r="AA18" s="27" t="s">
        <v>79</v>
      </c>
      <c r="AB18" s="1"/>
    </row>
    <row r="19">
      <c r="A19" s="20" t="s">
        <v>80</v>
      </c>
      <c r="B19" s="24" t="str">
        <f>HYPERLINK("https://www.sarasotapost.com/music/749-local-based-band-launches-new-music-video","link pagina")</f>
        <v>link pagina</v>
      </c>
      <c r="C19" s="24" t="str">
        <f>HYPERLINK("https://r1---sn-hpa7zn7d.googlevideo.com/videoplayback?initcwndbps=732500&amp;expire=1543880579&amp;ei=ImsFXN65Nc6i1gLthLWQAQ&amp;key=yt6&amp;signature=658ABA187D5E63A7E13318061729808B44264E1A.CF1A84249DF13B769D2ABF6F4EC54298FA6E3F5E&amp;source=youtube&amp;c=WEB&amp;nh=%2CEAE&amp;rateby"&amp;"pass=yes&amp;mv=m&amp;fvip=12&amp;clen=20474861&amp;ipbits=0&amp;gir=yes&amp;lmt=1422083987040300&amp;sparams=clen%2Cdur%2Cei%2Cgir%2Cid%2Cinitcwndbps%2Cip%2Cipbits%2Citag%2Clmt%2Cmime%2Cmm%2Cmn%2Cms%2Cmv%2Cnh%2Cpl%2Cratebypass%2Crequiressl%2Csource%2Cexpire&amp;mn=sn-hpa7zn7d%2Csn-nx5c"&amp;"vox-hpae7&amp;ip=79.22.55.106&amp;mm=31%2C29&amp;requiressl=yes&amp;ms=au%2Crdu&amp;itag=18&amp;pl=15&amp;mt=1543858842&amp;dur=227.300&amp;id=o-AAiXTd97KaAJgKFROvjjCf4k6cqS2EZ5_5AeP7Mipyap&amp;mime=video%2Fmp4","link video")</f>
        <v>link video</v>
      </c>
      <c r="D19" s="12" t="s">
        <v>30</v>
      </c>
      <c r="E19" s="12" t="s">
        <v>30</v>
      </c>
      <c r="F19" s="17"/>
      <c r="G19" s="6"/>
      <c r="H19" s="17"/>
      <c r="I19" s="17"/>
      <c r="J19" s="17"/>
      <c r="K19" s="17"/>
      <c r="L19" s="17"/>
      <c r="M19" s="17"/>
      <c r="N19" s="6" t="s">
        <v>31</v>
      </c>
      <c r="O19" s="17"/>
      <c r="P19" s="17"/>
      <c r="Q19" s="17"/>
      <c r="R19" s="17"/>
      <c r="S19" s="17"/>
      <c r="T19" s="17"/>
      <c r="U19" s="17"/>
      <c r="V19" s="12" t="s">
        <v>58</v>
      </c>
      <c r="W19" s="12" t="s">
        <v>81</v>
      </c>
      <c r="X19" s="12" t="s">
        <v>34</v>
      </c>
      <c r="Y19" s="18">
        <v>42021.0</v>
      </c>
      <c r="Z19" s="12" t="s">
        <v>35</v>
      </c>
      <c r="AA19" s="23" t="s">
        <v>82</v>
      </c>
      <c r="AB19" s="1"/>
    </row>
    <row r="20">
      <c r="A20" s="20" t="s">
        <v>83</v>
      </c>
      <c r="B20" s="24" t="str">
        <f>HYPERLINK("https://www.healthyway.com/content/no-excuses-10-times-dwayne-johnsons-instagram-videos-got-our-butts-to-the-gym/","link pagina")</f>
        <v>link pagina</v>
      </c>
      <c r="C20" s="24" t="str">
        <f>HYPERLINK("https://scontent-mxp1-1.cdninstagram.com/vp/32c9f40af68b6a834b13ea5125710243/5C07DF1F/t50.2886-16/12134210_1644555945813312_575142541_n.mp4","link video")</f>
        <v>link video</v>
      </c>
      <c r="D20" s="12" t="s">
        <v>30</v>
      </c>
      <c r="E20" s="12" t="s">
        <v>30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6" t="s">
        <v>31</v>
      </c>
      <c r="Q20" s="6"/>
      <c r="R20" s="17"/>
      <c r="S20" s="17"/>
      <c r="T20" s="17"/>
      <c r="U20" s="17"/>
      <c r="V20" s="21"/>
      <c r="W20" s="12"/>
      <c r="X20" s="21"/>
      <c r="Y20" s="18"/>
      <c r="Z20" s="12"/>
      <c r="AA20" s="23"/>
      <c r="AB20" s="1"/>
    </row>
    <row r="21">
      <c r="A21" s="20" t="s">
        <v>84</v>
      </c>
      <c r="B21" s="9" t="str">
        <f>HYPERLINK("https://www.epluribusloonum.com/2018/10/28/18035878/video-the-5-best-games-of-minnesota-uniteds-2018-season-major-league-soccer","link pagina")</f>
        <v>link pagina</v>
      </c>
      <c r="C21" s="24" t="str">
        <f>HYPERLINK("https://fpdl.vimeocdn.com/vimeo-prod-skyfire-std-us/01/65/11/275327568/1027525259.mp4?token=1543866342-0xc5df3935537cbb1815169e0d2fa598231d31babf","link video")</f>
        <v>link video</v>
      </c>
      <c r="D21" s="12" t="s">
        <v>41</v>
      </c>
      <c r="E21" s="12" t="s">
        <v>41</v>
      </c>
      <c r="F21" s="6"/>
      <c r="G21" s="6"/>
      <c r="H21" s="17"/>
      <c r="I21" s="17"/>
      <c r="J21" s="17"/>
      <c r="K21" s="17"/>
      <c r="L21" s="17"/>
      <c r="M21" s="17"/>
      <c r="N21" s="17"/>
      <c r="O21" s="17"/>
      <c r="P21" s="17"/>
      <c r="Q21" s="6" t="s">
        <v>31</v>
      </c>
      <c r="R21" s="17"/>
      <c r="S21" s="17"/>
      <c r="T21" s="17"/>
      <c r="U21" s="17"/>
      <c r="V21" s="12" t="s">
        <v>48</v>
      </c>
      <c r="W21" s="12" t="s">
        <v>44</v>
      </c>
      <c r="X21" s="12" t="s">
        <v>34</v>
      </c>
      <c r="Y21" s="21"/>
      <c r="Z21" s="12" t="s">
        <v>35</v>
      </c>
      <c r="AA21" s="23" t="s">
        <v>85</v>
      </c>
      <c r="AB21" s="1"/>
    </row>
    <row r="22">
      <c r="A22" s="20" t="s">
        <v>86</v>
      </c>
      <c r="B22" s="24" t="str">
        <f>HYPERLINK("http://www.taylorwalkerfit.com/breast-cancer-early-detection/","link pagina")</f>
        <v>link pagina</v>
      </c>
      <c r="C22" s="24" t="str">
        <f>HYPERLINK("https://r4---sn-vgqs7ney.googlevideo.com/videoplayback?key=yt6&amp;sparams=dur%2Cei%2Cid%2Cip%2Cipbits%2Citag%2Clmt%2Cmime%2Cmm%2Cmn%2Cms%2Cmv%2Cpl%2Cratebypass%2Crequiressl%2Csource%2Cexpire&amp;lmt=1531404586416955&amp;ms=au%2Crdu&amp;itag=22&amp;ratebypass=yes&amp;source=yout"&amp;"ube&amp;dur=117.632&amp;mv=u&amp;mm=31%2C29&amp;mn=sn-vgqs7ney%2Csn-vgqsknll&amp;mt=1543865081&amp;id=o-AE0XUpkaszCaLSzyA2_AOF4hfUHzVWzwsQ5ck4Cn_syj&amp;c=WEB&amp;expire=1543887793&amp;mime=video%2Fmp4&amp;ei=UYcFXKSOFonmjQSp0Z-wCQ&amp;pl=20&amp;signature=70008E5D0FA7750CB9006BC6A4D65D507751065D.AF41D4"&amp;"4DC6F3922A7B0044F7A10B3A42863D1E68&amp;ipbits=0&amp;requiressl=yes&amp;fvip=1&amp;ip=35.184.18.119","link video")</f>
        <v>link video</v>
      </c>
      <c r="D22" s="12" t="s">
        <v>30</v>
      </c>
      <c r="E22" s="12" t="s">
        <v>30</v>
      </c>
      <c r="F22" s="17"/>
      <c r="G22" s="17"/>
      <c r="H22" s="17"/>
      <c r="I22" s="17"/>
      <c r="J22" s="17"/>
      <c r="K22" s="17"/>
      <c r="L22" s="17"/>
      <c r="M22" s="17"/>
      <c r="N22" s="6" t="s">
        <v>31</v>
      </c>
      <c r="O22" s="17"/>
      <c r="P22" s="17"/>
      <c r="Q22" s="17"/>
      <c r="R22" s="6"/>
      <c r="S22" s="17"/>
      <c r="T22" s="17"/>
      <c r="U22" s="17"/>
      <c r="V22" s="12" t="s">
        <v>32</v>
      </c>
      <c r="W22" s="12" t="s">
        <v>87</v>
      </c>
      <c r="X22" s="12" t="s">
        <v>34</v>
      </c>
      <c r="Y22" s="18">
        <v>43293.0</v>
      </c>
      <c r="Z22" s="12" t="s">
        <v>35</v>
      </c>
      <c r="AA22" s="28" t="s">
        <v>88</v>
      </c>
      <c r="AB22" s="1"/>
    </row>
    <row r="23">
      <c r="A23" s="20" t="s">
        <v>89</v>
      </c>
      <c r="B23" s="24" t="str">
        <f>HYPERLINK("http://minasaywhat.com/2018/11/interview-mariah-carey-talks-being-the-pioneer-to-feature-hip-hop-artists-on-pop-songs-glitter-going-1-being-on-the-voice/","link pagina")</f>
        <v>link pagina</v>
      </c>
      <c r="C23" s="24" t="str">
        <f>HYPERLINK("https://r3---sn-qxo7rn7l.googlevideo.com/videoplayback?mime=video%2Fmp4&amp;sparams=dur%2Cei%2Cid%2Cip%2Cipbits%2Citag%2Clmt%2Cmime%2Cmm%2Cmn%2Cms%2Cmv%2Cpl%2Cratebypass%2Crequiressl%2Csource%2Cexpire&amp;expire=1543955233&amp;itag=22&amp;mt=1543933404&amp;ipbits=0&amp;c=WEB&amp;rat"&amp;"ebypass=yes&amp;ei=wI4GXL2uPIHjNs36lIAB&amp;pl=20&amp;txp=5432432&amp;ip=104.154.227.223&amp;requiressl=yes&amp;lmt=1543194625419542&amp;ms=au%2Crdu&amp;source=youtube&amp;dur=1338.955&amp;mv=u&amp;id=o-AL-veFtbIbo77P68t5bpl3Yanjw_0fzpXJpYn1Yx2C_t&amp;key=yt6&amp;signature=292BE508671B46536BC9D18D4584E0D2A"&amp;"DB23190.40A26457B0460FE11529A6AADFCD079914C735CF&amp;mm=31%2C29&amp;mn=sn-qxo7rn7l%2Csn-qxoedn7k&amp;fvip=3","link video")</f>
        <v>link video</v>
      </c>
      <c r="D23" s="12" t="s">
        <v>30</v>
      </c>
      <c r="E23" s="12" t="s">
        <v>30</v>
      </c>
      <c r="F23" s="17"/>
      <c r="G23" s="17"/>
      <c r="H23" s="17"/>
      <c r="I23" s="17"/>
      <c r="J23" s="17"/>
      <c r="K23" s="17"/>
      <c r="L23" s="17"/>
      <c r="M23" s="17"/>
      <c r="N23" s="6" t="s">
        <v>31</v>
      </c>
      <c r="O23" s="17"/>
      <c r="P23" s="17"/>
      <c r="Q23" s="17"/>
      <c r="R23" s="17"/>
      <c r="S23" s="6"/>
      <c r="T23" s="6"/>
      <c r="U23" s="17"/>
      <c r="V23" s="12" t="s">
        <v>32</v>
      </c>
      <c r="W23" s="12" t="s">
        <v>90</v>
      </c>
      <c r="X23" s="12" t="s">
        <v>34</v>
      </c>
      <c r="Y23" s="18">
        <v>43366.0</v>
      </c>
      <c r="Z23" s="12" t="s">
        <v>35</v>
      </c>
      <c r="AA23" s="28" t="s">
        <v>91</v>
      </c>
      <c r="AB23" s="1"/>
    </row>
    <row r="24">
      <c r="A24" s="20" t="s">
        <v>92</v>
      </c>
      <c r="B24" s="9" t="str">
        <f>HYPERLINK("https://www.ednc.org/2018/12/04/video-hollister-elementarys-action-based-learning-lab/","link pagina")</f>
        <v>link pagina</v>
      </c>
      <c r="C24" s="24" t="str">
        <f>HYPERLINK("https://r5---sn-vgqsknel.googlevideo.com/videoplayback?source=youtube&amp;lmt=1543877639939837&amp;ei=XpAGXJXjMoiPigSO_LfoDg&amp;key=yt6&amp;ratebypass=yes&amp;expire=1543955646&amp;c=WEB&amp;ipbits=0&amp;fvip=5&amp;dur=96.525&amp;mime=video%2Fmp4&amp;ms=au%2Conr&amp;mt=1543933404&amp;mv=u&amp;sparams=dur%2Cei"&amp;"%2Cid%2Cip%2Cipbits%2Citag%2Clmt%2Cmime%2Cmm%2Cmn%2Cms%2Cmv%2Cpl%2Cratebypass%2Crequiressl%2Csource%2Cexpire&amp;txp=2211222&amp;ip=35.184.18.119&amp;itag=22&amp;requiressl=yes&amp;signature=2AC27CD890B32F0B80FC53A110A6EF6CED362F3F.2056E6EDD78E878088176A7DBC6034B5F896DCD2&amp;id"&amp;"=o-ALAEFe05Fy6XrVhzKONs7unZ9SQ9yXJ_Qqdu2WcCaZg3&amp;pl=20&amp;mm=31%2C26&amp;mn=sn-vgqsknel%2Csn-qxo7rn7l","link video")</f>
        <v>link video</v>
      </c>
      <c r="D24" s="12" t="s">
        <v>30</v>
      </c>
      <c r="E24" s="12" t="s">
        <v>30</v>
      </c>
      <c r="F24" s="17"/>
      <c r="G24" s="17"/>
      <c r="H24" s="17"/>
      <c r="I24" s="17"/>
      <c r="J24" s="17"/>
      <c r="K24" s="17"/>
      <c r="L24" s="17"/>
      <c r="M24" s="17"/>
      <c r="N24" s="6" t="s">
        <v>31</v>
      </c>
      <c r="O24" s="17"/>
      <c r="P24" s="6"/>
      <c r="Q24" s="17"/>
      <c r="R24" s="17"/>
      <c r="S24" s="17"/>
      <c r="T24" s="17"/>
      <c r="U24" s="17"/>
      <c r="V24" s="12" t="s">
        <v>32</v>
      </c>
      <c r="W24" s="12" t="s">
        <v>93</v>
      </c>
      <c r="X24" s="12" t="s">
        <v>34</v>
      </c>
      <c r="Y24" s="18">
        <v>43437.0</v>
      </c>
      <c r="Z24" s="12" t="s">
        <v>35</v>
      </c>
      <c r="AA24" s="28" t="s">
        <v>94</v>
      </c>
      <c r="AB24" s="1"/>
    </row>
    <row r="25">
      <c r="A25" s="20" t="s">
        <v>95</v>
      </c>
      <c r="B25" s="24" t="str">
        <f>HYPERLINK("http://sandhillsexpress.com/local-news/heavy-snow-and-slush-blanketing-broken-bow/","link pagina")</f>
        <v>link pagina</v>
      </c>
      <c r="C25" s="9" t="str">
        <f>HYPERLINK("https://informmediap-a.akamaihd.net/delivery/9c/0a/9c0a14e9-c3ea-4466-b43a-e2868365f904/vid32e3bdec-1b24-49a9-a598-abbc565b34c7Broken_Bow_Weather_12pm_972k.mp4","link video")</f>
        <v>link video</v>
      </c>
      <c r="D25" s="12" t="s">
        <v>41</v>
      </c>
      <c r="E25" s="12" t="s">
        <v>30</v>
      </c>
      <c r="F25" s="6"/>
      <c r="G25" s="6" t="s">
        <v>31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21"/>
      <c r="W25" s="21"/>
      <c r="X25" s="21"/>
      <c r="Y25" s="21"/>
      <c r="Z25" s="12"/>
      <c r="AA25" s="19"/>
      <c r="AB25" s="1"/>
    </row>
    <row r="26">
      <c r="A26" s="20" t="s">
        <v>96</v>
      </c>
      <c r="B26" s="9" t="str">
        <f>HYPERLINK("https://theglobalobservatory.org/2015/04/irene-santiago-women-peacekeeping/","link pagina")</f>
        <v>link pagina</v>
      </c>
      <c r="C26" s="24" t="str">
        <f>HYPERLINK("https://r3---sn-qxo7rn7e.googlevideo.com/videoplayback?expire=1543956568&amp;signature=83D25C9823180A83ACE6CEF6BA7FE2B8AABF8EE2.B8EE02AA2909967C32052B769EFB1A00D93D1154&amp;ipbits=0&amp;key=yt6&amp;lmt=1429642248108219&amp;ip=35.193.53.87&amp;beids=9466586&amp;mv=m&amp;ei=-JMGXLSwCtD8DO"&amp;"P9seAD&amp;mn=sn-qxo7rn7e%2Csn-qxoedn7z&amp;mm=31%2C29&amp;source=youtube&amp;sparams=dur%2Cei%2Cid%2Cip%2Cipbits%2Citag%2Clmt%2Cmime%2Cmm%2Cmn%2Cms%2Cmv%2Cpl%2Cratebypass%2Crequiressl%2Csource%2Cexpire&amp;c=WEB&amp;fvip=3&amp;mime=video%2Fmp4&amp;dur=290.295&amp;id=o-ALRocIrZa4NNTB_dmG0c5"&amp;"RdzC7sYY3Ebl09YZRgndRZP&amp;pl=20&amp;itag=22&amp;ratebypass=yes&amp;mt=1543934841&amp;ms=au%2Crdu&amp;requiressl=yes","link video")</f>
        <v>link video</v>
      </c>
      <c r="D26" s="12" t="s">
        <v>30</v>
      </c>
      <c r="E26" s="12" t="s">
        <v>30</v>
      </c>
      <c r="F26" s="17"/>
      <c r="G26" s="17"/>
      <c r="H26" s="17"/>
      <c r="I26" s="17"/>
      <c r="J26" s="17"/>
      <c r="K26" s="17"/>
      <c r="L26" s="17"/>
      <c r="M26" s="17"/>
      <c r="N26" s="6" t="s">
        <v>31</v>
      </c>
      <c r="O26" s="17"/>
      <c r="P26" s="17"/>
      <c r="Q26" s="6"/>
      <c r="R26" s="17"/>
      <c r="S26" s="17"/>
      <c r="T26" s="17"/>
      <c r="U26" s="17"/>
      <c r="V26" s="12" t="s">
        <v>32</v>
      </c>
      <c r="W26" s="12" t="s">
        <v>97</v>
      </c>
      <c r="X26" s="12" t="s">
        <v>34</v>
      </c>
      <c r="Y26" s="18">
        <v>42115.0</v>
      </c>
      <c r="Z26" s="12" t="s">
        <v>35</v>
      </c>
      <c r="AA26" s="28" t="s">
        <v>98</v>
      </c>
      <c r="AB26" s="1"/>
    </row>
    <row r="27">
      <c r="A27" s="20" t="s">
        <v>99</v>
      </c>
      <c r="B27" s="24" t="str">
        <f>HYPERLINK("https://www.wokv.com/video/hot-video/worldwide-search-underway-for-rare-blood-type-save-toddler-with-cancer/pS1ULChdFktcdxw5zgJVEI/","link pagina")</f>
        <v>link pagina</v>
      </c>
      <c r="C27" s="9" t="str">
        <f>HYPERLINK("https://svc-v-cx-cmgcontent.cmgvideo.com/anv/1174/18/12/04/4544235/4544235_09BB57EF8C814929841756379C0C3813_181204_4544235_Worldwide_Search_Underway_for_Rare_Blood_Type_to_500.mp4","link video")</f>
        <v>link video</v>
      </c>
      <c r="D27" s="12" t="s">
        <v>41</v>
      </c>
      <c r="E27" s="12" t="s">
        <v>41</v>
      </c>
      <c r="F27" s="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6" t="s">
        <v>31</v>
      </c>
      <c r="R27" s="6"/>
      <c r="S27" s="6"/>
      <c r="T27" s="17"/>
      <c r="U27" s="17"/>
      <c r="V27" s="12" t="s">
        <v>100</v>
      </c>
      <c r="W27" s="12" t="s">
        <v>101</v>
      </c>
      <c r="X27" s="12" t="s">
        <v>34</v>
      </c>
      <c r="Y27" s="13"/>
      <c r="Z27" s="12" t="s">
        <v>35</v>
      </c>
      <c r="AA27" s="23" t="s">
        <v>102</v>
      </c>
      <c r="AB27" s="1"/>
    </row>
    <row r="28">
      <c r="A28" s="20" t="s">
        <v>103</v>
      </c>
      <c r="B28" s="9" t="str">
        <f>HYPERLINK("http://thefreshexchange.com/3-ways-to-cure-the-blues-with-acorn-footwear/","link pagina")</f>
        <v>link pagina</v>
      </c>
      <c r="C28" s="24" t="str">
        <f>HYPERLINK("https://r2---sn-vgqsrnll.googlevideo.com/videoplayback?clen=11545957&amp;requiressl=yes&amp;source=youtube&amp;mv=u&amp;signature=C0140B88CDAA40C8E895C928C5FFB78F9F87FEC7.9F785C01E20E0AA40F00EFD69B25A6446240C3CD&amp;mime=video%2Fwebm&amp;ei=XZkGXP2MOoqiwQGYzoa4Cw&amp;ms=au%2Conr&amp;mt="&amp;"1543935557&amp;itag=43&amp;pl=20&amp;mm=31%2C26&amp;expire=1543957950&amp;id=o-ACMda1kKo2txRitBHDc0qAO8JOafvY5aU6OBNpHH56qd&amp;mn=sn-vgqsrnll%2Csn-qxoedn7k&amp;fvip=2&amp;c=WEB&amp;ratebypass=yes&amp;sparams=clen%2Cdur%2Cei%2Cgir%2Cid%2Cip%2Cipbits%2Citag%2Clmt%2Cmime%2Cmm%2Cmn%2Cms%2Cmv%2Cpl%"&amp;"2Cratebypass%2Crequiressl%2Csource%2Cexpire&amp;gir=yes&amp;dur=0.000&amp;lmt=1512963870838006&amp;key=yt6&amp;ip=35.184.18.119&amp;ipbits=0","link video")</f>
        <v>link video</v>
      </c>
      <c r="D28" s="12" t="s">
        <v>30</v>
      </c>
      <c r="E28" s="12" t="s">
        <v>30</v>
      </c>
      <c r="F28" s="17"/>
      <c r="G28" s="17"/>
      <c r="H28" s="17"/>
      <c r="I28" s="17"/>
      <c r="J28" s="17"/>
      <c r="K28" s="17"/>
      <c r="L28" s="17"/>
      <c r="M28" s="17"/>
      <c r="N28" s="6" t="s">
        <v>31</v>
      </c>
      <c r="O28" s="17"/>
      <c r="P28" s="17"/>
      <c r="Q28" s="17"/>
      <c r="R28" s="6"/>
      <c r="S28" s="17"/>
      <c r="T28" s="17"/>
      <c r="U28" s="17"/>
      <c r="V28" s="12" t="s">
        <v>58</v>
      </c>
      <c r="W28" s="12" t="s">
        <v>104</v>
      </c>
      <c r="X28" s="12" t="s">
        <v>60</v>
      </c>
      <c r="Y28" s="18">
        <v>43079.0</v>
      </c>
      <c r="Z28" s="12" t="s">
        <v>35</v>
      </c>
      <c r="AA28" s="28" t="s">
        <v>105</v>
      </c>
      <c r="AB28" s="1"/>
    </row>
    <row r="29">
      <c r="A29" s="20" t="s">
        <v>106</v>
      </c>
      <c r="B29" s="24" t="str">
        <f>HYPERLINK("https://www.actionnewsjax.com/video?videoId=883025791&amp;videoVersion=1.0","link pagina")</f>
        <v>link pagina</v>
      </c>
      <c r="C29" s="24" t="str">
        <f>HYPERLINK("https://svc-v-cxtv-wjax.cmgvideo.com/anv/video/video_studio/2018/12/04/First_Alert__7_Day_Forecast__December_4__2018_4544142_1200.mp4","link video")</f>
        <v>link video</v>
      </c>
      <c r="D29" s="12" t="s">
        <v>41</v>
      </c>
      <c r="E29" s="12" t="s">
        <v>30</v>
      </c>
      <c r="F29" s="17"/>
      <c r="G29" s="6"/>
      <c r="H29" s="17"/>
      <c r="I29" s="17"/>
      <c r="J29" s="17"/>
      <c r="K29" s="17"/>
      <c r="L29" s="17"/>
      <c r="M29" s="17"/>
      <c r="N29" s="17"/>
      <c r="O29" s="17"/>
      <c r="P29" s="17"/>
      <c r="Q29" s="6" t="s">
        <v>31</v>
      </c>
      <c r="R29" s="17"/>
      <c r="S29" s="17"/>
      <c r="T29" s="17"/>
      <c r="U29" s="17"/>
      <c r="V29" s="12" t="s">
        <v>32</v>
      </c>
      <c r="W29" s="12" t="s">
        <v>107</v>
      </c>
      <c r="X29" s="12" t="s">
        <v>34</v>
      </c>
      <c r="Y29" s="18"/>
      <c r="Z29" s="12" t="s">
        <v>35</v>
      </c>
      <c r="AA29" s="23" t="s">
        <v>108</v>
      </c>
      <c r="AB29" s="1"/>
    </row>
    <row r="30">
      <c r="A30" s="7" t="s">
        <v>109</v>
      </c>
      <c r="B30" s="24" t="str">
        <f>HYPERLINK("https://thefreshtoast.com/culture/these-11-horror-movies-will-help-get-you-in-the-christmas-spirit/","link pagina")</f>
        <v>link pagina</v>
      </c>
      <c r="C30" s="24" t="str">
        <f>HYPERLINK("https://r5---sn-qxo7rn7s.googlevideo.com/videoplayback?c=WEB&amp;mime=video%2Fwebm&amp;pl=20&amp;itag=43&amp;signature=1A338C5A9491E05DBC98900533853E80A7D3ED1D.D3DB694AB80EBA42886D9D8DBBDA1FE06448E02C&amp;ipbits=0&amp;sparams=clen%2Cdur%2Cei%2Cgir%2Cid%2Cip%2Cipbits%2Citag%2Clmt"&amp;"%2Cmime%2Cmm%2Cmn%2Cms%2Cmv%2Cpl%2Cratebypass%2Crequiressl%2Csource%2Cexpire&amp;gir=yes&amp;fvip=5&amp;source=youtube&amp;id=o-AN44V5DL5brM2lEsgG0Lzh4viNDzAEfkB3gBplt6Vx9Z&amp;expire=1543960408&amp;dur=0.000&amp;lmt=1443328447083577&amp;key=yt6&amp;ip=104.154.227.223&amp;ms=au%2Crdu&amp;ei=96IGXMC"&amp;"SOM_HigSKkbjwAw&amp;mv=u&amp;mt=1543937609&amp;requiressl=yes&amp;ratebypass=yes&amp;mm=31%2C29&amp;mn=sn-qxo7rn7s%2Csn-qxoedn7e&amp;clen=8617589","link video")</f>
        <v>link video</v>
      </c>
      <c r="D30" s="12" t="s">
        <v>30</v>
      </c>
      <c r="E30" s="12" t="s">
        <v>30</v>
      </c>
      <c r="F30" s="17"/>
      <c r="G30" s="6"/>
      <c r="H30" s="17"/>
      <c r="I30" s="17"/>
      <c r="J30" s="17"/>
      <c r="K30" s="17"/>
      <c r="L30" s="17"/>
      <c r="M30" s="17"/>
      <c r="N30" s="6" t="s">
        <v>31</v>
      </c>
      <c r="O30" s="17"/>
      <c r="P30" s="17"/>
      <c r="Q30" s="17"/>
      <c r="R30" s="17"/>
      <c r="S30" s="17"/>
      <c r="T30" s="17"/>
      <c r="U30" s="17"/>
      <c r="V30" s="12" t="s">
        <v>58</v>
      </c>
      <c r="W30" s="12" t="s">
        <v>110</v>
      </c>
      <c r="X30" s="12" t="s">
        <v>60</v>
      </c>
      <c r="Y30" s="13">
        <v>42273.0</v>
      </c>
      <c r="Z30" s="12" t="s">
        <v>35</v>
      </c>
      <c r="AA30" s="28" t="s">
        <v>111</v>
      </c>
      <c r="AB30" s="1"/>
    </row>
    <row r="31">
      <c r="A31" s="20" t="s">
        <v>112</v>
      </c>
      <c r="B31" s="24" t="str">
        <f>HYPERLINK("http://video.nationalmemo.com/","link pagina")</f>
        <v>link pagina</v>
      </c>
      <c r="C31" s="9" t="str">
        <f>HYPERLINK("https://informmediap-a.akamaihd.net/delivery/01/01/010168c6-411c-486c-9e7f-bf24212dec29/dbbcfdef-37a8-4bc0-be27-75816fdad647_972k.mp4","link video")</f>
        <v>link video</v>
      </c>
      <c r="D31" s="12" t="s">
        <v>41</v>
      </c>
      <c r="E31" s="12" t="s">
        <v>30</v>
      </c>
      <c r="F31" s="6"/>
      <c r="G31" s="6" t="s">
        <v>31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21"/>
      <c r="W31" s="12" t="s">
        <v>113</v>
      </c>
      <c r="X31" s="21"/>
      <c r="Y31" s="21"/>
      <c r="Z31" s="21"/>
      <c r="AA31" s="23" t="s">
        <v>114</v>
      </c>
      <c r="AB31" s="1"/>
    </row>
    <row r="32">
      <c r="A32" s="20" t="s">
        <v>115</v>
      </c>
      <c r="B32" s="9" t="str">
        <f>HYPERLINK("https://www.aggman.com/video-of-the-week-clean-up-efforts-after-gravel-truck-overturns-onto-parked-car/","link pagina")</f>
        <v>link pagina</v>
      </c>
      <c r="C32" s="24" t="str">
        <f>HYPERLINK("https://r5---sn-hpa7znse.googlevideo.com/videoplayback?txp=5432432&amp;nh=%2CEAE&amp;requiressl=yes&amp;sparams=dur%2Cei%2Cid%2Cinitcwndbps%2Cip%2Cipbits%2Citag%2Clmt%2Cmime%2Cmm%2Cmn%2Cms%2Cmv%2Cnh%2Cpl%2Cratebypass%2Crequiressl%2Csource%2Cexpire&amp;ipbits=0&amp;ratebypass"&amp;"=yes&amp;source=youtube&amp;mv=m&amp;fvip=5&amp;ms=au%2Crdu&amp;ip=82.57.54.54&amp;key=yt6&amp;lmt=1543071777304428&amp;mm=31%2C29&amp;mn=sn-hpa7znse%2Csn-nx5cvox-hpae7&amp;id=o-AKZa_M0tIGlhCD8E3-Os911_fdJd3UY6OqtkzD1pSs-E&amp;dur=150.511&amp;mt=1543940654&amp;expire=1543962371&amp;itag=22&amp;pl=16&amp;c=WEB&amp;initcwnd"&amp;"bps=863750&amp;signature=784CE7E3AF1F3ABD0F379A7D21FF76CC179FF7E1.D56C144BFB6DBCDA6A244342D7104D89410C3DAE&amp;mime=video%2Fmp4&amp;ei=o6oGXNCgB8TigQec5aGwBQ","link video")</f>
        <v>link video</v>
      </c>
      <c r="D32" s="12" t="s">
        <v>30</v>
      </c>
      <c r="E32" s="12" t="s">
        <v>30</v>
      </c>
      <c r="F32" s="17"/>
      <c r="G32" s="6"/>
      <c r="H32" s="17"/>
      <c r="I32" s="17"/>
      <c r="J32" s="17"/>
      <c r="K32" s="17"/>
      <c r="L32" s="17"/>
      <c r="M32" s="17"/>
      <c r="N32" s="6" t="s">
        <v>31</v>
      </c>
      <c r="O32" s="17"/>
      <c r="P32" s="17"/>
      <c r="Q32" s="17"/>
      <c r="R32" s="17"/>
      <c r="S32" s="17"/>
      <c r="T32" s="17"/>
      <c r="U32" s="17"/>
      <c r="V32" s="12" t="s">
        <v>32</v>
      </c>
      <c r="W32" s="12" t="s">
        <v>116</v>
      </c>
      <c r="X32" s="12" t="s">
        <v>34</v>
      </c>
      <c r="Y32" s="18">
        <v>43457.0</v>
      </c>
      <c r="Z32" s="12" t="s">
        <v>35</v>
      </c>
      <c r="AA32" s="23" t="s">
        <v>117</v>
      </c>
      <c r="AB32" s="1"/>
    </row>
    <row r="33">
      <c r="A33" s="7" t="s">
        <v>118</v>
      </c>
      <c r="B33" s="24" t="str">
        <f>HYPERLINK("https://www.battleswarmblog.com/?p=38068","link pagina")</f>
        <v>link pagina</v>
      </c>
      <c r="C33" s="9" t="str">
        <f>HYPERLINK("https://r1---sn-vgqsrned.googlevideo.com/videoplayback?fvip=1&amp;ipbits=0&amp;expire=1543963798&amp;id=o-ANe6Y1_KRClg_hrQ46gL4Jl7ad2lHr_BqwAS7T-RicM3&amp;mime=video%2Fmp4&amp;txp=5531432&amp;ei=NrAGXKeuMcLOjQTF2K6ADA&amp;ratebypass=yes&amp;requiressl=yes&amp;lmt=1542826620317407&amp;ip=104.197"&amp;".174.2&amp;ms=au%2Conr&amp;mv=m&amp;mt=1543942080&amp;source=youtube&amp;sparams=dur%2Cei%2Cid%2Cip%2Cipbits%2Citag%2Clmt%2Cmime%2Cmm%2Cmn%2Cms%2Cmv%2Cpl%2Cratebypass%2Crequiressl%2Csource%2Cexpire&amp;pl=20&amp;dur=174.497&amp;c=WEB&amp;itag=22&amp;mm=31%2C26&amp;mn=sn-vgqsrned%2Csn-qxoedn7z&amp;signa"&amp;"ture=32963C929E7C6CE38FD1B5D7B8CE5A582C20CBF8.578DAEA0BEAEA0BF760824A3E6856F1CDCFD3318&amp;key=yt6","link video")</f>
        <v>link video</v>
      </c>
      <c r="D33" s="12" t="s">
        <v>30</v>
      </c>
      <c r="E33" s="12" t="s">
        <v>30</v>
      </c>
      <c r="F33" s="6"/>
      <c r="G33" s="17"/>
      <c r="H33" s="17"/>
      <c r="I33" s="17"/>
      <c r="J33" s="17"/>
      <c r="K33" s="17"/>
      <c r="L33" s="17"/>
      <c r="M33" s="17"/>
      <c r="N33" s="6" t="s">
        <v>31</v>
      </c>
      <c r="O33" s="17"/>
      <c r="P33" s="17"/>
      <c r="Q33" s="17"/>
      <c r="R33" s="17"/>
      <c r="S33" s="17"/>
      <c r="T33" s="17"/>
      <c r="U33" s="17"/>
      <c r="V33" s="12" t="s">
        <v>32</v>
      </c>
      <c r="W33" s="12" t="s">
        <v>119</v>
      </c>
      <c r="X33" s="12" t="s">
        <v>34</v>
      </c>
      <c r="Y33" s="18">
        <v>43425.0</v>
      </c>
      <c r="Z33" s="12" t="s">
        <v>35</v>
      </c>
      <c r="AA33" s="28" t="s">
        <v>120</v>
      </c>
      <c r="AB33" s="1"/>
    </row>
    <row r="34">
      <c r="A34" s="20" t="s">
        <v>121</v>
      </c>
      <c r="B34" s="24" t="str">
        <f>HYPERLINK("https://www.chicagomaroon.com/article/2018/11/13/grammy-winning-third-year-releases-music-video-par/","link pagina")</f>
        <v>link pagina</v>
      </c>
      <c r="C34" s="10" t="s">
        <v>122</v>
      </c>
      <c r="D34" s="12" t="s">
        <v>41</v>
      </c>
      <c r="E34" s="12" t="s">
        <v>41</v>
      </c>
      <c r="F34" s="6" t="s">
        <v>31</v>
      </c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2"/>
      <c r="W34" s="21"/>
      <c r="X34" s="12"/>
      <c r="Y34" s="21"/>
      <c r="Z34" s="12"/>
      <c r="AA34" s="23"/>
      <c r="AB34" s="1"/>
    </row>
    <row r="35">
      <c r="A35" s="7" t="s">
        <v>123</v>
      </c>
      <c r="B35" s="9" t="str">
        <f>HYPERLINK("http://www.beautifullife.info/art-works/amazing-video-story-of-one-life/","link pagina")</f>
        <v>link pagina</v>
      </c>
      <c r="C35" s="24" t="str">
        <f>HYPERLINK("https://r1---sn-vgqseney.googlevideo.com/videoplayback?dur=0.000&amp;pl=16&amp;source=youtube&amp;ratebypass=yes&amp;requiressl=yes&amp;gir=yes&amp;fvip=2&amp;expire=1543968921&amp;key=yt6&amp;mime=video%2Fwebm&amp;ipbits=0&amp;lmt=1541180444625638&amp;itag=43&amp;mv=m&amp;mt=1543947187&amp;signature=2E023266FFC06"&amp;"2E227A9FA8AD96599272231F935.B40B4EC4D1CCFC8B34A2340C84A6952DFAF8D437&amp;ms=au%2Crdu&amp;mn=sn-vgqseney%2Csn-vgqsrnes&amp;mm=31%2C29&amp;c=WEB&amp;txp=5511222&amp;id=o-AI47Sbf-9iJZxmHL-vWp-m6kXDR1bu3CjhZA3XlgE5VG&amp;clen=6195442&amp;ip=35.232.152.12&amp;sparams=clen%2Cdur%2Cei%2Cgir%2Cid%2"&amp;"Cip%2Cipbits%2Citag%2Clmt%2Cmime%2Cmm%2Cmn%2Cms%2Cmv%2Cpl%2Cratebypass%2Crequiressl%2Csource%2Cexpire&amp;ei=OcQGXIHVDoqmDuCOm-AH","link video")</f>
        <v>link video</v>
      </c>
      <c r="D35" s="12" t="s">
        <v>30</v>
      </c>
      <c r="E35" s="12" t="s">
        <v>30</v>
      </c>
      <c r="F35" s="17"/>
      <c r="G35" s="6"/>
      <c r="H35" s="17"/>
      <c r="I35" s="17"/>
      <c r="J35" s="17"/>
      <c r="K35" s="17"/>
      <c r="L35" s="17"/>
      <c r="M35" s="17"/>
      <c r="N35" s="6" t="s">
        <v>31</v>
      </c>
      <c r="O35" s="17"/>
      <c r="P35" s="17"/>
      <c r="Q35" s="17"/>
      <c r="R35" s="17"/>
      <c r="S35" s="17"/>
      <c r="T35" s="17"/>
      <c r="U35" s="17"/>
      <c r="V35" s="12" t="s">
        <v>58</v>
      </c>
      <c r="W35" s="12" t="s">
        <v>124</v>
      </c>
      <c r="X35" s="12" t="s">
        <v>125</v>
      </c>
      <c r="Y35" s="18">
        <v>41863.0</v>
      </c>
      <c r="Z35" s="12" t="s">
        <v>35</v>
      </c>
      <c r="AA35" s="28" t="s">
        <v>126</v>
      </c>
      <c r="AB35" s="1"/>
    </row>
    <row r="36">
      <c r="A36" s="20" t="s">
        <v>127</v>
      </c>
      <c r="B36" s="24" t="str">
        <f>HYPERLINK("http://hungrylobbyist.com/video-nationals-clinch-the-nl-east-championship/","link pagina")</f>
        <v>link pagina</v>
      </c>
      <c r="C36" s="9" t="str">
        <f>HYPERLINK("http://mediadownloads.mlb.com/mlbam/2014/09/17/mlbtv_wasatl_36328445_600K.mp4","link video")</f>
        <v>link video</v>
      </c>
      <c r="D36" s="12" t="s">
        <v>30</v>
      </c>
      <c r="E36" s="12" t="s">
        <v>30</v>
      </c>
      <c r="F36" s="6"/>
      <c r="G36" s="6" t="s">
        <v>31</v>
      </c>
      <c r="H36" s="6" t="s">
        <v>31</v>
      </c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21"/>
      <c r="W36" s="21"/>
      <c r="X36" s="21"/>
      <c r="Y36" s="21"/>
      <c r="Z36" s="12"/>
      <c r="AA36" s="23"/>
      <c r="AB36" s="1"/>
    </row>
    <row r="37">
      <c r="A37" s="20" t="s">
        <v>128</v>
      </c>
      <c r="B37" s="9" t="str">
        <f>HYPERLINK("https://www.coastalreview.org/2018/11/combating-global-warming-with-seaweed/","link pagina")</f>
        <v>link pagina</v>
      </c>
      <c r="C37" s="24" t="str">
        <f>HYPERLINK("https://r5---sn-vgqsknls.googlevideo.com/videoplayback?mt=1543948049&amp;c=WEB&amp;expire=1543970304&amp;id=o-AOmh_-SxFovbfDTd_YCVwP6moSNqzYKBsDGkcXlFFQV9&amp;fvip=5&amp;ip=35.184.18.119&amp;ei=oMkGXLyqD4n-Ntu4iJgF&amp;requiressl=yes&amp;mime=video%2Fmp4&amp;pl=20&amp;signature=72C210B70F4CEEF2"&amp;"4C1CB982455BD2514A987EF1.1515303B6D12EF41596AC3CB4DC261E428396E39&amp;ratebypass=yes&amp;source=youtube&amp;dur=100.774&amp;mv=u&amp;lmt=1542119335326068&amp;ms=au%2Conr&amp;itag=22&amp;sparams=dur%2Cei%2Cid%2Cip%2Cipbits%2Citag%2Clmt%2Cmime%2Cmm%2Cmn%2Cms%2Cmv%2Cpl%2Cratebypass%2Crequi"&amp;"ressl%2Csource%2Cexpire&amp;txp=2311222&amp;key=yt6&amp;mm=31%2C26&amp;mn=sn-vgqsknls%2Csn-qxo7rn7e&amp;ipbits=0","link video")</f>
        <v>link video</v>
      </c>
      <c r="D37" s="12" t="s">
        <v>30</v>
      </c>
      <c r="E37" s="12" t="s">
        <v>30</v>
      </c>
      <c r="F37" s="17"/>
      <c r="G37" s="6"/>
      <c r="H37" s="17"/>
      <c r="I37" s="17"/>
      <c r="J37" s="17"/>
      <c r="K37" s="17"/>
      <c r="L37" s="17"/>
      <c r="M37" s="17"/>
      <c r="N37" s="6" t="s">
        <v>31</v>
      </c>
      <c r="O37" s="17"/>
      <c r="P37" s="17"/>
      <c r="Q37" s="17"/>
      <c r="R37" s="17"/>
      <c r="S37" s="17"/>
      <c r="T37" s="17"/>
      <c r="U37" s="17"/>
      <c r="V37" s="12" t="s">
        <v>32</v>
      </c>
      <c r="W37" s="12" t="s">
        <v>129</v>
      </c>
      <c r="X37" s="12" t="s">
        <v>34</v>
      </c>
      <c r="Y37" s="18">
        <v>43417.0</v>
      </c>
      <c r="Z37" s="12" t="s">
        <v>35</v>
      </c>
      <c r="AA37" s="28" t="s">
        <v>130</v>
      </c>
      <c r="AB37" s="1"/>
    </row>
    <row r="38">
      <c r="A38" s="20" t="s">
        <v>131</v>
      </c>
      <c r="B38" s="24" t="str">
        <f>HYPERLINK("http://keyw.com/check-out-a-locally-produced-video-of-pasco-then-and-now/","link pagina")</f>
        <v>link pagina</v>
      </c>
      <c r="C38" s="29" t="s">
        <v>122</v>
      </c>
      <c r="D38" s="12" t="s">
        <v>41</v>
      </c>
      <c r="E38" s="12" t="s">
        <v>41</v>
      </c>
      <c r="F38" s="6" t="s">
        <v>31</v>
      </c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21"/>
      <c r="W38" s="21"/>
      <c r="X38" s="21"/>
      <c r="Y38" s="18"/>
      <c r="Z38" s="12"/>
      <c r="AA38" s="30"/>
      <c r="AB38" s="1"/>
    </row>
    <row r="39">
      <c r="A39" s="7" t="s">
        <v>132</v>
      </c>
      <c r="B39" s="9" t="str">
        <f>HYPERLINK("http://www.carwashmag.com/videos/video-spotlights/article/automatic-car-wash-tunnel-machine/454f8bb51e2c0b9a2c9080c4be7303ee.html","link pagina")</f>
        <v>link pagina</v>
      </c>
      <c r="C39" s="24" t="str">
        <f>HYPERLINK("https://r1---sn-vgqs7nly.googlevideo.com/videoplayback?dur=182.323&amp;pl=16&amp;ms=au%2Conr&amp;sparams=dur%2Cei%2Cid%2Cip%2Cipbits%2Citag%2Clmt%2Cmime%2Cmm%2Cmn%2Cms%2Cmv%2Cpl%2Cratebypass%2Crequiressl%2Csource%2Cexpire&amp;source=youtube&amp;mv=m&amp;itag=22&amp;mm=31%2C26&amp;signat"&amp;"ure=68B55EBFFB6B02C0A3367200E008EFF4EFEB2EBD.8248D76EA948E87BD1984D3168CFDD310C5CC3BD&amp;mn=sn-vgqs7nly%2Csn-qxoedn7k&amp;c=WEB&amp;mime=video%2Fmp4&amp;id=o-AJH7gGp8ISVVGkY538wOX9iVpZ2c408udIU3Crwz1Y94&amp;expire=1543971444&amp;ipbits=0&amp;fvip=1&amp;mt=1543949628&amp;ratebypass=yes&amp;txp="&amp;"5531432&amp;ip=35.232.51.218&amp;lmt=1540090183825900&amp;requiressl=yes&amp;ei=FM4GXN2JMuHQjATutIzIBQ&amp;key=yt6","link video")</f>
        <v>link video</v>
      </c>
      <c r="D39" s="12" t="s">
        <v>30</v>
      </c>
      <c r="E39" s="12" t="s">
        <v>30</v>
      </c>
      <c r="F39" s="17"/>
      <c r="G39" s="17"/>
      <c r="H39" s="17"/>
      <c r="I39" s="17"/>
      <c r="J39" s="17"/>
      <c r="K39" s="17"/>
      <c r="L39" s="17"/>
      <c r="M39" s="17"/>
      <c r="N39" s="6" t="s">
        <v>31</v>
      </c>
      <c r="O39" s="17"/>
      <c r="P39" s="17"/>
      <c r="Q39" s="6"/>
      <c r="R39" s="17"/>
      <c r="S39" s="17"/>
      <c r="T39" s="17"/>
      <c r="U39" s="17"/>
      <c r="V39" s="12" t="s">
        <v>32</v>
      </c>
      <c r="W39" s="12" t="s">
        <v>133</v>
      </c>
      <c r="X39" s="12" t="s">
        <v>34</v>
      </c>
      <c r="Y39" s="18">
        <v>43055.0</v>
      </c>
      <c r="Z39" s="12" t="s">
        <v>35</v>
      </c>
      <c r="AA39" s="28" t="s">
        <v>134</v>
      </c>
      <c r="AB39" s="1"/>
    </row>
    <row r="40">
      <c r="A40" s="31" t="s">
        <v>135</v>
      </c>
      <c r="B40" s="24" t="str">
        <f>HYPERLINK("http://2politicaljunkies.blogspot.com/2018/11/happy-thanksgiving.html","link pagina")</f>
        <v>link pagina</v>
      </c>
      <c r="C40" s="9" t="str">
        <f>HYPERLINK("https://09-lvl3-pdl.vimeocdn.com/01/807/2/54035320/129916349.mp4?expires=1543955829&amp;token=01754dffbe95a3ded81d5","link video")</f>
        <v>link video</v>
      </c>
      <c r="D40" s="12" t="s">
        <v>41</v>
      </c>
      <c r="E40" s="12" t="s">
        <v>30</v>
      </c>
      <c r="F40" s="6"/>
      <c r="G40" s="6" t="s">
        <v>31</v>
      </c>
      <c r="H40" s="17"/>
      <c r="I40" s="17"/>
      <c r="J40" s="17"/>
      <c r="K40" s="17"/>
      <c r="L40" s="17"/>
      <c r="M40" s="17"/>
      <c r="N40" s="17"/>
      <c r="O40" s="17"/>
      <c r="P40" s="6" t="s">
        <v>31</v>
      </c>
      <c r="Q40" s="17"/>
      <c r="R40" s="17"/>
      <c r="S40" s="17"/>
      <c r="T40" s="17"/>
      <c r="U40" s="17"/>
      <c r="V40" s="12" t="s">
        <v>136</v>
      </c>
      <c r="W40" s="12" t="s">
        <v>137</v>
      </c>
      <c r="X40" s="12" t="s">
        <v>34</v>
      </c>
      <c r="Y40" s="21"/>
      <c r="Z40" s="12" t="s">
        <v>35</v>
      </c>
      <c r="AA40" s="28" t="s">
        <v>138</v>
      </c>
      <c r="AB40" s="1"/>
    </row>
    <row r="41">
      <c r="A41" s="32" t="s">
        <v>139</v>
      </c>
      <c r="B41" s="24" t="str">
        <f>HYPERLINK("https://970wfla.iheart.com/content/2018-12-04-shocking-video-shows-florida-trooper-get-hit-by-car-on-busy-highway/","link pagina")</f>
        <v>link pagina</v>
      </c>
      <c r="C41" s="9" t="str">
        <f>HYPERLINK("https://content.uplynk.com/7632ad62d18540bca15858d0a541c603.m3u8?tc=1&amp;exp=1543980212&amp;rn=1483050099&amp;ct=a&amp;cid=7632ad62d18540bca15858d0a541c603&amp;sig=b378b2546bebccb4a0af192e3e5b899757890474b217f31a851560eeaccc7711","link video")</f>
        <v>link video</v>
      </c>
      <c r="D41" s="12" t="s">
        <v>41</v>
      </c>
      <c r="E41" s="12" t="s">
        <v>30</v>
      </c>
      <c r="F41" s="6"/>
      <c r="G41" s="17"/>
      <c r="H41" s="17"/>
      <c r="I41" s="17"/>
      <c r="J41" s="17"/>
      <c r="K41" s="17"/>
      <c r="L41" s="17"/>
      <c r="M41" s="17"/>
      <c r="N41" s="17"/>
      <c r="O41" s="17"/>
      <c r="P41" s="6" t="s">
        <v>31</v>
      </c>
      <c r="Q41" s="17"/>
      <c r="R41" s="17"/>
      <c r="S41" s="6"/>
      <c r="T41" s="17"/>
      <c r="U41" s="17"/>
      <c r="V41" s="21"/>
      <c r="W41" s="12"/>
      <c r="X41" s="33"/>
      <c r="Y41" s="18"/>
      <c r="Z41" s="12"/>
      <c r="AA41" s="34"/>
      <c r="AB41" s="1"/>
    </row>
    <row r="42">
      <c r="A42" s="31" t="s">
        <v>140</v>
      </c>
      <c r="B42" s="24" t="str">
        <f>HYPERLINK("https://931amor.lamusica.com/videos/piso-21-visita-la-bodega-de-la-manana","link pagina")</f>
        <v>link pagina</v>
      </c>
      <c r="C42" s="9" t="str">
        <f>HYPERLINK("https://r1---sn-vgqsrn7d.googlevideo.com/videoplayback?key=yt6&amp;mime=video%2Fmp4&amp;source=youtube&amp;mn=sn-vgqsrn7d%2Csn-qxoedn7z&amp;c=WEB&amp;expire=1543974890&amp;ei=itsGXLeRI4-4wQHElzA&amp;signature=88309CB6B5F6FA3F69D867AB444DC948AE44BD3F.D1CE89B29F240D5AE5D2CEC99B77255EC"&amp;"F6DC891&amp;sparams=dur%2Cei%2Cid%2Cip%2Cipbits%2Citag%2Clmt%2Cmime%2Cmm%2Cmn%2Cms%2Cmv%2Cpl%2Cratebypass%2Crequiressl%2Csource%2Cexpire&amp;requiressl=yes&amp;fvip=1&amp;itag=22&amp;mm=31%2C26&amp;ip=35.232.170.40&amp;ratebypass=yes&amp;ipbits=0&amp;pl=16&amp;lmt=1529339984502209&amp;dur=704.864&amp;i"&amp;"d=o-AMiFWld1f3ba1i6uWub624haSsyHx3jcLV9T52Ot4_n2&amp;mv=m&amp;mt=1543953153&amp;ms=au%2Conr","link video")</f>
        <v>link video</v>
      </c>
      <c r="D42" s="12" t="s">
        <v>30</v>
      </c>
      <c r="E42" s="12" t="s">
        <v>30</v>
      </c>
      <c r="F42" s="6"/>
      <c r="G42" s="17"/>
      <c r="H42" s="17"/>
      <c r="I42" s="17"/>
      <c r="J42" s="17"/>
      <c r="K42" s="17"/>
      <c r="L42" s="17"/>
      <c r="M42" s="17"/>
      <c r="N42" s="6" t="s">
        <v>31</v>
      </c>
      <c r="O42" s="17"/>
      <c r="P42" s="17"/>
      <c r="Q42" s="17"/>
      <c r="R42" s="17"/>
      <c r="S42" s="17"/>
      <c r="T42" s="17"/>
      <c r="U42" s="17"/>
      <c r="V42" s="12" t="s">
        <v>32</v>
      </c>
      <c r="W42" s="12" t="s">
        <v>141</v>
      </c>
      <c r="X42" s="12" t="s">
        <v>34</v>
      </c>
      <c r="Y42" s="18">
        <v>43331.0</v>
      </c>
      <c r="Z42" s="12" t="s">
        <v>35</v>
      </c>
      <c r="AA42" s="28" t="s">
        <v>142</v>
      </c>
      <c r="AB42" s="1"/>
    </row>
    <row r="43">
      <c r="A43" s="31" t="s">
        <v>143</v>
      </c>
      <c r="B43" s="9" t="str">
        <f>HYPERLINK("http://abbafirst.com/news/say-goodbye-to-fannie-and-freddie/","link pagina")</f>
        <v>link pagina</v>
      </c>
      <c r="C43" s="24" t="str">
        <f>HYPERLINK("https://media2.foxnews.com/081710/081710_Cavuto_Frank_FBN_081710_18-31_FBN_MED.mp4","link video")</f>
        <v>link video</v>
      </c>
      <c r="D43" s="12" t="s">
        <v>41</v>
      </c>
      <c r="E43" s="12" t="s">
        <v>30</v>
      </c>
      <c r="F43" s="17"/>
      <c r="G43" s="6"/>
      <c r="H43" s="17"/>
      <c r="I43" s="17"/>
      <c r="J43" s="17"/>
      <c r="K43" s="17"/>
      <c r="L43" s="17"/>
      <c r="M43" s="17"/>
      <c r="N43" s="17"/>
      <c r="O43" s="17"/>
      <c r="P43" s="17"/>
      <c r="Q43" s="6" t="s">
        <v>31</v>
      </c>
      <c r="R43" s="17"/>
      <c r="S43" s="17"/>
      <c r="T43" s="17"/>
      <c r="U43" s="17"/>
      <c r="V43" s="12" t="s">
        <v>58</v>
      </c>
      <c r="W43" s="12" t="s">
        <v>144</v>
      </c>
      <c r="X43" s="12" t="s">
        <v>34</v>
      </c>
      <c r="Y43" s="18">
        <v>40668.0</v>
      </c>
      <c r="Z43" s="12" t="s">
        <v>35</v>
      </c>
      <c r="AA43" s="23" t="s">
        <v>145</v>
      </c>
      <c r="AB43" s="1"/>
    </row>
    <row r="44">
      <c r="A44" s="31" t="s">
        <v>146</v>
      </c>
      <c r="B44" s="9" t="str">
        <f>HYPERLINK("https://acadianasthriftymom.com/this-new-toy-story-4-reaction-video-is-everything-and-more/","link pagina")</f>
        <v>link pagina</v>
      </c>
      <c r="C44" s="24" t="str">
        <f>HYPERLINK("https://r2---sn-vgqs7nlk.googlevideo.com/videoplayback?mn=sn-vgqs7nlk%2Csn-qxo7rn7s&amp;mm=31%2C26&amp;requiressl=yes&amp;c=WEB&amp;dur=95.782&amp;ip=35.193.253.112&amp;pl=20&amp;mv=u&amp;ratebypass=yes&amp;source=youtube&amp;ms=au%2Conr&amp;signature=B2E9A510E6BDEAB26495E05A773E229500F2D324.9A27B9"&amp;"3586E361F96314BCD78FC17EB065A1B20B&amp;ipbits=0&amp;lmt=1542133596629815&amp;sparams=dur%2Cei%2Cid%2Cip%2Cipbits%2Citag%2Clmt%2Cmime%2Cmm%2Cmn%2Cms%2Cmv%2Cpl%2Cratebypass%2Crequiressl%2Csource%2Cexpire&amp;mt=1543952993&amp;itag=22&amp;ei=Qd8GXJQ4h6QNmK63-Ak&amp;fvip=2&amp;txp=5531432&amp;i"&amp;"d=o-AIdUJkcLdLQ_Kd7gDSXv5imizSRSW6A1ElT-2EYIxwf3&amp;expire=1543975841&amp;key=yt6&amp;mime=video%2Fmp4","link video")</f>
        <v>link video</v>
      </c>
      <c r="D44" s="12" t="s">
        <v>30</v>
      </c>
      <c r="E44" s="12" t="s">
        <v>30</v>
      </c>
      <c r="F44" s="17"/>
      <c r="G44" s="17"/>
      <c r="H44" s="17"/>
      <c r="I44" s="17"/>
      <c r="J44" s="17"/>
      <c r="K44" s="17"/>
      <c r="L44" s="17"/>
      <c r="M44" s="17"/>
      <c r="N44" s="6" t="s">
        <v>31</v>
      </c>
      <c r="O44" s="17"/>
      <c r="P44" s="17"/>
      <c r="Q44" s="6"/>
      <c r="R44" s="17"/>
      <c r="S44" s="17"/>
      <c r="T44" s="17"/>
      <c r="U44" s="17"/>
      <c r="V44" s="12" t="s">
        <v>32</v>
      </c>
      <c r="W44" s="12" t="s">
        <v>110</v>
      </c>
      <c r="X44" s="12" t="s">
        <v>34</v>
      </c>
      <c r="Y44" s="18">
        <v>43417.0</v>
      </c>
      <c r="Z44" s="12" t="s">
        <v>35</v>
      </c>
      <c r="AA44" s="28" t="s">
        <v>147</v>
      </c>
      <c r="AB44" s="1"/>
    </row>
    <row r="45">
      <c r="A45" s="31" t="s">
        <v>148</v>
      </c>
      <c r="B45" s="9" t="str">
        <f>HYPERLINK("http://accesswdun.com/article/2018/12/741123/video-athlete-of-the-week-gwynns-play-has-chestatee-at-6-1","link pagina")</f>
        <v>link pagina</v>
      </c>
      <c r="C45" s="24" t="str">
        <f>HYPERLINK("https://gcs-vimeo.akamaized.net/exp=1543958395~acl=%2A%2F1165676907.mp4%2A~hmac=f980ef790bb905d3ebefa60eea801a6344ca0bb2202f963936c3709a3ec63155/vimeo-prod-skyfire-std-us/01/846/12/304231259/1165676907.mp4","link video")</f>
        <v>link video</v>
      </c>
      <c r="D45" s="12" t="s">
        <v>41</v>
      </c>
      <c r="E45" s="12" t="s">
        <v>30</v>
      </c>
      <c r="F45" s="17"/>
      <c r="G45" s="6"/>
      <c r="H45" s="17"/>
      <c r="I45" s="17"/>
      <c r="J45" s="17"/>
      <c r="K45" s="17"/>
      <c r="L45" s="17"/>
      <c r="M45" s="17"/>
      <c r="N45" s="17"/>
      <c r="O45" s="17"/>
      <c r="P45" s="6" t="s">
        <v>31</v>
      </c>
      <c r="Q45" s="17"/>
      <c r="R45" s="17"/>
      <c r="S45" s="17"/>
      <c r="T45" s="6"/>
      <c r="U45" s="17"/>
      <c r="V45" s="12" t="s">
        <v>48</v>
      </c>
      <c r="W45" s="12" t="s">
        <v>149</v>
      </c>
      <c r="X45" s="12" t="s">
        <v>34</v>
      </c>
      <c r="Y45" s="18"/>
      <c r="Z45" s="12" t="s">
        <v>35</v>
      </c>
      <c r="AA45" s="23" t="s">
        <v>150</v>
      </c>
      <c r="AB45" s="1"/>
    </row>
    <row r="46">
      <c r="A46" s="31" t="s">
        <v>151</v>
      </c>
      <c r="B46" s="24" t="str">
        <f>HYPERLINK("https://www.adelnews.com/videos","link pagina")</f>
        <v>link pagina</v>
      </c>
      <c r="C46" s="9" t="str">
        <f>HYPERLINK("https://r4---sn-hpa7znsz.googlevideo.com/videoplayback?dur=106.370&amp;fvip=12&amp;pl=16&amp;initcwndbps=768750&amp;id=o-AG1iGhwyvcR6psUcc9TbRg8Gdce-n42WaiXfbNcVpGyN&amp;mv=m&amp;source=youtube&amp;ms=au%2Crdu&amp;signature=D1AB62E89A90786AE9CEBD99CCF0DEA42A0B2988.B9BB91B9014D3557048895"&amp;"1E57C789054748C399&amp;mime=video%2Fmp4&amp;mn=sn-hpa7znsz%2Csn-nx5cvox-hpay&amp;mm=31%2C29&amp;ip=82.57.54.54&amp;itag=22&amp;beids=23758618&amp;ratebypass=yes&amp;mt=1543961693&amp;txp=2311222&amp;key=yt6&amp;requiressl=yes&amp;sparams=dur%2Cei%2Cid%2Cinitcwndbps%2Cip%2Cipbits%2Citag%2Clmt%2Cmime%2Cm"&amp;"m%2Cmn%2Cms%2Cmv%2Cnh%2Cpl%2Cratebypass%2Crequiressl%2Csource%2Cexpire&amp;nh=%2CEAI&amp;expire=1543983360&amp;ipbits=0&amp;lmt=1541735204284679&amp;c=WEB&amp;ei=oPwGXJL4FsvvgAeUta_QCg","link video")</f>
        <v>link video</v>
      </c>
      <c r="D46" s="12" t="s">
        <v>41</v>
      </c>
      <c r="E46" s="12" t="s">
        <v>30</v>
      </c>
      <c r="F46" s="6" t="s">
        <v>31</v>
      </c>
      <c r="G46" s="17"/>
      <c r="H46" s="17"/>
      <c r="I46" s="17"/>
      <c r="J46" s="17"/>
      <c r="K46" s="17"/>
      <c r="L46" s="17"/>
      <c r="M46" s="17"/>
      <c r="N46" s="6"/>
      <c r="O46" s="17"/>
      <c r="P46" s="17"/>
      <c r="Q46" s="17"/>
      <c r="R46" s="17"/>
      <c r="S46" s="17"/>
      <c r="T46" s="17"/>
      <c r="U46" s="17"/>
      <c r="V46" s="12"/>
      <c r="W46" s="12"/>
      <c r="X46" s="12"/>
      <c r="Y46" s="18"/>
      <c r="Z46" s="12"/>
      <c r="AA46" s="35"/>
      <c r="AB46" s="1"/>
    </row>
    <row r="47">
      <c r="A47" s="31" t="s">
        <v>152</v>
      </c>
      <c r="B47" s="24" t="str">
        <f>HYPERLINK("https://adorethem.com/body-confidence-videos/","link pagina")</f>
        <v>link pagina</v>
      </c>
      <c r="C47" s="9" t="str">
        <f>HYPERLINK("https://r6---sn-vgqs7nlk.googlevideo.com/videoplayback?mt=1543954255&amp;mv=u&amp;ms=au%2Crdu&amp;lmt=1540652909586937&amp;pl=20&amp;id=o-ADc5jKRtG4yMjwa9iBnruI0WkNvxAaIOv_T6dMUcS5X4&amp;dur=253.561&amp;ratebypass=yes&amp;ipbits=0&amp;fvip=4&amp;mm=31%2C29&amp;ip=35.184.18.119&amp;mn=sn-vgqs7nlk%2Csn-v"&amp;"gqsener&amp;txp=5431432&amp;itag=22&amp;signature=68E1CB9472CC3E24FAD7FF4D9651E35988C60635.08EB69DF2F04F8323B16BC4087224DB48EC250D7&amp;sparams=dur%2Cei%2Cid%2Cip%2Cipbits%2Citag%2Clmt%2Cmime%2Cmm%2Cmn%2Cms%2Cmv%2Cpl%2Cratebypass%2Crequiressl%2Csource%2Cexpire&amp;requiressl"&amp;"=yes&amp;c=WEB&amp;expire=1543976848&amp;ei=MOMGXNbxM5SJiwTLk4aoDA&amp;mime=video%2Fmp4&amp;source=youtube&amp;key=yt6","link video")</f>
        <v>link video</v>
      </c>
      <c r="D47" s="12" t="s">
        <v>30</v>
      </c>
      <c r="E47" s="12" t="s">
        <v>30</v>
      </c>
      <c r="F47" s="6"/>
      <c r="G47" s="17"/>
      <c r="H47" s="17"/>
      <c r="I47" s="17"/>
      <c r="J47" s="17"/>
      <c r="K47" s="17"/>
      <c r="L47" s="17"/>
      <c r="M47" s="17"/>
      <c r="N47" s="6" t="s">
        <v>31</v>
      </c>
      <c r="O47" s="17"/>
      <c r="P47" s="17"/>
      <c r="Q47" s="17"/>
      <c r="R47" s="17"/>
      <c r="S47" s="17"/>
      <c r="T47" s="17"/>
      <c r="U47" s="17"/>
      <c r="V47" s="12" t="s">
        <v>32</v>
      </c>
      <c r="W47" s="12" t="s">
        <v>153</v>
      </c>
      <c r="X47" s="12" t="s">
        <v>34</v>
      </c>
      <c r="Y47" s="18">
        <v>41941.0</v>
      </c>
      <c r="Z47" s="12" t="s">
        <v>35</v>
      </c>
      <c r="AA47" s="28" t="s">
        <v>154</v>
      </c>
      <c r="AB47" s="1"/>
    </row>
    <row r="48">
      <c r="A48" s="32" t="s">
        <v>155</v>
      </c>
      <c r="B48" s="24" t="str">
        <f>HYPERLINK("https://adventuremomblog.com/unique-holiday-experiences-kentucky/","link pagina")</f>
        <v>link pagina</v>
      </c>
      <c r="C48" s="9" t="str">
        <f>HYPERLINK("https://video-mxp1-1.xx.fbcdn.net/v/t42.1790-2/23777156_1925226917727571_1611244856401723392_n.mp4?_nc_cat=108&amp;efg=eyJ2ZW5jb2RlX3RhZyI6InN2ZV9zZCJ9&amp;_nc_ht=video-mxp1-1.xx&amp;oh=c6576c609adefef6b9d5c3ea37e3219e&amp;oe=5C070CB2","link video")</f>
        <v>link video</v>
      </c>
      <c r="D48" s="12" t="s">
        <v>30</v>
      </c>
      <c r="E48" s="12" t="s">
        <v>30</v>
      </c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6" t="s">
        <v>31</v>
      </c>
      <c r="Q48" s="6"/>
      <c r="R48" s="17"/>
      <c r="S48" s="17"/>
      <c r="T48" s="17"/>
      <c r="U48" s="17"/>
      <c r="V48" s="12" t="s">
        <v>32</v>
      </c>
      <c r="W48" s="12" t="s">
        <v>156</v>
      </c>
      <c r="X48" s="12" t="s">
        <v>34</v>
      </c>
      <c r="Y48" s="18"/>
      <c r="Z48" s="12"/>
      <c r="AA48" s="23"/>
      <c r="AB48" s="1"/>
    </row>
    <row r="49">
      <c r="A49" s="31" t="s">
        <v>157</v>
      </c>
      <c r="B49" s="9" t="str">
        <f>HYPERLINK("https://www.einnews.com/help-howto-video/","link pagina")</f>
        <v>link pagina</v>
      </c>
      <c r="C49" s="9" t="str">
        <f>HYPERLINK("https://r4---sn-vgqsknll.googlevideo.com/videoplayback?dur=120.070&amp;signature=73CF76BC7DE0468AAC9504E240B05DB8906996C2.DE2D313AE3993DA171380BC4497719E077B42DDC&amp;source=youtube&amp;sparams=dur%2Cei%2Cid%2Cip%2Cipbits%2Citag%2Clmt%2Cmime%2Cmm%2Cmn%2Cms%2Cmv%2Cpl%"&amp;"2Cratebypass%2Crequiressl%2Csource%2Cexpire&amp;ratebypass=yes&amp;lmt=1528910259050713&amp;expire=1543978299&amp;itag=22&amp;c=WEB&amp;id=o-ABV26l6aCmbiYNXoSq4pg2KRJei9ovXHEkdtqAt5u7mV&amp;mn=sn-vgqsknll%2Csn-vgqsrn7s&amp;key=yt6&amp;mm=31%2C29&amp;fvip=6&amp;mime=video%2Fmp4&amp;mt=1543956518&amp;ip=104."&amp;"154.142.44&amp;requiressl=yes&amp;ms=au%2Crdu&amp;ei=2ugGXIvaOcGWjQSe1JSYCw&amp;mv=u&amp;pl=20&amp;ipbits=0","link video")</f>
        <v>link video</v>
      </c>
      <c r="D49" s="12" t="s">
        <v>30</v>
      </c>
      <c r="E49" s="12" t="s">
        <v>30</v>
      </c>
      <c r="F49" s="6"/>
      <c r="G49" s="17"/>
      <c r="H49" s="17"/>
      <c r="I49" s="17"/>
      <c r="J49" s="17"/>
      <c r="K49" s="17"/>
      <c r="L49" s="17"/>
      <c r="M49" s="17"/>
      <c r="N49" s="6" t="s">
        <v>31</v>
      </c>
      <c r="O49" s="17"/>
      <c r="P49" s="17"/>
      <c r="Q49" s="6"/>
      <c r="R49" s="17"/>
      <c r="S49" s="17"/>
      <c r="T49" s="17"/>
      <c r="U49" s="17"/>
      <c r="V49" s="12" t="s">
        <v>32</v>
      </c>
      <c r="W49" s="12" t="s">
        <v>104</v>
      </c>
      <c r="X49" s="12" t="s">
        <v>34</v>
      </c>
      <c r="Y49" s="18">
        <v>43264.0</v>
      </c>
      <c r="Z49" s="12" t="s">
        <v>35</v>
      </c>
      <c r="AA49" s="28" t="s">
        <v>158</v>
      </c>
      <c r="AB49" s="1"/>
    </row>
    <row r="50">
      <c r="A50" s="31" t="s">
        <v>159</v>
      </c>
      <c r="B50" s="24" t="str">
        <f>HYPERLINK("http://www.bigislandvideonews.com/2018/12/04/video-hawaii-county-council-inauguration-held-in-hilo/","link pagina")</f>
        <v>link pagina</v>
      </c>
      <c r="C50" s="24" t="str">
        <f>HYPERLINK("https://r4---sn-qxoedn7e.googlevideo.com/videoplayback?lmt=1543956728040625&amp;c=WEB&amp;ei=0u4GXIqtIcXXwQGYt5yoDQ&amp;fvip=4&amp;txp=5432432&amp;sparams=dur%2Cei%2Cid%2Cip%2Cipbits%2Citag%2Clmt%2Cmime%2Cmm%2Cmn%2Cms%2Cmv%2Cpl%2Cratebypass%2Crequiressl%2Csource%2Cexpire&amp;exp"&amp;"ire=1543979826&amp;ipbits=0&amp;ratebypass=yes&amp;mn=sn-qxoedn7e%2Csn-qxo7sney&amp;pl=20&amp;mm=31%2C29&amp;requiressl=yes&amp;dur=2452.932&amp;id=o-AOVzhyRjVyTVFHTlWae2TumQzaSd05e3_UIT9nqLgIb4&amp;source=youtube&amp;signature=9449E2DB072293D8C675E0448014FD2A047777BA.8D168E02BBB78D0CDE0F03612F"&amp;"9F360B9A32ABA4&amp;key=yt6&amp;ip=104.154.227.223&amp;mime=video%2Fmp4&amp;mv=m&amp;mt=1543958096&amp;beids=23758621&amp;ms=au%2Crdu&amp;itag=22","link video")</f>
        <v>link video</v>
      </c>
      <c r="D50" s="12" t="s">
        <v>30</v>
      </c>
      <c r="E50" s="12" t="s">
        <v>30</v>
      </c>
      <c r="F50" s="17"/>
      <c r="G50" s="17"/>
      <c r="H50" s="6"/>
      <c r="I50" s="17"/>
      <c r="J50" s="17"/>
      <c r="K50" s="17"/>
      <c r="L50" s="17"/>
      <c r="M50" s="17"/>
      <c r="N50" s="6" t="s">
        <v>31</v>
      </c>
      <c r="O50" s="17"/>
      <c r="P50" s="17"/>
      <c r="Q50" s="17"/>
      <c r="R50" s="17"/>
      <c r="S50" s="17"/>
      <c r="T50" s="17"/>
      <c r="U50" s="17"/>
      <c r="V50" s="12" t="s">
        <v>32</v>
      </c>
      <c r="W50" s="12" t="s">
        <v>160</v>
      </c>
      <c r="X50" s="12" t="s">
        <v>34</v>
      </c>
      <c r="Y50" s="18">
        <v>43437.0</v>
      </c>
      <c r="Z50" s="12" t="s">
        <v>35</v>
      </c>
      <c r="AA50" s="28" t="s">
        <v>161</v>
      </c>
      <c r="AB50" s="1"/>
    </row>
    <row r="51">
      <c r="A51" s="31" t="s">
        <v>162</v>
      </c>
      <c r="B51" s="24" t="str">
        <f>HYPERLINK("http://www.worldstarhiphop.com/videos/video.php?v=wshh9KBUsT56yOh6g1w8","link pagina")</f>
        <v>link pagina</v>
      </c>
      <c r="C51" s="24" t="str">
        <f>HYPERLINK("https://hw-videos.worldstarhiphop.com/u/vid/2018/12/bJ67YKeG64mT.mp4","link video")</f>
        <v>link video</v>
      </c>
      <c r="D51" s="12" t="s">
        <v>30</v>
      </c>
      <c r="E51" s="12" t="s">
        <v>30</v>
      </c>
      <c r="F51" s="17"/>
      <c r="G51" s="17"/>
      <c r="H51" s="6" t="s">
        <v>31</v>
      </c>
      <c r="I51" s="17"/>
      <c r="J51" s="17"/>
      <c r="K51" s="17"/>
      <c r="L51" s="17"/>
      <c r="M51" s="17"/>
      <c r="N51" s="6"/>
      <c r="O51" s="17"/>
      <c r="P51" s="17"/>
      <c r="Q51" s="17"/>
      <c r="R51" s="17"/>
      <c r="S51" s="17"/>
      <c r="T51" s="6" t="s">
        <v>31</v>
      </c>
      <c r="U51" s="17"/>
      <c r="V51" s="12"/>
      <c r="W51" s="12"/>
      <c r="X51" s="12"/>
      <c r="Y51" s="18">
        <v>43436.0</v>
      </c>
      <c r="Z51" s="12"/>
      <c r="AA51" s="23" t="s">
        <v>163</v>
      </c>
      <c r="AB51" s="1"/>
    </row>
    <row r="52">
      <c r="A52" s="31" t="s">
        <v>164</v>
      </c>
      <c r="B52" s="24" t="str">
        <f>HYPERLINK("https://vineyardgazette.com/news/2018/10/25/political-ad","link pagina")</f>
        <v>link pagina</v>
      </c>
      <c r="C52" s="9" t="str">
        <f>HYPERLINK("https://r1---sn-qxo7rn7s.googlevideo.com/videoplayback?itag=22&amp;requiressl=yes&amp;txp=5531432&amp;mt=1543958887&amp;ratebypass=yes&amp;pl=20&amp;expire=1543980609&amp;ei=4PEGXJvpOYzwwQGcy7XYAQ&amp;ipbits=0&amp;sparams=dur%2Cei%2Cid%2Cip%2Cipbits%2Citag%2Clmt%2Cmime%2Cmm%2Cmn%2Cms%2Cmv%2"&amp;"Cpl%2Cratebypass%2Crequiressl%2Csource%2Cexpire&amp;dur=78.599&amp;key=yt6&amp;ip=35.226.98.191&amp;lmt=1539192928978239&amp;ms=au%2Conr&amp;fvip=1&amp;source=youtube&amp;mv=m&amp;mime=video%2Fmp4&amp;id=o-AN-_hhOpy1pTYpEnYqSk5jbcBfjwX60yPYCjcizezRqI&amp;mm=31%2C26&amp;signature=595B77BF9D0F9E54C18FAFC"&amp;"A191871EDDB11AE99.4D335D3AB7E833247A524FB13BE6B37F82B71854&amp;mn=sn-qxo7rn7s%2Csn-vgqskn7z&amp;c=WEB","link video")</f>
        <v>link video</v>
      </c>
      <c r="D52" s="12" t="s">
        <v>30</v>
      </c>
      <c r="E52" s="12" t="s">
        <v>30</v>
      </c>
      <c r="F52" s="6"/>
      <c r="G52" s="17"/>
      <c r="H52" s="17"/>
      <c r="I52" s="17"/>
      <c r="J52" s="17"/>
      <c r="K52" s="17"/>
      <c r="L52" s="17"/>
      <c r="M52" s="17"/>
      <c r="N52" s="6" t="s">
        <v>31</v>
      </c>
      <c r="O52" s="17"/>
      <c r="P52" s="17"/>
      <c r="Q52" s="17"/>
      <c r="R52" s="17"/>
      <c r="S52" s="17"/>
      <c r="T52" s="17"/>
      <c r="U52" s="17"/>
      <c r="V52" s="12" t="s">
        <v>32</v>
      </c>
      <c r="W52" s="12" t="s">
        <v>165</v>
      </c>
      <c r="X52" s="12" t="s">
        <v>34</v>
      </c>
      <c r="Y52" s="18">
        <v>43382.0</v>
      </c>
      <c r="Z52" s="12" t="s">
        <v>35</v>
      </c>
      <c r="AA52" s="28" t="s">
        <v>166</v>
      </c>
      <c r="AB52" s="1"/>
    </row>
    <row r="53">
      <c r="A53" s="36"/>
      <c r="B53" s="37"/>
      <c r="C53" s="37"/>
      <c r="D53" s="38"/>
      <c r="E53" s="16"/>
      <c r="F53" s="16"/>
      <c r="G53" s="16"/>
      <c r="H53" s="16"/>
      <c r="I53" s="16"/>
      <c r="J53" s="16"/>
      <c r="K53" s="16"/>
      <c r="L53" s="16"/>
      <c r="M53" s="16"/>
      <c r="N53" s="1"/>
      <c r="O53" s="16"/>
      <c r="P53" s="16"/>
      <c r="Q53" s="16"/>
      <c r="R53" s="16"/>
      <c r="S53" s="16"/>
      <c r="T53" s="16"/>
      <c r="U53" s="16"/>
      <c r="V53" s="38"/>
      <c r="W53" s="38"/>
      <c r="X53" s="38"/>
      <c r="Y53" s="39"/>
      <c r="Z53" s="38"/>
      <c r="AA53" s="40"/>
      <c r="AB53" s="1"/>
    </row>
    <row r="54">
      <c r="A54" s="36"/>
      <c r="B54" s="37"/>
      <c r="C54" s="37"/>
      <c r="D54" s="38"/>
      <c r="E54" s="16"/>
      <c r="F54" s="16"/>
      <c r="G54" s="16"/>
      <c r="H54" s="16"/>
      <c r="I54" s="16"/>
      <c r="J54" s="16"/>
      <c r="K54" s="16"/>
      <c r="L54" s="16"/>
      <c r="M54" s="1"/>
      <c r="N54" s="16"/>
      <c r="O54" s="16"/>
      <c r="P54" s="16"/>
      <c r="Q54" s="16"/>
      <c r="R54" s="16"/>
      <c r="S54" s="16"/>
      <c r="T54" s="16"/>
      <c r="U54" s="16"/>
      <c r="V54" s="41"/>
      <c r="W54" s="38"/>
      <c r="X54" s="38"/>
      <c r="Y54" s="41"/>
      <c r="Z54" s="38"/>
      <c r="AA54" s="40"/>
      <c r="AB54" s="1"/>
    </row>
    <row r="55">
      <c r="A55" s="42" t="s">
        <v>167</v>
      </c>
      <c r="B55" s="43" t="s">
        <v>168</v>
      </c>
      <c r="C55" s="44" t="s">
        <v>169</v>
      </c>
      <c r="D55" s="45" t="s">
        <v>170</v>
      </c>
      <c r="E55" s="46" t="s">
        <v>171</v>
      </c>
      <c r="F55" s="47"/>
      <c r="G55" s="47"/>
      <c r="H55" s="47"/>
      <c r="I55" s="47"/>
      <c r="J55" s="47"/>
      <c r="K55" s="47"/>
      <c r="L55" s="47"/>
      <c r="M55" s="47"/>
      <c r="N55" s="48"/>
      <c r="O55" s="47"/>
      <c r="P55" s="47"/>
      <c r="Q55" s="47"/>
      <c r="R55" s="47"/>
      <c r="S55" s="47"/>
      <c r="T55" s="47"/>
      <c r="U55" s="16"/>
      <c r="V55" s="38"/>
      <c r="W55" s="38"/>
      <c r="X55" s="38"/>
      <c r="Y55" s="39"/>
      <c r="Z55" s="38"/>
      <c r="AA55" s="40"/>
      <c r="AB55" s="1"/>
    </row>
    <row r="56">
      <c r="A56" s="49" t="s">
        <v>172</v>
      </c>
      <c r="B56" s="50">
        <f>COUNTIF(B3:B52,"link pagina")</f>
        <v>50</v>
      </c>
      <c r="C56" s="51">
        <f>COUNTIF(C3:C52,"link video")</f>
        <v>48</v>
      </c>
      <c r="D56" s="50">
        <f t="shared" ref="D56:E56" si="1">COUNTIF(D3:D52,"SI")</f>
        <v>29</v>
      </c>
      <c r="E56" s="52">
        <f t="shared" si="1"/>
        <v>44</v>
      </c>
      <c r="F56" s="53"/>
      <c r="G56" s="53"/>
      <c r="H56" s="54"/>
      <c r="I56" s="53"/>
      <c r="J56" s="53"/>
      <c r="K56" s="53"/>
      <c r="L56" s="53"/>
      <c r="M56" s="53"/>
      <c r="N56" s="53"/>
      <c r="O56" s="53"/>
      <c r="P56" s="55"/>
      <c r="Q56" s="53"/>
      <c r="R56" s="53"/>
      <c r="S56" s="53"/>
      <c r="T56" s="53"/>
      <c r="U56" s="16"/>
      <c r="V56" s="38"/>
      <c r="W56" s="38"/>
      <c r="X56" s="38"/>
      <c r="Y56" s="39"/>
      <c r="Z56" s="38"/>
      <c r="AA56" s="40"/>
      <c r="AB56" s="1"/>
    </row>
    <row r="57">
      <c r="A57" s="36"/>
      <c r="B57" s="37"/>
      <c r="C57" s="56"/>
      <c r="D57" s="38"/>
      <c r="E57" s="1"/>
      <c r="F57" s="1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41"/>
      <c r="W57" s="41"/>
      <c r="X57" s="41"/>
      <c r="Y57" s="41"/>
      <c r="Z57" s="38"/>
      <c r="AA57" s="40"/>
      <c r="AB57" s="1"/>
    </row>
    <row r="58">
      <c r="A58" s="36"/>
      <c r="B58" s="37"/>
      <c r="C58" s="56"/>
      <c r="D58" s="38"/>
      <c r="E58" s="1"/>
      <c r="F58" s="1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41"/>
      <c r="W58" s="41"/>
      <c r="X58" s="41"/>
      <c r="Y58" s="41"/>
      <c r="Z58" s="38"/>
      <c r="AA58" s="40"/>
      <c r="AB58" s="1"/>
    </row>
    <row r="59">
      <c r="A59" s="36"/>
      <c r="B59" s="37"/>
      <c r="C59" s="37"/>
      <c r="D59" s="38"/>
      <c r="E59" s="16"/>
      <c r="F59" s="16"/>
      <c r="G59" s="16"/>
      <c r="H59" s="16"/>
      <c r="I59" s="16"/>
      <c r="J59" s="16"/>
      <c r="K59" s="16"/>
      <c r="L59" s="16"/>
      <c r="M59" s="16"/>
      <c r="N59" s="1"/>
      <c r="O59" s="16"/>
      <c r="P59" s="16"/>
      <c r="Q59" s="16"/>
      <c r="R59" s="16"/>
      <c r="S59" s="16"/>
      <c r="T59" s="16"/>
      <c r="U59" s="16"/>
      <c r="V59" s="38"/>
      <c r="W59" s="38"/>
      <c r="X59" s="38"/>
      <c r="Y59" s="57"/>
      <c r="Z59" s="38"/>
      <c r="AA59" s="58"/>
      <c r="AB59" s="1"/>
    </row>
    <row r="60">
      <c r="A60" s="59"/>
      <c r="B60" s="60"/>
      <c r="C60" s="37"/>
      <c r="D60" s="38"/>
      <c r="E60" s="16"/>
      <c r="F60" s="16"/>
      <c r="G60" s="1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41"/>
      <c r="W60" s="41"/>
      <c r="X60" s="41"/>
      <c r="Y60" s="57"/>
      <c r="Z60" s="38"/>
      <c r="AA60" s="40"/>
      <c r="AB60" s="1"/>
    </row>
    <row r="61">
      <c r="A61" s="36"/>
      <c r="B61" s="37"/>
      <c r="C61" s="37"/>
      <c r="D61" s="38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"/>
      <c r="R61" s="16"/>
      <c r="S61" s="16"/>
      <c r="T61" s="16"/>
      <c r="U61" s="16"/>
      <c r="V61" s="41"/>
      <c r="W61" s="41"/>
      <c r="X61" s="41"/>
      <c r="Y61" s="39"/>
      <c r="Z61" s="38"/>
      <c r="AA61" s="40"/>
      <c r="AB61" s="1"/>
    </row>
    <row r="62">
      <c r="A62" s="36"/>
      <c r="B62" s="37"/>
      <c r="C62" s="37"/>
      <c r="D62" s="38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"/>
      <c r="P62" s="16"/>
      <c r="Q62" s="16"/>
      <c r="R62" s="1"/>
      <c r="S62" s="16"/>
      <c r="T62" s="16"/>
      <c r="U62" s="16"/>
      <c r="V62" s="38"/>
      <c r="W62" s="38"/>
      <c r="X62" s="38"/>
      <c r="Y62" s="57"/>
      <c r="Z62" s="38"/>
      <c r="AA62" s="40"/>
      <c r="AB62" s="1"/>
    </row>
    <row r="63">
      <c r="A63" s="36"/>
      <c r="B63" s="37"/>
      <c r="C63" s="37"/>
      <c r="D63" s="38"/>
      <c r="E63" s="16"/>
      <c r="F63" s="16"/>
      <c r="G63" s="1"/>
      <c r="H63" s="16"/>
      <c r="I63" s="16"/>
      <c r="J63" s="16"/>
      <c r="K63" s="16"/>
      <c r="L63" s="16"/>
      <c r="M63" s="16"/>
      <c r="N63" s="16"/>
      <c r="O63" s="16"/>
      <c r="P63" s="1"/>
      <c r="Q63" s="16"/>
      <c r="R63" s="16"/>
      <c r="S63" s="16"/>
      <c r="T63" s="16"/>
      <c r="U63" s="16"/>
      <c r="V63" s="41"/>
      <c r="W63" s="41"/>
      <c r="X63" s="41"/>
      <c r="Y63" s="41"/>
      <c r="Z63" s="38"/>
      <c r="AA63" s="61"/>
      <c r="AB63" s="1"/>
    </row>
    <row r="64">
      <c r="A64" s="62"/>
      <c r="B64" s="37"/>
      <c r="C64" s="37"/>
      <c r="D64" s="38"/>
      <c r="E64" s="16"/>
      <c r="F64" s="16"/>
      <c r="G64" s="16"/>
      <c r="H64" s="16"/>
      <c r="I64" s="16"/>
      <c r="J64" s="16"/>
      <c r="K64" s="16"/>
      <c r="L64" s="16"/>
      <c r="M64" s="16"/>
      <c r="N64" s="1"/>
      <c r="O64" s="16"/>
      <c r="P64" s="16"/>
      <c r="Q64" s="16"/>
      <c r="R64" s="16"/>
      <c r="S64" s="16"/>
      <c r="T64" s="16"/>
      <c r="U64" s="16"/>
      <c r="V64" s="38"/>
      <c r="W64" s="38"/>
      <c r="X64" s="38"/>
      <c r="Y64" s="39"/>
      <c r="Z64" s="38"/>
      <c r="AA64" s="61"/>
      <c r="AB64" s="1"/>
    </row>
    <row r="65">
      <c r="A65" s="36"/>
      <c r="B65" s="37"/>
      <c r="C65" s="37"/>
      <c r="D65" s="38"/>
      <c r="E65" s="16"/>
      <c r="F65" s="16"/>
      <c r="G65" s="16"/>
      <c r="H65" s="16"/>
      <c r="I65" s="16"/>
      <c r="J65" s="16"/>
      <c r="K65" s="16"/>
      <c r="L65" s="16"/>
      <c r="M65" s="16"/>
      <c r="N65" s="1"/>
      <c r="O65" s="16"/>
      <c r="P65" s="16"/>
      <c r="Q65" s="16"/>
      <c r="R65" s="16"/>
      <c r="S65" s="16"/>
      <c r="T65" s="16"/>
      <c r="U65" s="16"/>
      <c r="V65" s="38"/>
      <c r="W65" s="38"/>
      <c r="X65" s="38"/>
      <c r="Y65" s="39"/>
      <c r="Z65" s="38"/>
      <c r="AA65" s="40"/>
      <c r="AB65" s="1"/>
    </row>
    <row r="66">
      <c r="A66" s="36"/>
      <c r="B66" s="37"/>
      <c r="C66" s="37"/>
      <c r="D66" s="38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"/>
      <c r="R66" s="16"/>
      <c r="S66" s="16"/>
      <c r="T66" s="16"/>
      <c r="U66" s="16"/>
      <c r="V66" s="41"/>
      <c r="W66" s="41"/>
      <c r="X66" s="38"/>
      <c r="Y66" s="41"/>
      <c r="Z66" s="38"/>
      <c r="AA66" s="40"/>
      <c r="AB66" s="1"/>
    </row>
    <row r="67">
      <c r="A67" s="59"/>
      <c r="B67" s="60"/>
      <c r="C67" s="56"/>
      <c r="D67" s="38"/>
      <c r="E67" s="1"/>
      <c r="F67" s="1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41"/>
      <c r="W67" s="41"/>
      <c r="X67" s="41"/>
      <c r="Y67" s="41"/>
      <c r="Z67" s="41"/>
      <c r="AA67" s="63"/>
      <c r="AB67" s="1"/>
    </row>
    <row r="68">
      <c r="A68" s="59"/>
      <c r="B68" s="60"/>
      <c r="C68" s="37"/>
      <c r="D68" s="38"/>
      <c r="E68" s="16"/>
      <c r="F68" s="16"/>
      <c r="G68" s="16"/>
      <c r="H68" s="16"/>
      <c r="I68" s="16"/>
      <c r="J68" s="16"/>
      <c r="K68" s="1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41"/>
      <c r="W68" s="41"/>
      <c r="X68" s="38"/>
      <c r="Y68" s="41"/>
      <c r="Z68" s="41"/>
      <c r="AA68" s="40"/>
      <c r="AB68" s="1"/>
    </row>
    <row r="69">
      <c r="A69" s="59"/>
      <c r="B69" s="60"/>
      <c r="C69" s="37"/>
      <c r="D69" s="38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"/>
      <c r="Q69" s="16"/>
      <c r="R69" s="16"/>
      <c r="S69" s="16"/>
      <c r="T69" s="16"/>
      <c r="U69" s="16"/>
      <c r="V69" s="38"/>
      <c r="W69" s="38"/>
      <c r="X69" s="38"/>
      <c r="Y69" s="39"/>
      <c r="Z69" s="38"/>
      <c r="AA69" s="40"/>
      <c r="AB69" s="1"/>
    </row>
    <row r="70">
      <c r="A70" s="36"/>
      <c r="B70" s="60"/>
      <c r="C70" s="37"/>
      <c r="D70" s="38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"/>
      <c r="R70" s="16"/>
      <c r="S70" s="16"/>
      <c r="T70" s="16"/>
      <c r="U70" s="16"/>
      <c r="V70" s="38"/>
      <c r="W70" s="38"/>
      <c r="X70" s="38"/>
      <c r="Y70" s="39"/>
      <c r="Z70" s="38"/>
      <c r="AA70" s="40"/>
      <c r="AB70" s="1"/>
    </row>
    <row r="71">
      <c r="A71" s="36"/>
      <c r="B71" s="37"/>
      <c r="C71" s="37"/>
      <c r="D71" s="38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"/>
      <c r="R71" s="16"/>
      <c r="S71" s="16"/>
      <c r="T71" s="16"/>
      <c r="U71" s="16"/>
      <c r="V71" s="41"/>
      <c r="W71" s="41"/>
      <c r="X71" s="41"/>
      <c r="Y71" s="39"/>
      <c r="Z71" s="38"/>
      <c r="AA71" s="40"/>
      <c r="AB71" s="1"/>
    </row>
    <row r="72">
      <c r="A72" s="36"/>
      <c r="B72" s="37"/>
      <c r="C72" s="37"/>
      <c r="D72" s="38"/>
      <c r="E72" s="16"/>
      <c r="F72" s="16"/>
      <c r="G72" s="16"/>
      <c r="H72" s="1"/>
      <c r="I72" s="16"/>
      <c r="J72" s="16"/>
      <c r="K72" s="16"/>
      <c r="L72" s="16"/>
      <c r="M72" s="16"/>
      <c r="N72" s="16"/>
      <c r="O72" s="16"/>
      <c r="P72" s="16"/>
      <c r="Q72" s="1"/>
      <c r="R72" s="16"/>
      <c r="S72" s="16"/>
      <c r="T72" s="16"/>
      <c r="U72" s="16"/>
      <c r="V72" s="41"/>
      <c r="W72" s="41"/>
      <c r="X72" s="38"/>
      <c r="Y72" s="39"/>
      <c r="Z72" s="38"/>
      <c r="AA72" s="40"/>
      <c r="AB72" s="1"/>
    </row>
    <row r="73">
      <c r="A73" s="36"/>
      <c r="B73" s="37"/>
      <c r="C73" s="56"/>
      <c r="D73" s="38"/>
      <c r="E73" s="1"/>
      <c r="F73" s="1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41"/>
      <c r="W73" s="41"/>
      <c r="X73" s="41"/>
      <c r="Y73" s="41"/>
      <c r="Z73" s="38"/>
      <c r="AA73" s="40"/>
      <c r="AB73" s="1"/>
    </row>
    <row r="74">
      <c r="A74" s="36"/>
      <c r="B74" s="37"/>
      <c r="C74" s="37"/>
      <c r="D74" s="38"/>
      <c r="E74" s="16"/>
      <c r="F74" s="16"/>
      <c r="G74" s="16"/>
      <c r="H74" s="16"/>
      <c r="I74" s="16"/>
      <c r="J74" s="16"/>
      <c r="K74" s="16"/>
      <c r="L74" s="16"/>
      <c r="M74" s="16"/>
      <c r="N74" s="1"/>
      <c r="O74" s="16"/>
      <c r="P74" s="16"/>
      <c r="Q74" s="16"/>
      <c r="R74" s="16"/>
      <c r="S74" s="16"/>
      <c r="T74" s="16"/>
      <c r="U74" s="16"/>
      <c r="V74" s="38"/>
      <c r="W74" s="38"/>
      <c r="X74" s="38"/>
      <c r="Y74" s="39"/>
      <c r="Z74" s="38"/>
      <c r="AA74" s="40"/>
      <c r="AB74" s="1"/>
    </row>
    <row r="75">
      <c r="A75" s="36"/>
      <c r="B75" s="37"/>
      <c r="C75" s="37"/>
      <c r="D75" s="38"/>
      <c r="E75" s="16"/>
      <c r="F75" s="16"/>
      <c r="G75" s="16"/>
      <c r="H75" s="16"/>
      <c r="I75" s="16"/>
      <c r="J75" s="16"/>
      <c r="K75" s="16"/>
      <c r="L75" s="16"/>
      <c r="M75" s="16"/>
      <c r="N75" s="1"/>
      <c r="O75" s="16"/>
      <c r="P75" s="16"/>
      <c r="Q75" s="16"/>
      <c r="R75" s="16"/>
      <c r="S75" s="16"/>
      <c r="T75" s="16"/>
      <c r="U75" s="16"/>
      <c r="V75" s="38"/>
      <c r="W75" s="38"/>
      <c r="X75" s="38"/>
      <c r="Y75" s="39"/>
      <c r="Z75" s="38"/>
      <c r="AA75" s="40"/>
      <c r="AB75" s="1"/>
    </row>
    <row r="76">
      <c r="A76" s="59"/>
      <c r="B76" s="60"/>
      <c r="C76" s="37"/>
      <c r="D76" s="38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"/>
      <c r="U76" s="16"/>
      <c r="V76" s="38"/>
      <c r="W76" s="38"/>
      <c r="X76" s="38"/>
      <c r="Y76" s="39"/>
      <c r="Z76" s="38"/>
      <c r="AA76" s="40"/>
      <c r="AB76" s="1"/>
    </row>
    <row r="77">
      <c r="A77" s="59"/>
      <c r="B77" s="60"/>
      <c r="C77" s="37"/>
      <c r="D77" s="38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"/>
      <c r="Q77" s="16"/>
      <c r="R77" s="16"/>
      <c r="S77" s="16"/>
      <c r="T77" s="16"/>
      <c r="U77" s="16"/>
      <c r="V77" s="38"/>
      <c r="W77" s="38"/>
      <c r="X77" s="38"/>
      <c r="Y77" s="39"/>
      <c r="Z77" s="38"/>
      <c r="AA77" s="40"/>
      <c r="AB77" s="1"/>
    </row>
    <row r="78">
      <c r="A78" s="36"/>
      <c r="B78" s="37"/>
      <c r="C78" s="60"/>
      <c r="D78" s="38"/>
      <c r="E78" s="1"/>
      <c r="F78" s="1"/>
      <c r="G78" s="16"/>
      <c r="H78" s="16"/>
      <c r="I78" s="16"/>
      <c r="J78" s="16"/>
      <c r="K78" s="16"/>
      <c r="L78" s="16"/>
      <c r="M78" s="16"/>
      <c r="N78" s="16"/>
      <c r="O78" s="16"/>
      <c r="P78" s="1"/>
      <c r="Q78" s="16"/>
      <c r="R78" s="16"/>
      <c r="S78" s="16"/>
      <c r="T78" s="16"/>
      <c r="U78" s="16"/>
      <c r="V78" s="41"/>
      <c r="W78" s="41"/>
      <c r="X78" s="41"/>
      <c r="Y78" s="39"/>
      <c r="Z78" s="38"/>
      <c r="AA78" s="64"/>
      <c r="AB78" s="1"/>
    </row>
    <row r="79">
      <c r="A79" s="36"/>
      <c r="B79" s="37"/>
      <c r="C79" s="60"/>
      <c r="D79" s="38"/>
      <c r="E79" s="1"/>
      <c r="F79" s="1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"/>
      <c r="R79" s="16"/>
      <c r="S79" s="16"/>
      <c r="T79" s="16"/>
      <c r="U79" s="16"/>
      <c r="V79" s="38"/>
      <c r="W79" s="38"/>
      <c r="X79" s="38"/>
      <c r="Y79" s="39"/>
      <c r="Z79" s="38"/>
      <c r="AA79" s="65"/>
      <c r="AB79" s="1"/>
    </row>
    <row r="80">
      <c r="A80" s="36"/>
      <c r="B80" s="37"/>
      <c r="C80" s="37"/>
      <c r="D80" s="38"/>
      <c r="E80" s="16"/>
      <c r="F80" s="16"/>
      <c r="G80" s="16"/>
      <c r="H80" s="16"/>
      <c r="I80" s="16"/>
      <c r="J80" s="16"/>
      <c r="K80" s="16"/>
      <c r="L80" s="16"/>
      <c r="M80" s="16"/>
      <c r="N80" s="1"/>
      <c r="O80" s="16"/>
      <c r="P80" s="16"/>
      <c r="Q80" s="16"/>
      <c r="R80" s="16"/>
      <c r="S80" s="16"/>
      <c r="T80" s="16"/>
      <c r="U80" s="16"/>
      <c r="V80" s="38"/>
      <c r="W80" s="38"/>
      <c r="X80" s="38"/>
      <c r="Y80" s="39"/>
      <c r="Z80" s="38"/>
      <c r="AA80" s="40"/>
      <c r="AB80" s="1"/>
    </row>
    <row r="81">
      <c r="A81" s="36"/>
      <c r="B81" s="37"/>
      <c r="C81" s="37"/>
      <c r="D81" s="38"/>
      <c r="E81" s="16"/>
      <c r="F81" s="16"/>
      <c r="G81" s="16"/>
      <c r="H81" s="16"/>
      <c r="I81" s="16"/>
      <c r="J81" s="16"/>
      <c r="K81" s="16"/>
      <c r="L81" s="16"/>
      <c r="M81" s="16"/>
      <c r="N81" s="1"/>
      <c r="O81" s="16"/>
      <c r="P81" s="16"/>
      <c r="Q81" s="16"/>
      <c r="R81" s="16"/>
      <c r="S81" s="16"/>
      <c r="T81" s="16"/>
      <c r="U81" s="16"/>
      <c r="V81" s="38"/>
      <c r="W81" s="38"/>
      <c r="X81" s="38"/>
      <c r="Y81" s="39"/>
      <c r="Z81" s="38"/>
      <c r="AA81" s="40"/>
      <c r="AB81" s="1"/>
    </row>
    <row r="82">
      <c r="A82" s="36"/>
      <c r="B82" s="37"/>
      <c r="C82" s="37"/>
      <c r="D82" s="38"/>
      <c r="E82" s="16"/>
      <c r="F82" s="16"/>
      <c r="G82" s="16"/>
      <c r="H82" s="16"/>
      <c r="I82" s="1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41"/>
      <c r="W82" s="38"/>
      <c r="X82" s="38"/>
      <c r="Y82" s="39"/>
      <c r="Z82" s="38"/>
      <c r="AA82" s="40"/>
      <c r="AB82" s="1"/>
    </row>
    <row r="83">
      <c r="A83" s="36"/>
      <c r="B83" s="37"/>
      <c r="C83" s="60"/>
      <c r="D83" s="38"/>
      <c r="E83" s="16"/>
      <c r="F83" s="16"/>
      <c r="G83" s="16"/>
      <c r="H83" s="16"/>
      <c r="I83" s="16"/>
      <c r="J83" s="16"/>
      <c r="K83" s="16"/>
      <c r="L83" s="16"/>
      <c r="M83" s="16"/>
      <c r="N83" s="1"/>
      <c r="O83" s="16"/>
      <c r="P83" s="16"/>
      <c r="Q83" s="16"/>
      <c r="R83" s="16"/>
      <c r="S83" s="16"/>
      <c r="T83" s="16"/>
      <c r="U83" s="16"/>
      <c r="V83" s="38"/>
      <c r="W83" s="38"/>
      <c r="X83" s="38"/>
      <c r="Y83" s="39"/>
      <c r="Z83" s="38"/>
      <c r="AA83" s="40"/>
      <c r="AB83" s="1"/>
    </row>
    <row r="84">
      <c r="A84" s="59"/>
      <c r="B84" s="60"/>
      <c r="C84" s="37"/>
      <c r="D84" s="38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"/>
      <c r="R84" s="16"/>
      <c r="S84" s="16"/>
      <c r="T84" s="16"/>
      <c r="U84" s="16"/>
      <c r="V84" s="38"/>
      <c r="W84" s="38"/>
      <c r="X84" s="38"/>
      <c r="Y84" s="39"/>
      <c r="Z84" s="38"/>
      <c r="AA84" s="40"/>
      <c r="AB84" s="1"/>
    </row>
    <row r="85">
      <c r="A85" s="36"/>
      <c r="B85" s="37"/>
      <c r="C85" s="37"/>
      <c r="D85" s="38"/>
      <c r="E85" s="16"/>
      <c r="F85" s="16"/>
      <c r="G85" s="16"/>
      <c r="H85" s="16"/>
      <c r="I85" s="16"/>
      <c r="J85" s="16"/>
      <c r="K85" s="16"/>
      <c r="L85" s="16"/>
      <c r="M85" s="16"/>
      <c r="N85" s="1"/>
      <c r="O85" s="16"/>
      <c r="P85" s="16"/>
      <c r="Q85" s="16"/>
      <c r="R85" s="16"/>
      <c r="S85" s="16"/>
      <c r="T85" s="16"/>
      <c r="U85" s="16"/>
      <c r="V85" s="38"/>
      <c r="W85" s="38"/>
      <c r="X85" s="38"/>
      <c r="Y85" s="39"/>
      <c r="Z85" s="38"/>
      <c r="AA85" s="40"/>
      <c r="AB85" s="1"/>
    </row>
    <row r="86">
      <c r="A86" s="36"/>
      <c r="B86" s="37"/>
      <c r="C86" s="37"/>
      <c r="D86" s="38"/>
      <c r="E86" s="16"/>
      <c r="F86" s="16"/>
      <c r="G86" s="16"/>
      <c r="H86" s="16"/>
      <c r="I86" s="16"/>
      <c r="J86" s="16"/>
      <c r="K86" s="16"/>
      <c r="L86" s="16"/>
      <c r="M86" s="16"/>
      <c r="N86" s="1"/>
      <c r="O86" s="16"/>
      <c r="P86" s="16"/>
      <c r="Q86" s="16"/>
      <c r="R86" s="16"/>
      <c r="S86" s="16"/>
      <c r="T86" s="16"/>
      <c r="U86" s="16"/>
      <c r="V86" s="38"/>
      <c r="W86" s="38"/>
      <c r="X86" s="38"/>
      <c r="Y86" s="39"/>
      <c r="Z86" s="38"/>
      <c r="AA86" s="40"/>
      <c r="AB86" s="1"/>
    </row>
    <row r="87">
      <c r="A87" s="36"/>
      <c r="B87" s="37"/>
      <c r="C87" s="37"/>
      <c r="D87" s="38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"/>
      <c r="R87" s="16"/>
      <c r="S87" s="16"/>
      <c r="T87" s="16"/>
      <c r="U87" s="16"/>
      <c r="V87" s="38"/>
      <c r="W87" s="38"/>
      <c r="X87" s="38"/>
      <c r="Y87" s="39"/>
      <c r="Z87" s="38"/>
      <c r="AA87" s="66"/>
      <c r="AB87" s="1"/>
    </row>
    <row r="88">
      <c r="A88" s="59"/>
      <c r="B88" s="60"/>
      <c r="C88" s="56"/>
      <c r="D88" s="38"/>
      <c r="E88" s="1"/>
      <c r="F88" s="1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41"/>
      <c r="W88" s="41"/>
      <c r="X88" s="41"/>
      <c r="Y88" s="41"/>
      <c r="Z88" s="41"/>
      <c r="AA88" s="63"/>
      <c r="AB88" s="1"/>
    </row>
    <row r="89">
      <c r="A89" s="36"/>
      <c r="B89" s="37"/>
      <c r="C89" s="37"/>
      <c r="D89" s="38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"/>
      <c r="R89" s="16"/>
      <c r="S89" s="16"/>
      <c r="T89" s="16"/>
      <c r="U89" s="16"/>
      <c r="V89" s="41"/>
      <c r="W89" s="41"/>
      <c r="X89" s="41"/>
      <c r="Y89" s="39"/>
      <c r="Z89" s="38"/>
      <c r="AA89" s="40"/>
      <c r="AB89" s="1"/>
    </row>
    <row r="90">
      <c r="A90" s="36"/>
      <c r="B90" s="37"/>
      <c r="C90" s="56"/>
      <c r="D90" s="38"/>
      <c r="E90" s="1"/>
      <c r="F90" s="1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41"/>
      <c r="W90" s="41"/>
      <c r="X90" s="41"/>
      <c r="Y90" s="57"/>
      <c r="Z90" s="38"/>
      <c r="AA90" s="40"/>
      <c r="AB90" s="1"/>
    </row>
    <row r="91">
      <c r="A91" s="59"/>
      <c r="B91" s="60"/>
      <c r="C91" s="37"/>
      <c r="D91" s="38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"/>
      <c r="S91" s="16"/>
      <c r="T91" s="16"/>
      <c r="U91" s="16"/>
      <c r="V91" s="41"/>
      <c r="W91" s="38"/>
      <c r="X91" s="38"/>
      <c r="Y91" s="39"/>
      <c r="Z91" s="38"/>
      <c r="AA91" s="40"/>
      <c r="AB91" s="1"/>
    </row>
    <row r="92">
      <c r="A92" s="36"/>
      <c r="B92" s="37"/>
      <c r="C92" s="37"/>
      <c r="D92" s="38"/>
      <c r="E92" s="16"/>
      <c r="F92" s="16"/>
      <c r="G92" s="16"/>
      <c r="H92" s="16"/>
      <c r="I92" s="16"/>
      <c r="J92" s="16"/>
      <c r="K92" s="16"/>
      <c r="L92" s="16"/>
      <c r="M92" s="16"/>
      <c r="N92" s="1"/>
      <c r="O92" s="16"/>
      <c r="P92" s="16"/>
      <c r="Q92" s="16"/>
      <c r="R92" s="16"/>
      <c r="S92" s="16"/>
      <c r="T92" s="16"/>
      <c r="U92" s="16"/>
      <c r="V92" s="38"/>
      <c r="W92" s="38"/>
      <c r="X92" s="38"/>
      <c r="Y92" s="39"/>
      <c r="Z92" s="38"/>
      <c r="AA92" s="40"/>
      <c r="AB92" s="1"/>
    </row>
    <row r="93">
      <c r="A93" s="36"/>
      <c r="B93" s="37"/>
      <c r="C93" s="37"/>
      <c r="D93" s="38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"/>
      <c r="Q93" s="16"/>
      <c r="R93" s="16"/>
      <c r="S93" s="16"/>
      <c r="T93" s="16"/>
      <c r="U93" s="16"/>
      <c r="V93" s="38"/>
      <c r="W93" s="38"/>
      <c r="X93" s="38"/>
      <c r="Y93" s="57"/>
      <c r="Z93" s="38"/>
      <c r="AA93" s="40"/>
      <c r="AB93" s="1"/>
    </row>
    <row r="94">
      <c r="A94" s="36"/>
      <c r="B94" s="37"/>
      <c r="C94" s="37"/>
      <c r="D94" s="38"/>
      <c r="E94" s="16"/>
      <c r="F94" s="16"/>
      <c r="G94" s="16"/>
      <c r="H94" s="16"/>
      <c r="I94" s="16"/>
      <c r="J94" s="16"/>
      <c r="K94" s="16"/>
      <c r="L94" s="16"/>
      <c r="M94" s="16"/>
      <c r="N94" s="1"/>
      <c r="O94" s="16"/>
      <c r="P94" s="16"/>
      <c r="Q94" s="16"/>
      <c r="R94" s="16"/>
      <c r="S94" s="16"/>
      <c r="T94" s="16"/>
      <c r="U94" s="16"/>
      <c r="V94" s="38"/>
      <c r="W94" s="38"/>
      <c r="X94" s="38"/>
      <c r="Y94" s="57"/>
      <c r="Z94" s="38"/>
      <c r="AA94" s="40"/>
      <c r="AB94" s="1"/>
    </row>
    <row r="95">
      <c r="A95" s="59"/>
      <c r="B95" s="60"/>
      <c r="C95" s="37"/>
      <c r="D95" s="38"/>
      <c r="E95" s="16"/>
      <c r="F95" s="16"/>
      <c r="G95" s="1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38"/>
      <c r="W95" s="38"/>
      <c r="X95" s="38"/>
      <c r="Y95" s="39"/>
      <c r="Z95" s="38"/>
      <c r="AA95" s="40"/>
      <c r="AB95" s="1"/>
    </row>
    <row r="96">
      <c r="A96" s="36"/>
      <c r="B96" s="37"/>
      <c r="C96" s="37"/>
      <c r="D96" s="38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"/>
      <c r="Q96" s="16"/>
      <c r="R96" s="16"/>
      <c r="S96" s="16"/>
      <c r="T96" s="16"/>
      <c r="U96" s="16"/>
      <c r="V96" s="41"/>
      <c r="W96" s="41"/>
      <c r="X96" s="41"/>
      <c r="Y96" s="41"/>
      <c r="Z96" s="38"/>
      <c r="AA96" s="40"/>
      <c r="AB96" s="1"/>
    </row>
    <row r="97">
      <c r="A97" s="36"/>
      <c r="B97" s="37"/>
      <c r="C97" s="37"/>
      <c r="D97" s="38"/>
      <c r="E97" s="16"/>
      <c r="F97" s="16"/>
      <c r="G97" s="1"/>
      <c r="H97" s="16"/>
      <c r="I97" s="16"/>
      <c r="J97" s="16"/>
      <c r="K97" s="16"/>
      <c r="L97" s="16"/>
      <c r="M97" s="16"/>
      <c r="N97" s="16"/>
      <c r="O97" s="16"/>
      <c r="P97" s="1"/>
      <c r="Q97" s="16"/>
      <c r="R97" s="16"/>
      <c r="S97" s="16"/>
      <c r="T97" s="16"/>
      <c r="U97" s="16"/>
      <c r="V97" s="41"/>
      <c r="W97" s="41"/>
      <c r="X97" s="41"/>
      <c r="Y97" s="39"/>
      <c r="Z97" s="38"/>
      <c r="AA97" s="40"/>
      <c r="AB97" s="1"/>
    </row>
    <row r="98">
      <c r="A98" s="36"/>
      <c r="B98" s="60"/>
      <c r="C98" s="37"/>
      <c r="D98" s="38"/>
      <c r="E98" s="16"/>
      <c r="F98" s="16"/>
      <c r="G98" s="16"/>
      <c r="H98" s="16"/>
      <c r="I98" s="16"/>
      <c r="J98" s="16"/>
      <c r="K98" s="16"/>
      <c r="L98" s="16"/>
      <c r="M98" s="16"/>
      <c r="N98" s="1"/>
      <c r="O98" s="16"/>
      <c r="P98" s="16"/>
      <c r="Q98" s="16"/>
      <c r="R98" s="16"/>
      <c r="S98" s="16"/>
      <c r="T98" s="16"/>
      <c r="U98" s="16"/>
      <c r="V98" s="38"/>
      <c r="W98" s="38"/>
      <c r="X98" s="38"/>
      <c r="Y98" s="57"/>
      <c r="Z98" s="38"/>
      <c r="AA98" s="40"/>
      <c r="AB98" s="1"/>
    </row>
    <row r="99">
      <c r="A99" s="59"/>
      <c r="B99" s="60"/>
      <c r="C99" s="37"/>
      <c r="D99" s="38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"/>
      <c r="R99" s="16"/>
      <c r="S99" s="16"/>
      <c r="T99" s="16"/>
      <c r="U99" s="16"/>
      <c r="V99" s="41"/>
      <c r="W99" s="41"/>
      <c r="X99" s="41"/>
      <c r="Y99" s="41"/>
      <c r="Z99" s="38"/>
      <c r="AA99" s="40"/>
      <c r="AB99" s="1"/>
    </row>
    <row r="100">
      <c r="A100" s="62"/>
      <c r="B100" s="37"/>
      <c r="C100" s="37"/>
      <c r="D100" s="38"/>
      <c r="E100" s="16"/>
      <c r="F100" s="16"/>
      <c r="G100" s="16"/>
      <c r="H100" s="16"/>
      <c r="I100" s="16"/>
      <c r="J100" s="16"/>
      <c r="K100" s="16"/>
      <c r="L100" s="16"/>
      <c r="M100" s="16"/>
      <c r="N100" s="1"/>
      <c r="O100" s="16"/>
      <c r="P100" s="16"/>
      <c r="Q100" s="16"/>
      <c r="R100" s="16"/>
      <c r="S100" s="16"/>
      <c r="T100" s="16"/>
      <c r="U100" s="16"/>
      <c r="V100" s="38"/>
      <c r="W100" s="38"/>
      <c r="X100" s="38"/>
      <c r="Y100" s="57"/>
      <c r="Z100" s="38"/>
      <c r="AA100" s="40"/>
      <c r="AB100" s="1"/>
    </row>
    <row r="101">
      <c r="A101" s="36"/>
      <c r="B101" s="37"/>
      <c r="C101" s="37"/>
      <c r="D101" s="38"/>
      <c r="E101" s="16"/>
      <c r="F101" s="16"/>
      <c r="G101" s="1"/>
      <c r="H101" s="16"/>
      <c r="I101" s="16"/>
      <c r="J101" s="16"/>
      <c r="K101" s="16"/>
      <c r="L101" s="16"/>
      <c r="M101" s="16"/>
      <c r="N101" s="16"/>
      <c r="O101" s="16"/>
      <c r="P101" s="1"/>
      <c r="Q101" s="16"/>
      <c r="R101" s="16"/>
      <c r="S101" s="16"/>
      <c r="T101" s="16"/>
      <c r="U101" s="16"/>
      <c r="V101" s="41"/>
      <c r="W101" s="41"/>
      <c r="X101" s="38"/>
      <c r="Y101" s="41"/>
      <c r="Z101" s="38"/>
      <c r="AA101" s="40"/>
      <c r="AB101" s="1"/>
    </row>
    <row r="102">
      <c r="A102" s="59"/>
      <c r="B102" s="60"/>
      <c r="C102" s="37"/>
      <c r="D102" s="38"/>
      <c r="E102" s="16"/>
      <c r="F102" s="16"/>
      <c r="G102" s="1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38"/>
      <c r="W102" s="41"/>
      <c r="X102" s="38"/>
      <c r="Y102" s="39"/>
      <c r="Z102" s="38"/>
      <c r="AA102" s="40"/>
      <c r="AB102" s="1"/>
    </row>
    <row r="107">
      <c r="B107" s="67"/>
      <c r="C107" s="67"/>
      <c r="D107" s="67"/>
      <c r="G107" s="67"/>
      <c r="H107" s="67"/>
      <c r="I107" s="67"/>
      <c r="J107" s="67"/>
      <c r="K107" s="67"/>
      <c r="L107" s="67"/>
      <c r="M107" s="67"/>
      <c r="T107" s="68"/>
    </row>
    <row r="108">
      <c r="B108" s="67"/>
      <c r="C108" s="67"/>
      <c r="D108" s="67"/>
      <c r="G108" s="67"/>
      <c r="H108" s="67"/>
      <c r="I108" s="67"/>
      <c r="J108" s="67"/>
      <c r="K108" s="67"/>
      <c r="L108" s="67"/>
      <c r="M108" s="67"/>
    </row>
    <row r="109">
      <c r="B109" s="67"/>
      <c r="C109" s="67"/>
      <c r="D109" s="67"/>
      <c r="G109" s="67"/>
      <c r="H109" s="67"/>
      <c r="I109" s="67"/>
      <c r="J109" s="67"/>
      <c r="K109" s="67"/>
      <c r="L109" s="67"/>
      <c r="M109" s="67"/>
    </row>
    <row r="110">
      <c r="B110" s="67"/>
      <c r="C110" s="67"/>
      <c r="D110" s="67"/>
      <c r="G110" s="67"/>
      <c r="H110" s="67"/>
      <c r="I110" s="67"/>
      <c r="J110" s="67"/>
      <c r="K110" s="67"/>
      <c r="L110" s="67"/>
      <c r="M110" s="67"/>
    </row>
    <row r="111">
      <c r="B111" s="67"/>
      <c r="C111" s="67"/>
      <c r="D111" s="67"/>
      <c r="G111" s="67"/>
      <c r="H111" s="67"/>
      <c r="I111" s="67"/>
      <c r="J111" s="67"/>
      <c r="K111" s="67"/>
      <c r="L111" s="67"/>
      <c r="M111" s="67"/>
    </row>
    <row r="112">
      <c r="B112" s="67"/>
      <c r="C112" s="67"/>
      <c r="D112" s="67"/>
      <c r="G112" s="67"/>
      <c r="H112" s="67"/>
      <c r="I112" s="67"/>
      <c r="J112" s="67"/>
      <c r="K112" s="67"/>
      <c r="L112" s="67"/>
      <c r="M112" s="67"/>
    </row>
  </sheetData>
  <mergeCells count="2">
    <mergeCell ref="F1:U1"/>
    <mergeCell ref="V1:AA1"/>
  </mergeCells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</hyperlinks>
  <drawing r:id="rId51"/>
</worksheet>
</file>