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geswaran.S\Downloads\"/>
    </mc:Choice>
  </mc:AlternateContent>
  <xr:revisionPtr revIDLastSave="0" documentId="8_{ECFF17F3-4A2C-43C0-9EB7-0A73CB1414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 Breakdown" sheetId="2" r:id="rId1"/>
    <sheet name="Revised Requirements" sheetId="18" r:id="rId2"/>
    <sheet name="Assumptions ,ProJect Phases" sheetId="11" r:id="rId3"/>
    <sheet name="DAI-ProjectExec" sheetId="9" r:id="rId4"/>
    <sheet name="PBI Effort Calculation" sheetId="15" r:id="rId5"/>
    <sheet name="PBI Deliverables " sheetId="16" r:id="rId6"/>
    <sheet name="PBI Estimation Hours" sheetId="17" r:id="rId7"/>
    <sheet name="PBI Effort" sheetId="6" state="hidden" r:id="rId8"/>
    <sheet name="DAI Monthly RL" sheetId="10" state="hidden" r:id="rId9"/>
    <sheet name="DAI Loading " sheetId="5" state="hidden" r:id="rId10"/>
    <sheet name="DAI-ProjectExec (3)" sheetId="14" state="hidden" r:id="rId11"/>
    <sheet name="DAI-ProjectExec (2)" sheetId="13" state="hidden" r:id="rId12"/>
    <sheet name="Old -Assumptions" sheetId="7" state="hidden" r:id="rId13"/>
  </sheets>
  <definedNames>
    <definedName name="_xlnm._FilterDatabase" localSheetId="0" hidden="1">'DAI Breakdown'!$A$1:$F$23</definedName>
    <definedName name="_xlnm._FilterDatabase" localSheetId="3" hidden="1">'DAI-ProjectExec'!$A$1:$AJ$7</definedName>
    <definedName name="_xlnm._FilterDatabase" localSheetId="1" hidden="1">'Revised Requirements'!$A$2:$G$28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1" l="1"/>
  <c r="L63" i="11"/>
  <c r="L60" i="11"/>
  <c r="P57" i="11"/>
  <c r="Q57" i="11"/>
  <c r="R57" i="11" s="1"/>
  <c r="L59" i="11"/>
  <c r="L58" i="11"/>
  <c r="L57" i="11"/>
  <c r="C61" i="11"/>
  <c r="D61" i="11"/>
  <c r="E61" i="11"/>
  <c r="F61" i="11"/>
  <c r="G61" i="11"/>
  <c r="H61" i="11"/>
  <c r="I61" i="11"/>
  <c r="B61" i="11"/>
  <c r="J58" i="11"/>
  <c r="K58" i="11"/>
  <c r="J59" i="11"/>
  <c r="K59" i="11"/>
  <c r="J60" i="11"/>
  <c r="K60" i="11"/>
  <c r="K61" i="11" s="1"/>
  <c r="J57" i="11"/>
  <c r="K57" i="11"/>
  <c r="I58" i="11"/>
  <c r="I59" i="11"/>
  <c r="I60" i="11"/>
  <c r="I57" i="11"/>
  <c r="C58" i="11"/>
  <c r="D58" i="11"/>
  <c r="E58" i="11"/>
  <c r="E60" i="11"/>
  <c r="D60" i="11"/>
  <c r="E59" i="11"/>
  <c r="D59" i="11"/>
  <c r="E57" i="11"/>
  <c r="D57" i="11"/>
  <c r="C60" i="11"/>
  <c r="C59" i="11"/>
  <c r="C57" i="11"/>
  <c r="Q41" i="11"/>
  <c r="C48" i="11"/>
  <c r="F48" i="11"/>
  <c r="E48" i="11"/>
  <c r="D48" i="11"/>
  <c r="P58" i="11" l="1"/>
  <c r="Q58" i="11" s="1"/>
  <c r="R58" i="11" s="1"/>
  <c r="J61" i="11"/>
  <c r="L61" i="11" s="1"/>
  <c r="L62" i="11" s="1"/>
  <c r="G48" i="11"/>
  <c r="AL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3" i="9"/>
  <c r="D13" i="17"/>
  <c r="C13" i="17"/>
  <c r="B13" i="17"/>
  <c r="C44" i="16"/>
  <c r="C17" i="16"/>
  <c r="C16" i="16"/>
  <c r="C14" i="16"/>
  <c r="C13" i="16"/>
  <c r="C12" i="16"/>
  <c r="C11" i="16"/>
  <c r="C10" i="16"/>
  <c r="C8" i="16"/>
  <c r="C7" i="16"/>
  <c r="C6" i="16"/>
  <c r="C18" i="16" s="1"/>
  <c r="B26" i="15"/>
  <c r="C25" i="15"/>
  <c r="C24" i="15"/>
  <c r="C23" i="15"/>
  <c r="C22" i="15"/>
  <c r="C21" i="15"/>
  <c r="C20" i="15"/>
  <c r="C19" i="15"/>
  <c r="C18" i="15"/>
  <c r="C26" i="15" s="1"/>
  <c r="F14" i="15"/>
  <c r="G13" i="15"/>
  <c r="C13" i="15"/>
  <c r="G12" i="15"/>
  <c r="C12" i="15"/>
  <c r="G11" i="15"/>
  <c r="G10" i="15"/>
  <c r="G14" i="15" s="1"/>
  <c r="C10" i="15"/>
  <c r="G9" i="15"/>
  <c r="G8" i="15"/>
  <c r="C8" i="15"/>
  <c r="C14" i="15" s="1"/>
  <c r="AL56" i="9"/>
  <c r="AM56" i="9"/>
  <c r="AO56" i="9" s="1"/>
  <c r="AL57" i="9"/>
  <c r="AM57" i="9" s="1"/>
  <c r="AO57" i="9" s="1"/>
  <c r="AL58" i="9"/>
  <c r="AM58" i="9" s="1"/>
  <c r="AO58" i="9" s="1"/>
  <c r="AL59" i="9"/>
  <c r="AM59" i="9" s="1"/>
  <c r="AO59" i="9" s="1"/>
  <c r="AL60" i="9"/>
  <c r="AM60" i="9" s="1"/>
  <c r="AO60" i="9" s="1"/>
  <c r="AL61" i="9"/>
  <c r="AM61" i="9"/>
  <c r="AO61" i="9"/>
  <c r="AK49" i="14"/>
  <c r="AL49" i="14"/>
  <c r="AN49" i="14"/>
  <c r="AK50" i="14"/>
  <c r="AL50" i="14" s="1"/>
  <c r="AN50" i="14" s="1"/>
  <c r="AK51" i="14"/>
  <c r="AL51" i="14" s="1"/>
  <c r="AN51" i="14" s="1"/>
  <c r="AK52" i="14"/>
  <c r="AL52" i="14"/>
  <c r="AN52" i="14"/>
  <c r="AK41" i="14"/>
  <c r="AL41" i="14"/>
  <c r="AN41" i="14" s="1"/>
  <c r="AK42" i="14"/>
  <c r="AL42" i="14" s="1"/>
  <c r="AN42" i="14" s="1"/>
  <c r="AK43" i="14"/>
  <c r="AL43" i="14"/>
  <c r="AN43" i="14" s="1"/>
  <c r="AK44" i="14"/>
  <c r="AL44" i="14" s="1"/>
  <c r="AN44" i="14" s="1"/>
  <c r="AK45" i="14"/>
  <c r="AL45" i="14"/>
  <c r="AN45" i="14"/>
  <c r="AK32" i="14"/>
  <c r="AL32" i="14" s="1"/>
  <c r="AN32" i="14" s="1"/>
  <c r="AK33" i="14"/>
  <c r="AL33" i="14" s="1"/>
  <c r="AN33" i="14" s="1"/>
  <c r="AK34" i="14"/>
  <c r="AL34" i="14"/>
  <c r="AN34" i="14"/>
  <c r="AK35" i="14"/>
  <c r="AL35" i="14"/>
  <c r="AN35" i="14" s="1"/>
  <c r="AK36" i="14"/>
  <c r="AL36" i="14" s="1"/>
  <c r="AN36" i="14" s="1"/>
  <c r="AK37" i="14"/>
  <c r="AL37" i="14"/>
  <c r="AN37" i="14" s="1"/>
  <c r="AK21" i="14"/>
  <c r="AL21" i="14" s="1"/>
  <c r="AN21" i="14" s="1"/>
  <c r="AK22" i="14"/>
  <c r="AL22" i="14"/>
  <c r="AN22" i="14"/>
  <c r="AK23" i="14"/>
  <c r="AL23" i="14" s="1"/>
  <c r="AN23" i="14" s="1"/>
  <c r="AK24" i="14"/>
  <c r="AL24" i="14" s="1"/>
  <c r="AN24" i="14" s="1"/>
  <c r="AK25" i="14"/>
  <c r="AL25" i="14"/>
  <c r="AN25" i="14"/>
  <c r="AK26" i="14"/>
  <c r="AL26" i="14"/>
  <c r="AN26" i="14" s="1"/>
  <c r="AK11" i="14"/>
  <c r="AL11" i="14" s="1"/>
  <c r="AN11" i="14" s="1"/>
  <c r="AK12" i="14"/>
  <c r="AL12" i="14"/>
  <c r="AN12" i="14" s="1"/>
  <c r="AK13" i="14"/>
  <c r="AL13" i="14" s="1"/>
  <c r="AN13" i="14" s="1"/>
  <c r="AK14" i="14"/>
  <c r="AL14" i="14"/>
  <c r="AN14" i="14"/>
  <c r="AK15" i="14"/>
  <c r="AL15" i="14" s="1"/>
  <c r="AN15" i="14" s="1"/>
  <c r="AK16" i="14"/>
  <c r="AL16" i="14" s="1"/>
  <c r="AN16" i="14" s="1"/>
  <c r="AK3" i="14"/>
  <c r="AK55" i="14" s="1"/>
  <c r="AL3" i="14"/>
  <c r="AL55" i="14" s="1"/>
  <c r="AN3" i="14"/>
  <c r="AK4" i="14"/>
  <c r="AL4" i="14"/>
  <c r="AN4" i="14" s="1"/>
  <c r="AK5" i="14"/>
  <c r="AL5" i="14" s="1"/>
  <c r="AN5" i="14" s="1"/>
  <c r="AK6" i="14"/>
  <c r="AL6" i="14"/>
  <c r="AN6" i="14" s="1"/>
  <c r="AK7" i="14"/>
  <c r="AL7" i="14" s="1"/>
  <c r="AN7" i="14" s="1"/>
  <c r="AK49" i="13"/>
  <c r="AL49" i="13" s="1"/>
  <c r="AN49" i="13" s="1"/>
  <c r="AK50" i="13"/>
  <c r="AL50" i="13" s="1"/>
  <c r="AN50" i="13" s="1"/>
  <c r="AK51" i="13"/>
  <c r="AL51" i="13"/>
  <c r="AN51" i="13"/>
  <c r="AK52" i="13"/>
  <c r="AL52" i="13"/>
  <c r="AN52" i="13" s="1"/>
  <c r="AK41" i="13"/>
  <c r="AL41" i="13"/>
  <c r="AN41" i="13"/>
  <c r="AK42" i="13"/>
  <c r="AL42" i="13"/>
  <c r="AN42" i="13" s="1"/>
  <c r="AK43" i="13"/>
  <c r="AL43" i="13" s="1"/>
  <c r="AN43" i="13" s="1"/>
  <c r="AK44" i="13"/>
  <c r="AL44" i="13"/>
  <c r="AN44" i="13"/>
  <c r="AK45" i="13"/>
  <c r="AL45" i="13" s="1"/>
  <c r="AN45" i="13" s="1"/>
  <c r="AK32" i="13"/>
  <c r="AL32" i="13" s="1"/>
  <c r="AN32" i="13" s="1"/>
  <c r="AK33" i="13"/>
  <c r="AL33" i="13"/>
  <c r="AN33" i="13"/>
  <c r="AK34" i="13"/>
  <c r="AL34" i="13"/>
  <c r="AN34" i="13" s="1"/>
  <c r="AK35" i="13"/>
  <c r="AL35" i="13"/>
  <c r="AN35" i="13"/>
  <c r="AK36" i="13"/>
  <c r="AL36" i="13"/>
  <c r="AN36" i="13" s="1"/>
  <c r="AK37" i="13"/>
  <c r="AL37" i="13" s="1"/>
  <c r="AN37" i="13" s="1"/>
  <c r="AK21" i="13"/>
  <c r="AL21" i="13"/>
  <c r="AN21" i="13"/>
  <c r="AK22" i="13"/>
  <c r="AL22" i="13" s="1"/>
  <c r="AN22" i="13" s="1"/>
  <c r="AK23" i="13"/>
  <c r="AL23" i="13" s="1"/>
  <c r="AN23" i="13" s="1"/>
  <c r="AK24" i="13"/>
  <c r="AL24" i="13"/>
  <c r="AN24" i="13"/>
  <c r="W25" i="13"/>
  <c r="AK25" i="13"/>
  <c r="AL25" i="13" s="1"/>
  <c r="AN25" i="13" s="1"/>
  <c r="AK26" i="13"/>
  <c r="AL26" i="13"/>
  <c r="AN26" i="13"/>
  <c r="AK11" i="13"/>
  <c r="AL11" i="13" s="1"/>
  <c r="AN11" i="13" s="1"/>
  <c r="AK12" i="13"/>
  <c r="AL12" i="13" s="1"/>
  <c r="AN12" i="13" s="1"/>
  <c r="AK13" i="13"/>
  <c r="AL13" i="13"/>
  <c r="AN13" i="13"/>
  <c r="AK14" i="13"/>
  <c r="AL14" i="13"/>
  <c r="AN14" i="13" s="1"/>
  <c r="AK15" i="13"/>
  <c r="AL15" i="13" s="1"/>
  <c r="AN15" i="13" s="1"/>
  <c r="AK16" i="13"/>
  <c r="AL16" i="13"/>
  <c r="AN16" i="13" s="1"/>
  <c r="AK3" i="13"/>
  <c r="AL3" i="13" s="1"/>
  <c r="AK4" i="13"/>
  <c r="AL4" i="13"/>
  <c r="AN4" i="13"/>
  <c r="AK5" i="13"/>
  <c r="AL5" i="13" s="1"/>
  <c r="AN5" i="13" s="1"/>
  <c r="AK6" i="13"/>
  <c r="AL6" i="13" s="1"/>
  <c r="AN6" i="13" s="1"/>
  <c r="AK7" i="13"/>
  <c r="AL7" i="13"/>
  <c r="AN7" i="13"/>
  <c r="AL32" i="9"/>
  <c r="J11" i="6"/>
  <c r="I11" i="6"/>
  <c r="AJ46" i="5"/>
  <c r="AK46" i="5"/>
  <c r="AM46" i="5" s="1"/>
  <c r="AJ47" i="5"/>
  <c r="AK47" i="5"/>
  <c r="AM47" i="5"/>
  <c r="AJ48" i="5"/>
  <c r="AK48" i="5"/>
  <c r="AM48" i="5"/>
  <c r="AJ49" i="5"/>
  <c r="AK49" i="5" s="1"/>
  <c r="AM49" i="5" s="1"/>
  <c r="AJ50" i="5"/>
  <c r="AK50" i="5"/>
  <c r="AM50" i="5" s="1"/>
  <c r="AJ51" i="5"/>
  <c r="AK51" i="5"/>
  <c r="AM51" i="5"/>
  <c r="AJ35" i="5"/>
  <c r="AK35" i="5"/>
  <c r="AM35" i="5"/>
  <c r="AJ36" i="5"/>
  <c r="AK36" i="5" s="1"/>
  <c r="AM36" i="5" s="1"/>
  <c r="AJ37" i="5"/>
  <c r="AK37" i="5"/>
  <c r="AM37" i="5" s="1"/>
  <c r="AJ38" i="5"/>
  <c r="AK38" i="5"/>
  <c r="AM38" i="5"/>
  <c r="W39" i="5"/>
  <c r="AJ39" i="5"/>
  <c r="AK39" i="5"/>
  <c r="AM39" i="5"/>
  <c r="AJ40" i="5"/>
  <c r="AK40" i="5"/>
  <c r="AM40" i="5"/>
  <c r="AL41" i="9"/>
  <c r="AM41" i="9" s="1"/>
  <c r="AO41" i="9" s="1"/>
  <c r="B9" i="15" l="1"/>
  <c r="B14" i="15" s="1"/>
  <c r="B3" i="15" s="1"/>
  <c r="E3" i="15" s="1"/>
  <c r="B2" i="16"/>
  <c r="AN3" i="13"/>
  <c r="AN55" i="13" s="1"/>
  <c r="AL55" i="13"/>
  <c r="AN55" i="14"/>
  <c r="AK55" i="13"/>
  <c r="AL23" i="9"/>
  <c r="AM23" i="9" s="1"/>
  <c r="AO23" i="9" s="1"/>
  <c r="AL24" i="9"/>
  <c r="AM24" i="9" s="1"/>
  <c r="AO24" i="9" s="1"/>
  <c r="AL33" i="9" l="1"/>
  <c r="AM33" i="9" s="1"/>
  <c r="AO33" i="9" s="1"/>
  <c r="AL29" i="9"/>
  <c r="AM29" i="9" s="1"/>
  <c r="AO29" i="9" s="1"/>
  <c r="AL30" i="9"/>
  <c r="AM30" i="9" s="1"/>
  <c r="AO30" i="9" s="1"/>
  <c r="AL31" i="9"/>
  <c r="AM31" i="9" s="1"/>
  <c r="AO31" i="9" s="1"/>
  <c r="AM32" i="9"/>
  <c r="AO32" i="9" s="1"/>
  <c r="AL34" i="9"/>
  <c r="AM34" i="9" s="1"/>
  <c r="AO34" i="9" s="1"/>
  <c r="AL19" i="9"/>
  <c r="AM19" i="9" s="1"/>
  <c r="AO19" i="9" s="1"/>
  <c r="AL20" i="9"/>
  <c r="AM20" i="9" s="1"/>
  <c r="AO20" i="9" s="1"/>
  <c r="AL21" i="9"/>
  <c r="AM21" i="9" s="1"/>
  <c r="AO21" i="9" s="1"/>
  <c r="AL22" i="9"/>
  <c r="AM22" i="9" s="1"/>
  <c r="AO22" i="9" s="1"/>
  <c r="AL49" i="9"/>
  <c r="AM49" i="9" s="1"/>
  <c r="AO49" i="9" s="1"/>
  <c r="AL48" i="9"/>
  <c r="AM48" i="9" s="1"/>
  <c r="AO48" i="9" s="1"/>
  <c r="AL47" i="9"/>
  <c r="AM47" i="9" s="1"/>
  <c r="AO47" i="9" s="1"/>
  <c r="AL46" i="9"/>
  <c r="AM46" i="9" s="1"/>
  <c r="AO46" i="9" s="1"/>
  <c r="AL39" i="9"/>
  <c r="AM39" i="9" s="1"/>
  <c r="AO39" i="9" s="1"/>
  <c r="AL40" i="9"/>
  <c r="AM40" i="9" s="1"/>
  <c r="AL42" i="9"/>
  <c r="AM42" i="9" s="1"/>
  <c r="AO42" i="9" s="1"/>
  <c r="AL38" i="9"/>
  <c r="AM38" i="9" s="1"/>
  <c r="AO38" i="9" s="1"/>
  <c r="AL15" i="9"/>
  <c r="AM15" i="9" s="1"/>
  <c r="AO15" i="9" s="1"/>
  <c r="AL14" i="9"/>
  <c r="AM14" i="9" s="1"/>
  <c r="AO14" i="9" s="1"/>
  <c r="AL13" i="9"/>
  <c r="AM13" i="9" s="1"/>
  <c r="AO13" i="9" s="1"/>
  <c r="AL12" i="9"/>
  <c r="AM12" i="9" s="1"/>
  <c r="AO12" i="9" s="1"/>
  <c r="AL11" i="9"/>
  <c r="AM11" i="9" s="1"/>
  <c r="AO11" i="9" s="1"/>
  <c r="AL10" i="9"/>
  <c r="AM10" i="9" s="1"/>
  <c r="AO10" i="9" s="1"/>
  <c r="AL7" i="9"/>
  <c r="AM7" i="9" s="1"/>
  <c r="AL6" i="9"/>
  <c r="AM6" i="9" s="1"/>
  <c r="AO6" i="9" s="1"/>
  <c r="AL5" i="9"/>
  <c r="AM5" i="9" s="1"/>
  <c r="AO5" i="9" s="1"/>
  <c r="AL4" i="9"/>
  <c r="AM4" i="9" s="1"/>
  <c r="AO4" i="9" s="1"/>
  <c r="AM3" i="9"/>
  <c r="AO3" i="9" s="1"/>
  <c r="F9" i="6"/>
  <c r="C9" i="11"/>
  <c r="D9" i="11"/>
  <c r="E9" i="11"/>
  <c r="F9" i="11"/>
  <c r="C25" i="11"/>
  <c r="D25" i="11"/>
  <c r="E25" i="11"/>
  <c r="F25" i="11"/>
  <c r="G25" i="11"/>
  <c r="H25" i="11"/>
  <c r="I25" i="11"/>
  <c r="J25" i="11"/>
  <c r="K25" i="11"/>
  <c r="L25" i="11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I4" i="10"/>
  <c r="H4" i="10"/>
  <c r="G4" i="10"/>
  <c r="F4" i="10"/>
  <c r="E4" i="10"/>
  <c r="D4" i="10"/>
  <c r="C4" i="10"/>
  <c r="B4" i="10"/>
  <c r="L9" i="6"/>
  <c r="E9" i="6"/>
  <c r="D9" i="6"/>
  <c r="O7" i="6"/>
  <c r="O6" i="6"/>
  <c r="O5" i="6"/>
  <c r="M25" i="11" l="1"/>
  <c r="Q16" i="11" s="1"/>
  <c r="G9" i="11"/>
  <c r="Q2" i="11" s="1"/>
  <c r="AL52" i="9"/>
  <c r="AM52" i="9"/>
  <c r="AO40" i="9"/>
  <c r="AO7" i="9"/>
  <c r="AO5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tc={D0966FB9-C044-43ED-8EEE-8DD031426872}</author>
    <author>tc={8DFAA3C9-0052-4CA8-96A3-90E2C4B31D4B}</author>
    <author>tc={040A835A-C1F6-4844-A2C5-DB98407573F5}</author>
  </authors>
  <commentList>
    <comment ref="J2" authorId="0" shapeId="0" xr:uid="{D0966FB9-C044-43ED-8EEE-8DD0314268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J37" authorId="1" shapeId="0" xr:uid="{8DFAA3C9-0052-4CA8-96A3-90E2C4B31D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J45" authorId="2" shapeId="0" xr:uid="{040A835A-C1F6-4844-A2C5-DB98407573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tc={9AF58FD9-EF3D-47FA-A835-8A979EC90E97}</author>
    <author>tc={014B4B2F-E019-4703-9A6D-9A9CE7948885}</author>
    <author>tc={D7848692-0C6F-43EF-848C-154BD8006B09}</author>
    <author>tc={63907E52-BE4F-4018-8375-1BC2437A00E4}</author>
  </authors>
  <commentList>
    <comment ref="H2" authorId="0" shapeId="0" xr:uid="{9AF58FD9-EF3D-47FA-A835-8A979EC90E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2" authorId="1" shapeId="0" xr:uid="{014B4B2F-E019-4703-9A6D-9A9CE79488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34" authorId="2" shapeId="0" xr:uid="{D7848692-0C6F-43EF-848C-154BD8006B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45" authorId="3" shapeId="0" xr:uid="{63907E52-BE4F-4018-8375-1BC2437A0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tc={6FFF8A10-27A9-4901-9876-9302C7D36715}</author>
    <author>tc={A06C2187-4DF3-4E22-9214-424FDF53F02F}</author>
    <author>tc={3C8AB4A5-4679-4F61-9A0B-026B8D0A31E4}</author>
    <author>tc={B9D8CCD9-12F1-481F-A7CE-36741851E3EB}</author>
    <author>tc={2541CBC7-2445-4493-8E6D-A051B40C018D}</author>
  </authors>
  <commentList>
    <comment ref="I2" authorId="0" shapeId="0" xr:uid="{6FFF8A10-27A9-4901-9876-9302C7D367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0" authorId="1" shapeId="0" xr:uid="{A06C2187-4DF3-4E22-9214-424FDF53F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P31" authorId="2" shapeId="0" xr:uid="{3C8AB4A5-4679-4F61-9A0B-026B8D0A31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0" authorId="3" shapeId="0" xr:uid="{B9D8CCD9-12F1-481F-A7CE-36741851E3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8" authorId="4" shapeId="0" xr:uid="{2541CBC7-2445-4493-8E6D-A051B40C0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tc={C96A86B1-B406-45B1-9074-9E82E536C03C}</author>
    <author>tc={AD76DEC4-72F1-47BD-8EA7-C69C74B22A2E}</author>
    <author>tc={A60E5AEE-DBFA-433C-9D21-663472162BCE}</author>
    <author>tc={3EB35B44-F977-45F2-BDCE-4FC5471382A5}</author>
    <author>tc={4180B1AF-AB68-4520-831F-B8CDFFB7CDD4}</author>
  </authors>
  <commentList>
    <comment ref="I2" authorId="0" shapeId="0" xr:uid="{C96A86B1-B406-45B1-9074-9E82E536C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O20" authorId="1" shapeId="0" xr:uid="{AD76DEC4-72F1-47BD-8EA7-C69C74B22A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P31" authorId="2" shapeId="0" xr:uid="{A60E5AEE-DBFA-433C-9D21-663472162B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0" authorId="3" shapeId="0" xr:uid="{3EB35B44-F977-45F2-BDCE-4FC5471382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  <comment ref="I48" authorId="4" shapeId="0" xr:uid="{4180B1AF-AB68-4520-831F-B8CDFFB7CD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Recalibrate the data model if all the KPIs are being achieved , all status are achived </t>
      </text>
    </comment>
  </commentList>
</comments>
</file>

<file path=xl/sharedStrings.xml><?xml version="1.0" encoding="utf-8"?>
<sst xmlns="http://schemas.openxmlformats.org/spreadsheetml/2006/main" count="1621" uniqueCount="382">
  <si>
    <t>Domain​</t>
  </si>
  <si>
    <t>Application​</t>
  </si>
  <si>
    <t>Source</t>
  </si>
  <si>
    <t>Client Phase</t>
  </si>
  <si>
    <t xml:space="preserve">DAI Phase </t>
  </si>
  <si>
    <t xml:space="preserve">DAI Team </t>
  </si>
  <si>
    <r>
      <t xml:space="preserve">Customer Order </t>
    </r>
    <r>
      <rPr>
        <sz val="10"/>
        <color rgb="FF000000"/>
        <rFont val="CotySans"/>
        <charset val="1"/>
      </rPr>
      <t>​</t>
    </r>
  </si>
  <si>
    <t>Order Flow​</t>
  </si>
  <si>
    <t>SAP</t>
  </si>
  <si>
    <t>Phase 1</t>
  </si>
  <si>
    <t xml:space="preserve">Week1 </t>
  </si>
  <si>
    <t>WMS</t>
  </si>
  <si>
    <t>Phase 2</t>
  </si>
  <si>
    <t>TMS</t>
  </si>
  <si>
    <t>Phase 3</t>
  </si>
  <si>
    <t>Shipment Performance​</t>
  </si>
  <si>
    <t>Week 2</t>
  </si>
  <si>
    <t>JDA/O9</t>
  </si>
  <si>
    <t>Week 3</t>
  </si>
  <si>
    <t>Forecast Gap Filling​</t>
  </si>
  <si>
    <t>Databricks (Calculations)</t>
  </si>
  <si>
    <r>
      <t>Initiative &amp; Promo Tracker</t>
    </r>
    <r>
      <rPr>
        <sz val="10"/>
        <color rgb="FF000000"/>
        <rFont val="CotySans"/>
        <charset val="1"/>
      </rPr>
      <t>​</t>
    </r>
  </si>
  <si>
    <t>Initiative Management​</t>
  </si>
  <si>
    <t>Blueplanner</t>
  </si>
  <si>
    <t>Input Tool</t>
  </si>
  <si>
    <r>
      <t xml:space="preserve">Risk Management </t>
    </r>
    <r>
      <rPr>
        <sz val="10"/>
        <color rgb="FF000000"/>
        <rFont val="CotySans"/>
        <charset val="1"/>
      </rPr>
      <t>​</t>
    </r>
  </si>
  <si>
    <t>Alert Tracker​</t>
  </si>
  <si>
    <t>Phase 2 (Reports - TMS)</t>
  </si>
  <si>
    <t>Phase 3 (Notification + TMS)</t>
  </si>
  <si>
    <t>Azure (Notifications)</t>
  </si>
  <si>
    <t>MIR/LIS​</t>
  </si>
  <si>
    <t>Phase 1 (Low Complexity Calcs)</t>
  </si>
  <si>
    <t>Phase 2 (All)</t>
  </si>
  <si>
    <r>
      <t xml:space="preserve">Customer Health </t>
    </r>
    <r>
      <rPr>
        <sz val="10"/>
        <color rgb="FF000000"/>
        <rFont val="CotySans"/>
        <charset val="1"/>
      </rPr>
      <t>​</t>
    </r>
  </si>
  <si>
    <t>Dispute Monitor​</t>
  </si>
  <si>
    <t>Phase 1 (Need to check Tables)</t>
  </si>
  <si>
    <t>High Radius</t>
  </si>
  <si>
    <t>Pricing​</t>
  </si>
  <si>
    <t>Phase 1 (Report)</t>
  </si>
  <si>
    <t xml:space="preserve"> ,Pricing (Simulation)​</t>
  </si>
  <si>
    <t>Phase 3 (Simulation)</t>
  </si>
  <si>
    <t>Service​</t>
  </si>
  <si>
    <t>BW4</t>
  </si>
  <si>
    <t xml:space="preserve">Metadata &amp; Data profiling </t>
  </si>
  <si>
    <t xml:space="preserve">SSTM </t>
  </si>
  <si>
    <t>BA with SAP knowledge</t>
  </si>
  <si>
    <t>DataARch + Modeller : Azure Databrics</t>
  </si>
  <si>
    <t>Week5 , week 6 - UI vs Data model bridging. Perfomrance SLA etc</t>
  </si>
  <si>
    <t xml:space="preserve">Week 5 to Week 8 - SSTM mapping. </t>
  </si>
  <si>
    <t xml:space="preserve">2 Azure  DB Engineers  from Week 5 to Week 8 - Data warehousing </t>
  </si>
  <si>
    <t>Darch - Offshore , BA onsite</t>
  </si>
  <si>
    <t xml:space="preserve">PM , BA -&gt; both Vertical </t>
  </si>
  <si>
    <t>QA -&gt; 1  Data and Visualization</t>
  </si>
  <si>
    <t xml:space="preserve">1 Arch BI / Sr Lead engg Develper </t>
  </si>
  <si>
    <t>1 PBI Developer</t>
  </si>
  <si>
    <t>Revised</t>
  </si>
  <si>
    <t>Latest Priority</t>
  </si>
  <si>
    <t>Old Priority</t>
  </si>
  <si>
    <t>Domain</t>
  </si>
  <si>
    <t>Application</t>
  </si>
  <si>
    <t>Type</t>
  </si>
  <si>
    <t>Systems</t>
  </si>
  <si>
    <t>Flag</t>
  </si>
  <si>
    <t>P1</t>
  </si>
  <si>
    <t xml:space="preserve">Customer Order </t>
  </si>
  <si>
    <t>Order Flow</t>
  </si>
  <si>
    <t>Report</t>
  </si>
  <si>
    <t>Original</t>
  </si>
  <si>
    <t>P2</t>
  </si>
  <si>
    <t>P3</t>
  </si>
  <si>
    <t>New</t>
  </si>
  <si>
    <t xml:space="preserve">Customer Health </t>
  </si>
  <si>
    <t>Pricing</t>
  </si>
  <si>
    <t>Customer Order</t>
  </si>
  <si>
    <t>Cut Recovery</t>
  </si>
  <si>
    <t>Report + Alert</t>
  </si>
  <si>
    <t>Customer Scorecard</t>
  </si>
  <si>
    <t>Shipment Performance</t>
  </si>
  <si>
    <t>Forecast Gap Filling</t>
  </si>
  <si>
    <t>Report + Calculation</t>
  </si>
  <si>
    <t>Initiative &amp; Promo Tracker</t>
  </si>
  <si>
    <t>Initiative Management</t>
  </si>
  <si>
    <t xml:space="preserve">Risk Management </t>
  </si>
  <si>
    <t>Alert Tracker</t>
  </si>
  <si>
    <t>Report + Notifications</t>
  </si>
  <si>
    <t>MIR/LIS</t>
  </si>
  <si>
    <t>Dispute Monitor</t>
  </si>
  <si>
    <t>Service</t>
  </si>
  <si>
    <t>Pricing (Simulation)</t>
  </si>
  <si>
    <t>Simulation</t>
  </si>
  <si>
    <t>Phase-1 ( Assumption of # of Tables )</t>
  </si>
  <si>
    <t>SAP BW</t>
  </si>
  <si>
    <t>Project Phase</t>
  </si>
  <si>
    <t>Sup-Phase</t>
  </si>
  <si>
    <t>Scope of Work</t>
  </si>
  <si>
    <t>Duration</t>
  </si>
  <si>
    <t>Required Roles</t>
  </si>
  <si>
    <t>Required Skills</t>
  </si>
  <si>
    <t>Assumptions</t>
  </si>
  <si>
    <t>Phase-1</t>
  </si>
  <si>
    <t>Discovery &amp; Design</t>
  </si>
  <si>
    <t>W1</t>
  </si>
  <si>
    <t>Data Arch , BA</t>
  </si>
  <si>
    <t>DataARch + Modeller : Azure Databrics
SAP Knowledge for BA</t>
  </si>
  <si>
    <t>Number of tables assumption are based on the general understanding of the system. Number of columns per table are assumed to be in the range of 30-40 columns. Assuming to have required Business keys to drive primary keys for joining header/details tables.</t>
  </si>
  <si>
    <t>Data Modelling for Semantic Layer. Databricks tables as source to Semantic Layer tables as Target</t>
  </si>
  <si>
    <t>W1-W3</t>
  </si>
  <si>
    <t>Build STTM document</t>
  </si>
  <si>
    <t>Fine tune physical model for UI performance</t>
  </si>
  <si>
    <t>W4</t>
  </si>
  <si>
    <t>Collaborate with  UI team to finetune the physical data model to address any UI performance.</t>
  </si>
  <si>
    <t>Customer Health</t>
  </si>
  <si>
    <t>Pilot Phase (20-30 customers)</t>
  </si>
  <si>
    <t>Choose subset of customers. Build tables and queries, Load data to test the functionality</t>
  </si>
  <si>
    <t>W5-W6</t>
  </si>
  <si>
    <t>Data Arch , BA , 2 Data Engineers</t>
  </si>
  <si>
    <t xml:space="preserve">Consider 20-30 customer in agreement with customer for testing </t>
  </si>
  <si>
    <t>Test Functionality using excel dashboards. Prepare test cases</t>
  </si>
  <si>
    <t>W7-W8</t>
  </si>
  <si>
    <t>Once the funcitonalities are tested , will scale in build phase. If any calibration needed on the data model basis output of  Pilot testing , extra sprints to be reserved to change the datamodel and retest the functionalities</t>
  </si>
  <si>
    <t>Build Phase</t>
  </si>
  <si>
    <t>Build Customer Order Flow data - Dev</t>
  </si>
  <si>
    <t>W9-W10</t>
  </si>
  <si>
    <t xml:space="preserve">Build for order flow will be considered in this sprint. </t>
  </si>
  <si>
    <t>Build Customer Order Flow data - UAT &amp; PROD</t>
  </si>
  <si>
    <t>W11</t>
  </si>
  <si>
    <t>The code of order flow to be promoted to UAT , Prod thorugh CI/CD ( Coty team takes care of deployment)</t>
  </si>
  <si>
    <t>TOTAL</t>
  </si>
  <si>
    <t>Build Customer Oder Shipment Performance - Dev</t>
  </si>
  <si>
    <t>W11-W12</t>
  </si>
  <si>
    <t xml:space="preserve">Build for Customer  order shipment performence will be considered in this sprint. </t>
  </si>
  <si>
    <t>Build Customer Oder Shipment Performance - UAT &amp; PROD</t>
  </si>
  <si>
    <t>W13</t>
  </si>
  <si>
    <t>The code of shipement performance to be promoted to UAT , Prod thorugh CI/CD ( Coty team takes care of deployment)</t>
  </si>
  <si>
    <t>Build Customer Health - Dispute Monitor, Pricing - Dev</t>
  </si>
  <si>
    <t>W13-W14</t>
  </si>
  <si>
    <t xml:space="preserve">Build for dispute monitor will be considered in this sprint. </t>
  </si>
  <si>
    <t>Phase-2( Assumption of # of Tables )</t>
  </si>
  <si>
    <t>Azure Notifications</t>
  </si>
  <si>
    <t>BluePlanner</t>
  </si>
  <si>
    <t>Build Customer Health - Dispute Monitor, Pricing - UAT &amp; PROD</t>
  </si>
  <si>
    <t>W15</t>
  </si>
  <si>
    <t>The code of dispute monitor to be promoted to UAT , Prod thorugh CI/CD ( Coty team takes care of deployment)</t>
  </si>
  <si>
    <t>Build Customer Health Service - Dev</t>
  </si>
  <si>
    <t>W15-W16</t>
  </si>
  <si>
    <t xml:space="preserve">Build for Customer helath service  will be considered in this sprint. </t>
  </si>
  <si>
    <t>Build Customer Health Service - UAT &amp; PROD</t>
  </si>
  <si>
    <t>W17</t>
  </si>
  <si>
    <t>Tech Debt  - Performance optimization - Dev, UAT &amp; PROD</t>
  </si>
  <si>
    <t>W17-W18</t>
  </si>
  <si>
    <t xml:space="preserve">Extra sprint reserved to address any tech debt </t>
  </si>
  <si>
    <t>Phase-2</t>
  </si>
  <si>
    <t>W12-W13</t>
  </si>
  <si>
    <t>W14</t>
  </si>
  <si>
    <t>Data Ingestion to Databricks</t>
  </si>
  <si>
    <t>2 systems - Build 
TMS &amp; HighRadius Data ingestion to Databricks Data Lake</t>
  </si>
  <si>
    <t>Data Arch , BA , 1 Data Engineers</t>
  </si>
  <si>
    <t>By this team or existing COTY team as per the customer preferred ingestion pattern  based on identified connector. (File based or Data pull from application via API)</t>
  </si>
  <si>
    <t>Risk Management</t>
  </si>
  <si>
    <t>W19-W20</t>
  </si>
  <si>
    <t>Data Arch , BA , 3 Data Engineers</t>
  </si>
  <si>
    <t>Build Risk Management MIR/LIS, Alert Tracker - Dev</t>
  </si>
  <si>
    <t>W21-W22</t>
  </si>
  <si>
    <t>Build Risk Management MIR/LIS, Alert Tracker - UAT &amp; PROD</t>
  </si>
  <si>
    <t>W23</t>
  </si>
  <si>
    <t>Build Initiative &amp; Promo Tracker Initiative Management - Dev</t>
  </si>
  <si>
    <t>W23-W24</t>
  </si>
  <si>
    <r>
      <rPr>
        <sz val="11"/>
        <color rgb="FF000000"/>
        <rFont val="Aptos Narrow"/>
        <scheme val="minor"/>
      </rPr>
      <t xml:space="preserve">Forecast models are assumed to have been developed by COTY team.
</t>
    </r>
    <r>
      <rPr>
        <sz val="11"/>
        <color rgb="FFFF0000"/>
        <rFont val="Aptos Narrow"/>
        <scheme val="minor"/>
      </rPr>
      <t>Does Brillio needs to provide AI/ML model development?</t>
    </r>
  </si>
  <si>
    <t>Build Initiative &amp; Promo Tracker - Initiative Management - UAT &amp; PROD</t>
  </si>
  <si>
    <t>W25</t>
  </si>
  <si>
    <t>Build Customer Order Forecast Gap filling  - Dev</t>
  </si>
  <si>
    <t>W25-W26</t>
  </si>
  <si>
    <t>Build Customer Order Forecast Gap filling  - UAT &amp; PROD</t>
  </si>
  <si>
    <t>W27</t>
  </si>
  <si>
    <t>Build Customer Health - Dispute Monitor, Pricing Simulation - Dev</t>
  </si>
  <si>
    <t>W27-W28</t>
  </si>
  <si>
    <t>Build Customer Health - Dispute Monitor, Pricing Simulation - UAT &amp; PROD</t>
  </si>
  <si>
    <t>W29</t>
  </si>
  <si>
    <t>Build Customer Order Flow, Customer Health Service - Dev</t>
  </si>
  <si>
    <t>W29-W30</t>
  </si>
  <si>
    <t>Build Customer Order Flow, Customer Health Service - UAT &amp; PROD</t>
  </si>
  <si>
    <t>W31</t>
  </si>
  <si>
    <t>Tech Debt  - Performance optimization</t>
  </si>
  <si>
    <t>W31-W32</t>
  </si>
  <si>
    <t>Practice</t>
  </si>
  <si>
    <t xml:space="preserve">DE Phase 1 </t>
  </si>
  <si>
    <t xml:space="preserve">Discovery &amp; Design </t>
  </si>
  <si>
    <t>Pilot- (Set of customers)</t>
  </si>
  <si>
    <t>Build + CI/CD</t>
  </si>
  <si>
    <t xml:space="preserve">W1  </t>
  </si>
  <si>
    <t>W2</t>
  </si>
  <si>
    <t>W3</t>
  </si>
  <si>
    <t>W5</t>
  </si>
  <si>
    <t>W6</t>
  </si>
  <si>
    <t>W7</t>
  </si>
  <si>
    <t>W8</t>
  </si>
  <si>
    <t>W9</t>
  </si>
  <si>
    <t>W10</t>
  </si>
  <si>
    <t>W12</t>
  </si>
  <si>
    <t>W16</t>
  </si>
  <si>
    <t>W18</t>
  </si>
  <si>
    <t>W19</t>
  </si>
  <si>
    <t>W20</t>
  </si>
  <si>
    <t>W21</t>
  </si>
  <si>
    <t>W22</t>
  </si>
  <si>
    <t>W24</t>
  </si>
  <si>
    <t>W26</t>
  </si>
  <si>
    <t>W28</t>
  </si>
  <si>
    <t>W30</t>
  </si>
  <si>
    <t>W32</t>
  </si>
  <si>
    <t>W33</t>
  </si>
  <si>
    <t>Total PDs</t>
  </si>
  <si>
    <t>Total hrs</t>
  </si>
  <si>
    <t>BR (Euro)</t>
  </si>
  <si>
    <t>Total</t>
  </si>
  <si>
    <t>DAI</t>
  </si>
  <si>
    <t>Data Arch -C2</t>
  </si>
  <si>
    <t>Business Analyst-B2</t>
  </si>
  <si>
    <t>Data Engineer-B1</t>
  </si>
  <si>
    <t>QA Engineer-A1</t>
  </si>
  <si>
    <t xml:space="preserve">DE Phase 2 </t>
  </si>
  <si>
    <t>DataScientist-A1</t>
  </si>
  <si>
    <t>PBI Phase1</t>
  </si>
  <si>
    <t>Development &amp; Scale</t>
  </si>
  <si>
    <t>BI Architect-C2</t>
  </si>
  <si>
    <t>Vertical</t>
  </si>
  <si>
    <t>Power App Lead (B1)</t>
  </si>
  <si>
    <t>Power App Developer (A1)</t>
  </si>
  <si>
    <t>Power BI Developer-A1</t>
  </si>
  <si>
    <t>BI QA Engg-A1</t>
  </si>
  <si>
    <t>PBI Phase2</t>
  </si>
  <si>
    <t>BI Architect-B1</t>
  </si>
  <si>
    <t>UX</t>
  </si>
  <si>
    <t>Design PM (C2)</t>
  </si>
  <si>
    <t>Researcher (A2)</t>
  </si>
  <si>
    <t>UX Lead (B2)</t>
  </si>
  <si>
    <t>UX Designer (A1)</t>
  </si>
  <si>
    <t>UX Designer (A2)</t>
  </si>
  <si>
    <t>PM</t>
  </si>
  <si>
    <t>PM/Scrum Master (C2)</t>
  </si>
  <si>
    <t>Design Director (D2-US)</t>
  </si>
  <si>
    <t>Delivery Manager-D3</t>
  </si>
  <si>
    <t>DE Phase 3</t>
  </si>
  <si>
    <t>Overall Estimation</t>
  </si>
  <si>
    <t>In Hrs</t>
  </si>
  <si>
    <t>Overall Efforts</t>
  </si>
  <si>
    <t>C-360 Power BI Development</t>
  </si>
  <si>
    <t>C-360 Power App Development</t>
  </si>
  <si>
    <t>Activites</t>
  </si>
  <si>
    <t>In Hours</t>
  </si>
  <si>
    <t>In Days</t>
  </si>
  <si>
    <t>Discovery</t>
  </si>
  <si>
    <t>Development</t>
  </si>
  <si>
    <t>Screen Development</t>
  </si>
  <si>
    <t>Analysis</t>
  </si>
  <si>
    <t>Data Connection Setup</t>
  </si>
  <si>
    <t>3-4 flows</t>
  </si>
  <si>
    <t>Unit Testing</t>
  </si>
  <si>
    <t>UAT/QA Support</t>
  </si>
  <si>
    <t>Writeback to Databricks</t>
  </si>
  <si>
    <t>Deployment</t>
  </si>
  <si>
    <t>Total Efforts</t>
  </si>
  <si>
    <t>C-360 Power Automate Flows Development</t>
  </si>
  <si>
    <t>Sharepoint Site and Schema setup for intrim writeback to DB</t>
  </si>
  <si>
    <t>Setup ADF Job for writeback</t>
  </si>
  <si>
    <t>Alerts</t>
  </si>
  <si>
    <t>Writeback Flows</t>
  </si>
  <si>
    <t>Azure Function Setup</t>
  </si>
  <si>
    <t>Total Hours</t>
  </si>
  <si>
    <t>C360 Dashboard</t>
  </si>
  <si>
    <t>Activities</t>
  </si>
  <si>
    <t>Development Efforts in Hours</t>
  </si>
  <si>
    <t>Efforts in Object Count</t>
  </si>
  <si>
    <t>Metrics Calculation</t>
  </si>
  <si>
    <t>Data Modeling</t>
  </si>
  <si>
    <t xml:space="preserve">Simple </t>
  </si>
  <si>
    <t>Medium</t>
  </si>
  <si>
    <t>Complex</t>
  </si>
  <si>
    <t>UI/UX</t>
  </si>
  <si>
    <t>Dashboard Development</t>
  </si>
  <si>
    <t>Effort - Hours</t>
  </si>
  <si>
    <t>Simple</t>
  </si>
  <si>
    <t xml:space="preserve">Requirement Gathering </t>
  </si>
  <si>
    <t>Design</t>
  </si>
  <si>
    <t xml:space="preserve">Data Modeling </t>
  </si>
  <si>
    <t>Security Implementation</t>
  </si>
  <si>
    <t>Devendra</t>
  </si>
  <si>
    <t>DISCOVERY</t>
  </si>
  <si>
    <t>Implementation</t>
  </si>
  <si>
    <t>Testing,Deployment,Documentation</t>
  </si>
  <si>
    <t>Complexity</t>
  </si>
  <si>
    <t># of Screens</t>
  </si>
  <si>
    <t xml:space="preserve">UX Effort </t>
  </si>
  <si>
    <t>PowerApps UI Design</t>
  </si>
  <si>
    <t>Power Automate - Email Notifications</t>
  </si>
  <si>
    <t>Data Integration</t>
  </si>
  <si>
    <t>Power BI</t>
  </si>
  <si>
    <t>Write Operation to Data Source</t>
  </si>
  <si>
    <t>UAT Issues and Enhancement</t>
  </si>
  <si>
    <t>Documentation</t>
  </si>
  <si>
    <t>Prod Deployment</t>
  </si>
  <si>
    <r>
      <t>Total Efforts ( In Days</t>
    </r>
    <r>
      <rPr>
        <sz val="11"/>
        <color theme="1"/>
        <rFont val="Aptos Narrow"/>
        <family val="2"/>
        <scheme val="minor"/>
      </rPr>
      <t>)</t>
    </r>
  </si>
  <si>
    <t xml:space="preserve">Phase 1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</si>
  <si>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</si>
  <si>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</si>
  <si>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</si>
  <si>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</si>
  <si>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</si>
  <si>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</si>
  <si>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</si>
  <si>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</si>
  <si>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</si>
  <si>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 xml:space="preserve">Data Arch </t>
  </si>
  <si>
    <t>Business Analyst</t>
  </si>
  <si>
    <t>Data Engineer</t>
  </si>
  <si>
    <t>Data Engineer-Onshore</t>
  </si>
  <si>
    <t>QA Engineer</t>
  </si>
  <si>
    <t xml:space="preserve">Phase 2 </t>
  </si>
  <si>
    <t xml:space="preserve">PBI Loading </t>
  </si>
  <si>
    <t>BI Architect</t>
  </si>
  <si>
    <t>Power App Developer</t>
  </si>
  <si>
    <t>Power BI Developer</t>
  </si>
  <si>
    <t>Pilot- Development (Set of customers)</t>
  </si>
  <si>
    <t>Full Fledged Development</t>
  </si>
  <si>
    <t>Production Deployment / Support</t>
  </si>
  <si>
    <t>BA,Arch</t>
  </si>
  <si>
    <t>BA,Arch,2 DE</t>
  </si>
  <si>
    <t>SIT ( DAI+UI)</t>
  </si>
  <si>
    <t>Code Promotion + UAT</t>
  </si>
  <si>
    <t>BA,Arch,1 DE</t>
  </si>
  <si>
    <t>BA,Arch,3 DE</t>
  </si>
  <si>
    <t>BA,Arch,2 PD</t>
  </si>
  <si>
    <t>BA,Arch,2PD</t>
  </si>
  <si>
    <t>BA,Arch,2 PD+1PBI</t>
  </si>
  <si>
    <t>Euro</t>
  </si>
  <si>
    <t xml:space="preserve">ld - </t>
  </si>
  <si>
    <t>The data from Sources to Datalake will be taken care by Coty team.</t>
  </si>
  <si>
    <t>The presentation later will be built in databricks</t>
  </si>
  <si>
    <t>Coty team to take care of whole Infrastructure needs for the project  like - Databricks access , git access , CI/CD deployments etc</t>
  </si>
  <si>
    <t xml:space="preserve">Activites and project phases for Phase 1 as below </t>
  </si>
  <si>
    <t xml:space="preserve">Description </t>
  </si>
  <si>
    <t>To assess the Databricks tables of the prioritized source systems, do discovery of the datasets essential for Cust App, Cataloging the datasets,
prepare STTM.</t>
  </si>
  <si>
    <t xml:space="preserve">Assumptions </t>
  </si>
  <si>
    <t xml:space="preserve">In phase 1 considered Applications - Sources as per the DAI Breakdownsheet
</t>
  </si>
  <si>
    <t>Assumption</t>
  </si>
  <si>
    <t xml:space="preserve">We assume 15 tables per each source system for SAP,WMS,JDA/O9,BW4 under phase 1 for Discovery and Design </t>
  </si>
  <si>
    <t xml:space="preserve">Source to Target Mapping .Transformations to be perfomed based on STTM document. </t>
  </si>
  <si>
    <t xml:space="preserve">In Phase 1- For the applications - Order FLow ,Shipment Performance​,Dispute Monitor​,Pricing​,Service​ , to consider to build 2 datasets/tables per  application  for Customer APP consumption (in this case 10 datasets)
</t>
  </si>
  <si>
    <t>Activity</t>
  </si>
  <si>
    <t xml:space="preserve">Discovery &amp; Design Phase would include data profiling , data modelling of the datasets identified as part of Phase 1 </t>
  </si>
  <si>
    <t>Regular interactions with UI team inorder to finalize the consumption layer structure 
This is to determine the logic that can stay in semantic layer vs app layer</t>
  </si>
  <si>
    <t xml:space="preserve">Week 4 to Week 6 - To have interactions with UI team to bridge on the data model that was prepared during Discover &amp; Desing phase and define Performance SLA with UI team </t>
  </si>
  <si>
    <t>To develop  the prototype and showcase the initial functionalities</t>
  </si>
  <si>
    <t>To consider top 20 customers to perform the testing encompassing all the order status for unit testing</t>
  </si>
  <si>
    <t>ACtivity</t>
  </si>
  <si>
    <t xml:space="preserve">Recalibrate the data model to ensure all KPIs are being achieved , all the order status are achived in Week 7,8 </t>
  </si>
  <si>
    <t>In system integration testing phase  , E2E testing will be conducted , where the user queries the data from Customer app , retrieves the data from presentation layer and displayed back to the UI.</t>
  </si>
  <si>
    <t>To consider top 20 customers to perform the testing encompassing all the order status for SIT Testing</t>
  </si>
  <si>
    <t>???</t>
  </si>
  <si>
    <t xml:space="preserve">Where to call out full fledged testing and development where to consider </t>
  </si>
  <si>
    <t>CI/CD pipeline to be developed by the COTY devops team.</t>
  </si>
  <si>
    <t xml:space="preserve">Coty Devops team promote the code to UAT through CI/CD </t>
  </si>
  <si>
    <t>Coty team to perform UAT , Brillio team to support addressing the defects</t>
  </si>
  <si>
    <t xml:space="preserve">Coty Devops team promote the code to Prod  through CI/CD </t>
  </si>
  <si>
    <t>Coty tema to validate the prod data , Brillio team to support addressing the defects</t>
  </si>
  <si>
    <t>Build Customer - Order Flow - SAP,WMS</t>
  </si>
  <si>
    <t>Build Customer - Order Flow - TMS - UAT &amp; PROD</t>
  </si>
  <si>
    <t xml:space="preserve">Build Customer - Order Flow - TMS + Pricing </t>
  </si>
  <si>
    <t>Build Customer Health Service - Cut Recovery + Scorecard</t>
  </si>
  <si>
    <t>Test</t>
  </si>
  <si>
    <t>Number of Tables</t>
  </si>
  <si>
    <t>S</t>
  </si>
  <si>
    <t>M</t>
  </si>
  <si>
    <t>C</t>
  </si>
  <si>
    <t>Effort in Hours</t>
  </si>
  <si>
    <t>Build 50 tables on top of existing 80 tables</t>
  </si>
  <si>
    <t>Design &amp; Data Model</t>
  </si>
  <si>
    <t>Build (DDL &amp; Pipeline to load)</t>
  </si>
  <si>
    <t>Total Effort</t>
  </si>
  <si>
    <t>Dev, QA, Prod</t>
  </si>
  <si>
    <t>Architect</t>
  </si>
  <si>
    <t>Data Engg +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</si>
</sst>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b/>
      <sz val="10"/>
      <color rgb="FFFFFFFF"/>
      <name val="CotySans"/>
      <charset val="1"/>
    </font>
    <font>
      <b/>
      <sz val="10"/>
      <color rgb="FF000000"/>
      <name val="CotySans"/>
      <charset val="1"/>
    </font>
    <font>
      <sz val="10"/>
      <color rgb="FF000000"/>
      <name val="CotySans"/>
      <charset val="1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sz val="10"/>
      <color rgb="FFFF0000"/>
      <name val="CotySans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 tint="4.9989318521683403E-2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bad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badi"/>
      <family val="2"/>
    </font>
    <font>
      <b/>
      <sz val="12"/>
      <color theme="0"/>
      <name val="Abadi"/>
      <family val="2"/>
    </font>
    <font>
      <b/>
      <sz val="12"/>
      <color theme="0"/>
      <name val="Aptos Narrow"/>
      <family val="2"/>
      <scheme val="minor"/>
    </font>
    <font>
      <b/>
      <sz val="9"/>
      <color theme="0"/>
      <name val="Abadi"/>
      <family val="2"/>
    </font>
    <font>
      <b/>
      <sz val="12"/>
      <color rgb="FFFFFFFF"/>
      <name val="CotySans"/>
    </font>
    <font>
      <b/>
      <sz val="11"/>
      <color rgb="FF000000"/>
      <name val="CotySans"/>
    </font>
    <font>
      <sz val="11"/>
      <color rgb="FF000000"/>
      <name val="CotySans"/>
    </font>
  </fonts>
  <fills count="25">
    <fill>
      <patternFill patternType="none"/>
    </fill>
    <fill>
      <patternFill patternType="gray125"/>
    </fill>
    <fill>
      <patternFill patternType="solid">
        <fgColor rgb="FFF2D9CD"/>
        <bgColor indexed="64"/>
      </patternFill>
    </fill>
    <fill>
      <patternFill patternType="solid">
        <fgColor rgb="FFF9EDE8"/>
        <bgColor indexed="64"/>
      </patternFill>
    </fill>
    <fill>
      <patternFill patternType="solid">
        <fgColor rgb="FFDC86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FFFFFF"/>
      </left>
      <right/>
      <top style="medium">
        <color rgb="FF000000"/>
      </top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5" borderId="0" xfId="0" applyFill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7" fillId="6" borderId="11" xfId="0" applyFont="1" applyFill="1" applyBorder="1" applyAlignment="1">
      <alignment horizontal="center"/>
    </xf>
    <xf numFmtId="0" fontId="0" fillId="7" borderId="13" xfId="0" applyFill="1" applyBorder="1"/>
    <xf numFmtId="0" fontId="8" fillId="7" borderId="13" xfId="0" applyFont="1" applyFill="1" applyBorder="1" applyAlignment="1">
      <alignment wrapText="1"/>
    </xf>
    <xf numFmtId="0" fontId="8" fillId="8" borderId="13" xfId="0" applyFont="1" applyFill="1" applyBorder="1"/>
    <xf numFmtId="0" fontId="8" fillId="9" borderId="13" xfId="0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/>
    </xf>
    <xf numFmtId="0" fontId="0" fillId="11" borderId="0" xfId="0" applyFill="1" applyAlignment="1">
      <alignment wrapText="1"/>
    </xf>
    <xf numFmtId="0" fontId="1" fillId="0" borderId="7" xfId="0" applyFont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1"/>
    </xf>
    <xf numFmtId="0" fontId="7" fillId="14" borderId="4" xfId="0" applyFont="1" applyFill="1" applyBorder="1"/>
    <xf numFmtId="0" fontId="0" fillId="0" borderId="13" xfId="0" applyBorder="1"/>
    <xf numFmtId="0" fontId="7" fillId="14" borderId="18" xfId="0" applyFont="1" applyFill="1" applyBorder="1"/>
    <xf numFmtId="0" fontId="0" fillId="7" borderId="4" xfId="0" applyFill="1" applyBorder="1"/>
    <xf numFmtId="0" fontId="0" fillId="0" borderId="4" xfId="0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7" borderId="19" xfId="0" applyFill="1" applyBorder="1"/>
    <xf numFmtId="0" fontId="0" fillId="0" borderId="19" xfId="0" applyBorder="1"/>
    <xf numFmtId="0" fontId="0" fillId="0" borderId="18" xfId="0" applyBorder="1"/>
    <xf numFmtId="0" fontId="0" fillId="7" borderId="18" xfId="0" applyFill="1" applyBorder="1"/>
    <xf numFmtId="0" fontId="0" fillId="0" borderId="20" xfId="0" applyBorder="1"/>
    <xf numFmtId="0" fontId="7" fillId="12" borderId="4" xfId="0" applyFont="1" applyFill="1" applyBorder="1"/>
    <xf numFmtId="0" fontId="7" fillId="12" borderId="18" xfId="0" applyFont="1" applyFill="1" applyBorder="1"/>
    <xf numFmtId="0" fontId="0" fillId="7" borderId="20" xfId="0" applyFill="1" applyBorder="1"/>
    <xf numFmtId="0" fontId="0" fillId="0" borderId="0" xfId="0" applyAlignment="1">
      <alignment horizontal="left"/>
    </xf>
    <xf numFmtId="0" fontId="7" fillId="15" borderId="4" xfId="0" applyFont="1" applyFill="1" applyBorder="1" applyAlignment="1">
      <alignment horizontal="right"/>
    </xf>
    <xf numFmtId="0" fontId="11" fillId="15" borderId="4" xfId="0" applyFont="1" applyFill="1" applyBorder="1"/>
    <xf numFmtId="0" fontId="7" fillId="15" borderId="18" xfId="0" applyFont="1" applyFill="1" applyBorder="1" applyAlignment="1">
      <alignment horizontal="right"/>
    </xf>
    <xf numFmtId="0" fontId="7" fillId="15" borderId="4" xfId="0" applyFont="1" applyFill="1" applyBorder="1"/>
    <xf numFmtId="0" fontId="1" fillId="15" borderId="24" xfId="0" applyFont="1" applyFill="1" applyBorder="1" applyAlignment="1">
      <alignment horizontal="center" wrapText="1"/>
    </xf>
    <xf numFmtId="0" fontId="0" fillId="5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28" xfId="0" applyFont="1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9" fillId="1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16" borderId="0" xfId="0" applyFill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1" fillId="5" borderId="24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6" fillId="0" borderId="29" xfId="0" applyFont="1" applyBorder="1" applyAlignment="1">
      <alignment horizontal="center"/>
    </xf>
    <xf numFmtId="0" fontId="16" fillId="12" borderId="29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6" fillId="0" borderId="27" xfId="0" applyFont="1" applyBorder="1" applyAlignment="1">
      <alignment horizontal="center"/>
    </xf>
    <xf numFmtId="0" fontId="15" fillId="19" borderId="4" xfId="0" applyFont="1" applyFill="1" applyBorder="1"/>
    <xf numFmtId="1" fontId="7" fillId="20" borderId="4" xfId="0" applyNumberFormat="1" applyFont="1" applyFill="1" applyBorder="1" applyAlignment="1">
      <alignment horizontal="center"/>
    </xf>
    <xf numFmtId="0" fontId="19" fillId="21" borderId="0" xfId="0" applyFont="1" applyFill="1" applyAlignment="1">
      <alignment horizontal="center" vertical="center"/>
    </xf>
    <xf numFmtId="0" fontId="20" fillId="14" borderId="4" xfId="0" applyFont="1" applyFill="1" applyBorder="1"/>
    <xf numFmtId="1" fontId="0" fillId="0" borderId="4" xfId="0" applyNumberFormat="1" applyBorder="1" applyAlignment="1">
      <alignment horizontal="center"/>
    </xf>
    <xf numFmtId="1" fontId="17" fillId="22" borderId="4" xfId="0" applyNumberFormat="1" applyFont="1" applyFill="1" applyBorder="1" applyAlignment="1">
      <alignment horizontal="center"/>
    </xf>
    <xf numFmtId="1" fontId="15" fillId="22" borderId="4" xfId="0" applyNumberFormat="1" applyFont="1" applyFill="1" applyBorder="1" applyAlignment="1">
      <alignment horizontal="center"/>
    </xf>
    <xf numFmtId="1" fontId="0" fillId="0" borderId="0" xfId="0" applyNumberFormat="1"/>
    <xf numFmtId="1" fontId="15" fillId="22" borderId="0" xfId="0" applyNumberFormat="1" applyFont="1" applyFill="1" applyAlignment="1">
      <alignment horizontal="center"/>
    </xf>
    <xf numFmtId="0" fontId="19" fillId="23" borderId="32" xfId="0" applyFont="1" applyFill="1" applyBorder="1" applyAlignment="1">
      <alignment horizontal="center"/>
    </xf>
    <xf numFmtId="0" fontId="15" fillId="23" borderId="0" xfId="0" applyFont="1" applyFill="1" applyAlignment="1">
      <alignment horizontal="center"/>
    </xf>
    <xf numFmtId="0" fontId="15" fillId="23" borderId="32" xfId="0" applyFont="1" applyFill="1" applyBorder="1"/>
    <xf numFmtId="0" fontId="19" fillId="23" borderId="0" xfId="0" applyFont="1" applyFill="1" applyAlignment="1">
      <alignment horizontal="center" vertical="center"/>
    </xf>
    <xf numFmtId="0" fontId="19" fillId="23" borderId="0" xfId="0" applyFont="1" applyFill="1"/>
    <xf numFmtId="1" fontId="21" fillId="0" borderId="4" xfId="0" applyNumberFormat="1" applyFont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4" borderId="13" xfId="0" applyFont="1" applyFill="1" applyBorder="1" applyAlignment="1">
      <alignment horizontal="center" vertical="center" wrapText="1"/>
    </xf>
    <xf numFmtId="1" fontId="22" fillId="22" borderId="4" xfId="0" applyNumberFormat="1" applyFont="1" applyFill="1" applyBorder="1" applyAlignment="1">
      <alignment horizontal="center"/>
    </xf>
    <xf numFmtId="0" fontId="25" fillId="2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0" fillId="14" borderId="17" xfId="0" applyFont="1" applyFill="1" applyBorder="1"/>
    <xf numFmtId="0" fontId="0" fillId="5" borderId="23" xfId="0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 readingOrder="1"/>
    </xf>
    <xf numFmtId="0" fontId="28" fillId="2" borderId="36" xfId="0" applyFont="1" applyFill="1" applyBorder="1" applyAlignment="1">
      <alignment horizontal="left" vertical="center" wrapText="1" readingOrder="1"/>
    </xf>
    <xf numFmtId="0" fontId="28" fillId="2" borderId="35" xfId="0" applyFont="1" applyFill="1" applyBorder="1" applyAlignment="1">
      <alignment horizontal="left" vertical="center" wrapText="1" readingOrder="1"/>
    </xf>
    <xf numFmtId="0" fontId="28" fillId="2" borderId="37" xfId="0" applyFont="1" applyFill="1" applyBorder="1" applyAlignment="1">
      <alignment horizontal="left" vertical="center" wrapText="1" readingOrder="1"/>
    </xf>
    <xf numFmtId="0" fontId="27" fillId="3" borderId="38" xfId="0" applyFont="1" applyFill="1" applyBorder="1" applyAlignment="1">
      <alignment horizontal="left" vertical="center" wrapText="1" readingOrder="1"/>
    </xf>
    <xf numFmtId="0" fontId="28" fillId="3" borderId="38" xfId="0" applyFont="1" applyFill="1" applyBorder="1" applyAlignment="1">
      <alignment horizontal="left" vertical="center" wrapText="1" readingOrder="1"/>
    </xf>
    <xf numFmtId="0" fontId="27" fillId="2" borderId="34" xfId="0" applyFont="1" applyFill="1" applyBorder="1" applyAlignment="1">
      <alignment horizontal="left" vertical="center" wrapText="1" readingOrder="1"/>
    </xf>
    <xf numFmtId="0" fontId="28" fillId="2" borderId="34" xfId="0" applyFont="1" applyFill="1" applyBorder="1" applyAlignment="1">
      <alignment horizontal="left" vertical="center" wrapText="1" readingOrder="1"/>
    </xf>
    <xf numFmtId="0" fontId="27" fillId="3" borderId="34" xfId="0" applyFont="1" applyFill="1" applyBorder="1" applyAlignment="1">
      <alignment horizontal="left" vertical="center" wrapText="1" readingOrder="1"/>
    </xf>
    <xf numFmtId="0" fontId="28" fillId="3" borderId="34" xfId="0" applyFont="1" applyFill="1" applyBorder="1" applyAlignment="1">
      <alignment horizontal="left" vertical="center" wrapText="1" readingOrder="1"/>
    </xf>
    <xf numFmtId="0" fontId="28" fillId="3" borderId="37" xfId="0" applyFont="1" applyFill="1" applyBorder="1" applyAlignment="1">
      <alignment horizontal="left" vertical="center" wrapText="1" readingOrder="1"/>
    </xf>
    <xf numFmtId="0" fontId="28" fillId="3" borderId="35" xfId="0" applyFont="1" applyFill="1" applyBorder="1" applyAlignment="1">
      <alignment horizontal="left" vertical="center" wrapText="1" readingOrder="1"/>
    </xf>
    <xf numFmtId="0" fontId="9" fillId="0" borderId="0" xfId="0" applyFont="1" applyAlignment="1">
      <alignment horizontal="center"/>
    </xf>
    <xf numFmtId="0" fontId="28" fillId="2" borderId="0" xfId="0" applyFont="1" applyFill="1" applyAlignment="1">
      <alignment horizontal="left" vertical="center" wrapText="1" readingOrder="1"/>
    </xf>
    <xf numFmtId="0" fontId="28" fillId="3" borderId="0" xfId="0" applyFont="1" applyFill="1" applyAlignment="1">
      <alignment horizontal="left" vertical="center" wrapText="1" readingOrder="1"/>
    </xf>
    <xf numFmtId="0" fontId="26" fillId="4" borderId="33" xfId="0" applyFont="1" applyFill="1" applyBorder="1" applyAlignment="1">
      <alignment horizontal="left" vertical="center" wrapText="1" readingOrder="1"/>
    </xf>
    <xf numFmtId="0" fontId="26" fillId="4" borderId="0" xfId="0" applyFont="1" applyFill="1" applyAlignment="1">
      <alignment horizontal="left" vertical="center" wrapText="1" readingOrder="1"/>
    </xf>
    <xf numFmtId="0" fontId="0" fillId="12" borderId="0" xfId="0" applyFill="1"/>
    <xf numFmtId="0" fontId="9" fillId="1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9" fontId="0" fillId="0" borderId="0" xfId="0" applyNumberFormat="1"/>
    <xf numFmtId="0" fontId="0" fillId="0" borderId="0" xfId="0" applyAlignment="1">
      <alignment horizontal="right"/>
    </xf>
    <xf numFmtId="0" fontId="9" fillId="24" borderId="3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13" borderId="19" xfId="0" applyFont="1" applyFill="1" applyBorder="1" applyAlignment="1">
      <alignment horizontal="left" vertical="center"/>
    </xf>
    <xf numFmtId="0" fontId="7" fillId="13" borderId="17" xfId="0" applyFont="1" applyFill="1" applyBorder="1" applyAlignment="1">
      <alignment horizontal="left" vertical="center"/>
    </xf>
    <xf numFmtId="0" fontId="7" fillId="13" borderId="13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7" fillId="13" borderId="2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7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1" fillId="15" borderId="24" xfId="0" applyFont="1" applyFill="1" applyBorder="1" applyAlignment="1">
      <alignment horizontal="center" wrapText="1"/>
    </xf>
    <xf numFmtId="0" fontId="1" fillId="5" borderId="24" xfId="0" applyFont="1" applyFill="1" applyBorder="1" applyAlignment="1">
      <alignment horizontal="center" wrapText="1"/>
    </xf>
    <xf numFmtId="0" fontId="1" fillId="15" borderId="23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21" borderId="0" xfId="0" applyFont="1" applyFill="1" applyAlignment="1">
      <alignment horizontal="center" vertical="center"/>
    </xf>
    <xf numFmtId="0" fontId="20" fillId="14" borderId="4" xfId="0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4" borderId="13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17" xfId="0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center" vertical="center"/>
    </xf>
    <xf numFmtId="0" fontId="23" fillId="23" borderId="4" xfId="0" applyFont="1" applyFill="1" applyBorder="1" applyAlignment="1">
      <alignment horizontal="center" vertical="center"/>
    </xf>
    <xf numFmtId="0" fontId="24" fillId="23" borderId="4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1" fillId="15" borderId="25" xfId="0" applyFont="1" applyFill="1" applyBorder="1" applyAlignment="1">
      <alignment horizontal="center" wrapText="1"/>
    </xf>
    <xf numFmtId="0" fontId="1" fillId="15" borderId="2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133350</xdr:rowOff>
    </xdr:from>
    <xdr:to>
      <xdr:col>10</xdr:col>
      <xdr:colOff>1628775</xdr:colOff>
      <xdr:row>86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D487A-D767-4C83-8E32-AA6F9653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7975"/>
          <a:ext cx="16516350" cy="7924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wani Chittilla" id="{CACB9093-48EC-46B7-B83A-78491954E74F}" userId="S::Aswani.Chittilla@BRILLIO.COM::e4377af8-5c25-4d6d-97ff-a0a1ea235d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4-12-18T11:05:20.12" personId="{CACB9093-48EC-46B7-B83A-78491954E74F}" id="{D0966FB9-C044-43ED-8EEE-8DD031426872}">
    <text xml:space="preserve">Recalibrate the data model if all the KPIs are being achieved , all status are achived </text>
  </threadedComment>
  <threadedComment ref="J37" dT="2024-12-18T11:05:20.12" personId="{CACB9093-48EC-46B7-B83A-78491954E74F}" id="{8DFAA3C9-0052-4CA8-96A3-90E2C4B31D4B}">
    <text xml:space="preserve">Recalibrate the data model if all the KPIs are being achieved , all status are achived </text>
  </threadedComment>
  <threadedComment ref="J45" dT="2024-12-18T11:05:20.12" personId="{CACB9093-48EC-46B7-B83A-78491954E74F}" id="{040A835A-C1F6-4844-A2C5-DB98407573F5}">
    <text xml:space="preserve">Recalibrate the data model if all the KPIs are being achieved , all status are achived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4-12-18T11:05:20.12" personId="{CACB9093-48EC-46B7-B83A-78491954E74F}" id="{9AF58FD9-EF3D-47FA-A835-8A979EC90E97}">
    <text xml:space="preserve">Recalibrate the data model if all the KPIs are being achieved , all status are achived </text>
  </threadedComment>
  <threadedComment ref="O22" dT="2024-12-18T11:05:20.12" personId="{CACB9093-48EC-46B7-B83A-78491954E74F}" id="{014B4B2F-E019-4703-9A6D-9A9CE7948885}">
    <text xml:space="preserve">Recalibrate the data model if all the KPIs are being achieved , all status are achived </text>
  </threadedComment>
  <threadedComment ref="O34" dT="2024-12-18T11:05:20.12" personId="{CACB9093-48EC-46B7-B83A-78491954E74F}" id="{D7848692-0C6F-43EF-848C-154BD8006B09}">
    <text xml:space="preserve">Recalibrate the data model if all the KPIs are being achieved , all status are achived </text>
  </threadedComment>
  <threadedComment ref="O45" dT="2024-12-18T11:05:20.12" personId="{CACB9093-48EC-46B7-B83A-78491954E74F}" id="{63907E52-BE4F-4018-8375-1BC2437A00E4}">
    <text xml:space="preserve">Recalibrate the data model if all the KPIs are being achieved , all status are achived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2-18T11:05:20.12" personId="{CACB9093-48EC-46B7-B83A-78491954E74F}" id="{6FFF8A10-27A9-4901-9876-9302C7D36715}">
    <text xml:space="preserve">Recalibrate the data model if all the KPIs are being achieved , all status are achived </text>
  </threadedComment>
  <threadedComment ref="O20" dT="2024-12-18T11:05:20.12" personId="{CACB9093-48EC-46B7-B83A-78491954E74F}" id="{A06C2187-4DF3-4E22-9214-424FDF53F02F}">
    <text xml:space="preserve">Recalibrate the data model if all the KPIs are being achieved , all status are achived </text>
  </threadedComment>
  <threadedComment ref="P31" dT="2024-12-18T11:05:20.12" personId="{CACB9093-48EC-46B7-B83A-78491954E74F}" id="{3C8AB4A5-4679-4F61-9A0B-026B8D0A31E4}">
    <text xml:space="preserve">Recalibrate the data model if all the KPIs are being achieved , all status are achived </text>
  </threadedComment>
  <threadedComment ref="I40" dT="2024-12-18T11:05:20.12" personId="{CACB9093-48EC-46B7-B83A-78491954E74F}" id="{B9D8CCD9-12F1-481F-A7CE-36741851E3EB}">
    <text xml:space="preserve">Recalibrate the data model if all the KPIs are being achieved , all status are achived </text>
  </threadedComment>
  <threadedComment ref="I48" dT="2024-12-18T11:05:20.12" personId="{CACB9093-48EC-46B7-B83A-78491954E74F}" id="{2541CBC7-2445-4493-8E6D-A051B40C018D}">
    <text xml:space="preserve">Recalibrate the data model if all the KPIs are being achieved , all status are achived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" dT="2024-12-18T11:05:20.12" personId="{CACB9093-48EC-46B7-B83A-78491954E74F}" id="{C96A86B1-B406-45B1-9074-9E82E536C03C}">
    <text xml:space="preserve">Recalibrate the data model if all the KPIs are being achieved , all status are achived </text>
  </threadedComment>
  <threadedComment ref="O20" dT="2024-12-18T11:05:20.12" personId="{CACB9093-48EC-46B7-B83A-78491954E74F}" id="{AD76DEC4-72F1-47BD-8EA7-C69C74B22A2E}">
    <text xml:space="preserve">Recalibrate the data model if all the KPIs are being achieved , all status are achived </text>
  </threadedComment>
  <threadedComment ref="P31" dT="2024-12-18T11:05:20.12" personId="{CACB9093-48EC-46B7-B83A-78491954E74F}" id="{A60E5AEE-DBFA-433C-9D21-663472162BCE}">
    <text xml:space="preserve">Recalibrate the data model if all the KPIs are being achieved , all status are achived </text>
  </threadedComment>
  <threadedComment ref="I40" dT="2024-12-18T11:05:20.12" personId="{CACB9093-48EC-46B7-B83A-78491954E74F}" id="{3EB35B44-F977-45F2-BDCE-4FC5471382A5}">
    <text xml:space="preserve">Recalibrate the data model if all the KPIs are being achieved , all status are achived </text>
  </threadedComment>
  <threadedComment ref="I48" dT="2024-12-18T11:05:20.12" personId="{CACB9093-48EC-46B7-B83A-78491954E74F}" id="{4180B1AF-AB68-4520-831F-B8CDFFB7CDD4}">
    <text xml:space="preserve">Recalibrate the data model if all the KPIs are being achieved , all status are achived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86E3-2987-4E06-AC4C-93CB2F9922A8}">
  <sheetPr filterMode="1"/>
  <dimension ref="A1:F44"/>
  <sheetViews>
    <sheetView tabSelected="1" zoomScale="80" zoomScaleNormal="80" workbookViewId="0">
      <selection activeCell="A20" sqref="A20"/>
    </sheetView>
  </sheetViews>
  <sheetFormatPr defaultColWidth="29.42578125" defaultRowHeight="15"/>
  <cols>
    <col min="1" max="2" width="24.42578125" customWidth="1"/>
    <col min="3" max="3" width="10.85546875" customWidth="1"/>
    <col min="4" max="4" width="17.5703125" style="8" customWidth="1"/>
    <col min="5" max="5" width="15.42578125" style="8" customWidth="1"/>
    <col min="6" max="6" width="12.85546875" style="8" customWidth="1"/>
  </cols>
  <sheetData>
    <row r="1" spans="1:6" ht="14.1" customHeight="1">
      <c r="A1" s="1" t="s">
        <v>0</v>
      </c>
      <c r="B1" s="2" t="s">
        <v>1</v>
      </c>
      <c r="C1" s="13" t="s">
        <v>2</v>
      </c>
      <c r="D1" s="14" t="s">
        <v>3</v>
      </c>
      <c r="E1" s="22" t="s">
        <v>4</v>
      </c>
      <c r="F1" s="22" t="s">
        <v>5</v>
      </c>
    </row>
    <row r="2" spans="1:6" ht="15.6" hidden="1" customHeight="1">
      <c r="A2" s="3" t="s">
        <v>6</v>
      </c>
      <c r="B2" s="10" t="s">
        <v>7</v>
      </c>
      <c r="C2" s="15" t="s">
        <v>8</v>
      </c>
      <c r="D2" s="16" t="s">
        <v>9</v>
      </c>
      <c r="E2" s="6" t="s">
        <v>9</v>
      </c>
      <c r="F2" s="6" t="s">
        <v>10</v>
      </c>
    </row>
    <row r="3" spans="1:6" ht="15.6" hidden="1" customHeight="1">
      <c r="A3" s="3" t="s">
        <v>6</v>
      </c>
      <c r="B3" s="10" t="s">
        <v>7</v>
      </c>
      <c r="C3" s="15" t="s">
        <v>11</v>
      </c>
      <c r="D3" s="16" t="s">
        <v>12</v>
      </c>
      <c r="E3" s="6" t="s">
        <v>9</v>
      </c>
      <c r="F3" s="6" t="s">
        <v>10</v>
      </c>
    </row>
    <row r="4" spans="1:6" ht="15.95" customHeight="1">
      <c r="A4" s="3" t="s">
        <v>6</v>
      </c>
      <c r="B4" s="10" t="s">
        <v>7</v>
      </c>
      <c r="C4" s="27" t="s">
        <v>13</v>
      </c>
      <c r="D4" s="28" t="s">
        <v>14</v>
      </c>
      <c r="E4" s="29" t="s">
        <v>12</v>
      </c>
      <c r="F4" s="6"/>
    </row>
    <row r="5" spans="1:6" ht="15.95" hidden="1" customHeight="1">
      <c r="A5" s="4" t="s">
        <v>6</v>
      </c>
      <c r="B5" s="11" t="s">
        <v>15</v>
      </c>
      <c r="C5" s="17" t="s">
        <v>8</v>
      </c>
      <c r="D5" s="16" t="s">
        <v>9</v>
      </c>
      <c r="E5" s="6" t="s">
        <v>9</v>
      </c>
      <c r="F5" s="6" t="s">
        <v>16</v>
      </c>
    </row>
    <row r="6" spans="1:6" ht="15.95" hidden="1" customHeight="1">
      <c r="A6" s="4" t="s">
        <v>6</v>
      </c>
      <c r="B6" s="11" t="s">
        <v>15</v>
      </c>
      <c r="C6" s="17" t="s">
        <v>17</v>
      </c>
      <c r="D6" s="16" t="s">
        <v>9</v>
      </c>
      <c r="E6" s="6" t="s">
        <v>9</v>
      </c>
      <c r="F6" s="6" t="s">
        <v>18</v>
      </c>
    </row>
    <row r="7" spans="1:6" ht="15" hidden="1" customHeight="1">
      <c r="A7" s="3" t="s">
        <v>6</v>
      </c>
      <c r="B7" s="10" t="s">
        <v>19</v>
      </c>
      <c r="C7" s="15" t="s">
        <v>8</v>
      </c>
      <c r="D7" s="16" t="s">
        <v>12</v>
      </c>
      <c r="E7" s="6" t="s">
        <v>12</v>
      </c>
      <c r="F7" s="6"/>
    </row>
    <row r="8" spans="1:6" ht="15" hidden="1" customHeight="1">
      <c r="A8" s="3" t="s">
        <v>6</v>
      </c>
      <c r="B8" s="10" t="s">
        <v>19</v>
      </c>
      <c r="C8" s="15" t="s">
        <v>17</v>
      </c>
      <c r="D8" s="16" t="s">
        <v>12</v>
      </c>
      <c r="E8" s="6" t="s">
        <v>12</v>
      </c>
      <c r="F8" s="6"/>
    </row>
    <row r="9" spans="1:6" ht="39" hidden="1">
      <c r="A9" s="3" t="s">
        <v>6</v>
      </c>
      <c r="B9" s="10" t="s">
        <v>19</v>
      </c>
      <c r="C9" s="15" t="s">
        <v>20</v>
      </c>
      <c r="D9" s="16" t="s">
        <v>12</v>
      </c>
      <c r="E9" s="6" t="s">
        <v>12</v>
      </c>
      <c r="F9" s="6"/>
    </row>
    <row r="10" spans="1:6" ht="15.6" hidden="1" customHeight="1">
      <c r="A10" s="4" t="s">
        <v>21</v>
      </c>
      <c r="B10" s="11" t="s">
        <v>22</v>
      </c>
      <c r="C10" s="17" t="s">
        <v>23</v>
      </c>
      <c r="D10" s="16" t="s">
        <v>12</v>
      </c>
      <c r="E10" s="6" t="s">
        <v>12</v>
      </c>
      <c r="F10" s="6"/>
    </row>
    <row r="11" spans="1:6" ht="15.95" hidden="1" customHeight="1">
      <c r="A11" s="4" t="s">
        <v>21</v>
      </c>
      <c r="B11" s="11" t="s">
        <v>22</v>
      </c>
      <c r="C11" s="17" t="s">
        <v>24</v>
      </c>
      <c r="D11" s="16" t="s">
        <v>12</v>
      </c>
      <c r="E11" s="6" t="s">
        <v>12</v>
      </c>
      <c r="F11" s="6"/>
    </row>
    <row r="12" spans="1:6" ht="28.5" hidden="1">
      <c r="A12" s="3" t="s">
        <v>25</v>
      </c>
      <c r="B12" s="10" t="s">
        <v>26</v>
      </c>
      <c r="C12" s="15" t="s">
        <v>8</v>
      </c>
      <c r="D12" s="18" t="s">
        <v>27</v>
      </c>
      <c r="E12" s="6" t="s">
        <v>12</v>
      </c>
      <c r="F12" s="23"/>
    </row>
    <row r="13" spans="1:6" ht="42.75">
      <c r="A13" s="3" t="s">
        <v>25</v>
      </c>
      <c r="B13" s="10" t="s">
        <v>26</v>
      </c>
      <c r="C13" s="15" t="s">
        <v>13</v>
      </c>
      <c r="D13" s="18" t="s">
        <v>28</v>
      </c>
      <c r="E13" s="6" t="s">
        <v>12</v>
      </c>
      <c r="F13" s="23"/>
    </row>
    <row r="14" spans="1:6" ht="39" hidden="1">
      <c r="A14" s="3" t="s">
        <v>25</v>
      </c>
      <c r="B14" s="10" t="s">
        <v>26</v>
      </c>
      <c r="C14" s="15" t="s">
        <v>29</v>
      </c>
      <c r="D14" s="16"/>
      <c r="E14" s="6" t="s">
        <v>12</v>
      </c>
      <c r="F14" s="6"/>
    </row>
    <row r="15" spans="1:6" ht="25.5" hidden="1">
      <c r="A15" s="4" t="s">
        <v>25</v>
      </c>
      <c r="B15" s="11" t="s">
        <v>30</v>
      </c>
      <c r="C15" s="17" t="s">
        <v>8</v>
      </c>
      <c r="D15" s="19" t="s">
        <v>31</v>
      </c>
      <c r="E15" s="6" t="s">
        <v>12</v>
      </c>
      <c r="F15" s="5"/>
    </row>
    <row r="16" spans="1:6" ht="15.95" hidden="1" customHeight="1">
      <c r="A16" s="4" t="s">
        <v>25</v>
      </c>
      <c r="B16" s="11" t="s">
        <v>30</v>
      </c>
      <c r="C16" s="17" t="s">
        <v>17</v>
      </c>
      <c r="D16" s="19" t="s">
        <v>32</v>
      </c>
      <c r="E16" s="6" t="s">
        <v>12</v>
      </c>
      <c r="F16" s="5"/>
    </row>
    <row r="17" spans="1:6" ht="25.5" hidden="1">
      <c r="A17" s="3" t="s">
        <v>33</v>
      </c>
      <c r="B17" s="10" t="s">
        <v>34</v>
      </c>
      <c r="C17" s="15" t="s">
        <v>8</v>
      </c>
      <c r="D17" s="16" t="s">
        <v>35</v>
      </c>
      <c r="E17" s="6" t="s">
        <v>9</v>
      </c>
      <c r="F17" s="6" t="s">
        <v>16</v>
      </c>
    </row>
    <row r="18" spans="1:6" ht="15.95" hidden="1" customHeight="1">
      <c r="A18" s="3" t="s">
        <v>33</v>
      </c>
      <c r="B18" s="10" t="s">
        <v>34</v>
      </c>
      <c r="C18" s="27" t="s">
        <v>36</v>
      </c>
      <c r="D18" s="28" t="s">
        <v>12</v>
      </c>
      <c r="E18" s="6" t="s">
        <v>12</v>
      </c>
      <c r="F18" s="6"/>
    </row>
    <row r="19" spans="1:6" ht="17.45" hidden="1" customHeight="1">
      <c r="A19" s="4" t="s">
        <v>33</v>
      </c>
      <c r="B19" s="12" t="s">
        <v>37</v>
      </c>
      <c r="C19" s="20" t="s">
        <v>8</v>
      </c>
      <c r="D19" s="21" t="s">
        <v>38</v>
      </c>
      <c r="E19" s="6" t="s">
        <v>9</v>
      </c>
      <c r="F19" s="6" t="s">
        <v>18</v>
      </c>
    </row>
    <row r="20" spans="1:6" ht="18" customHeight="1">
      <c r="A20" s="4" t="s">
        <v>33</v>
      </c>
      <c r="B20" s="12" t="s">
        <v>39</v>
      </c>
      <c r="C20" s="20" t="s">
        <v>20</v>
      </c>
      <c r="D20" s="21" t="s">
        <v>40</v>
      </c>
      <c r="E20" s="6" t="s">
        <v>12</v>
      </c>
      <c r="F20" s="7"/>
    </row>
    <row r="21" spans="1:6" ht="15.6" hidden="1" customHeight="1">
      <c r="A21" s="3" t="s">
        <v>33</v>
      </c>
      <c r="B21" s="10" t="s">
        <v>41</v>
      </c>
      <c r="C21" s="15" t="s">
        <v>8</v>
      </c>
      <c r="D21" s="16" t="s">
        <v>9</v>
      </c>
      <c r="E21" s="6" t="s">
        <v>9</v>
      </c>
      <c r="F21" s="6" t="s">
        <v>18</v>
      </c>
    </row>
    <row r="22" spans="1:6" ht="15.6" hidden="1" customHeight="1">
      <c r="A22" s="3" t="s">
        <v>33</v>
      </c>
      <c r="B22" s="10" t="s">
        <v>41</v>
      </c>
      <c r="C22" s="15" t="s">
        <v>42</v>
      </c>
      <c r="D22" s="16" t="s">
        <v>9</v>
      </c>
      <c r="E22" s="6" t="s">
        <v>9</v>
      </c>
      <c r="F22" s="6" t="s">
        <v>18</v>
      </c>
    </row>
    <row r="23" spans="1:6" ht="15.95" hidden="1" customHeight="1">
      <c r="A23" s="3" t="s">
        <v>33</v>
      </c>
      <c r="B23" s="10" t="s">
        <v>41</v>
      </c>
      <c r="C23" s="27" t="s">
        <v>36</v>
      </c>
      <c r="D23" s="28" t="s">
        <v>9</v>
      </c>
      <c r="E23" s="6" t="s">
        <v>12</v>
      </c>
      <c r="F23" s="6"/>
    </row>
    <row r="27" spans="1:6">
      <c r="A27" t="s">
        <v>43</v>
      </c>
    </row>
    <row r="28" spans="1:6">
      <c r="A28" t="s">
        <v>44</v>
      </c>
    </row>
    <row r="29" spans="1:6">
      <c r="A29" t="s">
        <v>45</v>
      </c>
    </row>
    <row r="30" spans="1:6">
      <c r="A30" t="s">
        <v>46</v>
      </c>
    </row>
    <row r="33" spans="1:1">
      <c r="A33" t="s">
        <v>47</v>
      </c>
    </row>
    <row r="34" spans="1:1">
      <c r="A34" t="s">
        <v>48</v>
      </c>
    </row>
    <row r="36" spans="1:1">
      <c r="A36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3" spans="1:1">
      <c r="A43" t="s">
        <v>53</v>
      </c>
    </row>
    <row r="44" spans="1:1">
      <c r="A44" t="s">
        <v>54</v>
      </c>
    </row>
  </sheetData>
  <autoFilter ref="A1:F23" xr:uid="{916E86E3-2987-4E06-AC4C-93CB2F9922A8}">
    <filterColumn colId="3">
      <filters>
        <filter val="Phase 3"/>
        <filter val="Phase 3 (Notification + TMS)"/>
        <filter val="Phase 3 (Simulation)"/>
      </filters>
    </filterColumn>
  </autoFilter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58B7-A59C-48EA-BC33-B8909603FE0A}">
  <sheetPr>
    <tabColor theme="5" tint="-0.249977111117893"/>
  </sheetPr>
  <dimension ref="A1:AM51"/>
  <sheetViews>
    <sheetView workbookViewId="0">
      <selection activeCell="A19" sqref="A19"/>
    </sheetView>
  </sheetViews>
  <sheetFormatPr defaultRowHeight="15"/>
  <cols>
    <col min="1" max="1" width="20.42578125" customWidth="1"/>
  </cols>
  <sheetData>
    <row r="1" spans="1:29" ht="14.45" customHeight="1">
      <c r="A1" s="30" t="s">
        <v>302</v>
      </c>
      <c r="B1" s="175" t="s">
        <v>186</v>
      </c>
      <c r="C1" s="176"/>
      <c r="D1" s="176"/>
      <c r="E1" s="176"/>
      <c r="F1" s="175" t="s">
        <v>322</v>
      </c>
      <c r="G1" s="176"/>
      <c r="H1" s="176"/>
      <c r="I1" s="176"/>
      <c r="J1" s="175" t="s">
        <v>323</v>
      </c>
      <c r="K1" s="176"/>
      <c r="L1" s="176"/>
      <c r="M1" s="176"/>
      <c r="N1" s="175" t="s">
        <v>324</v>
      </c>
      <c r="O1" s="176"/>
      <c r="P1" s="176"/>
      <c r="Q1" s="176"/>
    </row>
    <row r="2" spans="1:29">
      <c r="B2" s="9" t="s">
        <v>189</v>
      </c>
      <c r="C2" s="9" t="s">
        <v>190</v>
      </c>
      <c r="D2" s="9" t="s">
        <v>191</v>
      </c>
      <c r="E2" s="9" t="s">
        <v>109</v>
      </c>
      <c r="F2" s="9" t="s">
        <v>192</v>
      </c>
      <c r="G2" s="9" t="s">
        <v>193</v>
      </c>
      <c r="H2" s="9" t="s">
        <v>194</v>
      </c>
      <c r="I2" s="9" t="s">
        <v>195</v>
      </c>
      <c r="J2" s="9" t="s">
        <v>196</v>
      </c>
      <c r="K2" s="9" t="s">
        <v>197</v>
      </c>
      <c r="L2" s="9" t="s">
        <v>125</v>
      </c>
      <c r="M2" s="9" t="s">
        <v>198</v>
      </c>
      <c r="N2" s="9" t="s">
        <v>132</v>
      </c>
      <c r="O2" s="9" t="s">
        <v>153</v>
      </c>
      <c r="P2" s="9" t="s">
        <v>141</v>
      </c>
      <c r="Q2" s="9" t="s">
        <v>199</v>
      </c>
      <c r="R2" s="9" t="s">
        <v>147</v>
      </c>
      <c r="S2" s="9" t="s">
        <v>200</v>
      </c>
      <c r="T2" s="9" t="s">
        <v>201</v>
      </c>
      <c r="U2" s="9" t="s">
        <v>202</v>
      </c>
      <c r="V2" s="9" t="s">
        <v>203</v>
      </c>
      <c r="W2" s="9" t="s">
        <v>204</v>
      </c>
      <c r="X2" s="9" t="s">
        <v>164</v>
      </c>
      <c r="Y2" s="9" t="s">
        <v>205</v>
      </c>
      <c r="Z2" s="9" t="s">
        <v>169</v>
      </c>
      <c r="AA2" s="9" t="s">
        <v>206</v>
      </c>
    </row>
    <row r="3" spans="1:29" ht="25.5">
      <c r="B3" s="22" t="s">
        <v>325</v>
      </c>
      <c r="C3" s="22" t="s">
        <v>325</v>
      </c>
      <c r="D3" s="22" t="s">
        <v>325</v>
      </c>
      <c r="E3" s="22" t="s">
        <v>325</v>
      </c>
      <c r="F3" s="22" t="s">
        <v>326</v>
      </c>
      <c r="G3" s="22" t="s">
        <v>326</v>
      </c>
      <c r="H3" s="22" t="s">
        <v>326</v>
      </c>
      <c r="I3" s="22" t="s">
        <v>326</v>
      </c>
      <c r="J3" s="22" t="s">
        <v>326</v>
      </c>
      <c r="K3" s="22" t="s">
        <v>326</v>
      </c>
      <c r="L3" s="22" t="s">
        <v>326</v>
      </c>
      <c r="M3" s="22" t="s">
        <v>326</v>
      </c>
      <c r="N3" s="22" t="s">
        <v>326</v>
      </c>
      <c r="O3" s="22" t="s">
        <v>326</v>
      </c>
      <c r="P3" s="22" t="s">
        <v>326</v>
      </c>
      <c r="Q3" s="22" t="s">
        <v>326</v>
      </c>
    </row>
    <row r="4" spans="1:29">
      <c r="A4" t="s">
        <v>312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</row>
    <row r="5" spans="1:29">
      <c r="A5" t="s">
        <v>313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</row>
    <row r="6" spans="1:29">
      <c r="A6" t="s">
        <v>314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29">
      <c r="A7" t="s">
        <v>315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9">
      <c r="A8" t="s">
        <v>316</v>
      </c>
      <c r="G8">
        <v>1</v>
      </c>
      <c r="H8">
        <v>1</v>
      </c>
      <c r="I8">
        <v>1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</row>
    <row r="10" spans="1:29" ht="14.45" customHeight="1">
      <c r="A10" s="30" t="s">
        <v>317</v>
      </c>
      <c r="L10" s="175" t="s">
        <v>186</v>
      </c>
      <c r="M10" s="176"/>
      <c r="N10" s="176"/>
      <c r="O10" s="176"/>
      <c r="P10" s="175" t="s">
        <v>322</v>
      </c>
      <c r="Q10" s="176"/>
      <c r="R10" s="176"/>
      <c r="S10" s="176"/>
      <c r="T10" s="175" t="s">
        <v>327</v>
      </c>
      <c r="U10" s="176"/>
      <c r="V10" s="175" t="s">
        <v>328</v>
      </c>
      <c r="W10" s="176"/>
      <c r="X10" s="176"/>
      <c r="Y10" s="176"/>
      <c r="Z10" s="175" t="s">
        <v>324</v>
      </c>
      <c r="AA10" s="176"/>
      <c r="AB10" s="176"/>
      <c r="AC10" s="176"/>
    </row>
    <row r="11" spans="1:29">
      <c r="L11" s="9" t="s">
        <v>189</v>
      </c>
      <c r="M11" s="9" t="s">
        <v>190</v>
      </c>
      <c r="N11" s="9" t="s">
        <v>191</v>
      </c>
      <c r="O11" s="9" t="s">
        <v>109</v>
      </c>
      <c r="P11" s="9" t="s">
        <v>192</v>
      </c>
      <c r="Q11" s="9" t="s">
        <v>193</v>
      </c>
      <c r="R11" s="9" t="s">
        <v>194</v>
      </c>
      <c r="S11" s="9" t="s">
        <v>195</v>
      </c>
      <c r="T11" s="9" t="s">
        <v>194</v>
      </c>
      <c r="U11" s="9" t="s">
        <v>195</v>
      </c>
      <c r="V11" s="9" t="s">
        <v>196</v>
      </c>
      <c r="W11" s="9" t="s">
        <v>197</v>
      </c>
      <c r="X11" s="9" t="s">
        <v>125</v>
      </c>
      <c r="Y11" s="9" t="s">
        <v>198</v>
      </c>
      <c r="Z11" s="9" t="s">
        <v>132</v>
      </c>
      <c r="AA11" s="9" t="s">
        <v>153</v>
      </c>
      <c r="AB11" s="9" t="s">
        <v>141</v>
      </c>
      <c r="AC11" s="9" t="s">
        <v>199</v>
      </c>
    </row>
    <row r="12" spans="1:29" ht="25.5">
      <c r="L12" s="22" t="s">
        <v>329</v>
      </c>
      <c r="M12" s="22" t="s">
        <v>329</v>
      </c>
      <c r="N12" s="22" t="s">
        <v>329</v>
      </c>
      <c r="O12" s="22" t="s">
        <v>329</v>
      </c>
      <c r="P12" s="22" t="s">
        <v>329</v>
      </c>
      <c r="Q12" s="22" t="s">
        <v>329</v>
      </c>
      <c r="R12" s="22" t="s">
        <v>330</v>
      </c>
      <c r="S12" s="22" t="s">
        <v>330</v>
      </c>
      <c r="T12" s="22" t="s">
        <v>330</v>
      </c>
      <c r="U12" s="22" t="s">
        <v>330</v>
      </c>
      <c r="V12" s="22" t="s">
        <v>330</v>
      </c>
      <c r="W12" s="22" t="s">
        <v>330</v>
      </c>
      <c r="X12" s="22" t="s">
        <v>330</v>
      </c>
      <c r="Y12" s="22" t="s">
        <v>326</v>
      </c>
      <c r="Z12" s="22" t="s">
        <v>326</v>
      </c>
      <c r="AA12" s="22" t="s">
        <v>326</v>
      </c>
      <c r="AB12" s="22" t="s">
        <v>326</v>
      </c>
      <c r="AC12" s="22" t="s">
        <v>326</v>
      </c>
    </row>
    <row r="13" spans="1:29">
      <c r="A13" t="s">
        <v>312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>
      <c r="A14" t="s">
        <v>313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t="s">
        <v>314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>
      <c r="A16" t="s">
        <v>315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31">
      <c r="A17" t="s">
        <v>316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21" spans="1:31" ht="14.45" customHeight="1">
      <c r="A21" s="30" t="s">
        <v>318</v>
      </c>
      <c r="I21" s="175" t="s">
        <v>186</v>
      </c>
      <c r="J21" s="178"/>
      <c r="K21" s="178"/>
      <c r="L21" s="178"/>
      <c r="M21" s="178"/>
      <c r="N21" s="178"/>
      <c r="O21" s="178"/>
      <c r="P21" s="178" t="s">
        <v>252</v>
      </c>
      <c r="Q21" s="178"/>
      <c r="R21" s="178"/>
      <c r="S21" s="178"/>
      <c r="T21" s="178"/>
      <c r="U21" s="178"/>
      <c r="V21" s="178"/>
      <c r="W21" s="179"/>
      <c r="X21" s="175" t="s">
        <v>328</v>
      </c>
      <c r="Y21" s="178"/>
      <c r="Z21" s="178"/>
      <c r="AA21" s="179"/>
      <c r="AB21" s="175" t="s">
        <v>324</v>
      </c>
      <c r="AC21" s="176"/>
      <c r="AD21" s="176"/>
      <c r="AE21" s="176"/>
    </row>
    <row r="22" spans="1:31">
      <c r="I22" s="9" t="s">
        <v>189</v>
      </c>
      <c r="J22" s="9" t="s">
        <v>190</v>
      </c>
      <c r="K22" s="9" t="s">
        <v>191</v>
      </c>
      <c r="L22" s="9" t="s">
        <v>109</v>
      </c>
      <c r="M22" s="9" t="s">
        <v>192</v>
      </c>
      <c r="N22" s="9" t="s">
        <v>193</v>
      </c>
      <c r="O22" s="9" t="s">
        <v>194</v>
      </c>
      <c r="P22" s="9" t="s">
        <v>195</v>
      </c>
      <c r="Q22" s="9" t="s">
        <v>196</v>
      </c>
      <c r="R22" s="9" t="s">
        <v>197</v>
      </c>
      <c r="S22" s="9" t="s">
        <v>125</v>
      </c>
      <c r="T22" s="9" t="s">
        <v>198</v>
      </c>
      <c r="U22" s="9" t="s">
        <v>132</v>
      </c>
      <c r="V22" s="9" t="s">
        <v>153</v>
      </c>
      <c r="W22" s="9" t="s">
        <v>141</v>
      </c>
      <c r="X22" s="9" t="s">
        <v>199</v>
      </c>
      <c r="Y22" s="9" t="s">
        <v>147</v>
      </c>
      <c r="Z22" s="9" t="s">
        <v>200</v>
      </c>
      <c r="AA22" s="9" t="s">
        <v>201</v>
      </c>
      <c r="AB22" s="9" t="s">
        <v>202</v>
      </c>
      <c r="AC22" s="9" t="s">
        <v>203</v>
      </c>
      <c r="AD22" s="9" t="s">
        <v>204</v>
      </c>
      <c r="AE22" s="9" t="s">
        <v>164</v>
      </c>
    </row>
    <row r="23" spans="1:31" ht="38.25">
      <c r="I23" s="22" t="s">
        <v>325</v>
      </c>
      <c r="J23" s="22" t="s">
        <v>325</v>
      </c>
      <c r="K23" s="22" t="s">
        <v>325</v>
      </c>
      <c r="L23" s="22" t="s">
        <v>325</v>
      </c>
      <c r="M23" s="22" t="s">
        <v>325</v>
      </c>
      <c r="N23" s="22" t="s">
        <v>325</v>
      </c>
      <c r="O23" s="22" t="s">
        <v>325</v>
      </c>
      <c r="P23" s="22" t="s">
        <v>331</v>
      </c>
      <c r="Q23" s="22" t="s">
        <v>332</v>
      </c>
      <c r="R23" s="22" t="s">
        <v>331</v>
      </c>
      <c r="S23" s="22" t="s">
        <v>333</v>
      </c>
      <c r="T23" s="22" t="s">
        <v>333</v>
      </c>
      <c r="U23" s="22" t="s">
        <v>333</v>
      </c>
      <c r="V23" s="22" t="s">
        <v>333</v>
      </c>
      <c r="W23" s="22" t="s">
        <v>333</v>
      </c>
      <c r="X23" s="22" t="s">
        <v>333</v>
      </c>
      <c r="Y23" s="22" t="s">
        <v>333</v>
      </c>
      <c r="Z23" s="22" t="s">
        <v>333</v>
      </c>
      <c r="AA23" s="22" t="s">
        <v>333</v>
      </c>
      <c r="AB23" s="22" t="s">
        <v>333</v>
      </c>
      <c r="AC23" s="22" t="s">
        <v>333</v>
      </c>
      <c r="AD23" s="22" t="s">
        <v>333</v>
      </c>
      <c r="AE23" s="22" t="s">
        <v>333</v>
      </c>
    </row>
    <row r="24" spans="1:31">
      <c r="A24" t="s">
        <v>319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>
      <c r="A25" t="s">
        <v>313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>
      <c r="A26" t="s">
        <v>226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t="s">
        <v>227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>
      <c r="A28" t="s">
        <v>321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32" spans="1:31" ht="15.75" thickBot="1">
      <c r="K32" s="177" t="s">
        <v>303</v>
      </c>
      <c r="L32" s="177"/>
      <c r="M32" s="177"/>
      <c r="N32" s="177"/>
      <c r="O32" s="177" t="s">
        <v>304</v>
      </c>
      <c r="P32" s="177"/>
      <c r="Q32" s="177"/>
      <c r="R32" s="177"/>
      <c r="S32" s="177" t="s">
        <v>305</v>
      </c>
      <c r="T32" s="177"/>
      <c r="U32" s="177"/>
      <c r="V32" s="177"/>
    </row>
    <row r="33" spans="1:39" ht="15" customHeight="1">
      <c r="A33" s="69" t="s">
        <v>222</v>
      </c>
      <c r="B33" s="70"/>
      <c r="C33" s="70"/>
      <c r="D33" s="70"/>
      <c r="E33" s="70"/>
      <c r="F33" s="70"/>
      <c r="G33" s="70"/>
      <c r="H33" s="70"/>
      <c r="I33" s="157" t="s">
        <v>186</v>
      </c>
      <c r="J33" s="180"/>
      <c r="K33" s="180"/>
      <c r="L33" s="180"/>
      <c r="M33" s="180"/>
      <c r="N33" s="180"/>
      <c r="O33" s="180"/>
      <c r="P33" s="180" t="s">
        <v>223</v>
      </c>
      <c r="Q33" s="180"/>
      <c r="R33" s="180"/>
      <c r="S33" s="180"/>
      <c r="T33" s="180"/>
      <c r="U33" s="180"/>
      <c r="V33" s="180"/>
      <c r="W33" s="181"/>
      <c r="X33" s="157"/>
      <c r="Y33" s="180"/>
      <c r="Z33" s="180"/>
      <c r="AA33" s="181"/>
      <c r="AB33" s="157"/>
      <c r="AC33" s="182"/>
      <c r="AD33" s="182"/>
      <c r="AE33" s="182"/>
      <c r="AF33" s="70"/>
      <c r="AG33" s="71"/>
      <c r="AH33" s="42"/>
    </row>
    <row r="34" spans="1:39" ht="26.25">
      <c r="A34" s="72"/>
      <c r="B34" s="42"/>
      <c r="C34" s="42"/>
      <c r="D34" s="42"/>
      <c r="E34" s="42"/>
      <c r="F34" s="42"/>
      <c r="G34" s="42"/>
      <c r="H34" s="42"/>
      <c r="I34" s="73"/>
      <c r="J34" s="73"/>
      <c r="K34" s="73" t="s">
        <v>101</v>
      </c>
      <c r="L34" s="73" t="s">
        <v>190</v>
      </c>
      <c r="M34" s="73" t="s">
        <v>191</v>
      </c>
      <c r="N34" s="73" t="s">
        <v>109</v>
      </c>
      <c r="O34" s="73" t="s">
        <v>192</v>
      </c>
      <c r="P34" s="73" t="s">
        <v>193</v>
      </c>
      <c r="Q34" s="73" t="s">
        <v>194</v>
      </c>
      <c r="R34" s="73" t="s">
        <v>195</v>
      </c>
      <c r="S34" s="73" t="s">
        <v>196</v>
      </c>
      <c r="T34" s="73" t="s">
        <v>197</v>
      </c>
      <c r="U34" s="73" t="s">
        <v>125</v>
      </c>
      <c r="V34" s="73" t="s">
        <v>198</v>
      </c>
      <c r="W34" s="73" t="s">
        <v>132</v>
      </c>
      <c r="X34" s="73" t="s">
        <v>153</v>
      </c>
      <c r="Y34" s="73" t="s">
        <v>141</v>
      </c>
      <c r="Z34" s="73" t="s">
        <v>199</v>
      </c>
      <c r="AA34" s="73" t="s">
        <v>147</v>
      </c>
      <c r="AB34" s="73" t="s">
        <v>200</v>
      </c>
      <c r="AC34" s="73" t="s">
        <v>201</v>
      </c>
      <c r="AD34" s="73" t="s">
        <v>202</v>
      </c>
      <c r="AE34" s="73" t="s">
        <v>203</v>
      </c>
      <c r="AF34" s="42"/>
      <c r="AG34" s="75"/>
      <c r="AH34" s="42"/>
      <c r="AJ34" s="73" t="s">
        <v>211</v>
      </c>
      <c r="AK34" s="73" t="s">
        <v>212</v>
      </c>
    </row>
    <row r="35" spans="1:39">
      <c r="A35" s="72" t="s">
        <v>224</v>
      </c>
      <c r="B35" s="42"/>
      <c r="C35" s="42"/>
      <c r="D35" s="42"/>
      <c r="E35" s="42"/>
      <c r="F35" s="42"/>
      <c r="G35" s="42"/>
      <c r="H35" s="42"/>
      <c r="I35" s="42"/>
      <c r="J35" s="42"/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2">
        <v>1</v>
      </c>
      <c r="Q35" s="42">
        <v>1</v>
      </c>
      <c r="R35" s="42">
        <v>0.5</v>
      </c>
      <c r="S35" s="42">
        <v>0.5</v>
      </c>
      <c r="T35" s="42">
        <v>0.5</v>
      </c>
      <c r="U35" s="42">
        <v>0.5</v>
      </c>
      <c r="V35" s="42">
        <v>0.5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75"/>
      <c r="AH35" s="42"/>
      <c r="AJ35" s="42">
        <f t="shared" ref="AJ35:AJ40" si="0">SUM(B35:AH35)*5</f>
        <v>47.5</v>
      </c>
      <c r="AK35" s="42">
        <f t="shared" ref="AK35:AK40" si="1">AJ35*9</f>
        <v>427.5</v>
      </c>
      <c r="AL35">
        <v>43</v>
      </c>
      <c r="AM35">
        <f t="shared" ref="AM35:AM40" si="2">AK35*AL35</f>
        <v>18382.5</v>
      </c>
    </row>
    <row r="36" spans="1:39">
      <c r="A36" s="72" t="s">
        <v>226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</v>
      </c>
      <c r="N36" s="42">
        <v>1</v>
      </c>
      <c r="O36" s="42">
        <v>1</v>
      </c>
      <c r="P36" s="42">
        <v>1</v>
      </c>
      <c r="Q36" s="42">
        <v>1</v>
      </c>
      <c r="R36" s="42">
        <v>0.5</v>
      </c>
      <c r="S36" s="42">
        <v>0.5</v>
      </c>
      <c r="T36" s="42">
        <v>0.5</v>
      </c>
      <c r="U36" s="42">
        <v>0.5</v>
      </c>
      <c r="V36" s="42">
        <v>0.5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75"/>
      <c r="AH36" s="42"/>
      <c r="AJ36" s="42">
        <f t="shared" si="0"/>
        <v>37.5</v>
      </c>
      <c r="AK36" s="42">
        <f t="shared" si="1"/>
        <v>337.5</v>
      </c>
      <c r="AL36">
        <v>39</v>
      </c>
      <c r="AM36">
        <f t="shared" si="2"/>
        <v>13162.5</v>
      </c>
    </row>
    <row r="37" spans="1:39">
      <c r="A37" s="72" t="s">
        <v>227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>
        <v>1</v>
      </c>
      <c r="O37" s="42">
        <v>1</v>
      </c>
      <c r="P37" s="42">
        <v>1</v>
      </c>
      <c r="Q37" s="42">
        <v>1</v>
      </c>
      <c r="R37" s="42">
        <v>1</v>
      </c>
      <c r="S37" s="42">
        <v>1</v>
      </c>
      <c r="T37" s="42">
        <v>0.5</v>
      </c>
      <c r="U37" s="42">
        <v>0.5</v>
      </c>
      <c r="V37" s="42">
        <v>0.5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75"/>
      <c r="AH37" s="42"/>
      <c r="AJ37" s="42">
        <f t="shared" si="0"/>
        <v>37.5</v>
      </c>
      <c r="AK37" s="42">
        <f t="shared" si="1"/>
        <v>337.5</v>
      </c>
      <c r="AL37">
        <v>31</v>
      </c>
      <c r="AM37">
        <f t="shared" si="2"/>
        <v>10462.5</v>
      </c>
    </row>
    <row r="38" spans="1:39">
      <c r="A38" s="72" t="s">
        <v>228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>
        <v>1</v>
      </c>
      <c r="Q38" s="42">
        <v>1</v>
      </c>
      <c r="R38" s="42">
        <v>1</v>
      </c>
      <c r="S38" s="42">
        <v>1</v>
      </c>
      <c r="T38" s="42">
        <v>1</v>
      </c>
      <c r="U38" s="42">
        <v>1</v>
      </c>
      <c r="V38" s="42">
        <v>1</v>
      </c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75"/>
      <c r="AH38" s="42"/>
      <c r="AJ38" s="42">
        <f t="shared" si="0"/>
        <v>35</v>
      </c>
      <c r="AK38" s="42">
        <f t="shared" si="1"/>
        <v>315</v>
      </c>
      <c r="AL38">
        <v>24</v>
      </c>
      <c r="AM38">
        <f t="shared" si="2"/>
        <v>7560</v>
      </c>
    </row>
    <row r="39" spans="1:39">
      <c r="A39" s="72" t="s">
        <v>228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>
        <v>1</v>
      </c>
      <c r="Q39" s="42">
        <v>1</v>
      </c>
      <c r="R39" s="42">
        <v>1</v>
      </c>
      <c r="S39" s="42">
        <v>1</v>
      </c>
      <c r="T39" s="42">
        <v>0.5</v>
      </c>
      <c r="U39" s="42">
        <v>0.5</v>
      </c>
      <c r="V39" s="42">
        <v>0.5</v>
      </c>
      <c r="W39" s="42">
        <f>1.5/4</f>
        <v>0.375</v>
      </c>
      <c r="X39" s="42"/>
      <c r="Y39" s="42"/>
      <c r="Z39" s="42"/>
      <c r="AA39" s="42"/>
      <c r="AB39" s="42"/>
      <c r="AC39" s="42"/>
      <c r="AD39" s="42"/>
      <c r="AE39" s="42"/>
      <c r="AF39" s="42"/>
      <c r="AG39" s="75"/>
      <c r="AH39" s="42"/>
      <c r="AJ39" s="42">
        <f t="shared" si="0"/>
        <v>29.375</v>
      </c>
      <c r="AK39" s="42">
        <f t="shared" si="1"/>
        <v>264.375</v>
      </c>
      <c r="AL39">
        <v>24</v>
      </c>
      <c r="AM39">
        <f t="shared" si="2"/>
        <v>6345</v>
      </c>
    </row>
    <row r="40" spans="1:39" ht="15.75" thickBot="1">
      <c r="A40" s="87" t="s">
        <v>229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>
        <v>1</v>
      </c>
      <c r="Q40" s="77">
        <v>1</v>
      </c>
      <c r="R40" s="77">
        <v>1</v>
      </c>
      <c r="S40" s="77">
        <v>1</v>
      </c>
      <c r="T40" s="77">
        <v>1</v>
      </c>
      <c r="U40" s="77">
        <v>1</v>
      </c>
      <c r="V40" s="77">
        <v>1</v>
      </c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8"/>
      <c r="AH40" s="42"/>
      <c r="AJ40" s="42">
        <f t="shared" si="0"/>
        <v>35</v>
      </c>
      <c r="AK40" s="42">
        <f t="shared" si="1"/>
        <v>315</v>
      </c>
      <c r="AL40">
        <v>24</v>
      </c>
      <c r="AM40">
        <f t="shared" si="2"/>
        <v>7560</v>
      </c>
    </row>
    <row r="41" spans="1:39">
      <c r="A41" s="7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75"/>
      <c r="AH41" s="42"/>
      <c r="AJ41" s="42"/>
      <c r="AK41" s="42"/>
    </row>
    <row r="42" spans="1:39">
      <c r="A42" s="7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75"/>
      <c r="AH42" s="42"/>
      <c r="AJ42" s="42"/>
      <c r="AK42" s="42"/>
    </row>
    <row r="43" spans="1:39" ht="15.75" thickBot="1">
      <c r="A43" s="7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177" t="s">
        <v>305</v>
      </c>
      <c r="X43" s="177"/>
      <c r="Y43" s="177"/>
      <c r="Z43" s="177"/>
      <c r="AA43" s="177" t="s">
        <v>305</v>
      </c>
      <c r="AB43" s="177"/>
      <c r="AC43" s="177"/>
      <c r="AD43" s="177"/>
      <c r="AE43" s="42"/>
      <c r="AF43" s="42"/>
      <c r="AG43" s="75"/>
      <c r="AH43" s="42"/>
      <c r="AJ43" s="42"/>
      <c r="AK43" s="42"/>
    </row>
    <row r="44" spans="1:39">
      <c r="A44" s="69" t="s">
        <v>230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84"/>
      <c r="S44" s="84"/>
      <c r="T44" s="84"/>
      <c r="U44" s="84"/>
      <c r="V44" s="84"/>
      <c r="W44" s="85"/>
      <c r="X44" s="86"/>
      <c r="Y44" s="84"/>
      <c r="Z44" s="84"/>
      <c r="AA44" s="85"/>
      <c r="AB44" s="86"/>
      <c r="AC44" s="70"/>
      <c r="AD44" s="70"/>
      <c r="AE44" s="70"/>
      <c r="AF44" s="70"/>
      <c r="AG44" s="71"/>
      <c r="AH44" s="42"/>
    </row>
    <row r="45" spans="1:39" ht="26.25">
      <c r="A45" s="7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73" t="s">
        <v>101</v>
      </c>
      <c r="S45" s="73" t="s">
        <v>190</v>
      </c>
      <c r="T45" s="73" t="s">
        <v>191</v>
      </c>
      <c r="U45" s="73" t="s">
        <v>109</v>
      </c>
      <c r="V45" s="73" t="s">
        <v>192</v>
      </c>
      <c r="W45" s="73" t="s">
        <v>193</v>
      </c>
      <c r="X45" s="73" t="s">
        <v>194</v>
      </c>
      <c r="Y45" s="73" t="s">
        <v>195</v>
      </c>
      <c r="Z45" s="73" t="s">
        <v>196</v>
      </c>
      <c r="AA45" s="73" t="s">
        <v>197</v>
      </c>
      <c r="AB45" s="73" t="s">
        <v>125</v>
      </c>
      <c r="AC45" s="73" t="s">
        <v>198</v>
      </c>
      <c r="AD45" s="73" t="s">
        <v>132</v>
      </c>
      <c r="AE45" s="73" t="s">
        <v>153</v>
      </c>
      <c r="AF45" s="42"/>
      <c r="AG45" s="75"/>
      <c r="AH45" s="42"/>
      <c r="AJ45" s="73" t="s">
        <v>211</v>
      </c>
      <c r="AK45" s="73" t="s">
        <v>212</v>
      </c>
    </row>
    <row r="46" spans="1:39">
      <c r="A46" s="88" t="s">
        <v>231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>
        <v>0.5</v>
      </c>
      <c r="S46" s="42">
        <v>0.5</v>
      </c>
      <c r="T46" s="42">
        <v>0.5</v>
      </c>
      <c r="U46" s="42">
        <v>0.5</v>
      </c>
      <c r="V46" s="42">
        <v>0.5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/>
      <c r="AC46" s="42"/>
      <c r="AD46" s="42"/>
      <c r="AE46" s="42"/>
      <c r="AF46" s="42"/>
      <c r="AG46" s="75"/>
      <c r="AH46" s="42"/>
      <c r="AJ46" s="42">
        <f t="shared" ref="AJ46:AJ51" si="3">SUM(B46:AH46)*5</f>
        <v>37.5</v>
      </c>
      <c r="AK46" s="42">
        <f t="shared" ref="AK46:AK51" si="4">AJ46*9</f>
        <v>337.5</v>
      </c>
      <c r="AL46">
        <v>34</v>
      </c>
      <c r="AM46">
        <f t="shared" ref="AM46:AM51" si="5">AK46*AL46</f>
        <v>11475</v>
      </c>
    </row>
    <row r="47" spans="1:39">
      <c r="A47" s="72" t="s">
        <v>226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0.5</v>
      </c>
      <c r="S47" s="42">
        <v>0.5</v>
      </c>
      <c r="T47" s="42">
        <v>0.5</v>
      </c>
      <c r="U47" s="42">
        <v>0.5</v>
      </c>
      <c r="V47" s="42">
        <v>0.5</v>
      </c>
      <c r="W47" s="42">
        <v>1</v>
      </c>
      <c r="X47" s="42">
        <v>1</v>
      </c>
      <c r="Y47" s="42">
        <v>1</v>
      </c>
      <c r="Z47" s="42">
        <v>1</v>
      </c>
      <c r="AA47" s="42">
        <v>1</v>
      </c>
      <c r="AB47" s="42"/>
      <c r="AC47" s="42"/>
      <c r="AD47" s="42"/>
      <c r="AE47" s="42"/>
      <c r="AF47" s="42"/>
      <c r="AG47" s="75"/>
      <c r="AH47" s="42"/>
      <c r="AJ47" s="42">
        <f t="shared" si="3"/>
        <v>37.5</v>
      </c>
      <c r="AK47" s="42">
        <f t="shared" si="4"/>
        <v>337.5</v>
      </c>
      <c r="AL47">
        <v>39</v>
      </c>
      <c r="AM47">
        <f t="shared" si="5"/>
        <v>13162.5</v>
      </c>
    </row>
    <row r="48" spans="1:39">
      <c r="A48" s="72" t="s">
        <v>227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>
        <v>0.5</v>
      </c>
      <c r="U48" s="42">
        <v>0.5</v>
      </c>
      <c r="V48" s="42">
        <v>0.5</v>
      </c>
      <c r="W48" s="42">
        <v>1</v>
      </c>
      <c r="X48" s="42">
        <v>1</v>
      </c>
      <c r="Y48" s="42">
        <v>1</v>
      </c>
      <c r="Z48" s="42">
        <v>1</v>
      </c>
      <c r="AA48" s="42">
        <v>1</v>
      </c>
      <c r="AB48" s="42">
        <v>1</v>
      </c>
      <c r="AC48" s="42">
        <v>1</v>
      </c>
      <c r="AD48" s="42">
        <v>1</v>
      </c>
      <c r="AE48" s="42">
        <v>1</v>
      </c>
      <c r="AF48" s="42"/>
      <c r="AG48" s="75"/>
      <c r="AH48" s="42"/>
      <c r="AJ48" s="42">
        <f t="shared" si="3"/>
        <v>52.5</v>
      </c>
      <c r="AK48" s="42">
        <f t="shared" si="4"/>
        <v>472.5</v>
      </c>
      <c r="AL48">
        <v>31</v>
      </c>
      <c r="AM48">
        <f t="shared" si="5"/>
        <v>14647.5</v>
      </c>
    </row>
    <row r="49" spans="1:39">
      <c r="A49" s="72" t="s">
        <v>228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/>
      <c r="AG49" s="75"/>
      <c r="AH49" s="42"/>
      <c r="AJ49" s="42">
        <f t="shared" si="3"/>
        <v>45</v>
      </c>
      <c r="AK49" s="42">
        <f t="shared" si="4"/>
        <v>405</v>
      </c>
      <c r="AL49">
        <v>24</v>
      </c>
      <c r="AM49">
        <f t="shared" si="5"/>
        <v>9720</v>
      </c>
    </row>
    <row r="50" spans="1:39">
      <c r="A50" s="72" t="s">
        <v>228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>
        <v>0.5</v>
      </c>
      <c r="U50" s="42">
        <v>0.5</v>
      </c>
      <c r="V50" s="42">
        <v>0.5</v>
      </c>
      <c r="W50" s="42">
        <v>1</v>
      </c>
      <c r="X50" s="42">
        <v>1</v>
      </c>
      <c r="Y50" s="42">
        <v>1</v>
      </c>
      <c r="Z50" s="42">
        <v>1</v>
      </c>
      <c r="AA50" s="42">
        <v>1</v>
      </c>
      <c r="AB50" s="42">
        <v>1</v>
      </c>
      <c r="AC50" s="42">
        <v>1</v>
      </c>
      <c r="AD50" s="42">
        <v>1</v>
      </c>
      <c r="AE50" s="42">
        <v>1</v>
      </c>
      <c r="AF50" s="42"/>
      <c r="AG50" s="75"/>
      <c r="AH50" s="42"/>
      <c r="AJ50" s="42">
        <f t="shared" si="3"/>
        <v>52.5</v>
      </c>
      <c r="AK50" s="42">
        <f t="shared" si="4"/>
        <v>472.5</v>
      </c>
      <c r="AL50">
        <v>24</v>
      </c>
      <c r="AM50">
        <f t="shared" si="5"/>
        <v>11340</v>
      </c>
    </row>
    <row r="51" spans="1:39" ht="15.75" thickBot="1">
      <c r="A51" s="87" t="s">
        <v>229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1</v>
      </c>
      <c r="AF51" s="77"/>
      <c r="AG51" s="78"/>
      <c r="AH51" s="42"/>
      <c r="AJ51" s="42">
        <f t="shared" si="3"/>
        <v>45</v>
      </c>
      <c r="AK51" s="42">
        <f t="shared" si="4"/>
        <v>405</v>
      </c>
      <c r="AL51">
        <v>24</v>
      </c>
      <c r="AM51">
        <f t="shared" si="5"/>
        <v>9720</v>
      </c>
    </row>
  </sheetData>
  <mergeCells count="22">
    <mergeCell ref="W43:Z43"/>
    <mergeCell ref="AA43:AD43"/>
    <mergeCell ref="I33:O33"/>
    <mergeCell ref="P33:W33"/>
    <mergeCell ref="X33:AA33"/>
    <mergeCell ref="AB33:AE33"/>
    <mergeCell ref="K32:N32"/>
    <mergeCell ref="O32:R32"/>
    <mergeCell ref="S32:V32"/>
    <mergeCell ref="V10:Y10"/>
    <mergeCell ref="Z10:AC10"/>
    <mergeCell ref="I21:O21"/>
    <mergeCell ref="T10:U10"/>
    <mergeCell ref="AB21:AE21"/>
    <mergeCell ref="X21:AA21"/>
    <mergeCell ref="P21:W21"/>
    <mergeCell ref="B1:E1"/>
    <mergeCell ref="F1:I1"/>
    <mergeCell ref="L10:O10"/>
    <mergeCell ref="P10:S10"/>
    <mergeCell ref="J1:M1"/>
    <mergeCell ref="N1:Q1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39A9-82FD-42B5-B743-80212B1A4F67}">
  <sheetPr>
    <tabColor rgb="FF00B050"/>
  </sheetPr>
  <dimension ref="A1:AO55"/>
  <sheetViews>
    <sheetView zoomScale="91" zoomScaleNormal="115" workbookViewId="0">
      <selection activeCell="A19" sqref="A19"/>
    </sheetView>
  </sheetViews>
  <sheetFormatPr defaultRowHeight="15"/>
  <cols>
    <col min="2" max="2" width="24.85546875" style="42" customWidth="1"/>
    <col min="3" max="35" width="7.5703125" style="42" customWidth="1"/>
    <col min="36" max="36" width="9.140625" bestFit="1" customWidth="1"/>
    <col min="37" max="37" width="11.85546875" bestFit="1" customWidth="1"/>
    <col min="38" max="38" width="9.140625" bestFit="1" customWidth="1"/>
    <col min="39" max="39" width="12.140625" customWidth="1"/>
    <col min="40" max="40" width="11.140625" customWidth="1"/>
  </cols>
  <sheetData>
    <row r="1" spans="1:40" ht="30.75" customHeight="1">
      <c r="A1" t="s">
        <v>184</v>
      </c>
      <c r="B1" s="69" t="s">
        <v>185</v>
      </c>
      <c r="C1" s="156" t="s">
        <v>186</v>
      </c>
      <c r="D1" s="183"/>
      <c r="E1" s="183"/>
      <c r="F1" s="183"/>
      <c r="G1" s="157" t="s">
        <v>187</v>
      </c>
      <c r="H1" s="182"/>
      <c r="I1" s="182"/>
      <c r="J1" s="182"/>
      <c r="K1" s="68"/>
      <c r="L1" s="158" t="s">
        <v>188</v>
      </c>
      <c r="M1" s="158"/>
      <c r="N1" s="158"/>
      <c r="O1" s="158"/>
      <c r="P1" s="158"/>
      <c r="Q1" s="158"/>
      <c r="R1" s="158"/>
      <c r="S1" s="158"/>
      <c r="T1" s="158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</row>
    <row r="2" spans="1:40">
      <c r="B2" s="72"/>
      <c r="C2" s="73" t="s">
        <v>189</v>
      </c>
      <c r="D2" s="73" t="s">
        <v>190</v>
      </c>
      <c r="E2" s="73" t="s">
        <v>191</v>
      </c>
      <c r="F2" s="73" t="s">
        <v>109</v>
      </c>
      <c r="G2" s="73" t="s">
        <v>192</v>
      </c>
      <c r="H2" s="73" t="s">
        <v>193</v>
      </c>
      <c r="I2" s="73" t="s">
        <v>194</v>
      </c>
      <c r="J2" s="73" t="s">
        <v>195</v>
      </c>
      <c r="K2" s="73" t="s">
        <v>196</v>
      </c>
      <c r="L2" s="73" t="s">
        <v>197</v>
      </c>
      <c r="M2" s="73" t="s">
        <v>125</v>
      </c>
      <c r="N2" s="73" t="s">
        <v>198</v>
      </c>
      <c r="O2" s="73" t="s">
        <v>132</v>
      </c>
      <c r="P2" s="73" t="s">
        <v>153</v>
      </c>
      <c r="Q2" s="73" t="s">
        <v>141</v>
      </c>
      <c r="R2" s="73" t="s">
        <v>199</v>
      </c>
      <c r="S2" s="73" t="s">
        <v>147</v>
      </c>
      <c r="T2" s="73" t="s">
        <v>200</v>
      </c>
      <c r="U2" s="73" t="s">
        <v>201</v>
      </c>
      <c r="V2" s="73" t="s">
        <v>202</v>
      </c>
      <c r="W2" s="73" t="s">
        <v>203</v>
      </c>
      <c r="X2" s="73" t="s">
        <v>204</v>
      </c>
      <c r="Y2" s="73" t="s">
        <v>164</v>
      </c>
      <c r="Z2" s="73" t="s">
        <v>205</v>
      </c>
      <c r="AA2" s="73" t="s">
        <v>169</v>
      </c>
      <c r="AB2" s="73" t="s">
        <v>206</v>
      </c>
      <c r="AC2" s="73" t="s">
        <v>173</v>
      </c>
      <c r="AD2" s="73" t="s">
        <v>207</v>
      </c>
      <c r="AE2" s="73" t="s">
        <v>177</v>
      </c>
      <c r="AF2" s="73" t="s">
        <v>208</v>
      </c>
      <c r="AG2" s="73" t="s">
        <v>181</v>
      </c>
      <c r="AH2" s="73" t="s">
        <v>209</v>
      </c>
      <c r="AI2" s="74" t="s">
        <v>210</v>
      </c>
      <c r="AK2" s="73" t="s">
        <v>211</v>
      </c>
      <c r="AL2" s="73" t="s">
        <v>212</v>
      </c>
      <c r="AM2" s="73" t="s">
        <v>213</v>
      </c>
      <c r="AN2" s="73" t="s">
        <v>214</v>
      </c>
    </row>
    <row r="3" spans="1:40">
      <c r="A3" t="s">
        <v>215</v>
      </c>
      <c r="B3" s="72" t="s">
        <v>216</v>
      </c>
      <c r="C3" s="42">
        <v>1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AI3" s="75"/>
      <c r="AK3" s="42">
        <f>SUM(C3:AI3)*5</f>
        <v>50</v>
      </c>
      <c r="AL3" s="42">
        <f>AK3*9</f>
        <v>450</v>
      </c>
      <c r="AM3">
        <v>45</v>
      </c>
      <c r="AN3">
        <f>AL3*AM3</f>
        <v>20250</v>
      </c>
    </row>
    <row r="4" spans="1:40">
      <c r="A4" t="s">
        <v>215</v>
      </c>
      <c r="B4" s="72" t="s">
        <v>217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AI4" s="75"/>
      <c r="AK4" s="42">
        <f>SUM(C4:AI4)*5</f>
        <v>50</v>
      </c>
      <c r="AL4" s="42">
        <f>AK4*9</f>
        <v>450</v>
      </c>
      <c r="AM4">
        <v>51</v>
      </c>
      <c r="AN4">
        <f>AL4*AM4</f>
        <v>22950</v>
      </c>
    </row>
    <row r="5" spans="1:40">
      <c r="A5" t="s">
        <v>215</v>
      </c>
      <c r="B5" s="72" t="s">
        <v>218</v>
      </c>
      <c r="G5" s="42">
        <v>1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R5" s="42">
        <v>1</v>
      </c>
      <c r="AI5" s="75"/>
      <c r="AK5" s="42">
        <f>SUM(C5:AI5)*5</f>
        <v>60</v>
      </c>
      <c r="AL5" s="42">
        <f>AK5*9</f>
        <v>540</v>
      </c>
      <c r="AM5">
        <v>35</v>
      </c>
      <c r="AN5">
        <f>AL5*AM5</f>
        <v>18900</v>
      </c>
    </row>
    <row r="6" spans="1:40">
      <c r="A6" t="s">
        <v>215</v>
      </c>
      <c r="B6" s="72" t="s">
        <v>218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AI6" s="75"/>
      <c r="AK6" s="42">
        <f>SUM(C6:AI6)*5</f>
        <v>60</v>
      </c>
      <c r="AL6" s="42">
        <f>AK6*9</f>
        <v>540</v>
      </c>
      <c r="AM6">
        <v>35</v>
      </c>
      <c r="AN6">
        <f>AL6*AM6</f>
        <v>18900</v>
      </c>
    </row>
    <row r="7" spans="1:40" ht="15.75" thickBot="1">
      <c r="A7" t="s">
        <v>215</v>
      </c>
      <c r="B7" s="76" t="s">
        <v>219</v>
      </c>
      <c r="C7" s="77"/>
      <c r="D7" s="77"/>
      <c r="E7" s="77"/>
      <c r="F7" s="77"/>
      <c r="G7" s="77"/>
      <c r="H7" s="77"/>
      <c r="I7" s="77"/>
      <c r="J7" s="77"/>
      <c r="K7" s="77">
        <v>1</v>
      </c>
      <c r="L7" s="77">
        <v>1</v>
      </c>
      <c r="M7" s="77">
        <v>1</v>
      </c>
      <c r="N7" s="77">
        <v>1</v>
      </c>
      <c r="O7" s="77">
        <v>1</v>
      </c>
      <c r="P7" s="77">
        <v>1</v>
      </c>
      <c r="Q7" s="77">
        <v>1</v>
      </c>
      <c r="R7" s="77">
        <v>1</v>
      </c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8"/>
      <c r="AK7" s="42">
        <f>SUM(C7:AI7)*5</f>
        <v>40</v>
      </c>
      <c r="AL7" s="42">
        <f>AK7*9</f>
        <v>360</v>
      </c>
      <c r="AM7">
        <v>29</v>
      </c>
      <c r="AN7">
        <f>AL7*AM7</f>
        <v>10440</v>
      </c>
    </row>
    <row r="8" spans="1:40" ht="15.75" thickBot="1"/>
    <row r="9" spans="1:40" ht="14.25" customHeight="1">
      <c r="B9" s="69" t="s">
        <v>220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156" t="s">
        <v>186</v>
      </c>
      <c r="N9" s="158"/>
      <c r="O9" s="158"/>
      <c r="P9" s="184"/>
      <c r="Q9" s="157" t="s">
        <v>112</v>
      </c>
      <c r="R9" s="180"/>
      <c r="S9" s="180"/>
      <c r="T9" s="181"/>
      <c r="U9" s="156" t="s">
        <v>188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85"/>
    </row>
    <row r="10" spans="1:40">
      <c r="B10" s="72"/>
      <c r="M10" s="73" t="s">
        <v>189</v>
      </c>
      <c r="N10" s="73" t="s">
        <v>190</v>
      </c>
      <c r="O10" s="73" t="s">
        <v>191</v>
      </c>
      <c r="P10" s="73" t="s">
        <v>109</v>
      </c>
      <c r="Q10" s="73" t="s">
        <v>192</v>
      </c>
      <c r="R10" s="73" t="s">
        <v>193</v>
      </c>
      <c r="S10" s="73" t="s">
        <v>194</v>
      </c>
      <c r="T10" s="73" t="s">
        <v>195</v>
      </c>
      <c r="U10" s="73" t="s">
        <v>196</v>
      </c>
      <c r="V10" s="73" t="s">
        <v>197</v>
      </c>
      <c r="W10" s="73" t="s">
        <v>125</v>
      </c>
      <c r="X10" s="73" t="s">
        <v>198</v>
      </c>
      <c r="Y10" s="73" t="s">
        <v>132</v>
      </c>
      <c r="Z10" s="73" t="s">
        <v>153</v>
      </c>
      <c r="AA10" s="73" t="s">
        <v>141</v>
      </c>
      <c r="AB10" s="73" t="s">
        <v>199</v>
      </c>
      <c r="AC10" s="73" t="s">
        <v>147</v>
      </c>
      <c r="AD10" s="73" t="s">
        <v>200</v>
      </c>
      <c r="AE10" s="73" t="s">
        <v>201</v>
      </c>
      <c r="AF10" s="73" t="s">
        <v>202</v>
      </c>
      <c r="AG10" s="73" t="s">
        <v>203</v>
      </c>
      <c r="AH10" s="74" t="s">
        <v>204</v>
      </c>
      <c r="AK10" s="73" t="s">
        <v>211</v>
      </c>
      <c r="AL10" s="73" t="s">
        <v>212</v>
      </c>
    </row>
    <row r="11" spans="1:40">
      <c r="A11" t="s">
        <v>215</v>
      </c>
      <c r="B11" s="72" t="s">
        <v>216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75">
        <v>1</v>
      </c>
      <c r="AK11" s="42">
        <f t="shared" ref="AK11:AK16" si="0">SUM(C11:AI11)*5</f>
        <v>110</v>
      </c>
      <c r="AL11" s="42">
        <f t="shared" ref="AL11:AL16" si="1">AK11*9</f>
        <v>990</v>
      </c>
      <c r="AM11">
        <v>45</v>
      </c>
      <c r="AN11">
        <f t="shared" ref="AN11:AN16" si="2">AL11*AM11</f>
        <v>44550</v>
      </c>
    </row>
    <row r="12" spans="1:40">
      <c r="A12" t="s">
        <v>215</v>
      </c>
      <c r="B12" s="72" t="s">
        <v>217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75">
        <v>1</v>
      </c>
      <c r="AK12" s="42">
        <f t="shared" si="0"/>
        <v>110</v>
      </c>
      <c r="AL12" s="42">
        <f t="shared" si="1"/>
        <v>990</v>
      </c>
      <c r="AM12">
        <v>51</v>
      </c>
      <c r="AN12">
        <f t="shared" si="2"/>
        <v>50490</v>
      </c>
    </row>
    <row r="13" spans="1:40">
      <c r="A13" t="s">
        <v>215</v>
      </c>
      <c r="B13" s="72" t="s">
        <v>218</v>
      </c>
      <c r="Q13" s="42">
        <v>1</v>
      </c>
      <c r="R13" s="42">
        <v>1</v>
      </c>
      <c r="S13" s="42">
        <v>1</v>
      </c>
      <c r="T13" s="42">
        <v>1</v>
      </c>
      <c r="U13" s="42">
        <v>1</v>
      </c>
      <c r="V13" s="42">
        <v>1</v>
      </c>
      <c r="W13" s="42">
        <v>1</v>
      </c>
      <c r="X13" s="42">
        <v>1</v>
      </c>
      <c r="Y13" s="42">
        <v>1</v>
      </c>
      <c r="Z13" s="42">
        <v>1</v>
      </c>
      <c r="AA13" s="42">
        <v>1</v>
      </c>
      <c r="AB13" s="42">
        <v>1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75">
        <v>1</v>
      </c>
      <c r="AK13" s="42">
        <f t="shared" si="0"/>
        <v>90</v>
      </c>
      <c r="AL13" s="42">
        <f t="shared" si="1"/>
        <v>810</v>
      </c>
      <c r="AM13">
        <v>35</v>
      </c>
      <c r="AN13">
        <f t="shared" si="2"/>
        <v>28350</v>
      </c>
    </row>
    <row r="14" spans="1:40">
      <c r="A14" t="s">
        <v>215</v>
      </c>
      <c r="B14" s="72" t="s">
        <v>218</v>
      </c>
      <c r="S14" s="42">
        <v>1</v>
      </c>
      <c r="T14" s="42">
        <v>1</v>
      </c>
      <c r="U14" s="42">
        <v>1</v>
      </c>
      <c r="V14" s="42">
        <v>1</v>
      </c>
      <c r="W14" s="42">
        <v>1</v>
      </c>
      <c r="X14" s="42">
        <v>1</v>
      </c>
      <c r="Y14" s="42">
        <v>1</v>
      </c>
      <c r="Z14" s="42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1</v>
      </c>
      <c r="AF14" s="42">
        <v>1</v>
      </c>
      <c r="AG14" s="42">
        <v>1</v>
      </c>
      <c r="AH14" s="75">
        <v>1</v>
      </c>
      <c r="AK14" s="42">
        <f t="shared" si="0"/>
        <v>80</v>
      </c>
      <c r="AL14" s="42">
        <f t="shared" si="1"/>
        <v>720</v>
      </c>
      <c r="AM14">
        <v>35</v>
      </c>
      <c r="AN14">
        <f t="shared" si="2"/>
        <v>25200</v>
      </c>
    </row>
    <row r="15" spans="1:40" ht="15.75" thickBot="1">
      <c r="A15" t="s">
        <v>215</v>
      </c>
      <c r="B15" s="76" t="s">
        <v>219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  <c r="AD15" s="42">
        <v>1</v>
      </c>
      <c r="AE15" s="42">
        <v>1</v>
      </c>
      <c r="AF15" s="42">
        <v>1</v>
      </c>
      <c r="AG15" s="42">
        <v>1</v>
      </c>
      <c r="AH15" s="75">
        <v>1</v>
      </c>
      <c r="AK15" s="42">
        <f t="shared" si="0"/>
        <v>80</v>
      </c>
      <c r="AL15" s="42">
        <f t="shared" si="1"/>
        <v>720</v>
      </c>
      <c r="AM15">
        <v>29</v>
      </c>
      <c r="AN15">
        <f t="shared" si="2"/>
        <v>20880</v>
      </c>
    </row>
    <row r="16" spans="1:40" ht="15.75" thickBot="1">
      <c r="B16" s="76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>
        <v>1</v>
      </c>
      <c r="AF16" s="77">
        <v>1</v>
      </c>
      <c r="AG16" s="77">
        <v>1</v>
      </c>
      <c r="AH16" s="78">
        <v>1</v>
      </c>
      <c r="AK16" s="42">
        <f t="shared" si="0"/>
        <v>20</v>
      </c>
      <c r="AL16" s="42">
        <f t="shared" si="1"/>
        <v>180</v>
      </c>
      <c r="AM16">
        <v>27</v>
      </c>
      <c r="AN16">
        <f t="shared" si="2"/>
        <v>4860</v>
      </c>
    </row>
    <row r="18" spans="1:40" ht="15.75" thickBot="1">
      <c r="X18" s="83"/>
    </row>
    <row r="19" spans="1:40">
      <c r="B19" s="69" t="s">
        <v>222</v>
      </c>
      <c r="C19" s="70"/>
      <c r="D19" s="70"/>
      <c r="E19" s="70"/>
      <c r="F19" s="70"/>
      <c r="G19" s="70"/>
      <c r="H19" s="70"/>
      <c r="I19" s="70"/>
      <c r="J19" s="157" t="s">
        <v>186</v>
      </c>
      <c r="K19" s="180"/>
      <c r="L19" s="180"/>
      <c r="M19" s="180"/>
      <c r="N19" s="180"/>
      <c r="O19" s="180"/>
      <c r="P19" s="180"/>
      <c r="Q19" s="180" t="s">
        <v>223</v>
      </c>
      <c r="R19" s="180"/>
      <c r="S19" s="180"/>
      <c r="T19" s="180"/>
      <c r="U19" s="180"/>
      <c r="V19" s="180"/>
      <c r="W19" s="180"/>
      <c r="X19" s="181"/>
      <c r="Y19" s="157"/>
      <c r="Z19" s="180"/>
      <c r="AA19" s="180"/>
      <c r="AB19" s="181"/>
      <c r="AC19" s="157"/>
      <c r="AD19" s="182"/>
      <c r="AE19" s="182"/>
      <c r="AF19" s="182"/>
      <c r="AG19" s="70"/>
      <c r="AH19" s="71"/>
    </row>
    <row r="20" spans="1:40">
      <c r="B20" s="72"/>
      <c r="J20" s="73"/>
      <c r="K20" s="73" t="s">
        <v>101</v>
      </c>
      <c r="L20" s="73" t="s">
        <v>190</v>
      </c>
      <c r="M20" s="73" t="s">
        <v>191</v>
      </c>
      <c r="N20" s="73" t="s">
        <v>109</v>
      </c>
      <c r="O20" s="73" t="s">
        <v>192</v>
      </c>
      <c r="P20" s="73" t="s">
        <v>193</v>
      </c>
      <c r="Q20" s="73" t="s">
        <v>194</v>
      </c>
      <c r="R20" s="73" t="s">
        <v>195</v>
      </c>
      <c r="S20" s="73" t="s">
        <v>196</v>
      </c>
      <c r="T20" s="73" t="s">
        <v>197</v>
      </c>
      <c r="U20" s="73" t="s">
        <v>125</v>
      </c>
      <c r="V20" s="73" t="s">
        <v>198</v>
      </c>
      <c r="W20" s="73" t="s">
        <v>132</v>
      </c>
      <c r="X20" s="73" t="s">
        <v>153</v>
      </c>
      <c r="Y20" s="73" t="s">
        <v>141</v>
      </c>
      <c r="Z20" s="73" t="s">
        <v>199</v>
      </c>
      <c r="AA20" s="73" t="s">
        <v>147</v>
      </c>
      <c r="AB20" s="73" t="s">
        <v>200</v>
      </c>
      <c r="AC20" s="73" t="s">
        <v>201</v>
      </c>
      <c r="AD20" s="73" t="s">
        <v>202</v>
      </c>
      <c r="AE20" s="73" t="s">
        <v>203</v>
      </c>
      <c r="AH20" s="75"/>
      <c r="AK20" s="73" t="s">
        <v>211</v>
      </c>
      <c r="AL20" s="73" t="s">
        <v>212</v>
      </c>
    </row>
    <row r="21" spans="1:40">
      <c r="A21" t="s">
        <v>215</v>
      </c>
      <c r="B21" s="72" t="s">
        <v>224</v>
      </c>
      <c r="I21" s="42">
        <v>1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0.25</v>
      </c>
      <c r="Q21" s="42">
        <v>0.25</v>
      </c>
      <c r="R21" s="42">
        <v>0.25</v>
      </c>
      <c r="S21" s="42">
        <v>0.25</v>
      </c>
      <c r="T21" s="42">
        <v>0.25</v>
      </c>
      <c r="AH21" s="75"/>
      <c r="AK21" s="42">
        <f t="shared" ref="AK21:AK26" si="3">SUM(C21:AI21)*5</f>
        <v>41.25</v>
      </c>
      <c r="AL21" s="42">
        <f t="shared" ref="AL21:AL26" si="4">AK21*9</f>
        <v>371.25</v>
      </c>
      <c r="AM21">
        <v>43</v>
      </c>
      <c r="AN21">
        <f t="shared" ref="AN21:AN26" si="5">AL21*AM21</f>
        <v>15963.75</v>
      </c>
    </row>
    <row r="22" spans="1:40">
      <c r="A22" t="s">
        <v>225</v>
      </c>
      <c r="B22" s="72" t="s">
        <v>226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T22" s="42">
        <v>1</v>
      </c>
      <c r="AH22" s="75"/>
      <c r="AK22" s="42">
        <f t="shared" si="3"/>
        <v>40</v>
      </c>
      <c r="AL22" s="42">
        <f t="shared" si="4"/>
        <v>360</v>
      </c>
      <c r="AM22">
        <v>39</v>
      </c>
      <c r="AN22">
        <f t="shared" si="5"/>
        <v>14040</v>
      </c>
    </row>
    <row r="23" spans="1:40">
      <c r="A23" t="s">
        <v>225</v>
      </c>
      <c r="B23" s="72" t="s">
        <v>227</v>
      </c>
      <c r="AH23" s="75"/>
      <c r="AK23" s="42">
        <f t="shared" si="3"/>
        <v>0</v>
      </c>
      <c r="AL23" s="42">
        <f t="shared" si="4"/>
        <v>0</v>
      </c>
      <c r="AM23">
        <v>31</v>
      </c>
      <c r="AN23">
        <f t="shared" si="5"/>
        <v>0</v>
      </c>
    </row>
    <row r="24" spans="1:40">
      <c r="A24" t="s">
        <v>215</v>
      </c>
      <c r="B24" s="72" t="s">
        <v>228</v>
      </c>
      <c r="M24" s="42">
        <v>1</v>
      </c>
      <c r="N24" s="42">
        <v>1</v>
      </c>
      <c r="O24" s="42">
        <v>1</v>
      </c>
      <c r="P24" s="42">
        <v>1</v>
      </c>
      <c r="Q24" s="42">
        <v>1</v>
      </c>
      <c r="R24" s="42">
        <v>1</v>
      </c>
      <c r="S24" s="42">
        <v>1</v>
      </c>
      <c r="T24" s="42">
        <v>1</v>
      </c>
      <c r="AH24" s="75"/>
      <c r="AK24" s="42">
        <f t="shared" si="3"/>
        <v>40</v>
      </c>
      <c r="AL24" s="42">
        <f t="shared" si="4"/>
        <v>360</v>
      </c>
      <c r="AM24">
        <v>24</v>
      </c>
      <c r="AN24">
        <f t="shared" si="5"/>
        <v>8640</v>
      </c>
    </row>
    <row r="25" spans="1:40">
      <c r="A25" t="s">
        <v>215</v>
      </c>
      <c r="B25" s="72" t="s">
        <v>228</v>
      </c>
      <c r="M25" s="42">
        <v>1</v>
      </c>
      <c r="N25" s="42">
        <v>1</v>
      </c>
      <c r="O25" s="42">
        <v>1</v>
      </c>
      <c r="P25" s="42">
        <v>1</v>
      </c>
      <c r="Q25" s="42">
        <v>1</v>
      </c>
      <c r="R25" s="42">
        <v>1</v>
      </c>
      <c r="S25" s="42">
        <v>1</v>
      </c>
      <c r="T25" s="42">
        <v>1</v>
      </c>
      <c r="AH25" s="75"/>
      <c r="AK25" s="42">
        <f t="shared" si="3"/>
        <v>40</v>
      </c>
      <c r="AL25" s="42">
        <f t="shared" si="4"/>
        <v>360</v>
      </c>
      <c r="AM25">
        <v>24</v>
      </c>
      <c r="AN25">
        <f t="shared" si="5"/>
        <v>8640</v>
      </c>
    </row>
    <row r="26" spans="1:40" ht="15.75" thickBot="1">
      <c r="A26" t="s">
        <v>215</v>
      </c>
      <c r="B26" s="87" t="s">
        <v>229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8"/>
      <c r="AK26" s="42">
        <f t="shared" si="3"/>
        <v>0</v>
      </c>
      <c r="AL26" s="42">
        <f t="shared" si="4"/>
        <v>0</v>
      </c>
      <c r="AM26">
        <v>24</v>
      </c>
      <c r="AN26">
        <f t="shared" si="5"/>
        <v>0</v>
      </c>
    </row>
    <row r="27" spans="1:40">
      <c r="B27" s="72"/>
      <c r="AH27" s="75"/>
      <c r="AK27" s="42"/>
      <c r="AL27" s="42"/>
    </row>
    <row r="28" spans="1:40">
      <c r="B28" s="72"/>
      <c r="AH28" s="75"/>
      <c r="AK28" s="42"/>
      <c r="AL28" s="42"/>
    </row>
    <row r="29" spans="1:40" ht="15.75" thickBot="1">
      <c r="B29" s="72"/>
      <c r="AH29" s="75"/>
      <c r="AK29" s="42"/>
      <c r="AL29" s="42"/>
    </row>
    <row r="30" spans="1:40">
      <c r="B30" s="69" t="s">
        <v>230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4"/>
      <c r="T30" s="84"/>
      <c r="U30" s="84"/>
      <c r="V30" s="84"/>
      <c r="W30" s="84"/>
      <c r="X30" s="85"/>
      <c r="Y30" s="86"/>
      <c r="Z30" s="84"/>
      <c r="AA30" s="84"/>
      <c r="AB30" s="85"/>
      <c r="AC30" s="86"/>
      <c r="AD30" s="70"/>
      <c r="AE30" s="70"/>
      <c r="AF30" s="70"/>
      <c r="AG30" s="70"/>
      <c r="AH30" s="71"/>
    </row>
    <row r="31" spans="1:40">
      <c r="B31" s="72"/>
      <c r="U31" s="73" t="s">
        <v>101</v>
      </c>
      <c r="V31" s="73" t="s">
        <v>190</v>
      </c>
      <c r="W31" s="73" t="s">
        <v>191</v>
      </c>
      <c r="X31" s="73" t="s">
        <v>109</v>
      </c>
      <c r="Y31" s="73" t="s">
        <v>192</v>
      </c>
      <c r="Z31" s="73" t="s">
        <v>193</v>
      </c>
      <c r="AA31" s="73" t="s">
        <v>194</v>
      </c>
      <c r="AB31" s="73" t="s">
        <v>195</v>
      </c>
      <c r="AC31" s="73" t="s">
        <v>196</v>
      </c>
      <c r="AD31" s="73" t="s">
        <v>197</v>
      </c>
      <c r="AE31" s="73" t="s">
        <v>125</v>
      </c>
      <c r="AF31" s="73" t="s">
        <v>198</v>
      </c>
      <c r="AG31" s="73" t="s">
        <v>132</v>
      </c>
      <c r="AH31" s="73" t="s">
        <v>153</v>
      </c>
      <c r="AK31" s="73" t="s">
        <v>211</v>
      </c>
      <c r="AL31" s="73" t="s">
        <v>212</v>
      </c>
    </row>
    <row r="32" spans="1:40">
      <c r="A32" t="s">
        <v>215</v>
      </c>
      <c r="B32" s="88" t="s">
        <v>231</v>
      </c>
      <c r="U32" s="42">
        <v>1</v>
      </c>
      <c r="V32" s="42">
        <v>1</v>
      </c>
      <c r="W32" s="42">
        <v>1</v>
      </c>
      <c r="X32" s="42">
        <v>1</v>
      </c>
      <c r="Y32" s="42">
        <v>1</v>
      </c>
      <c r="Z32" s="42">
        <v>0.25</v>
      </c>
      <c r="AA32" s="42">
        <v>0.25</v>
      </c>
      <c r="AB32" s="42">
        <v>0.25</v>
      </c>
      <c r="AC32" s="42">
        <v>0.25</v>
      </c>
      <c r="AD32" s="42">
        <v>0.25</v>
      </c>
      <c r="AK32" s="42">
        <f t="shared" ref="AK32:AK37" si="6">SUM(C32:AI32)*5</f>
        <v>31.25</v>
      </c>
      <c r="AL32" s="42">
        <f t="shared" ref="AL32:AL37" si="7">AK32*9</f>
        <v>281.25</v>
      </c>
      <c r="AM32">
        <v>34</v>
      </c>
      <c r="AN32">
        <f t="shared" ref="AN32:AN37" si="8">AL32*AM32</f>
        <v>9562.5</v>
      </c>
    </row>
    <row r="33" spans="1:40">
      <c r="A33" t="s">
        <v>225</v>
      </c>
      <c r="B33" s="72" t="s">
        <v>226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B33" s="42">
        <v>1</v>
      </c>
      <c r="AC33" s="42">
        <v>1</v>
      </c>
      <c r="AD33" s="42">
        <v>1</v>
      </c>
      <c r="AE33" s="42">
        <v>1</v>
      </c>
      <c r="AF33" s="42">
        <v>1</v>
      </c>
      <c r="AG33" s="42">
        <v>1</v>
      </c>
      <c r="AH33" s="42">
        <v>1</v>
      </c>
      <c r="AK33" s="42">
        <f t="shared" si="6"/>
        <v>60</v>
      </c>
      <c r="AL33" s="42">
        <f t="shared" si="7"/>
        <v>540</v>
      </c>
      <c r="AM33">
        <v>39</v>
      </c>
      <c r="AN33">
        <f t="shared" si="8"/>
        <v>21060</v>
      </c>
    </row>
    <row r="34" spans="1:40">
      <c r="A34" t="s">
        <v>225</v>
      </c>
      <c r="B34" s="72" t="s">
        <v>227</v>
      </c>
      <c r="AK34" s="42">
        <f t="shared" si="6"/>
        <v>0</v>
      </c>
      <c r="AL34" s="42">
        <f t="shared" si="7"/>
        <v>0</v>
      </c>
      <c r="AM34">
        <v>31</v>
      </c>
      <c r="AN34">
        <f t="shared" si="8"/>
        <v>0</v>
      </c>
    </row>
    <row r="35" spans="1:40">
      <c r="A35" t="s">
        <v>215</v>
      </c>
      <c r="B35" s="72" t="s">
        <v>228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  <c r="AD35" s="42">
        <v>1</v>
      </c>
      <c r="AE35" s="42">
        <v>1</v>
      </c>
      <c r="AF35" s="42">
        <v>1</v>
      </c>
      <c r="AG35" s="42">
        <v>1</v>
      </c>
      <c r="AH35" s="42">
        <v>1</v>
      </c>
      <c r="AK35" s="42">
        <f t="shared" si="6"/>
        <v>60</v>
      </c>
      <c r="AL35" s="42">
        <f t="shared" si="7"/>
        <v>540</v>
      </c>
      <c r="AM35">
        <v>24</v>
      </c>
      <c r="AN35">
        <f t="shared" si="8"/>
        <v>12960</v>
      </c>
    </row>
    <row r="36" spans="1:40">
      <c r="A36" t="s">
        <v>215</v>
      </c>
      <c r="B36" s="72" t="s">
        <v>228</v>
      </c>
      <c r="AK36" s="42">
        <f t="shared" si="6"/>
        <v>0</v>
      </c>
      <c r="AL36" s="42">
        <f t="shared" si="7"/>
        <v>0</v>
      </c>
      <c r="AM36">
        <v>24</v>
      </c>
      <c r="AN36">
        <f t="shared" si="8"/>
        <v>0</v>
      </c>
    </row>
    <row r="37" spans="1:40" ht="15.75" thickBot="1">
      <c r="A37" t="s">
        <v>215</v>
      </c>
      <c r="B37" s="87" t="s">
        <v>229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K37" s="42">
        <f t="shared" si="6"/>
        <v>0</v>
      </c>
      <c r="AL37" s="42">
        <f t="shared" si="7"/>
        <v>0</v>
      </c>
      <c r="AM37">
        <v>24</v>
      </c>
      <c r="AN37">
        <f t="shared" si="8"/>
        <v>0</v>
      </c>
    </row>
    <row r="38" spans="1:40" ht="15.75" thickBot="1">
      <c r="B38" s="72"/>
      <c r="AH38" s="75"/>
      <c r="AK38" s="42"/>
      <c r="AL38" s="42"/>
    </row>
    <row r="39" spans="1:40" ht="15" customHeight="1">
      <c r="B39" s="69" t="s">
        <v>232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40">
      <c r="B40" s="72"/>
      <c r="C40" s="73" t="s">
        <v>189</v>
      </c>
      <c r="D40" s="73" t="s">
        <v>190</v>
      </c>
      <c r="E40" s="73" t="s">
        <v>191</v>
      </c>
      <c r="F40" s="73" t="s">
        <v>109</v>
      </c>
      <c r="G40" s="73" t="s">
        <v>192</v>
      </c>
      <c r="H40" s="73" t="s">
        <v>193</v>
      </c>
      <c r="I40" s="73" t="s">
        <v>194</v>
      </c>
      <c r="J40" s="73" t="s">
        <v>195</v>
      </c>
      <c r="K40" s="73" t="s">
        <v>196</v>
      </c>
      <c r="L40" s="73" t="s">
        <v>197</v>
      </c>
      <c r="M40" s="73" t="s">
        <v>125</v>
      </c>
      <c r="N40" s="73" t="s">
        <v>198</v>
      </c>
      <c r="O40" s="73" t="s">
        <v>132</v>
      </c>
      <c r="P40" s="73" t="s">
        <v>153</v>
      </c>
      <c r="Q40" s="73" t="s">
        <v>141</v>
      </c>
      <c r="R40" s="73" t="s">
        <v>199</v>
      </c>
      <c r="S40" s="73" t="s">
        <v>147</v>
      </c>
      <c r="T40" s="73" t="s">
        <v>200</v>
      </c>
      <c r="U40" s="73" t="s">
        <v>201</v>
      </c>
      <c r="V40" s="73" t="s">
        <v>202</v>
      </c>
      <c r="W40" s="73" t="s">
        <v>203</v>
      </c>
      <c r="X40" s="73" t="s">
        <v>204</v>
      </c>
      <c r="Y40" s="73" t="s">
        <v>164</v>
      </c>
      <c r="AH40" s="75"/>
      <c r="AK40" s="73" t="s">
        <v>211</v>
      </c>
      <c r="AL40" s="73" t="s">
        <v>212</v>
      </c>
    </row>
    <row r="41" spans="1:40">
      <c r="A41" t="s">
        <v>225</v>
      </c>
      <c r="B41" s="72" t="s">
        <v>233</v>
      </c>
      <c r="C41" s="42">
        <v>0.25</v>
      </c>
      <c r="D41" s="42">
        <v>0.25</v>
      </c>
      <c r="E41" s="42">
        <v>0.25</v>
      </c>
      <c r="F41" s="42">
        <v>0.25</v>
      </c>
      <c r="G41" s="42">
        <v>0.25</v>
      </c>
      <c r="H41" s="42">
        <v>0.25</v>
      </c>
      <c r="I41" s="42">
        <v>0.25</v>
      </c>
      <c r="J41" s="42">
        <v>0.25</v>
      </c>
      <c r="K41" s="42">
        <v>0.25</v>
      </c>
      <c r="L41" s="42">
        <v>0.25</v>
      </c>
      <c r="M41" s="42">
        <v>0.25</v>
      </c>
      <c r="N41" s="42">
        <v>0.25</v>
      </c>
      <c r="AH41" s="75"/>
      <c r="AK41" s="42">
        <f>SUM(C41:AI41)*5</f>
        <v>15</v>
      </c>
      <c r="AL41" s="42">
        <f>AK41*9</f>
        <v>135</v>
      </c>
      <c r="AM41">
        <v>48</v>
      </c>
      <c r="AN41">
        <f>AL41*AM41</f>
        <v>6480</v>
      </c>
    </row>
    <row r="42" spans="1:40">
      <c r="A42" t="s">
        <v>225</v>
      </c>
      <c r="B42" s="72" t="s">
        <v>234</v>
      </c>
      <c r="C42" s="42">
        <v>1</v>
      </c>
      <c r="D42" s="42">
        <v>1</v>
      </c>
      <c r="E42" s="42">
        <v>1</v>
      </c>
      <c r="F42" s="42">
        <v>1</v>
      </c>
      <c r="AH42" s="75"/>
      <c r="AK42" s="42">
        <f>SUM(C42:AI42)*5</f>
        <v>20</v>
      </c>
      <c r="AL42" s="42">
        <f>AK42*9</f>
        <v>180</v>
      </c>
      <c r="AM42">
        <v>22</v>
      </c>
      <c r="AN42">
        <f>AL42*AM42</f>
        <v>3960</v>
      </c>
    </row>
    <row r="43" spans="1:40">
      <c r="A43" t="s">
        <v>225</v>
      </c>
      <c r="B43" s="72" t="s">
        <v>235</v>
      </c>
      <c r="C43" s="42">
        <v>0.5</v>
      </c>
      <c r="D43" s="42">
        <v>0.5</v>
      </c>
      <c r="E43" s="42">
        <v>0.5</v>
      </c>
      <c r="F43" s="42">
        <v>0.5</v>
      </c>
      <c r="G43" s="42">
        <v>0.5</v>
      </c>
      <c r="H43" s="42">
        <v>0.5</v>
      </c>
      <c r="I43" s="42">
        <v>0.5</v>
      </c>
      <c r="J43" s="42">
        <v>0.5</v>
      </c>
      <c r="K43" s="42">
        <v>0.5</v>
      </c>
      <c r="L43" s="42">
        <v>0.5</v>
      </c>
      <c r="AH43" s="75"/>
      <c r="AK43" s="42">
        <f>SUM(C43:AI43)*5</f>
        <v>25</v>
      </c>
      <c r="AL43" s="42">
        <f>AK43*9</f>
        <v>225</v>
      </c>
      <c r="AM43">
        <v>30</v>
      </c>
      <c r="AN43">
        <f>AL43*AM43</f>
        <v>6750</v>
      </c>
    </row>
    <row r="44" spans="1:40">
      <c r="A44" t="s">
        <v>225</v>
      </c>
      <c r="B44" s="72" t="s">
        <v>236</v>
      </c>
      <c r="C44" s="42">
        <v>1</v>
      </c>
      <c r="D44" s="42">
        <v>1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v>1</v>
      </c>
      <c r="K44" s="42">
        <v>1</v>
      </c>
      <c r="L44" s="42">
        <v>1</v>
      </c>
      <c r="M44" s="42">
        <v>1</v>
      </c>
      <c r="N44" s="42">
        <v>1</v>
      </c>
      <c r="AH44" s="75"/>
      <c r="AK44" s="42">
        <f>SUM(C44:AI44)*5</f>
        <v>60</v>
      </c>
      <c r="AL44" s="42">
        <f>AK44*9</f>
        <v>540</v>
      </c>
      <c r="AM44">
        <v>30</v>
      </c>
      <c r="AN44">
        <f>AL44*AM44</f>
        <v>16200</v>
      </c>
    </row>
    <row r="45" spans="1:40" ht="15.75" thickBot="1">
      <c r="A45" t="s">
        <v>225</v>
      </c>
      <c r="B45" s="76" t="s">
        <v>237</v>
      </c>
      <c r="C45" s="77"/>
      <c r="D45" s="77"/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7">
        <v>1</v>
      </c>
      <c r="P45" s="77">
        <v>1</v>
      </c>
      <c r="Q45" s="77">
        <v>1</v>
      </c>
      <c r="R45" s="77">
        <v>1</v>
      </c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8"/>
      <c r="AK45" s="42">
        <f>SUM(C45:AI45)*5</f>
        <v>70</v>
      </c>
      <c r="AL45" s="42">
        <f>AK45*9</f>
        <v>630</v>
      </c>
      <c r="AM45">
        <v>24</v>
      </c>
      <c r="AN45">
        <f>AL45*AM45</f>
        <v>15120</v>
      </c>
    </row>
    <row r="46" spans="1:40" ht="15.75" thickBot="1"/>
    <row r="47" spans="1:40" ht="15" customHeight="1">
      <c r="B47" s="69" t="s">
        <v>238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1"/>
    </row>
    <row r="48" spans="1:40">
      <c r="B48" s="72"/>
      <c r="C48" s="73" t="s">
        <v>189</v>
      </c>
      <c r="D48" s="73" t="s">
        <v>190</v>
      </c>
      <c r="E48" s="73" t="s">
        <v>191</v>
      </c>
      <c r="F48" s="73" t="s">
        <v>109</v>
      </c>
      <c r="G48" s="73" t="s">
        <v>192</v>
      </c>
      <c r="H48" s="73" t="s">
        <v>193</v>
      </c>
      <c r="I48" s="73" t="s">
        <v>194</v>
      </c>
      <c r="J48" s="73" t="s">
        <v>195</v>
      </c>
      <c r="K48" s="73" t="s">
        <v>196</v>
      </c>
      <c r="L48" s="73" t="s">
        <v>197</v>
      </c>
      <c r="M48" s="73" t="s">
        <v>125</v>
      </c>
      <c r="N48" s="73" t="s">
        <v>198</v>
      </c>
      <c r="O48" s="73" t="s">
        <v>132</v>
      </c>
      <c r="P48" s="73" t="s">
        <v>153</v>
      </c>
      <c r="Q48" s="73" t="s">
        <v>141</v>
      </c>
      <c r="R48" s="73" t="s">
        <v>199</v>
      </c>
      <c r="S48" s="73" t="s">
        <v>147</v>
      </c>
      <c r="T48" s="73" t="s">
        <v>200</v>
      </c>
      <c r="U48" s="73" t="s">
        <v>201</v>
      </c>
      <c r="V48" s="73" t="s">
        <v>202</v>
      </c>
      <c r="W48" s="73" t="s">
        <v>203</v>
      </c>
      <c r="X48" s="73" t="s">
        <v>204</v>
      </c>
      <c r="Y48" s="73" t="s">
        <v>164</v>
      </c>
      <c r="Z48" s="73" t="s">
        <v>205</v>
      </c>
      <c r="AA48" s="73" t="s">
        <v>169</v>
      </c>
      <c r="AB48" s="73" t="s">
        <v>206</v>
      </c>
      <c r="AC48" s="73" t="s">
        <v>173</v>
      </c>
      <c r="AD48" s="73" t="s">
        <v>207</v>
      </c>
      <c r="AE48" s="73" t="s">
        <v>177</v>
      </c>
      <c r="AF48" s="73" t="s">
        <v>208</v>
      </c>
      <c r="AG48" s="73" t="s">
        <v>181</v>
      </c>
      <c r="AH48" s="74" t="s">
        <v>209</v>
      </c>
      <c r="AK48" s="73" t="s">
        <v>211</v>
      </c>
      <c r="AL48" s="73" t="s">
        <v>212</v>
      </c>
    </row>
    <row r="49" spans="1:41">
      <c r="A49" t="s">
        <v>215</v>
      </c>
      <c r="B49" s="72" t="s">
        <v>239</v>
      </c>
      <c r="C49" s="42">
        <v>1</v>
      </c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1</v>
      </c>
      <c r="S49" s="42">
        <v>1</v>
      </c>
      <c r="T49" s="42">
        <v>1</v>
      </c>
      <c r="U49" s="42">
        <v>1</v>
      </c>
      <c r="V49" s="42">
        <v>1</v>
      </c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>
        <v>1</v>
      </c>
      <c r="AG49" s="42">
        <v>1</v>
      </c>
      <c r="AH49" s="75">
        <v>1</v>
      </c>
      <c r="AK49" s="42">
        <f>SUM(C49:AI49)*5</f>
        <v>160</v>
      </c>
      <c r="AL49" s="42">
        <f>AK49*9</f>
        <v>1440</v>
      </c>
      <c r="AM49">
        <v>44</v>
      </c>
      <c r="AN49">
        <f>AL49*AM49</f>
        <v>63360</v>
      </c>
    </row>
    <row r="50" spans="1:41">
      <c r="A50" t="s">
        <v>225</v>
      </c>
      <c r="B50" s="72" t="s">
        <v>240</v>
      </c>
      <c r="C50" s="42">
        <v>0.1</v>
      </c>
      <c r="D50" s="42">
        <v>0.1</v>
      </c>
      <c r="E50" s="42">
        <v>0.1</v>
      </c>
      <c r="F50" s="42">
        <v>0.1</v>
      </c>
      <c r="G50" s="42">
        <v>0.05</v>
      </c>
      <c r="H50" s="42">
        <v>0.05</v>
      </c>
      <c r="I50" s="42">
        <v>0.05</v>
      </c>
      <c r="J50" s="42">
        <v>0.05</v>
      </c>
      <c r="K50" s="42">
        <v>0.03</v>
      </c>
      <c r="L50" s="42">
        <v>0.03</v>
      </c>
      <c r="M50" s="42">
        <v>0.03</v>
      </c>
      <c r="N50" s="42">
        <v>0.03</v>
      </c>
      <c r="AH50" s="75"/>
      <c r="AK50" s="42">
        <f>SUM(C50:AI50)*5</f>
        <v>3.600000000000001</v>
      </c>
      <c r="AL50" s="42">
        <f>AK50*9</f>
        <v>32.400000000000006</v>
      </c>
      <c r="AM50">
        <v>286</v>
      </c>
      <c r="AN50">
        <f>AL50*AM50</f>
        <v>9266.4000000000015</v>
      </c>
    </row>
    <row r="51" spans="1:41">
      <c r="A51" t="s">
        <v>215</v>
      </c>
      <c r="B51" s="72" t="s">
        <v>241</v>
      </c>
      <c r="C51" s="42">
        <v>0.1</v>
      </c>
      <c r="D51" s="42">
        <v>0.1</v>
      </c>
      <c r="E51" s="42">
        <v>0.1</v>
      </c>
      <c r="F51" s="42">
        <v>0.1</v>
      </c>
      <c r="G51" s="42">
        <v>0.1</v>
      </c>
      <c r="H51" s="42">
        <v>0.1</v>
      </c>
      <c r="I51" s="42">
        <v>0.1</v>
      </c>
      <c r="J51" s="42">
        <v>0.1</v>
      </c>
      <c r="K51" s="42">
        <v>0.1</v>
      </c>
      <c r="L51" s="42">
        <v>0.1</v>
      </c>
      <c r="M51" s="42">
        <v>0.1</v>
      </c>
      <c r="N51" s="42">
        <v>0.1</v>
      </c>
      <c r="O51" s="42">
        <v>0.1</v>
      </c>
      <c r="P51" s="42">
        <v>0.1</v>
      </c>
      <c r="Q51" s="42">
        <v>0.1</v>
      </c>
      <c r="R51" s="42">
        <v>0.1</v>
      </c>
      <c r="S51" s="42">
        <v>0.1</v>
      </c>
      <c r="T51" s="42">
        <v>0.1</v>
      </c>
      <c r="U51" s="42">
        <v>0.1</v>
      </c>
      <c r="V51" s="42">
        <v>0.1</v>
      </c>
      <c r="W51" s="42">
        <v>0.1</v>
      </c>
      <c r="X51" s="42">
        <v>0.1</v>
      </c>
      <c r="Y51" s="42">
        <v>0.1</v>
      </c>
      <c r="Z51" s="42">
        <v>0.1</v>
      </c>
      <c r="AA51" s="42">
        <v>0.1</v>
      </c>
      <c r="AB51" s="42">
        <v>0.1</v>
      </c>
      <c r="AC51" s="42">
        <v>0.1</v>
      </c>
      <c r="AD51" s="42">
        <v>0.1</v>
      </c>
      <c r="AE51" s="42">
        <v>0.1</v>
      </c>
      <c r="AF51" s="42">
        <v>0.1</v>
      </c>
      <c r="AG51" s="42">
        <v>0.1</v>
      </c>
      <c r="AH51" s="75">
        <v>0.1</v>
      </c>
      <c r="AK51" s="42">
        <f>SUM(C51:AI51)*5</f>
        <v>16.000000000000007</v>
      </c>
      <c r="AL51" s="42">
        <f>AK51*9</f>
        <v>144.00000000000006</v>
      </c>
      <c r="AM51">
        <v>50</v>
      </c>
      <c r="AN51">
        <f>AL51*AM51</f>
        <v>7200.0000000000027</v>
      </c>
    </row>
    <row r="52" spans="1:41" ht="15.75" thickBot="1"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8"/>
      <c r="AK52" s="42">
        <f>SUM(C52:AI52)*5</f>
        <v>0</v>
      </c>
      <c r="AL52" s="42">
        <f>AK52*9</f>
        <v>0</v>
      </c>
      <c r="AN52">
        <f>AL52*AM52</f>
        <v>0</v>
      </c>
    </row>
    <row r="55" spans="1:41">
      <c r="AK55">
        <f>SUM(AK2:AK52)</f>
        <v>1432.1</v>
      </c>
      <c r="AL55">
        <f>SUM(AL2:AL52)</f>
        <v>12888.9</v>
      </c>
      <c r="AN55">
        <f>SUM(AN2:AN52)</f>
        <v>484972.65</v>
      </c>
      <c r="AO55" t="s">
        <v>334</v>
      </c>
    </row>
  </sheetData>
  <mergeCells count="10">
    <mergeCell ref="J19:P19"/>
    <mergeCell ref="Q19:X19"/>
    <mergeCell ref="Y19:AB19"/>
    <mergeCell ref="AC19:AF19"/>
    <mergeCell ref="C1:F1"/>
    <mergeCell ref="G1:J1"/>
    <mergeCell ref="L1:T1"/>
    <mergeCell ref="M9:P9"/>
    <mergeCell ref="Q9:T9"/>
    <mergeCell ref="U9:AH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407B-B5D6-4AEF-80FF-BB621E044DC3}">
  <sheetPr>
    <tabColor rgb="FFC00000"/>
  </sheetPr>
  <dimension ref="A1:AO55"/>
  <sheetViews>
    <sheetView zoomScale="91" zoomScaleNormal="115" workbookViewId="0">
      <selection activeCell="A19" sqref="A19"/>
    </sheetView>
  </sheetViews>
  <sheetFormatPr defaultRowHeight="15"/>
  <cols>
    <col min="2" max="2" width="24.85546875" style="42" customWidth="1"/>
    <col min="3" max="35" width="7.5703125" style="42" customWidth="1"/>
    <col min="36" max="36" width="9.140625" bestFit="1" customWidth="1"/>
    <col min="37" max="37" width="11.85546875" bestFit="1" customWidth="1"/>
    <col min="38" max="38" width="9.140625" bestFit="1" customWidth="1"/>
    <col min="39" max="39" width="12.140625" customWidth="1"/>
    <col min="40" max="40" width="11.140625" customWidth="1"/>
  </cols>
  <sheetData>
    <row r="1" spans="1:40" ht="30.75" customHeight="1">
      <c r="A1" t="s">
        <v>184</v>
      </c>
      <c r="B1" s="69" t="s">
        <v>185</v>
      </c>
      <c r="C1" s="156" t="s">
        <v>186</v>
      </c>
      <c r="D1" s="183"/>
      <c r="E1" s="183"/>
      <c r="F1" s="183"/>
      <c r="G1" s="157" t="s">
        <v>187</v>
      </c>
      <c r="H1" s="182"/>
      <c r="I1" s="182"/>
      <c r="J1" s="182"/>
      <c r="K1" s="68"/>
      <c r="L1" s="158" t="s">
        <v>188</v>
      </c>
      <c r="M1" s="158"/>
      <c r="N1" s="158"/>
      <c r="O1" s="158"/>
      <c r="P1" s="158"/>
      <c r="Q1" s="158"/>
      <c r="R1" s="158"/>
      <c r="S1" s="158"/>
      <c r="T1" s="158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</row>
    <row r="2" spans="1:40">
      <c r="B2" s="72"/>
      <c r="C2" s="73" t="s">
        <v>189</v>
      </c>
      <c r="D2" s="73" t="s">
        <v>190</v>
      </c>
      <c r="E2" s="73" t="s">
        <v>191</v>
      </c>
      <c r="F2" s="73" t="s">
        <v>109</v>
      </c>
      <c r="G2" s="73" t="s">
        <v>192</v>
      </c>
      <c r="H2" s="73" t="s">
        <v>193</v>
      </c>
      <c r="I2" s="73" t="s">
        <v>194</v>
      </c>
      <c r="J2" s="73" t="s">
        <v>195</v>
      </c>
      <c r="K2" s="73" t="s">
        <v>196</v>
      </c>
      <c r="L2" s="73" t="s">
        <v>197</v>
      </c>
      <c r="M2" s="73" t="s">
        <v>125</v>
      </c>
      <c r="N2" s="73" t="s">
        <v>198</v>
      </c>
      <c r="O2" s="73" t="s">
        <v>132</v>
      </c>
      <c r="P2" s="73" t="s">
        <v>153</v>
      </c>
      <c r="Q2" s="73" t="s">
        <v>141</v>
      </c>
      <c r="R2" s="73" t="s">
        <v>199</v>
      </c>
      <c r="S2" s="73" t="s">
        <v>147</v>
      </c>
      <c r="T2" s="73" t="s">
        <v>200</v>
      </c>
      <c r="U2" s="73" t="s">
        <v>201</v>
      </c>
      <c r="V2" s="73" t="s">
        <v>202</v>
      </c>
      <c r="W2" s="73" t="s">
        <v>203</v>
      </c>
      <c r="X2" s="73" t="s">
        <v>204</v>
      </c>
      <c r="Y2" s="73" t="s">
        <v>164</v>
      </c>
      <c r="Z2" s="73" t="s">
        <v>205</v>
      </c>
      <c r="AA2" s="73" t="s">
        <v>169</v>
      </c>
      <c r="AB2" s="73" t="s">
        <v>206</v>
      </c>
      <c r="AC2" s="73" t="s">
        <v>173</v>
      </c>
      <c r="AD2" s="73" t="s">
        <v>207</v>
      </c>
      <c r="AE2" s="73" t="s">
        <v>177</v>
      </c>
      <c r="AF2" s="73" t="s">
        <v>208</v>
      </c>
      <c r="AG2" s="73" t="s">
        <v>181</v>
      </c>
      <c r="AH2" s="73" t="s">
        <v>209</v>
      </c>
      <c r="AI2" s="74" t="s">
        <v>210</v>
      </c>
      <c r="AK2" s="73" t="s">
        <v>211</v>
      </c>
      <c r="AL2" s="73" t="s">
        <v>212</v>
      </c>
      <c r="AM2" s="73" t="s">
        <v>213</v>
      </c>
      <c r="AN2" s="73" t="s">
        <v>214</v>
      </c>
    </row>
    <row r="3" spans="1:40">
      <c r="A3" t="s">
        <v>215</v>
      </c>
      <c r="B3" s="72" t="s">
        <v>216</v>
      </c>
      <c r="C3" s="42">
        <v>1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AI3" s="75"/>
      <c r="AK3" s="42">
        <f>SUM(C3:AI3)*5</f>
        <v>50</v>
      </c>
      <c r="AL3" s="42">
        <f>AK3*9</f>
        <v>450</v>
      </c>
      <c r="AM3">
        <v>45</v>
      </c>
      <c r="AN3">
        <f>AL3*AM3</f>
        <v>20250</v>
      </c>
    </row>
    <row r="4" spans="1:40">
      <c r="A4" t="s">
        <v>215</v>
      </c>
      <c r="B4" s="72" t="s">
        <v>217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AI4" s="75"/>
      <c r="AK4" s="42">
        <f>SUM(C4:AI4)*5</f>
        <v>50</v>
      </c>
      <c r="AL4" s="42">
        <f>AK4*9</f>
        <v>450</v>
      </c>
      <c r="AM4">
        <v>51</v>
      </c>
      <c r="AN4">
        <f>AL4*AM4</f>
        <v>22950</v>
      </c>
    </row>
    <row r="5" spans="1:40">
      <c r="A5" t="s">
        <v>215</v>
      </c>
      <c r="B5" s="72" t="s">
        <v>218</v>
      </c>
      <c r="G5" s="42">
        <v>1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R5" s="42">
        <v>1</v>
      </c>
      <c r="AI5" s="75"/>
      <c r="AK5" s="42">
        <f>SUM(C5:AI5)*5</f>
        <v>60</v>
      </c>
      <c r="AL5" s="42">
        <f>AK5*9</f>
        <v>540</v>
      </c>
      <c r="AM5">
        <v>35</v>
      </c>
      <c r="AN5">
        <f>AL5*AM5</f>
        <v>18900</v>
      </c>
    </row>
    <row r="6" spans="1:40">
      <c r="A6" t="s">
        <v>215</v>
      </c>
      <c r="B6" s="72" t="s">
        <v>218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AI6" s="75"/>
      <c r="AK6" s="42">
        <f>SUM(C6:AI6)*5</f>
        <v>60</v>
      </c>
      <c r="AL6" s="42">
        <f>AK6*9</f>
        <v>540</v>
      </c>
      <c r="AM6">
        <v>35</v>
      </c>
      <c r="AN6">
        <f>AL6*AM6</f>
        <v>18900</v>
      </c>
    </row>
    <row r="7" spans="1:40" ht="15.75" thickBot="1">
      <c r="A7" t="s">
        <v>215</v>
      </c>
      <c r="B7" s="76" t="s">
        <v>219</v>
      </c>
      <c r="C7" s="77"/>
      <c r="D7" s="77"/>
      <c r="E7" s="77"/>
      <c r="F7" s="77"/>
      <c r="G7" s="77"/>
      <c r="H7" s="77"/>
      <c r="I7" s="77"/>
      <c r="J7" s="77"/>
      <c r="K7" s="77">
        <v>1</v>
      </c>
      <c r="L7" s="77">
        <v>1</v>
      </c>
      <c r="M7" s="77">
        <v>1</v>
      </c>
      <c r="N7" s="77">
        <v>1</v>
      </c>
      <c r="O7" s="77">
        <v>1</v>
      </c>
      <c r="P7" s="77">
        <v>1</v>
      </c>
      <c r="Q7" s="77">
        <v>1</v>
      </c>
      <c r="R7" s="77">
        <v>1</v>
      </c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8"/>
      <c r="AK7" s="42">
        <f>SUM(C7:AI7)*5</f>
        <v>40</v>
      </c>
      <c r="AL7" s="42">
        <f>AK7*9</f>
        <v>360</v>
      </c>
      <c r="AM7">
        <v>29</v>
      </c>
      <c r="AN7">
        <f>AL7*AM7</f>
        <v>10440</v>
      </c>
    </row>
    <row r="8" spans="1:40" ht="15.75" thickBot="1"/>
    <row r="9" spans="1:40" ht="14.25" customHeight="1">
      <c r="B9" s="69" t="s">
        <v>220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156" t="s">
        <v>186</v>
      </c>
      <c r="N9" s="158"/>
      <c r="O9" s="158"/>
      <c r="P9" s="184"/>
      <c r="Q9" s="157" t="s">
        <v>112</v>
      </c>
      <c r="R9" s="180"/>
      <c r="S9" s="180"/>
      <c r="T9" s="181"/>
      <c r="U9" s="156" t="s">
        <v>188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85"/>
    </row>
    <row r="10" spans="1:40">
      <c r="B10" s="72"/>
      <c r="M10" s="73" t="s">
        <v>189</v>
      </c>
      <c r="N10" s="73" t="s">
        <v>190</v>
      </c>
      <c r="O10" s="73" t="s">
        <v>191</v>
      </c>
      <c r="P10" s="73" t="s">
        <v>109</v>
      </c>
      <c r="Q10" s="73" t="s">
        <v>192</v>
      </c>
      <c r="R10" s="73" t="s">
        <v>193</v>
      </c>
      <c r="S10" s="73" t="s">
        <v>194</v>
      </c>
      <c r="T10" s="73" t="s">
        <v>195</v>
      </c>
      <c r="U10" s="73" t="s">
        <v>196</v>
      </c>
      <c r="V10" s="73" t="s">
        <v>197</v>
      </c>
      <c r="W10" s="73" t="s">
        <v>125</v>
      </c>
      <c r="X10" s="73" t="s">
        <v>198</v>
      </c>
      <c r="Y10" s="73" t="s">
        <v>132</v>
      </c>
      <c r="Z10" s="73" t="s">
        <v>153</v>
      </c>
      <c r="AA10" s="73" t="s">
        <v>141</v>
      </c>
      <c r="AB10" s="73" t="s">
        <v>199</v>
      </c>
      <c r="AC10" s="73" t="s">
        <v>147</v>
      </c>
      <c r="AD10" s="73" t="s">
        <v>200</v>
      </c>
      <c r="AE10" s="73" t="s">
        <v>201</v>
      </c>
      <c r="AF10" s="73" t="s">
        <v>202</v>
      </c>
      <c r="AG10" s="73" t="s">
        <v>203</v>
      </c>
      <c r="AH10" s="74" t="s">
        <v>204</v>
      </c>
      <c r="AK10" s="73" t="s">
        <v>211</v>
      </c>
      <c r="AL10" s="73" t="s">
        <v>212</v>
      </c>
    </row>
    <row r="11" spans="1:40">
      <c r="A11" t="s">
        <v>215</v>
      </c>
      <c r="B11" s="72" t="s">
        <v>216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75">
        <v>1</v>
      </c>
      <c r="AK11" s="42">
        <f t="shared" ref="AK11:AK16" si="0">SUM(C11:AI11)*5</f>
        <v>110</v>
      </c>
      <c r="AL11" s="42">
        <f t="shared" ref="AL11:AL16" si="1">AK11*9</f>
        <v>990</v>
      </c>
      <c r="AM11">
        <v>45</v>
      </c>
      <c r="AN11">
        <f t="shared" ref="AN11:AN16" si="2">AL11*AM11</f>
        <v>44550</v>
      </c>
    </row>
    <row r="12" spans="1:40">
      <c r="A12" t="s">
        <v>215</v>
      </c>
      <c r="B12" s="72" t="s">
        <v>217</v>
      </c>
      <c r="M12" s="42">
        <v>1</v>
      </c>
      <c r="N12" s="42">
        <v>1</v>
      </c>
      <c r="O12" s="42">
        <v>1</v>
      </c>
      <c r="P12" s="42">
        <v>1</v>
      </c>
      <c r="Q12" s="42">
        <v>1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75">
        <v>1</v>
      </c>
      <c r="AK12" s="42">
        <f t="shared" si="0"/>
        <v>110</v>
      </c>
      <c r="AL12" s="42">
        <f t="shared" si="1"/>
        <v>990</v>
      </c>
      <c r="AM12">
        <v>51</v>
      </c>
      <c r="AN12">
        <f t="shared" si="2"/>
        <v>50490</v>
      </c>
    </row>
    <row r="13" spans="1:40">
      <c r="A13" t="s">
        <v>215</v>
      </c>
      <c r="B13" s="72" t="s">
        <v>218</v>
      </c>
      <c r="Q13" s="42">
        <v>1</v>
      </c>
      <c r="R13" s="42">
        <v>1</v>
      </c>
      <c r="S13" s="42">
        <v>2</v>
      </c>
      <c r="T13" s="42">
        <v>2</v>
      </c>
      <c r="U13" s="42">
        <v>2</v>
      </c>
      <c r="V13" s="42">
        <v>2</v>
      </c>
      <c r="W13" s="42">
        <v>2</v>
      </c>
      <c r="X13" s="42">
        <v>2</v>
      </c>
      <c r="Y13" s="42">
        <v>2</v>
      </c>
      <c r="Z13" s="42">
        <v>2</v>
      </c>
      <c r="AA13" s="42">
        <v>2</v>
      </c>
      <c r="AB13" s="42">
        <v>2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75">
        <v>1</v>
      </c>
      <c r="AK13" s="42">
        <f t="shared" si="0"/>
        <v>140</v>
      </c>
      <c r="AL13" s="42">
        <f t="shared" si="1"/>
        <v>1260</v>
      </c>
      <c r="AM13">
        <v>35</v>
      </c>
      <c r="AN13">
        <f t="shared" si="2"/>
        <v>44100</v>
      </c>
    </row>
    <row r="14" spans="1:40">
      <c r="A14" t="s">
        <v>215</v>
      </c>
      <c r="B14" s="72" t="s">
        <v>218</v>
      </c>
      <c r="S14" s="42">
        <v>1</v>
      </c>
      <c r="T14" s="42">
        <v>1</v>
      </c>
      <c r="U14" s="42">
        <v>1</v>
      </c>
      <c r="V14" s="42">
        <v>1</v>
      </c>
      <c r="W14" s="42">
        <v>1</v>
      </c>
      <c r="X14" s="42">
        <v>1</v>
      </c>
      <c r="Y14" s="42">
        <v>1</v>
      </c>
      <c r="Z14" s="42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1</v>
      </c>
      <c r="AF14" s="42">
        <v>1</v>
      </c>
      <c r="AG14" s="42">
        <v>1</v>
      </c>
      <c r="AH14" s="75">
        <v>1</v>
      </c>
      <c r="AK14" s="42">
        <f t="shared" si="0"/>
        <v>80</v>
      </c>
      <c r="AL14" s="42">
        <f t="shared" si="1"/>
        <v>720</v>
      </c>
      <c r="AM14">
        <v>35</v>
      </c>
      <c r="AN14">
        <f t="shared" si="2"/>
        <v>25200</v>
      </c>
    </row>
    <row r="15" spans="1:40" ht="15.75" thickBot="1">
      <c r="A15" t="s">
        <v>215</v>
      </c>
      <c r="B15" s="76" t="s">
        <v>219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  <c r="AD15" s="42">
        <v>1</v>
      </c>
      <c r="AE15" s="42">
        <v>1</v>
      </c>
      <c r="AF15" s="42">
        <v>1</v>
      </c>
      <c r="AG15" s="42">
        <v>1</v>
      </c>
      <c r="AH15" s="75">
        <v>1</v>
      </c>
      <c r="AK15" s="42">
        <f t="shared" si="0"/>
        <v>80</v>
      </c>
      <c r="AL15" s="42">
        <f t="shared" si="1"/>
        <v>720</v>
      </c>
      <c r="AM15">
        <v>29</v>
      </c>
      <c r="AN15">
        <f t="shared" si="2"/>
        <v>20880</v>
      </c>
    </row>
    <row r="16" spans="1:40" ht="15.75" thickBot="1">
      <c r="B16" s="76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>
        <v>1</v>
      </c>
      <c r="AC16" s="77">
        <v>1</v>
      </c>
      <c r="AD16" s="77">
        <v>1</v>
      </c>
      <c r="AE16" s="77">
        <v>1</v>
      </c>
      <c r="AF16" s="77">
        <v>1</v>
      </c>
      <c r="AG16" s="77">
        <v>1</v>
      </c>
      <c r="AH16" s="78"/>
      <c r="AK16" s="42">
        <f t="shared" si="0"/>
        <v>30</v>
      </c>
      <c r="AL16" s="42">
        <f t="shared" si="1"/>
        <v>270</v>
      </c>
      <c r="AM16">
        <v>27</v>
      </c>
      <c r="AN16">
        <f t="shared" si="2"/>
        <v>7290</v>
      </c>
    </row>
    <row r="18" spans="1:40" ht="15.75" thickBot="1">
      <c r="X18" s="83"/>
    </row>
    <row r="19" spans="1:40">
      <c r="B19" s="69" t="s">
        <v>222</v>
      </c>
      <c r="C19" s="70"/>
      <c r="D19" s="70"/>
      <c r="E19" s="70"/>
      <c r="F19" s="70"/>
      <c r="G19" s="70"/>
      <c r="H19" s="70"/>
      <c r="I19" s="70"/>
      <c r="J19" s="157" t="s">
        <v>186</v>
      </c>
      <c r="K19" s="180"/>
      <c r="L19" s="180"/>
      <c r="M19" s="180"/>
      <c r="N19" s="180"/>
      <c r="O19" s="180"/>
      <c r="P19" s="180"/>
      <c r="Q19" s="180" t="s">
        <v>223</v>
      </c>
      <c r="R19" s="180"/>
      <c r="S19" s="180"/>
      <c r="T19" s="180"/>
      <c r="U19" s="180"/>
      <c r="V19" s="180"/>
      <c r="W19" s="180"/>
      <c r="X19" s="181"/>
      <c r="Y19" s="157"/>
      <c r="Z19" s="180"/>
      <c r="AA19" s="180"/>
      <c r="AB19" s="181"/>
      <c r="AC19" s="157"/>
      <c r="AD19" s="182"/>
      <c r="AE19" s="182"/>
      <c r="AF19" s="182"/>
      <c r="AG19" s="70"/>
      <c r="AH19" s="71"/>
    </row>
    <row r="20" spans="1:40">
      <c r="B20" s="72"/>
      <c r="J20" s="73"/>
      <c r="K20" s="73" t="s">
        <v>101</v>
      </c>
      <c r="L20" s="73" t="s">
        <v>190</v>
      </c>
      <c r="M20" s="73" t="s">
        <v>191</v>
      </c>
      <c r="N20" s="73" t="s">
        <v>109</v>
      </c>
      <c r="O20" s="73" t="s">
        <v>192</v>
      </c>
      <c r="P20" s="73" t="s">
        <v>193</v>
      </c>
      <c r="Q20" s="73" t="s">
        <v>194</v>
      </c>
      <c r="R20" s="73" t="s">
        <v>195</v>
      </c>
      <c r="S20" s="73" t="s">
        <v>196</v>
      </c>
      <c r="T20" s="73" t="s">
        <v>197</v>
      </c>
      <c r="U20" s="73" t="s">
        <v>125</v>
      </c>
      <c r="V20" s="73" t="s">
        <v>198</v>
      </c>
      <c r="W20" s="73" t="s">
        <v>132</v>
      </c>
      <c r="X20" s="73" t="s">
        <v>153</v>
      </c>
      <c r="Y20" s="73" t="s">
        <v>141</v>
      </c>
      <c r="Z20" s="73" t="s">
        <v>199</v>
      </c>
      <c r="AA20" s="73" t="s">
        <v>147</v>
      </c>
      <c r="AB20" s="73" t="s">
        <v>200</v>
      </c>
      <c r="AC20" s="73" t="s">
        <v>201</v>
      </c>
      <c r="AD20" s="73" t="s">
        <v>202</v>
      </c>
      <c r="AE20" s="73" t="s">
        <v>203</v>
      </c>
      <c r="AH20" s="75"/>
      <c r="AK20" s="73" t="s">
        <v>211</v>
      </c>
      <c r="AL20" s="73" t="s">
        <v>212</v>
      </c>
    </row>
    <row r="21" spans="1:40">
      <c r="A21" t="s">
        <v>215</v>
      </c>
      <c r="B21" s="72" t="s">
        <v>224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0.5</v>
      </c>
      <c r="S21" s="42">
        <v>0.5</v>
      </c>
      <c r="T21" s="42">
        <v>0.5</v>
      </c>
      <c r="U21" s="42">
        <v>0.5</v>
      </c>
      <c r="V21" s="42">
        <v>0.5</v>
      </c>
      <c r="AH21" s="75"/>
      <c r="AK21" s="42">
        <f t="shared" ref="AK21:AK26" si="3">SUM(C21:AI21)*5</f>
        <v>47.5</v>
      </c>
      <c r="AL21" s="42">
        <f t="shared" ref="AL21:AL26" si="4">AK21*9</f>
        <v>427.5</v>
      </c>
      <c r="AM21">
        <v>43</v>
      </c>
      <c r="AN21">
        <f t="shared" ref="AN21:AN26" si="5">AL21*AM21</f>
        <v>18382.5</v>
      </c>
    </row>
    <row r="22" spans="1:40">
      <c r="A22" t="s">
        <v>225</v>
      </c>
      <c r="B22" s="72" t="s">
        <v>226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0.5</v>
      </c>
      <c r="S22" s="42">
        <v>0.5</v>
      </c>
      <c r="T22" s="42">
        <v>0.5</v>
      </c>
      <c r="U22" s="42">
        <v>0.5</v>
      </c>
      <c r="V22" s="42">
        <v>0.5</v>
      </c>
      <c r="AH22" s="75"/>
      <c r="AK22" s="42">
        <f t="shared" si="3"/>
        <v>37.5</v>
      </c>
      <c r="AL22" s="42">
        <f t="shared" si="4"/>
        <v>337.5</v>
      </c>
      <c r="AM22">
        <v>39</v>
      </c>
      <c r="AN22">
        <f t="shared" si="5"/>
        <v>13162.5</v>
      </c>
    </row>
    <row r="23" spans="1:40">
      <c r="A23" t="s">
        <v>225</v>
      </c>
      <c r="B23" s="72" t="s">
        <v>227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T23" s="42">
        <v>0.5</v>
      </c>
      <c r="U23" s="42">
        <v>0.5</v>
      </c>
      <c r="V23" s="42">
        <v>0.5</v>
      </c>
      <c r="AH23" s="75"/>
      <c r="AK23" s="42">
        <f t="shared" si="3"/>
        <v>37.5</v>
      </c>
      <c r="AL23" s="42">
        <f t="shared" si="4"/>
        <v>337.5</v>
      </c>
      <c r="AM23">
        <v>31</v>
      </c>
      <c r="AN23">
        <f t="shared" si="5"/>
        <v>10462.5</v>
      </c>
    </row>
    <row r="24" spans="1:40">
      <c r="A24" t="s">
        <v>215</v>
      </c>
      <c r="B24" s="72" t="s">
        <v>228</v>
      </c>
      <c r="P24" s="42">
        <v>1</v>
      </c>
      <c r="Q24" s="42">
        <v>1</v>
      </c>
      <c r="R24" s="42">
        <v>1</v>
      </c>
      <c r="S24" s="42">
        <v>1</v>
      </c>
      <c r="T24" s="42">
        <v>1</v>
      </c>
      <c r="U24" s="42">
        <v>1</v>
      </c>
      <c r="V24" s="42">
        <v>1</v>
      </c>
      <c r="AH24" s="75"/>
      <c r="AK24" s="42">
        <f t="shared" si="3"/>
        <v>35</v>
      </c>
      <c r="AL24" s="42">
        <f t="shared" si="4"/>
        <v>315</v>
      </c>
      <c r="AM24">
        <v>24</v>
      </c>
      <c r="AN24">
        <f t="shared" si="5"/>
        <v>7560</v>
      </c>
    </row>
    <row r="25" spans="1:40">
      <c r="A25" t="s">
        <v>215</v>
      </c>
      <c r="B25" s="72" t="s">
        <v>228</v>
      </c>
      <c r="P25" s="42">
        <v>1</v>
      </c>
      <c r="Q25" s="42">
        <v>1</v>
      </c>
      <c r="R25" s="42">
        <v>1</v>
      </c>
      <c r="S25" s="42">
        <v>1</v>
      </c>
      <c r="T25" s="42">
        <v>0.5</v>
      </c>
      <c r="U25" s="42">
        <v>0.5</v>
      </c>
      <c r="V25" s="42">
        <v>0.5</v>
      </c>
      <c r="W25" s="42">
        <f>1.5/4</f>
        <v>0.375</v>
      </c>
      <c r="AH25" s="75"/>
      <c r="AK25" s="42">
        <f t="shared" si="3"/>
        <v>29.375</v>
      </c>
      <c r="AL25" s="42">
        <f t="shared" si="4"/>
        <v>264.375</v>
      </c>
      <c r="AM25">
        <v>24</v>
      </c>
      <c r="AN25">
        <f t="shared" si="5"/>
        <v>6345</v>
      </c>
    </row>
    <row r="26" spans="1:40" ht="15.75" thickBot="1">
      <c r="A26" t="s">
        <v>215</v>
      </c>
      <c r="B26" s="87" t="s">
        <v>229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>
        <v>1</v>
      </c>
      <c r="R26" s="77">
        <v>1</v>
      </c>
      <c r="S26" s="77">
        <v>1</v>
      </c>
      <c r="T26" s="77">
        <v>1</v>
      </c>
      <c r="U26" s="77">
        <v>1</v>
      </c>
      <c r="V26" s="77">
        <v>1</v>
      </c>
      <c r="W26" s="77">
        <v>1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8"/>
      <c r="AK26" s="42">
        <f t="shared" si="3"/>
        <v>35</v>
      </c>
      <c r="AL26" s="42">
        <f t="shared" si="4"/>
        <v>315</v>
      </c>
      <c r="AM26">
        <v>24</v>
      </c>
      <c r="AN26">
        <f t="shared" si="5"/>
        <v>7560</v>
      </c>
    </row>
    <row r="27" spans="1:40">
      <c r="B27" s="72"/>
      <c r="AH27" s="75"/>
      <c r="AK27" s="42"/>
      <c r="AL27" s="42"/>
    </row>
    <row r="28" spans="1:40">
      <c r="B28" s="72"/>
      <c r="AH28" s="75"/>
      <c r="AK28" s="42"/>
      <c r="AL28" s="42"/>
    </row>
    <row r="29" spans="1:40" ht="15.75" thickBot="1">
      <c r="B29" s="72"/>
      <c r="AH29" s="75"/>
      <c r="AK29" s="42"/>
      <c r="AL29" s="42"/>
    </row>
    <row r="30" spans="1:40">
      <c r="B30" s="69" t="s">
        <v>230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4"/>
      <c r="T30" s="84"/>
      <c r="U30" s="84"/>
      <c r="V30" s="84"/>
      <c r="W30" s="84"/>
      <c r="X30" s="85"/>
      <c r="Y30" s="86"/>
      <c r="Z30" s="84"/>
      <c r="AA30" s="84"/>
      <c r="AB30" s="85"/>
      <c r="AC30" s="86"/>
      <c r="AD30" s="70"/>
      <c r="AE30" s="70"/>
      <c r="AF30" s="70"/>
      <c r="AG30" s="70"/>
      <c r="AH30" s="71"/>
    </row>
    <row r="31" spans="1:40">
      <c r="B31" s="72"/>
      <c r="R31" s="73" t="s">
        <v>101</v>
      </c>
      <c r="S31" s="73" t="s">
        <v>190</v>
      </c>
      <c r="T31" s="73" t="s">
        <v>191</v>
      </c>
      <c r="U31" s="73" t="s">
        <v>109</v>
      </c>
      <c r="V31" s="73" t="s">
        <v>192</v>
      </c>
      <c r="W31" s="73" t="s">
        <v>193</v>
      </c>
      <c r="X31" s="73" t="s">
        <v>194</v>
      </c>
      <c r="Y31" s="73" t="s">
        <v>195</v>
      </c>
      <c r="Z31" s="73" t="s">
        <v>196</v>
      </c>
      <c r="AA31" s="73" t="s">
        <v>197</v>
      </c>
      <c r="AB31" s="73" t="s">
        <v>125</v>
      </c>
      <c r="AC31" s="73" t="s">
        <v>198</v>
      </c>
      <c r="AD31" s="73" t="s">
        <v>132</v>
      </c>
      <c r="AE31" s="73" t="s">
        <v>153</v>
      </c>
      <c r="AH31" s="75"/>
      <c r="AK31" s="73" t="s">
        <v>211</v>
      </c>
      <c r="AL31" s="73" t="s">
        <v>212</v>
      </c>
    </row>
    <row r="32" spans="1:40">
      <c r="A32" t="s">
        <v>215</v>
      </c>
      <c r="B32" s="88" t="s">
        <v>231</v>
      </c>
      <c r="R32" s="42">
        <v>0.5</v>
      </c>
      <c r="S32" s="42">
        <v>0.5</v>
      </c>
      <c r="T32" s="42">
        <v>0.5</v>
      </c>
      <c r="U32" s="42">
        <v>0.5</v>
      </c>
      <c r="V32" s="42">
        <v>0.5</v>
      </c>
      <c r="W32" s="42">
        <v>1</v>
      </c>
      <c r="X32" s="42">
        <v>1</v>
      </c>
      <c r="Y32" s="42">
        <v>1</v>
      </c>
      <c r="Z32" s="42">
        <v>1</v>
      </c>
      <c r="AA32" s="42">
        <v>1</v>
      </c>
      <c r="AH32" s="75"/>
      <c r="AK32" s="42">
        <f t="shared" ref="AK32:AK37" si="6">SUM(C32:AI32)*5</f>
        <v>37.5</v>
      </c>
      <c r="AL32" s="42">
        <f t="shared" ref="AL32:AL37" si="7">AK32*9</f>
        <v>337.5</v>
      </c>
      <c r="AM32">
        <v>34</v>
      </c>
      <c r="AN32">
        <f t="shared" ref="AN32:AN37" si="8">AL32*AM32</f>
        <v>11475</v>
      </c>
    </row>
    <row r="33" spans="1:40">
      <c r="A33" t="s">
        <v>225</v>
      </c>
      <c r="B33" s="72" t="s">
        <v>226</v>
      </c>
      <c r="R33" s="42">
        <v>0.5</v>
      </c>
      <c r="S33" s="42">
        <v>0.5</v>
      </c>
      <c r="T33" s="42">
        <v>0.5</v>
      </c>
      <c r="U33" s="42">
        <v>0.5</v>
      </c>
      <c r="V33" s="42">
        <v>0.5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H33" s="75"/>
      <c r="AK33" s="42">
        <f t="shared" si="6"/>
        <v>37.5</v>
      </c>
      <c r="AL33" s="42">
        <f t="shared" si="7"/>
        <v>337.5</v>
      </c>
      <c r="AM33">
        <v>39</v>
      </c>
      <c r="AN33">
        <f t="shared" si="8"/>
        <v>13162.5</v>
      </c>
    </row>
    <row r="34" spans="1:40">
      <c r="A34" t="s">
        <v>225</v>
      </c>
      <c r="B34" s="72" t="s">
        <v>227</v>
      </c>
      <c r="T34" s="42">
        <v>0.5</v>
      </c>
      <c r="U34" s="42">
        <v>0.5</v>
      </c>
      <c r="V34" s="42">
        <v>0.5</v>
      </c>
      <c r="W34" s="42">
        <v>1</v>
      </c>
      <c r="X34" s="42">
        <v>1</v>
      </c>
      <c r="Y34" s="42">
        <v>1</v>
      </c>
      <c r="Z34" s="42">
        <v>1</v>
      </c>
      <c r="AA34" s="42">
        <v>1</v>
      </c>
      <c r="AB34" s="42">
        <v>1</v>
      </c>
      <c r="AC34" s="42">
        <v>1</v>
      </c>
      <c r="AD34" s="42">
        <v>1</v>
      </c>
      <c r="AE34" s="42">
        <v>1</v>
      </c>
      <c r="AH34" s="75"/>
      <c r="AK34" s="42">
        <f t="shared" si="6"/>
        <v>52.5</v>
      </c>
      <c r="AL34" s="42">
        <f t="shared" si="7"/>
        <v>472.5</v>
      </c>
      <c r="AM34">
        <v>31</v>
      </c>
      <c r="AN34">
        <f t="shared" si="8"/>
        <v>14647.5</v>
      </c>
    </row>
    <row r="35" spans="1:40">
      <c r="A35" t="s">
        <v>215</v>
      </c>
      <c r="B35" s="72" t="s">
        <v>228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  <c r="AD35" s="42">
        <v>1</v>
      </c>
      <c r="AE35" s="42">
        <v>1</v>
      </c>
      <c r="AH35" s="75"/>
      <c r="AK35" s="42">
        <f t="shared" si="6"/>
        <v>45</v>
      </c>
      <c r="AL35" s="42">
        <f t="shared" si="7"/>
        <v>405</v>
      </c>
      <c r="AM35">
        <v>24</v>
      </c>
      <c r="AN35">
        <f t="shared" si="8"/>
        <v>9720</v>
      </c>
    </row>
    <row r="36" spans="1:40">
      <c r="A36" t="s">
        <v>215</v>
      </c>
      <c r="B36" s="72" t="s">
        <v>228</v>
      </c>
      <c r="T36" s="42">
        <v>0.5</v>
      </c>
      <c r="U36" s="42">
        <v>0.5</v>
      </c>
      <c r="V36" s="42">
        <v>0.5</v>
      </c>
      <c r="W36" s="42">
        <v>1</v>
      </c>
      <c r="X36" s="42">
        <v>1</v>
      </c>
      <c r="Y36" s="42">
        <v>1</v>
      </c>
      <c r="Z36" s="42">
        <v>1</v>
      </c>
      <c r="AA36" s="42">
        <v>1</v>
      </c>
      <c r="AB36" s="42">
        <v>1</v>
      </c>
      <c r="AC36" s="42">
        <v>1</v>
      </c>
      <c r="AD36" s="42">
        <v>1</v>
      </c>
      <c r="AE36" s="42">
        <v>1</v>
      </c>
      <c r="AH36" s="75"/>
      <c r="AK36" s="42">
        <f t="shared" si="6"/>
        <v>52.5</v>
      </c>
      <c r="AL36" s="42">
        <f t="shared" si="7"/>
        <v>472.5</v>
      </c>
      <c r="AM36">
        <v>24</v>
      </c>
      <c r="AN36">
        <f t="shared" si="8"/>
        <v>11340</v>
      </c>
    </row>
    <row r="37" spans="1:40" ht="15.75" thickBot="1">
      <c r="A37" t="s">
        <v>215</v>
      </c>
      <c r="B37" s="87" t="s">
        <v>229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>
        <v>1</v>
      </c>
      <c r="X37" s="77">
        <v>1</v>
      </c>
      <c r="Y37" s="77">
        <v>1</v>
      </c>
      <c r="Z37" s="77">
        <v>1</v>
      </c>
      <c r="AA37" s="77">
        <v>1</v>
      </c>
      <c r="AB37" s="77">
        <v>1</v>
      </c>
      <c r="AC37" s="77">
        <v>1</v>
      </c>
      <c r="AD37" s="77">
        <v>1</v>
      </c>
      <c r="AE37" s="77">
        <v>1</v>
      </c>
      <c r="AG37" s="77"/>
      <c r="AH37" s="78"/>
      <c r="AK37" s="42">
        <f t="shared" si="6"/>
        <v>45</v>
      </c>
      <c r="AL37" s="42">
        <f t="shared" si="7"/>
        <v>405</v>
      </c>
      <c r="AM37">
        <v>24</v>
      </c>
      <c r="AN37">
        <f t="shared" si="8"/>
        <v>9720</v>
      </c>
    </row>
    <row r="38" spans="1:40" ht="15.75" thickBot="1">
      <c r="B38" s="72"/>
      <c r="AH38" s="75"/>
      <c r="AK38" s="42"/>
      <c r="AL38" s="42"/>
    </row>
    <row r="39" spans="1:40" ht="15" customHeight="1">
      <c r="B39" s="69" t="s">
        <v>232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40">
      <c r="B40" s="72"/>
      <c r="C40" s="73" t="s">
        <v>189</v>
      </c>
      <c r="D40" s="73" t="s">
        <v>190</v>
      </c>
      <c r="E40" s="73" t="s">
        <v>191</v>
      </c>
      <c r="F40" s="73" t="s">
        <v>109</v>
      </c>
      <c r="G40" s="73" t="s">
        <v>192</v>
      </c>
      <c r="H40" s="73" t="s">
        <v>193</v>
      </c>
      <c r="I40" s="73" t="s">
        <v>194</v>
      </c>
      <c r="J40" s="73" t="s">
        <v>195</v>
      </c>
      <c r="K40" s="73" t="s">
        <v>196</v>
      </c>
      <c r="L40" s="73" t="s">
        <v>197</v>
      </c>
      <c r="M40" s="73" t="s">
        <v>125</v>
      </c>
      <c r="N40" s="73" t="s">
        <v>198</v>
      </c>
      <c r="O40" s="73" t="s">
        <v>132</v>
      </c>
      <c r="P40" s="73" t="s">
        <v>153</v>
      </c>
      <c r="Q40" s="73" t="s">
        <v>141</v>
      </c>
      <c r="R40" s="73" t="s">
        <v>199</v>
      </c>
      <c r="S40" s="73" t="s">
        <v>147</v>
      </c>
      <c r="T40" s="73" t="s">
        <v>200</v>
      </c>
      <c r="U40" s="73" t="s">
        <v>201</v>
      </c>
      <c r="V40" s="73" t="s">
        <v>202</v>
      </c>
      <c r="W40" s="73" t="s">
        <v>203</v>
      </c>
      <c r="X40" s="73" t="s">
        <v>204</v>
      </c>
      <c r="Y40" s="73" t="s">
        <v>164</v>
      </c>
      <c r="AH40" s="75"/>
      <c r="AK40" s="73" t="s">
        <v>211</v>
      </c>
      <c r="AL40" s="73" t="s">
        <v>212</v>
      </c>
    </row>
    <row r="41" spans="1:40">
      <c r="A41" t="s">
        <v>225</v>
      </c>
      <c r="B41" s="72" t="s">
        <v>233</v>
      </c>
      <c r="C41" s="42">
        <v>0.25</v>
      </c>
      <c r="D41" s="42">
        <v>0.25</v>
      </c>
      <c r="E41" s="42">
        <v>0.25</v>
      </c>
      <c r="F41" s="42">
        <v>0.25</v>
      </c>
      <c r="G41" s="42">
        <v>0.25</v>
      </c>
      <c r="H41" s="42">
        <v>0.25</v>
      </c>
      <c r="I41" s="42">
        <v>0.25</v>
      </c>
      <c r="J41" s="42">
        <v>0.25</v>
      </c>
      <c r="K41" s="42">
        <v>0.25</v>
      </c>
      <c r="L41" s="42">
        <v>0.25</v>
      </c>
      <c r="M41" s="42">
        <v>0.25</v>
      </c>
      <c r="N41" s="42">
        <v>0.25</v>
      </c>
      <c r="AH41" s="75"/>
      <c r="AK41" s="42">
        <f>SUM(C41:AI41)*5</f>
        <v>15</v>
      </c>
      <c r="AL41" s="42">
        <f>AK41*9</f>
        <v>135</v>
      </c>
      <c r="AM41">
        <v>48</v>
      </c>
      <c r="AN41">
        <f>AL41*AM41</f>
        <v>6480</v>
      </c>
    </row>
    <row r="42" spans="1:40">
      <c r="A42" t="s">
        <v>225</v>
      </c>
      <c r="B42" s="72" t="s">
        <v>234</v>
      </c>
      <c r="C42" s="42">
        <v>1</v>
      </c>
      <c r="D42" s="42">
        <v>1</v>
      </c>
      <c r="E42" s="42">
        <v>1</v>
      </c>
      <c r="F42" s="42">
        <v>1</v>
      </c>
      <c r="AH42" s="75"/>
      <c r="AK42" s="42">
        <f>SUM(C42:AI42)*5</f>
        <v>20</v>
      </c>
      <c r="AL42" s="42">
        <f>AK42*9</f>
        <v>180</v>
      </c>
      <c r="AM42">
        <v>22</v>
      </c>
      <c r="AN42">
        <f>AL42*AM42</f>
        <v>3960</v>
      </c>
    </row>
    <row r="43" spans="1:40">
      <c r="A43" t="s">
        <v>225</v>
      </c>
      <c r="B43" s="72" t="s">
        <v>235</v>
      </c>
      <c r="C43" s="42">
        <v>0.5</v>
      </c>
      <c r="D43" s="42">
        <v>0.5</v>
      </c>
      <c r="E43" s="42">
        <v>0.5</v>
      </c>
      <c r="F43" s="42">
        <v>0.5</v>
      </c>
      <c r="G43" s="42">
        <v>0.5</v>
      </c>
      <c r="H43" s="42">
        <v>0.5</v>
      </c>
      <c r="I43" s="42">
        <v>0.5</v>
      </c>
      <c r="J43" s="42">
        <v>0.5</v>
      </c>
      <c r="K43" s="42">
        <v>0.5</v>
      </c>
      <c r="L43" s="42">
        <v>0.5</v>
      </c>
      <c r="AH43" s="75"/>
      <c r="AK43" s="42">
        <f>SUM(C43:AI43)*5</f>
        <v>25</v>
      </c>
      <c r="AL43" s="42">
        <f>AK43*9</f>
        <v>225</v>
      </c>
      <c r="AM43">
        <v>30</v>
      </c>
      <c r="AN43">
        <f>AL43*AM43</f>
        <v>6750</v>
      </c>
    </row>
    <row r="44" spans="1:40">
      <c r="A44" t="s">
        <v>225</v>
      </c>
      <c r="B44" s="72" t="s">
        <v>236</v>
      </c>
      <c r="C44" s="42">
        <v>1</v>
      </c>
      <c r="D44" s="42">
        <v>1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v>1</v>
      </c>
      <c r="K44" s="42">
        <v>1</v>
      </c>
      <c r="L44" s="42">
        <v>1</v>
      </c>
      <c r="M44" s="42">
        <v>1</v>
      </c>
      <c r="N44" s="42">
        <v>1</v>
      </c>
      <c r="AH44" s="75"/>
      <c r="AK44" s="42">
        <f>SUM(C44:AI44)*5</f>
        <v>60</v>
      </c>
      <c r="AL44" s="42">
        <f>AK44*9</f>
        <v>540</v>
      </c>
      <c r="AM44">
        <v>30</v>
      </c>
      <c r="AN44">
        <f>AL44*AM44</f>
        <v>16200</v>
      </c>
    </row>
    <row r="45" spans="1:40" ht="15.75" thickBot="1">
      <c r="A45" t="s">
        <v>225</v>
      </c>
      <c r="B45" s="76" t="s">
        <v>237</v>
      </c>
      <c r="C45" s="77"/>
      <c r="D45" s="77"/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7">
        <v>1</v>
      </c>
      <c r="P45" s="77">
        <v>1</v>
      </c>
      <c r="Q45" s="77">
        <v>1</v>
      </c>
      <c r="R45" s="77">
        <v>1</v>
      </c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8"/>
      <c r="AK45" s="42">
        <f>SUM(C45:AI45)*5</f>
        <v>70</v>
      </c>
      <c r="AL45" s="42">
        <f>AK45*9</f>
        <v>630</v>
      </c>
      <c r="AM45">
        <v>24</v>
      </c>
      <c r="AN45">
        <f>AL45*AM45</f>
        <v>15120</v>
      </c>
    </row>
    <row r="46" spans="1:40" ht="15.75" thickBot="1"/>
    <row r="47" spans="1:40" ht="15" customHeight="1">
      <c r="B47" s="69" t="s">
        <v>238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1"/>
    </row>
    <row r="48" spans="1:40">
      <c r="B48" s="72"/>
      <c r="C48" s="73" t="s">
        <v>189</v>
      </c>
      <c r="D48" s="73" t="s">
        <v>190</v>
      </c>
      <c r="E48" s="73" t="s">
        <v>191</v>
      </c>
      <c r="F48" s="73" t="s">
        <v>109</v>
      </c>
      <c r="G48" s="73" t="s">
        <v>192</v>
      </c>
      <c r="H48" s="73" t="s">
        <v>193</v>
      </c>
      <c r="I48" s="73" t="s">
        <v>194</v>
      </c>
      <c r="J48" s="73" t="s">
        <v>195</v>
      </c>
      <c r="K48" s="73" t="s">
        <v>196</v>
      </c>
      <c r="L48" s="73" t="s">
        <v>197</v>
      </c>
      <c r="M48" s="73" t="s">
        <v>125</v>
      </c>
      <c r="N48" s="73" t="s">
        <v>198</v>
      </c>
      <c r="O48" s="73" t="s">
        <v>132</v>
      </c>
      <c r="P48" s="73" t="s">
        <v>153</v>
      </c>
      <c r="Q48" s="73" t="s">
        <v>141</v>
      </c>
      <c r="R48" s="73" t="s">
        <v>199</v>
      </c>
      <c r="S48" s="73" t="s">
        <v>147</v>
      </c>
      <c r="T48" s="73" t="s">
        <v>200</v>
      </c>
      <c r="U48" s="73" t="s">
        <v>201</v>
      </c>
      <c r="V48" s="73" t="s">
        <v>202</v>
      </c>
      <c r="W48" s="73" t="s">
        <v>203</v>
      </c>
      <c r="X48" s="73" t="s">
        <v>204</v>
      </c>
      <c r="Y48" s="73" t="s">
        <v>164</v>
      </c>
      <c r="Z48" s="73" t="s">
        <v>205</v>
      </c>
      <c r="AA48" s="73" t="s">
        <v>169</v>
      </c>
      <c r="AB48" s="73" t="s">
        <v>206</v>
      </c>
      <c r="AC48" s="73" t="s">
        <v>173</v>
      </c>
      <c r="AD48" s="73" t="s">
        <v>207</v>
      </c>
      <c r="AE48" s="73" t="s">
        <v>177</v>
      </c>
      <c r="AF48" s="73" t="s">
        <v>208</v>
      </c>
      <c r="AG48" s="73" t="s">
        <v>181</v>
      </c>
      <c r="AH48" s="74" t="s">
        <v>209</v>
      </c>
      <c r="AK48" s="73" t="s">
        <v>211</v>
      </c>
      <c r="AL48" s="73" t="s">
        <v>212</v>
      </c>
    </row>
    <row r="49" spans="1:41">
      <c r="A49" t="s">
        <v>215</v>
      </c>
      <c r="B49" s="72" t="s">
        <v>239</v>
      </c>
      <c r="C49" s="42">
        <v>1</v>
      </c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1</v>
      </c>
      <c r="S49" s="42">
        <v>1</v>
      </c>
      <c r="T49" s="42">
        <v>1</v>
      </c>
      <c r="U49" s="42">
        <v>1</v>
      </c>
      <c r="V49" s="42">
        <v>1</v>
      </c>
      <c r="W49" s="42">
        <v>1</v>
      </c>
      <c r="X49" s="42">
        <v>1</v>
      </c>
      <c r="Y49" s="42">
        <v>1</v>
      </c>
      <c r="Z49" s="42">
        <v>1</v>
      </c>
      <c r="AA49" s="42">
        <v>1</v>
      </c>
      <c r="AB49" s="42">
        <v>1</v>
      </c>
      <c r="AC49" s="42">
        <v>1</v>
      </c>
      <c r="AD49" s="42">
        <v>1</v>
      </c>
      <c r="AE49" s="42">
        <v>1</v>
      </c>
      <c r="AF49" s="42">
        <v>1</v>
      </c>
      <c r="AG49" s="42">
        <v>1</v>
      </c>
      <c r="AH49" s="75">
        <v>1</v>
      </c>
      <c r="AK49" s="42">
        <f>SUM(C49:AI49)*5</f>
        <v>160</v>
      </c>
      <c r="AL49" s="42">
        <f>AK49*9</f>
        <v>1440</v>
      </c>
      <c r="AM49">
        <v>44</v>
      </c>
      <c r="AN49">
        <f>AL49*AM49</f>
        <v>63360</v>
      </c>
    </row>
    <row r="50" spans="1:41">
      <c r="A50" t="s">
        <v>225</v>
      </c>
      <c r="B50" s="72" t="s">
        <v>240</v>
      </c>
      <c r="C50" s="42">
        <v>0.1</v>
      </c>
      <c r="D50" s="42">
        <v>0.1</v>
      </c>
      <c r="E50" s="42">
        <v>0.1</v>
      </c>
      <c r="F50" s="42">
        <v>0.1</v>
      </c>
      <c r="G50" s="42">
        <v>0.05</v>
      </c>
      <c r="H50" s="42">
        <v>0.05</v>
      </c>
      <c r="I50" s="42">
        <v>0.05</v>
      </c>
      <c r="J50" s="42">
        <v>0.05</v>
      </c>
      <c r="K50" s="42">
        <v>0.03</v>
      </c>
      <c r="L50" s="42">
        <v>0.03</v>
      </c>
      <c r="M50" s="42">
        <v>0.03</v>
      </c>
      <c r="N50" s="42">
        <v>0.03</v>
      </c>
      <c r="AH50" s="75"/>
      <c r="AK50" s="42">
        <f>SUM(C50:AI50)*5</f>
        <v>3.600000000000001</v>
      </c>
      <c r="AL50" s="42">
        <f>AK50*9</f>
        <v>32.400000000000006</v>
      </c>
      <c r="AM50">
        <v>286</v>
      </c>
      <c r="AN50">
        <f>AL50*AM50</f>
        <v>9266.4000000000015</v>
      </c>
    </row>
    <row r="51" spans="1:41">
      <c r="A51" t="s">
        <v>215</v>
      </c>
      <c r="B51" s="72" t="s">
        <v>241</v>
      </c>
      <c r="C51" s="42">
        <v>0.1</v>
      </c>
      <c r="D51" s="42">
        <v>0.1</v>
      </c>
      <c r="E51" s="42">
        <v>0.1</v>
      </c>
      <c r="F51" s="42">
        <v>0.1</v>
      </c>
      <c r="G51" s="42">
        <v>0.1</v>
      </c>
      <c r="H51" s="42">
        <v>0.1</v>
      </c>
      <c r="I51" s="42">
        <v>0.1</v>
      </c>
      <c r="J51" s="42">
        <v>0.1</v>
      </c>
      <c r="K51" s="42">
        <v>0.1</v>
      </c>
      <c r="L51" s="42">
        <v>0.1</v>
      </c>
      <c r="M51" s="42">
        <v>0.1</v>
      </c>
      <c r="N51" s="42">
        <v>0.1</v>
      </c>
      <c r="O51" s="42">
        <v>0.1</v>
      </c>
      <c r="P51" s="42">
        <v>0.1</v>
      </c>
      <c r="Q51" s="42">
        <v>0.1</v>
      </c>
      <c r="R51" s="42">
        <v>0.1</v>
      </c>
      <c r="S51" s="42">
        <v>0.1</v>
      </c>
      <c r="T51" s="42">
        <v>0.1</v>
      </c>
      <c r="U51" s="42">
        <v>0.1</v>
      </c>
      <c r="V51" s="42">
        <v>0.1</v>
      </c>
      <c r="W51" s="42">
        <v>0.1</v>
      </c>
      <c r="X51" s="42">
        <v>0.1</v>
      </c>
      <c r="Y51" s="42">
        <v>0.1</v>
      </c>
      <c r="Z51" s="42">
        <v>0.1</v>
      </c>
      <c r="AA51" s="42">
        <v>0.1</v>
      </c>
      <c r="AB51" s="42">
        <v>0.1</v>
      </c>
      <c r="AC51" s="42">
        <v>0.1</v>
      </c>
      <c r="AD51" s="42">
        <v>0.1</v>
      </c>
      <c r="AE51" s="42">
        <v>0.1</v>
      </c>
      <c r="AF51" s="42">
        <v>0.1</v>
      </c>
      <c r="AG51" s="42">
        <v>0.1</v>
      </c>
      <c r="AH51" s="75">
        <v>0.1</v>
      </c>
      <c r="AK51" s="42">
        <f>SUM(C51:AI51)*5</f>
        <v>16.000000000000007</v>
      </c>
      <c r="AL51" s="42">
        <f>AK51*9</f>
        <v>144.00000000000006</v>
      </c>
      <c r="AM51">
        <v>50</v>
      </c>
      <c r="AN51">
        <f>AL51*AM51</f>
        <v>7200.0000000000027</v>
      </c>
    </row>
    <row r="52" spans="1:41" ht="15.75" thickBot="1"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8"/>
      <c r="AK52" s="42">
        <f>SUM(C52:AI52)*5</f>
        <v>0</v>
      </c>
      <c r="AL52" s="42">
        <f>AK52*9</f>
        <v>0</v>
      </c>
      <c r="AN52">
        <f>AL52*AM52</f>
        <v>0</v>
      </c>
    </row>
    <row r="55" spans="1:41">
      <c r="AK55">
        <f>SUM(AK2:AK52)</f>
        <v>1671.4749999999999</v>
      </c>
      <c r="AL55">
        <f>SUM(AL2:AL52)</f>
        <v>15043.275</v>
      </c>
      <c r="AN55">
        <f>SUM(AN2:AN52)</f>
        <v>545823.9</v>
      </c>
      <c r="AO55" t="s">
        <v>334</v>
      </c>
    </row>
  </sheetData>
  <mergeCells count="10">
    <mergeCell ref="J19:P19"/>
    <mergeCell ref="Q19:X19"/>
    <mergeCell ref="Y19:AB19"/>
    <mergeCell ref="AC19:AF19"/>
    <mergeCell ref="C1:F1"/>
    <mergeCell ref="G1:J1"/>
    <mergeCell ref="L1:T1"/>
    <mergeCell ref="M9:P9"/>
    <mergeCell ref="Q9:T9"/>
    <mergeCell ref="U9:AH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72F3-B1BB-4231-AA4C-FEBC19B25416}">
  <sheetPr>
    <tabColor theme="5" tint="-0.249977111117893"/>
  </sheetPr>
  <dimension ref="A1:E30"/>
  <sheetViews>
    <sheetView topLeftCell="A4" workbookViewId="0">
      <selection activeCell="A19" sqref="A19"/>
    </sheetView>
  </sheetViews>
  <sheetFormatPr defaultRowHeight="15"/>
  <cols>
    <col min="1" max="1" width="15.42578125" customWidth="1"/>
    <col min="2" max="2" width="59.42578125" style="24" customWidth="1"/>
  </cols>
  <sheetData>
    <row r="1" spans="1:5">
      <c r="B1" s="25" t="s">
        <v>335</v>
      </c>
    </row>
    <row r="2" spans="1:5" ht="30">
      <c r="B2" s="24" t="s">
        <v>336</v>
      </c>
    </row>
    <row r="3" spans="1:5">
      <c r="B3" s="24" t="s">
        <v>337</v>
      </c>
    </row>
    <row r="4" spans="1:5" ht="45">
      <c r="B4" s="24" t="s">
        <v>338</v>
      </c>
    </row>
    <row r="6" spans="1:5">
      <c r="A6" t="s">
        <v>302</v>
      </c>
      <c r="B6" s="24" t="s">
        <v>339</v>
      </c>
    </row>
    <row r="7" spans="1:5">
      <c r="B7" s="25" t="s">
        <v>186</v>
      </c>
      <c r="C7" s="26"/>
      <c r="D7" s="26"/>
      <c r="E7" s="26"/>
    </row>
    <row r="8" spans="1:5" ht="60">
      <c r="A8" t="s">
        <v>340</v>
      </c>
      <c r="B8" s="24" t="s">
        <v>341</v>
      </c>
      <c r="C8" s="26"/>
      <c r="D8" s="26"/>
      <c r="E8" s="26"/>
    </row>
    <row r="9" spans="1:5" ht="45">
      <c r="A9" t="s">
        <v>342</v>
      </c>
      <c r="B9" s="24" t="s">
        <v>343</v>
      </c>
      <c r="C9" s="26"/>
      <c r="D9" s="26"/>
      <c r="E9" s="26"/>
    </row>
    <row r="10" spans="1:5" ht="30">
      <c r="A10" t="s">
        <v>344</v>
      </c>
      <c r="B10" s="24" t="s">
        <v>345</v>
      </c>
    </row>
    <row r="11" spans="1:5" ht="30">
      <c r="A11" t="s">
        <v>344</v>
      </c>
      <c r="B11" s="24" t="s">
        <v>346</v>
      </c>
    </row>
    <row r="12" spans="1:5" ht="75">
      <c r="A12" t="s">
        <v>344</v>
      </c>
      <c r="B12" s="24" t="s">
        <v>347</v>
      </c>
    </row>
    <row r="13" spans="1:5" ht="30">
      <c r="A13" t="s">
        <v>348</v>
      </c>
      <c r="B13" s="24" t="s">
        <v>349</v>
      </c>
    </row>
    <row r="14" spans="1:5" ht="60">
      <c r="A14" t="s">
        <v>348</v>
      </c>
      <c r="B14" s="24" t="s">
        <v>350</v>
      </c>
    </row>
    <row r="15" spans="1:5" ht="45">
      <c r="A15" t="s">
        <v>348</v>
      </c>
      <c r="B15" s="24" t="s">
        <v>351</v>
      </c>
    </row>
    <row r="16" spans="1:5">
      <c r="B16" s="25" t="s">
        <v>322</v>
      </c>
    </row>
    <row r="17" spans="1:5">
      <c r="A17" t="s">
        <v>340</v>
      </c>
      <c r="B17" s="24" t="s">
        <v>352</v>
      </c>
    </row>
    <row r="18" spans="1:5" ht="30">
      <c r="A18" t="s">
        <v>342</v>
      </c>
      <c r="B18" s="24" t="s">
        <v>353</v>
      </c>
    </row>
    <row r="19" spans="1:5" ht="30">
      <c r="A19" t="s">
        <v>354</v>
      </c>
      <c r="B19" s="24" t="s">
        <v>355</v>
      </c>
    </row>
    <row r="20" spans="1:5">
      <c r="B20" s="25" t="s">
        <v>327</v>
      </c>
    </row>
    <row r="21" spans="1:5" ht="60">
      <c r="A21" t="s">
        <v>340</v>
      </c>
      <c r="B21" s="24" t="s">
        <v>356</v>
      </c>
    </row>
    <row r="22" spans="1:5" ht="30">
      <c r="A22" t="s">
        <v>342</v>
      </c>
      <c r="B22" s="24" t="s">
        <v>357</v>
      </c>
    </row>
    <row r="23" spans="1:5" ht="30">
      <c r="A23" t="s">
        <v>358</v>
      </c>
      <c r="B23" s="45" t="s">
        <v>359</v>
      </c>
    </row>
    <row r="24" spans="1:5">
      <c r="B24" s="25" t="s">
        <v>328</v>
      </c>
    </row>
    <row r="25" spans="1:5">
      <c r="A25" t="s">
        <v>342</v>
      </c>
      <c r="B25" s="24" t="s">
        <v>360</v>
      </c>
    </row>
    <row r="26" spans="1:5">
      <c r="A26" t="s">
        <v>342</v>
      </c>
      <c r="B26" s="24" t="s">
        <v>361</v>
      </c>
    </row>
    <row r="27" spans="1:5" ht="30">
      <c r="A27" t="s">
        <v>348</v>
      </c>
      <c r="B27" s="24" t="s">
        <v>362</v>
      </c>
    </row>
    <row r="28" spans="1:5">
      <c r="B28" s="25" t="s">
        <v>324</v>
      </c>
      <c r="C28" s="46"/>
      <c r="D28" s="46"/>
      <c r="E28" s="46"/>
    </row>
    <row r="29" spans="1:5">
      <c r="A29" t="s">
        <v>342</v>
      </c>
      <c r="B29" s="24" t="s">
        <v>363</v>
      </c>
    </row>
    <row r="30" spans="1:5" ht="30">
      <c r="A30" t="s">
        <v>348</v>
      </c>
      <c r="B30" s="24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E939-23A4-4002-8F1C-7C1852B2B487}">
  <sheetPr filterMode="1"/>
  <dimension ref="A1:G28"/>
  <sheetViews>
    <sheetView workbookViewId="0">
      <selection activeCell="D32" sqref="D32"/>
    </sheetView>
  </sheetViews>
  <sheetFormatPr defaultColWidth="24.140625" defaultRowHeight="15"/>
  <cols>
    <col min="1" max="2" width="18.5703125" customWidth="1"/>
    <col min="3" max="3" width="17.85546875" bestFit="1" customWidth="1"/>
    <col min="4" max="4" width="21.140625" bestFit="1" customWidth="1"/>
    <col min="5" max="5" width="20.28515625" bestFit="1" customWidth="1"/>
    <col min="6" max="6" width="22.7109375" bestFit="1" customWidth="1"/>
    <col min="7" max="7" width="22.7109375" customWidth="1"/>
  </cols>
  <sheetData>
    <row r="1" spans="1:7" ht="16.5" thickBot="1">
      <c r="A1" s="144" t="s">
        <v>55</v>
      </c>
      <c r="B1" s="144"/>
      <c r="C1" s="144"/>
      <c r="D1" s="144"/>
      <c r="E1" s="144"/>
      <c r="F1" s="144"/>
      <c r="G1" s="133"/>
    </row>
    <row r="2" spans="1:7" ht="16.5" thickBot="1">
      <c r="A2" s="136" t="s">
        <v>56</v>
      </c>
      <c r="B2" s="136" t="s">
        <v>57</v>
      </c>
      <c r="C2" s="136" t="s">
        <v>58</v>
      </c>
      <c r="D2" s="136" t="s">
        <v>59</v>
      </c>
      <c r="E2" s="136" t="s">
        <v>60</v>
      </c>
      <c r="F2" s="136" t="s">
        <v>61</v>
      </c>
      <c r="G2" s="137" t="s">
        <v>62</v>
      </c>
    </row>
    <row r="3" spans="1:7" ht="16.5" thickTop="1" thickBot="1">
      <c r="A3" s="121" t="s">
        <v>63</v>
      </c>
      <c r="B3" s="121" t="s">
        <v>63</v>
      </c>
      <c r="C3" s="121" t="s">
        <v>64</v>
      </c>
      <c r="D3" s="122" t="s">
        <v>65</v>
      </c>
      <c r="E3" s="122" t="s">
        <v>66</v>
      </c>
      <c r="F3" s="122" t="s">
        <v>8</v>
      </c>
      <c r="G3" s="134" t="s">
        <v>67</v>
      </c>
    </row>
    <row r="4" spans="1:7" ht="16.5" thickTop="1" thickBot="1">
      <c r="A4" s="121" t="s">
        <v>63</v>
      </c>
      <c r="B4" s="121" t="s">
        <v>68</v>
      </c>
      <c r="C4" s="121" t="s">
        <v>64</v>
      </c>
      <c r="D4" s="122" t="s">
        <v>65</v>
      </c>
      <c r="E4" s="122" t="s">
        <v>66</v>
      </c>
      <c r="F4" s="123" t="s">
        <v>11</v>
      </c>
      <c r="G4" s="134" t="s">
        <v>67</v>
      </c>
    </row>
    <row r="5" spans="1:7" ht="16.5" thickTop="1" thickBot="1">
      <c r="A5" s="121" t="s">
        <v>63</v>
      </c>
      <c r="B5" s="121" t="s">
        <v>69</v>
      </c>
      <c r="C5" s="121" t="s">
        <v>64</v>
      </c>
      <c r="D5" s="122" t="s">
        <v>65</v>
      </c>
      <c r="E5" s="122" t="s">
        <v>66</v>
      </c>
      <c r="F5" s="124" t="s">
        <v>13</v>
      </c>
      <c r="G5" s="134" t="s">
        <v>70</v>
      </c>
    </row>
    <row r="6" spans="1:7" ht="30.75" thickBot="1">
      <c r="A6" s="125" t="s">
        <v>63</v>
      </c>
      <c r="B6" s="125" t="s">
        <v>63</v>
      </c>
      <c r="C6" s="125" t="s">
        <v>71</v>
      </c>
      <c r="D6" s="126" t="s">
        <v>72</v>
      </c>
      <c r="E6" s="126" t="s">
        <v>66</v>
      </c>
      <c r="F6" s="126" t="s">
        <v>8</v>
      </c>
      <c r="G6" s="134" t="s">
        <v>67</v>
      </c>
    </row>
    <row r="7" spans="1:7" ht="15.75" thickBot="1">
      <c r="A7" s="127" t="s">
        <v>63</v>
      </c>
      <c r="B7" s="127"/>
      <c r="C7" s="127" t="s">
        <v>73</v>
      </c>
      <c r="D7" s="128" t="s">
        <v>74</v>
      </c>
      <c r="E7" s="128" t="s">
        <v>75</v>
      </c>
      <c r="F7" s="128" t="s">
        <v>8</v>
      </c>
      <c r="G7" s="134" t="s">
        <v>70</v>
      </c>
    </row>
    <row r="8" spans="1:7" ht="15.75" thickBot="1">
      <c r="A8" s="127" t="s">
        <v>63</v>
      </c>
      <c r="B8" s="127"/>
      <c r="C8" s="127" t="s">
        <v>73</v>
      </c>
      <c r="D8" s="128" t="s">
        <v>74</v>
      </c>
      <c r="E8" s="128" t="s">
        <v>75</v>
      </c>
      <c r="F8" s="124" t="s">
        <v>17</v>
      </c>
      <c r="G8" s="134" t="s">
        <v>70</v>
      </c>
    </row>
    <row r="9" spans="1:7" ht="30.75" thickBot="1">
      <c r="A9" s="129" t="s">
        <v>63</v>
      </c>
      <c r="B9" s="129"/>
      <c r="C9" s="129" t="s">
        <v>71</v>
      </c>
      <c r="D9" s="130" t="s">
        <v>76</v>
      </c>
      <c r="E9" s="130" t="s">
        <v>66</v>
      </c>
      <c r="F9" s="130" t="s">
        <v>8</v>
      </c>
      <c r="G9" s="134" t="s">
        <v>70</v>
      </c>
    </row>
    <row r="10" spans="1:7" ht="30.75" thickBot="1">
      <c r="A10" s="129" t="s">
        <v>63</v>
      </c>
      <c r="B10" s="129"/>
      <c r="C10" s="129" t="s">
        <v>71</v>
      </c>
      <c r="D10" s="130" t="s">
        <v>76</v>
      </c>
      <c r="E10" s="130" t="s">
        <v>66</v>
      </c>
      <c r="F10" s="131" t="s">
        <v>42</v>
      </c>
      <c r="G10" s="134" t="s">
        <v>70</v>
      </c>
    </row>
    <row r="11" spans="1:7" ht="28.5" hidden="1">
      <c r="A11" s="129" t="s">
        <v>68</v>
      </c>
      <c r="B11" s="129" t="s">
        <v>63</v>
      </c>
      <c r="C11" s="127" t="s">
        <v>64</v>
      </c>
      <c r="D11" s="128" t="s">
        <v>77</v>
      </c>
      <c r="E11" s="128" t="s">
        <v>66</v>
      </c>
      <c r="F11" s="128" t="s">
        <v>8</v>
      </c>
      <c r="G11" s="134"/>
    </row>
    <row r="12" spans="1:7" ht="29.25" hidden="1" thickBot="1">
      <c r="A12" s="129" t="s">
        <v>68</v>
      </c>
      <c r="B12" s="129" t="s">
        <v>63</v>
      </c>
      <c r="C12" s="127" t="s">
        <v>64</v>
      </c>
      <c r="D12" s="128" t="s">
        <v>77</v>
      </c>
      <c r="E12" s="128" t="s">
        <v>66</v>
      </c>
      <c r="F12" s="124" t="s">
        <v>17</v>
      </c>
      <c r="G12" s="134"/>
    </row>
    <row r="13" spans="1:7" hidden="1">
      <c r="A13" s="129" t="s">
        <v>68</v>
      </c>
      <c r="B13" s="129" t="s">
        <v>68</v>
      </c>
      <c r="C13" s="129" t="s">
        <v>64</v>
      </c>
      <c r="D13" s="130" t="s">
        <v>78</v>
      </c>
      <c r="E13" s="130" t="s">
        <v>79</v>
      </c>
      <c r="F13" s="130" t="s">
        <v>8</v>
      </c>
      <c r="G13" s="135"/>
    </row>
    <row r="14" spans="1:7" hidden="1">
      <c r="A14" s="129" t="s">
        <v>68</v>
      </c>
      <c r="B14" s="129" t="s">
        <v>68</v>
      </c>
      <c r="C14" s="129" t="s">
        <v>64</v>
      </c>
      <c r="D14" s="130" t="s">
        <v>78</v>
      </c>
      <c r="E14" s="130" t="s">
        <v>79</v>
      </c>
      <c r="F14" s="132" t="s">
        <v>17</v>
      </c>
      <c r="G14" s="135"/>
    </row>
    <row r="15" spans="1:7" ht="29.25" hidden="1" thickBot="1">
      <c r="A15" s="129" t="s">
        <v>68</v>
      </c>
      <c r="B15" s="129" t="s">
        <v>68</v>
      </c>
      <c r="C15" s="129" t="s">
        <v>64</v>
      </c>
      <c r="D15" s="130" t="s">
        <v>78</v>
      </c>
      <c r="E15" s="130" t="s">
        <v>79</v>
      </c>
      <c r="F15" s="131" t="s">
        <v>20</v>
      </c>
      <c r="G15" s="135"/>
    </row>
    <row r="16" spans="1:7" ht="30" hidden="1">
      <c r="A16" s="129" t="s">
        <v>68</v>
      </c>
      <c r="B16" s="129" t="s">
        <v>68</v>
      </c>
      <c r="C16" s="127" t="s">
        <v>80</v>
      </c>
      <c r="D16" s="128" t="s">
        <v>81</v>
      </c>
      <c r="E16" s="128" t="s">
        <v>24</v>
      </c>
      <c r="F16" s="128" t="s">
        <v>23</v>
      </c>
      <c r="G16" s="134"/>
    </row>
    <row r="17" spans="1:7" ht="30.75" hidden="1" thickBot="1">
      <c r="A17" s="129" t="s">
        <v>68</v>
      </c>
      <c r="B17" s="129" t="s">
        <v>68</v>
      </c>
      <c r="C17" s="127" t="s">
        <v>80</v>
      </c>
      <c r="D17" s="128" t="s">
        <v>81</v>
      </c>
      <c r="E17" s="128" t="s">
        <v>24</v>
      </c>
      <c r="F17" s="124" t="s">
        <v>24</v>
      </c>
      <c r="G17" s="134"/>
    </row>
    <row r="18" spans="1:7" ht="30" hidden="1">
      <c r="A18" s="129" t="s">
        <v>68</v>
      </c>
      <c r="B18" s="129" t="s">
        <v>68</v>
      </c>
      <c r="C18" s="129" t="s">
        <v>82</v>
      </c>
      <c r="D18" s="130" t="s">
        <v>83</v>
      </c>
      <c r="E18" s="130" t="s">
        <v>84</v>
      </c>
      <c r="F18" s="130" t="s">
        <v>8</v>
      </c>
      <c r="G18" s="135"/>
    </row>
    <row r="19" spans="1:7" ht="30" hidden="1">
      <c r="A19" s="129" t="s">
        <v>68</v>
      </c>
      <c r="B19" s="129" t="s">
        <v>68</v>
      </c>
      <c r="C19" s="129" t="s">
        <v>82</v>
      </c>
      <c r="D19" s="130" t="s">
        <v>83</v>
      </c>
      <c r="E19" s="130" t="s">
        <v>84</v>
      </c>
      <c r="F19" s="132" t="s">
        <v>13</v>
      </c>
      <c r="G19" s="135"/>
    </row>
    <row r="20" spans="1:7" ht="31.5" hidden="1" thickTop="1" thickBot="1">
      <c r="A20" s="129" t="s">
        <v>68</v>
      </c>
      <c r="B20" s="121" t="s">
        <v>69</v>
      </c>
      <c r="C20" s="129" t="s">
        <v>82</v>
      </c>
      <c r="D20" s="130" t="s">
        <v>83</v>
      </c>
      <c r="E20" s="130" t="s">
        <v>84</v>
      </c>
      <c r="F20" s="131" t="s">
        <v>29</v>
      </c>
      <c r="G20" s="135"/>
    </row>
    <row r="21" spans="1:7" ht="30" hidden="1">
      <c r="A21" s="129" t="s">
        <v>68</v>
      </c>
      <c r="B21" s="129" t="s">
        <v>63</v>
      </c>
      <c r="C21" s="127" t="s">
        <v>82</v>
      </c>
      <c r="D21" s="128" t="s">
        <v>85</v>
      </c>
      <c r="E21" s="128" t="s">
        <v>66</v>
      </c>
      <c r="F21" s="128" t="s">
        <v>8</v>
      </c>
      <c r="G21" s="134"/>
    </row>
    <row r="22" spans="1:7" ht="30.75" hidden="1" thickBot="1">
      <c r="A22" s="129" t="s">
        <v>68</v>
      </c>
      <c r="B22" s="129" t="s">
        <v>68</v>
      </c>
      <c r="C22" s="127" t="s">
        <v>82</v>
      </c>
      <c r="D22" s="128" t="s">
        <v>85</v>
      </c>
      <c r="E22" s="128" t="s">
        <v>66</v>
      </c>
      <c r="F22" s="124" t="s">
        <v>17</v>
      </c>
      <c r="G22" s="134"/>
    </row>
    <row r="23" spans="1:7" ht="30" hidden="1">
      <c r="A23" s="129" t="s">
        <v>68</v>
      </c>
      <c r="B23" s="129" t="s">
        <v>63</v>
      </c>
      <c r="C23" s="129" t="s">
        <v>71</v>
      </c>
      <c r="D23" s="130" t="s">
        <v>86</v>
      </c>
      <c r="E23" s="130" t="s">
        <v>66</v>
      </c>
      <c r="F23" s="130" t="s">
        <v>8</v>
      </c>
      <c r="G23" s="135"/>
    </row>
    <row r="24" spans="1:7" ht="30.75" hidden="1" thickBot="1">
      <c r="A24" s="129" t="s">
        <v>68</v>
      </c>
      <c r="B24" s="129" t="s">
        <v>68</v>
      </c>
      <c r="C24" s="129" t="s">
        <v>71</v>
      </c>
      <c r="D24" s="130" t="s">
        <v>86</v>
      </c>
      <c r="E24" s="130" t="s">
        <v>66</v>
      </c>
      <c r="F24" s="131" t="s">
        <v>36</v>
      </c>
      <c r="G24" s="135"/>
    </row>
    <row r="25" spans="1:7" ht="30" hidden="1">
      <c r="A25" s="129" t="s">
        <v>68</v>
      </c>
      <c r="B25" s="129" t="s">
        <v>63</v>
      </c>
      <c r="C25" s="127" t="s">
        <v>71</v>
      </c>
      <c r="D25" s="128" t="s">
        <v>87</v>
      </c>
      <c r="E25" s="128" t="s">
        <v>66</v>
      </c>
      <c r="F25" s="128" t="s">
        <v>8</v>
      </c>
      <c r="G25" s="134"/>
    </row>
    <row r="26" spans="1:7" ht="30" hidden="1">
      <c r="A26" s="129" t="s">
        <v>68</v>
      </c>
      <c r="B26" s="129" t="s">
        <v>68</v>
      </c>
      <c r="C26" s="127" t="s">
        <v>71</v>
      </c>
      <c r="D26" s="128" t="s">
        <v>87</v>
      </c>
      <c r="E26" s="128" t="s">
        <v>66</v>
      </c>
      <c r="F26" s="123" t="s">
        <v>42</v>
      </c>
      <c r="G26" s="134"/>
    </row>
    <row r="27" spans="1:7" ht="30.75" hidden="1" thickBot="1">
      <c r="A27" s="129" t="s">
        <v>68</v>
      </c>
      <c r="B27" s="129" t="s">
        <v>68</v>
      </c>
      <c r="C27" s="127" t="s">
        <v>71</v>
      </c>
      <c r="D27" s="128" t="s">
        <v>87</v>
      </c>
      <c r="E27" s="128" t="s">
        <v>66</v>
      </c>
      <c r="F27" s="124" t="s">
        <v>36</v>
      </c>
      <c r="G27" s="134"/>
    </row>
    <row r="28" spans="1:7" ht="31.5" hidden="1" thickTop="1" thickBot="1">
      <c r="A28" s="129" t="s">
        <v>68</v>
      </c>
      <c r="B28" s="121" t="s">
        <v>69</v>
      </c>
      <c r="C28" s="129" t="s">
        <v>71</v>
      </c>
      <c r="D28" s="130" t="s">
        <v>88</v>
      </c>
      <c r="E28" s="130" t="s">
        <v>89</v>
      </c>
      <c r="F28" s="131" t="s">
        <v>20</v>
      </c>
      <c r="G28" s="135"/>
    </row>
  </sheetData>
  <autoFilter ref="A2:G28" xr:uid="{A7DAE939-23A4-4002-8F1C-7C1852B2B487}">
    <filterColumn colId="0">
      <filters>
        <filter val="P1"/>
      </filters>
    </filterColumn>
  </autoFilter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EC94-8D4C-4CF7-9949-F79F9BEA7C75}">
  <dimension ref="A1:V63"/>
  <sheetViews>
    <sheetView zoomScale="70" zoomScaleNormal="70" workbookViewId="0">
      <selection activeCell="L29" sqref="L29"/>
    </sheetView>
  </sheetViews>
  <sheetFormatPr defaultRowHeight="15" customHeight="1"/>
  <cols>
    <col min="1" max="1" width="34.140625" bestFit="1" customWidth="1"/>
    <col min="2" max="2" width="23.42578125" bestFit="1" customWidth="1"/>
    <col min="3" max="3" width="6.5703125" customWidth="1"/>
    <col min="4" max="4" width="9.7109375" customWidth="1"/>
    <col min="5" max="5" width="9.28515625" customWidth="1"/>
    <col min="6" max="6" width="13.5703125" customWidth="1"/>
    <col min="7" max="10" width="6.5703125" customWidth="1"/>
    <col min="11" max="11" width="11.7109375" customWidth="1"/>
    <col min="12" max="12" width="10" customWidth="1"/>
    <col min="13" max="13" width="10.7109375" customWidth="1"/>
    <col min="15" max="15" width="14.140625" bestFit="1" customWidth="1"/>
    <col min="16" max="16" width="27.42578125" bestFit="1" customWidth="1"/>
    <col min="17" max="17" width="54.85546875" bestFit="1" customWidth="1"/>
    <col min="18" max="18" width="9.5703125" bestFit="1" customWidth="1"/>
    <col min="19" max="19" width="29.5703125" bestFit="1" customWidth="1"/>
    <col min="20" max="20" width="15.42578125" bestFit="1" customWidth="1"/>
    <col min="21" max="21" width="82.140625" customWidth="1"/>
  </cols>
  <sheetData>
    <row r="1" spans="1:21" ht="15.75">
      <c r="A1" s="146" t="s">
        <v>90</v>
      </c>
      <c r="B1" s="31"/>
      <c r="C1" s="49" t="s">
        <v>8</v>
      </c>
      <c r="D1" s="49" t="s">
        <v>91</v>
      </c>
      <c r="E1" s="49" t="s">
        <v>11</v>
      </c>
      <c r="F1" s="49" t="s">
        <v>17</v>
      </c>
      <c r="G1" s="31"/>
      <c r="O1" s="81" t="s">
        <v>92</v>
      </c>
      <c r="P1" s="81" t="s">
        <v>93</v>
      </c>
      <c r="Q1" s="81" t="s">
        <v>94</v>
      </c>
      <c r="R1" s="81" t="s">
        <v>95</v>
      </c>
      <c r="S1" s="81" t="s">
        <v>96</v>
      </c>
      <c r="T1" s="81" t="s">
        <v>97</v>
      </c>
      <c r="U1" s="81" t="s">
        <v>98</v>
      </c>
    </row>
    <row r="2" spans="1:21" ht="45">
      <c r="A2" s="147"/>
      <c r="B2" s="31" t="s">
        <v>73</v>
      </c>
      <c r="C2" s="31"/>
      <c r="D2" s="31"/>
      <c r="E2" s="31"/>
      <c r="F2" s="31"/>
      <c r="G2" s="31"/>
      <c r="O2" s="154" t="s">
        <v>99</v>
      </c>
      <c r="P2" s="151" t="s">
        <v>100</v>
      </c>
      <c r="Q2" s="79" t="str">
        <f>_xlfn.CONCAT("Data Profiling - ", G9, " Tables")</f>
        <v>Data Profiling - 160 Tables</v>
      </c>
      <c r="R2" s="79" t="s">
        <v>101</v>
      </c>
      <c r="S2" s="82" t="s">
        <v>102</v>
      </c>
      <c r="T2" s="151" t="s">
        <v>103</v>
      </c>
      <c r="U2" s="79" t="s">
        <v>104</v>
      </c>
    </row>
    <row r="3" spans="1:21" ht="30">
      <c r="A3" s="147"/>
      <c r="B3" s="48" t="s">
        <v>65</v>
      </c>
      <c r="C3" s="52">
        <v>20</v>
      </c>
      <c r="D3" s="31"/>
      <c r="E3" s="52">
        <v>20</v>
      </c>
      <c r="F3" s="31"/>
      <c r="G3" s="31"/>
      <c r="O3" s="154"/>
      <c r="P3" s="151"/>
      <c r="Q3" s="79" t="s">
        <v>105</v>
      </c>
      <c r="R3" s="79" t="s">
        <v>106</v>
      </c>
      <c r="S3" s="82" t="s">
        <v>102</v>
      </c>
      <c r="T3" s="151"/>
      <c r="U3" s="79" t="s">
        <v>107</v>
      </c>
    </row>
    <row r="4" spans="1:21" ht="30">
      <c r="A4" s="147"/>
      <c r="B4" s="48" t="s">
        <v>77</v>
      </c>
      <c r="C4" s="52">
        <v>20</v>
      </c>
      <c r="D4" s="31"/>
      <c r="E4" s="31"/>
      <c r="F4" s="52">
        <v>20</v>
      </c>
      <c r="G4" s="31"/>
      <c r="O4" s="154"/>
      <c r="P4" s="151"/>
      <c r="Q4" s="79" t="s">
        <v>108</v>
      </c>
      <c r="R4" s="79" t="s">
        <v>109</v>
      </c>
      <c r="S4" s="82" t="s">
        <v>102</v>
      </c>
      <c r="T4" s="151"/>
      <c r="U4" s="79" t="s">
        <v>110</v>
      </c>
    </row>
    <row r="5" spans="1:21" ht="30">
      <c r="A5" s="147"/>
      <c r="B5" s="31" t="s">
        <v>111</v>
      </c>
      <c r="C5" s="31"/>
      <c r="D5" s="31"/>
      <c r="E5" s="31"/>
      <c r="F5" s="31"/>
      <c r="G5" s="31"/>
      <c r="O5" s="154"/>
      <c r="P5" s="151" t="s">
        <v>112</v>
      </c>
      <c r="Q5" s="79" t="s">
        <v>113</v>
      </c>
      <c r="R5" s="79" t="s">
        <v>114</v>
      </c>
      <c r="S5" s="82" t="s">
        <v>115</v>
      </c>
      <c r="T5" s="79"/>
      <c r="U5" s="79" t="s">
        <v>116</v>
      </c>
    </row>
    <row r="6" spans="1:21" ht="45">
      <c r="A6" s="147"/>
      <c r="B6" s="48" t="s">
        <v>86</v>
      </c>
      <c r="C6" s="52">
        <v>20</v>
      </c>
      <c r="D6" s="31"/>
      <c r="E6" s="31"/>
      <c r="F6" s="31"/>
      <c r="G6" s="31"/>
      <c r="O6" s="154"/>
      <c r="P6" s="151"/>
      <c r="Q6" s="79" t="s">
        <v>117</v>
      </c>
      <c r="R6" s="79" t="s">
        <v>118</v>
      </c>
      <c r="S6" s="82" t="s">
        <v>115</v>
      </c>
      <c r="T6" s="79"/>
      <c r="U6" s="79" t="s">
        <v>119</v>
      </c>
    </row>
    <row r="7" spans="1:21" ht="30">
      <c r="A7" s="147"/>
      <c r="B7" s="48" t="s">
        <v>72</v>
      </c>
      <c r="C7" s="52">
        <v>20</v>
      </c>
      <c r="D7" s="31"/>
      <c r="E7" s="31"/>
      <c r="F7" s="31"/>
      <c r="G7" s="31"/>
      <c r="O7" s="154"/>
      <c r="P7" s="151" t="s">
        <v>120</v>
      </c>
      <c r="Q7" s="79" t="s">
        <v>121</v>
      </c>
      <c r="R7" s="79" t="s">
        <v>122</v>
      </c>
      <c r="S7" s="82" t="s">
        <v>115</v>
      </c>
      <c r="T7" s="79"/>
      <c r="U7" s="79" t="s">
        <v>123</v>
      </c>
    </row>
    <row r="8" spans="1:21" ht="30">
      <c r="A8" s="147"/>
      <c r="B8" s="54" t="s">
        <v>87</v>
      </c>
      <c r="C8" s="55">
        <v>20</v>
      </c>
      <c r="D8" s="55">
        <v>20</v>
      </c>
      <c r="E8" s="56"/>
      <c r="F8" s="56"/>
      <c r="G8" s="31"/>
      <c r="O8" s="154"/>
      <c r="P8" s="151"/>
      <c r="Q8" s="79" t="s">
        <v>124</v>
      </c>
      <c r="R8" s="79" t="s">
        <v>125</v>
      </c>
      <c r="S8" s="82" t="s">
        <v>115</v>
      </c>
      <c r="T8" s="79"/>
      <c r="U8" s="79" t="s">
        <v>126</v>
      </c>
    </row>
    <row r="9" spans="1:21" ht="30">
      <c r="A9" s="148"/>
      <c r="B9" s="64" t="s">
        <v>127</v>
      </c>
      <c r="C9" s="31">
        <f>SUM(C2:C8)</f>
        <v>100</v>
      </c>
      <c r="D9" s="31">
        <f>SUM(D2:D8)</f>
        <v>20</v>
      </c>
      <c r="E9" s="31">
        <f>SUM(E2:E8)</f>
        <v>20</v>
      </c>
      <c r="F9" s="31">
        <f>SUM(F2:F8)</f>
        <v>20</v>
      </c>
      <c r="G9" s="65">
        <f>SUM(C9:F9)</f>
        <v>160</v>
      </c>
      <c r="O9" s="154"/>
      <c r="P9" s="151"/>
      <c r="Q9" s="79" t="s">
        <v>128</v>
      </c>
      <c r="R9" s="79" t="s">
        <v>129</v>
      </c>
      <c r="S9" s="82" t="s">
        <v>115</v>
      </c>
      <c r="T9" s="79"/>
      <c r="U9" s="79" t="s">
        <v>130</v>
      </c>
    </row>
    <row r="10" spans="1:21" ht="30">
      <c r="A10" s="47"/>
      <c r="O10" s="154"/>
      <c r="P10" s="151"/>
      <c r="Q10" s="79" t="s">
        <v>131</v>
      </c>
      <c r="R10" s="79" t="s">
        <v>132</v>
      </c>
      <c r="S10" s="82" t="s">
        <v>115</v>
      </c>
      <c r="T10" s="79"/>
      <c r="U10" s="79" t="s">
        <v>133</v>
      </c>
    </row>
    <row r="11" spans="1:21" ht="30">
      <c r="O11" s="154"/>
      <c r="P11" s="151"/>
      <c r="Q11" s="79" t="s">
        <v>134</v>
      </c>
      <c r="R11" s="79" t="s">
        <v>135</v>
      </c>
      <c r="S11" s="82" t="s">
        <v>115</v>
      </c>
      <c r="T11" s="79"/>
      <c r="U11" s="79" t="s">
        <v>136</v>
      </c>
    </row>
    <row r="12" spans="1:21" ht="30">
      <c r="A12" s="152" t="s">
        <v>137</v>
      </c>
      <c r="B12" s="31"/>
      <c r="C12" s="49" t="s">
        <v>8</v>
      </c>
      <c r="D12" s="49" t="s">
        <v>91</v>
      </c>
      <c r="E12" s="51" t="s">
        <v>11</v>
      </c>
      <c r="F12" s="49" t="s">
        <v>17</v>
      </c>
      <c r="G12" s="60" t="s">
        <v>13</v>
      </c>
      <c r="H12" s="49" t="s">
        <v>20</v>
      </c>
      <c r="I12" s="60" t="s">
        <v>36</v>
      </c>
      <c r="J12" s="61" t="s">
        <v>138</v>
      </c>
      <c r="K12" s="49" t="s">
        <v>139</v>
      </c>
      <c r="L12" s="61" t="s">
        <v>24</v>
      </c>
      <c r="M12" s="31"/>
      <c r="O12" s="154"/>
      <c r="P12" s="151"/>
      <c r="Q12" s="79" t="s">
        <v>140</v>
      </c>
      <c r="R12" s="79" t="s">
        <v>141</v>
      </c>
      <c r="S12" s="82" t="s">
        <v>115</v>
      </c>
      <c r="T12" s="79"/>
      <c r="U12" s="79" t="s">
        <v>142</v>
      </c>
    </row>
    <row r="13" spans="1:21" ht="30">
      <c r="A13" s="153"/>
      <c r="B13" s="31" t="s">
        <v>73</v>
      </c>
      <c r="C13" s="31"/>
      <c r="D13" s="31"/>
      <c r="E13" s="31"/>
      <c r="F13" s="50"/>
      <c r="G13" s="31"/>
      <c r="H13" s="31"/>
      <c r="I13" s="31"/>
      <c r="J13" s="57"/>
      <c r="K13" s="31"/>
      <c r="L13" s="57"/>
      <c r="M13" s="31"/>
      <c r="O13" s="154"/>
      <c r="P13" s="151"/>
      <c r="Q13" s="79" t="s">
        <v>143</v>
      </c>
      <c r="R13" s="79" t="s">
        <v>144</v>
      </c>
      <c r="S13" s="82" t="s">
        <v>115</v>
      </c>
      <c r="T13" s="79"/>
      <c r="U13" s="79" t="s">
        <v>145</v>
      </c>
    </row>
    <row r="14" spans="1:21" ht="30">
      <c r="A14" s="153"/>
      <c r="B14" s="48" t="s">
        <v>65</v>
      </c>
      <c r="C14" s="31"/>
      <c r="D14" s="31"/>
      <c r="E14" s="31"/>
      <c r="F14" s="31"/>
      <c r="G14" s="52">
        <v>20</v>
      </c>
      <c r="H14" s="31"/>
      <c r="I14" s="31"/>
      <c r="J14" s="57"/>
      <c r="K14" s="31"/>
      <c r="L14" s="57"/>
      <c r="M14" s="31"/>
      <c r="O14" s="154"/>
      <c r="P14" s="151"/>
      <c r="Q14" s="79" t="s">
        <v>146</v>
      </c>
      <c r="R14" s="79" t="s">
        <v>147</v>
      </c>
      <c r="S14" s="82" t="s">
        <v>115</v>
      </c>
      <c r="T14" s="79"/>
      <c r="U14" s="79" t="s">
        <v>142</v>
      </c>
    </row>
    <row r="15" spans="1:21" ht="30">
      <c r="A15" s="153"/>
      <c r="B15" s="48" t="s">
        <v>78</v>
      </c>
      <c r="C15" s="52">
        <v>20</v>
      </c>
      <c r="D15" s="31"/>
      <c r="E15" s="31"/>
      <c r="F15" s="52">
        <v>20</v>
      </c>
      <c r="G15" s="31"/>
      <c r="H15" s="52">
        <v>10</v>
      </c>
      <c r="I15" s="31"/>
      <c r="J15" s="57"/>
      <c r="K15" s="31"/>
      <c r="L15" s="57"/>
      <c r="M15" s="31"/>
      <c r="O15" s="154"/>
      <c r="P15" s="151"/>
      <c r="Q15" s="79" t="s">
        <v>148</v>
      </c>
      <c r="R15" s="79" t="s">
        <v>149</v>
      </c>
      <c r="S15" s="82" t="s">
        <v>115</v>
      </c>
      <c r="T15" s="79"/>
      <c r="U15" s="79" t="s">
        <v>150</v>
      </c>
    </row>
    <row r="16" spans="1:21" ht="45">
      <c r="A16" s="153"/>
      <c r="B16" s="31" t="s">
        <v>111</v>
      </c>
      <c r="C16" s="31"/>
      <c r="D16" s="31"/>
      <c r="E16" s="31"/>
      <c r="F16" s="31"/>
      <c r="G16" s="31"/>
      <c r="H16" s="31"/>
      <c r="I16" s="31"/>
      <c r="J16" s="57"/>
      <c r="K16" s="31"/>
      <c r="L16" s="57"/>
      <c r="M16" s="31"/>
      <c r="O16" s="155" t="s">
        <v>151</v>
      </c>
      <c r="P16" s="151" t="s">
        <v>100</v>
      </c>
      <c r="Q16" s="79" t="str">
        <f>_xlfn.CONCAT("Data Profiling - ", M25, " Tables")</f>
        <v>Data Profiling - 260 Tables</v>
      </c>
      <c r="R16" s="79" t="s">
        <v>125</v>
      </c>
      <c r="S16" s="82" t="s">
        <v>102</v>
      </c>
      <c r="T16" s="79"/>
      <c r="U16" s="79" t="s">
        <v>104</v>
      </c>
    </row>
    <row r="17" spans="1:21" ht="30">
      <c r="A17" s="153"/>
      <c r="B17" s="48" t="s">
        <v>86</v>
      </c>
      <c r="C17" s="31"/>
      <c r="D17" s="31"/>
      <c r="E17" s="31"/>
      <c r="F17" s="31"/>
      <c r="G17" s="31"/>
      <c r="H17" s="31"/>
      <c r="I17" s="52">
        <v>20</v>
      </c>
      <c r="J17" s="57"/>
      <c r="K17" s="31"/>
      <c r="L17" s="57"/>
      <c r="M17" s="31"/>
      <c r="O17" s="155"/>
      <c r="P17" s="151"/>
      <c r="Q17" s="79" t="s">
        <v>105</v>
      </c>
      <c r="R17" s="79" t="s">
        <v>152</v>
      </c>
      <c r="S17" s="82" t="s">
        <v>102</v>
      </c>
      <c r="T17" s="79"/>
      <c r="U17" s="79" t="s">
        <v>107</v>
      </c>
    </row>
    <row r="18" spans="1:21">
      <c r="A18" s="153"/>
      <c r="B18" s="48" t="s">
        <v>88</v>
      </c>
      <c r="C18" s="31"/>
      <c r="D18" s="31"/>
      <c r="E18" s="31"/>
      <c r="F18" s="31"/>
      <c r="G18" s="31"/>
      <c r="H18" s="52">
        <v>10</v>
      </c>
      <c r="I18" s="31"/>
      <c r="J18" s="57"/>
      <c r="K18" s="31"/>
      <c r="L18" s="57"/>
      <c r="M18" s="31"/>
      <c r="O18" s="155"/>
      <c r="P18" s="151"/>
      <c r="Q18" s="79" t="s">
        <v>108</v>
      </c>
      <c r="R18" s="79" t="s">
        <v>153</v>
      </c>
      <c r="S18" s="82" t="s">
        <v>102</v>
      </c>
      <c r="T18" s="79"/>
      <c r="U18" s="79"/>
    </row>
    <row r="19" spans="1:21" ht="30">
      <c r="A19" s="153"/>
      <c r="B19" s="48" t="s">
        <v>87</v>
      </c>
      <c r="C19" s="31"/>
      <c r="D19" s="31"/>
      <c r="E19" s="31"/>
      <c r="F19" s="31"/>
      <c r="G19" s="31"/>
      <c r="H19" s="31"/>
      <c r="I19" s="52">
        <v>20</v>
      </c>
      <c r="J19" s="57"/>
      <c r="K19" s="31"/>
      <c r="L19" s="57"/>
      <c r="M19" s="31"/>
      <c r="O19" s="155"/>
      <c r="P19" s="79" t="s">
        <v>154</v>
      </c>
      <c r="Q19" s="79" t="s">
        <v>155</v>
      </c>
      <c r="R19" s="79" t="s">
        <v>144</v>
      </c>
      <c r="S19" s="82" t="s">
        <v>156</v>
      </c>
      <c r="T19" s="79"/>
      <c r="U19" s="79" t="s">
        <v>157</v>
      </c>
    </row>
    <row r="20" spans="1:21" ht="30">
      <c r="A20" s="153"/>
      <c r="B20" s="53" t="s">
        <v>158</v>
      </c>
      <c r="C20" s="31"/>
      <c r="D20" s="31"/>
      <c r="E20" s="31"/>
      <c r="F20" s="31"/>
      <c r="G20" s="31"/>
      <c r="H20" s="31"/>
      <c r="I20" s="31"/>
      <c r="J20" s="57"/>
      <c r="K20" s="31"/>
      <c r="L20" s="57"/>
      <c r="M20" s="31"/>
      <c r="O20" s="155"/>
      <c r="P20" s="151" t="s">
        <v>112</v>
      </c>
      <c r="Q20" s="79" t="s">
        <v>113</v>
      </c>
      <c r="R20" s="79" t="s">
        <v>149</v>
      </c>
      <c r="S20" s="82" t="s">
        <v>156</v>
      </c>
      <c r="T20" s="79"/>
      <c r="U20" s="79" t="s">
        <v>116</v>
      </c>
    </row>
    <row r="21" spans="1:21" ht="30">
      <c r="A21" s="153"/>
      <c r="B21" s="48" t="s">
        <v>83</v>
      </c>
      <c r="C21" s="52">
        <v>20</v>
      </c>
      <c r="D21" s="31"/>
      <c r="E21" s="31"/>
      <c r="F21" s="31"/>
      <c r="G21" s="52">
        <v>20</v>
      </c>
      <c r="H21" s="31"/>
      <c r="I21" s="31"/>
      <c r="J21" s="58">
        <v>20</v>
      </c>
      <c r="K21" s="31"/>
      <c r="L21" s="57"/>
      <c r="M21" s="31"/>
      <c r="O21" s="155"/>
      <c r="P21" s="151"/>
      <c r="Q21" s="79" t="s">
        <v>117</v>
      </c>
      <c r="R21" s="79" t="s">
        <v>159</v>
      </c>
      <c r="S21" s="82" t="s">
        <v>160</v>
      </c>
      <c r="T21" s="79"/>
      <c r="U21" s="79"/>
    </row>
    <row r="22" spans="1:21" ht="30">
      <c r="A22" s="153"/>
      <c r="B22" s="54" t="s">
        <v>85</v>
      </c>
      <c r="C22" s="55">
        <v>20</v>
      </c>
      <c r="D22" s="56"/>
      <c r="E22" s="56"/>
      <c r="F22" s="55">
        <v>20</v>
      </c>
      <c r="G22" s="56"/>
      <c r="H22" s="56"/>
      <c r="I22" s="56"/>
      <c r="J22" s="59"/>
      <c r="K22" s="31"/>
      <c r="L22" s="57"/>
      <c r="M22" s="31"/>
      <c r="O22" s="155"/>
      <c r="P22" s="151" t="s">
        <v>120</v>
      </c>
      <c r="Q22" s="79" t="s">
        <v>161</v>
      </c>
      <c r="R22" s="79" t="s">
        <v>162</v>
      </c>
      <c r="S22" s="82" t="s">
        <v>160</v>
      </c>
      <c r="T22" s="79"/>
      <c r="U22" s="79"/>
    </row>
    <row r="23" spans="1:21" ht="30">
      <c r="A23" s="153"/>
      <c r="B23" s="53" t="s">
        <v>80</v>
      </c>
      <c r="C23" s="31"/>
      <c r="D23" s="31"/>
      <c r="E23" s="31"/>
      <c r="F23" s="31"/>
      <c r="G23" s="31"/>
      <c r="H23" s="31"/>
      <c r="I23" s="31"/>
      <c r="J23" s="57"/>
      <c r="K23" s="31"/>
      <c r="L23" s="57"/>
      <c r="M23" s="31"/>
      <c r="O23" s="155"/>
      <c r="P23" s="151"/>
      <c r="Q23" s="79" t="s">
        <v>163</v>
      </c>
      <c r="R23" s="79" t="s">
        <v>164</v>
      </c>
      <c r="S23" s="82" t="s">
        <v>160</v>
      </c>
      <c r="T23" s="79"/>
      <c r="U23" s="79"/>
    </row>
    <row r="24" spans="1:21" ht="30">
      <c r="A24" s="153"/>
      <c r="B24" s="48" t="s">
        <v>81</v>
      </c>
      <c r="C24" s="56"/>
      <c r="D24" s="56"/>
      <c r="E24" s="56"/>
      <c r="F24" s="56"/>
      <c r="G24" s="56"/>
      <c r="H24" s="56"/>
      <c r="I24" s="56"/>
      <c r="J24" s="59"/>
      <c r="K24" s="55">
        <v>20</v>
      </c>
      <c r="L24" s="62">
        <v>20</v>
      </c>
      <c r="M24" s="31"/>
      <c r="O24" s="155"/>
      <c r="P24" s="151"/>
      <c r="Q24" s="79" t="s">
        <v>165</v>
      </c>
      <c r="R24" s="79" t="s">
        <v>166</v>
      </c>
      <c r="S24" s="82" t="s">
        <v>160</v>
      </c>
      <c r="T24" s="79"/>
      <c r="U24" s="80" t="s">
        <v>167</v>
      </c>
    </row>
    <row r="25" spans="1:21" ht="30">
      <c r="A25" s="153"/>
      <c r="B25" s="66" t="s">
        <v>127</v>
      </c>
      <c r="C25" s="31">
        <f t="shared" ref="C25:L25" si="0">SUM(C13:C24)</f>
        <v>60</v>
      </c>
      <c r="D25" s="31">
        <f t="shared" si="0"/>
        <v>0</v>
      </c>
      <c r="E25" s="31">
        <f t="shared" si="0"/>
        <v>0</v>
      </c>
      <c r="F25" s="31">
        <f t="shared" si="0"/>
        <v>40</v>
      </c>
      <c r="G25" s="31">
        <f t="shared" si="0"/>
        <v>40</v>
      </c>
      <c r="H25" s="31">
        <f t="shared" si="0"/>
        <v>20</v>
      </c>
      <c r="I25" s="31">
        <f t="shared" si="0"/>
        <v>40</v>
      </c>
      <c r="J25" s="31">
        <f t="shared" si="0"/>
        <v>20</v>
      </c>
      <c r="K25" s="31">
        <f t="shared" si="0"/>
        <v>20</v>
      </c>
      <c r="L25" s="57">
        <f t="shared" si="0"/>
        <v>20</v>
      </c>
      <c r="M25" s="67">
        <f>SUM(C25:L25)</f>
        <v>260</v>
      </c>
      <c r="O25" s="155"/>
      <c r="P25" s="151"/>
      <c r="Q25" s="79" t="s">
        <v>168</v>
      </c>
      <c r="R25" s="79" t="s">
        <v>169</v>
      </c>
      <c r="S25" s="82" t="s">
        <v>160</v>
      </c>
      <c r="T25" s="79"/>
      <c r="U25" s="79"/>
    </row>
    <row r="26" spans="1:21" ht="30">
      <c r="A26" s="47"/>
      <c r="O26" s="155"/>
      <c r="P26" s="151"/>
      <c r="Q26" s="79" t="s">
        <v>170</v>
      </c>
      <c r="R26" s="79" t="s">
        <v>171</v>
      </c>
      <c r="S26" s="82" t="s">
        <v>160</v>
      </c>
      <c r="T26" s="79"/>
      <c r="U26" s="79"/>
    </row>
    <row r="27" spans="1:21" ht="30">
      <c r="O27" s="155"/>
      <c r="P27" s="151"/>
      <c r="Q27" s="79" t="s">
        <v>172</v>
      </c>
      <c r="R27" s="79" t="s">
        <v>173</v>
      </c>
      <c r="S27" s="82" t="s">
        <v>160</v>
      </c>
      <c r="T27" s="79"/>
      <c r="U27" s="79"/>
    </row>
    <row r="28" spans="1:21" ht="30">
      <c r="A28" s="47"/>
      <c r="L28">
        <f>260+120</f>
        <v>380</v>
      </c>
      <c r="O28" s="155"/>
      <c r="P28" s="151"/>
      <c r="Q28" s="79" t="s">
        <v>174</v>
      </c>
      <c r="R28" s="79" t="s">
        <v>175</v>
      </c>
      <c r="S28" s="82" t="s">
        <v>115</v>
      </c>
      <c r="T28" s="79"/>
      <c r="U28" s="79"/>
    </row>
    <row r="29" spans="1:21" ht="30">
      <c r="A29" s="47"/>
      <c r="O29" s="155"/>
      <c r="P29" s="151"/>
      <c r="Q29" s="79" t="s">
        <v>176</v>
      </c>
      <c r="R29" s="79" t="s">
        <v>177</v>
      </c>
      <c r="S29" s="82" t="s">
        <v>115</v>
      </c>
      <c r="T29" s="79"/>
      <c r="U29" s="79"/>
    </row>
    <row r="30" spans="1:21" ht="30">
      <c r="A30" s="47"/>
      <c r="O30" s="155"/>
      <c r="P30" s="151"/>
      <c r="Q30" s="79" t="s">
        <v>178</v>
      </c>
      <c r="R30" s="79" t="s">
        <v>179</v>
      </c>
      <c r="S30" s="82" t="s">
        <v>115</v>
      </c>
      <c r="T30" s="79"/>
      <c r="U30" s="79"/>
    </row>
    <row r="31" spans="1:21" ht="30">
      <c r="O31" s="155"/>
      <c r="P31" s="151"/>
      <c r="Q31" s="79" t="s">
        <v>180</v>
      </c>
      <c r="R31" s="79" t="s">
        <v>181</v>
      </c>
      <c r="S31" s="82" t="s">
        <v>115</v>
      </c>
      <c r="T31" s="79"/>
      <c r="U31" s="79"/>
    </row>
    <row r="32" spans="1:21" ht="30">
      <c r="A32" s="47"/>
      <c r="O32" s="155"/>
      <c r="P32" s="151"/>
      <c r="Q32" s="79" t="s">
        <v>182</v>
      </c>
      <c r="R32" s="79" t="s">
        <v>183</v>
      </c>
      <c r="S32" s="82" t="s">
        <v>115</v>
      </c>
      <c r="T32" s="79"/>
      <c r="U32" s="79"/>
    </row>
    <row r="33" spans="1:22" ht="15" customHeight="1">
      <c r="A33" s="47"/>
      <c r="O33" s="63"/>
      <c r="P33" s="63"/>
      <c r="R33" s="63"/>
      <c r="S33" s="63"/>
      <c r="T33" s="63"/>
    </row>
    <row r="36" spans="1:22" ht="15" customHeight="1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</row>
    <row r="37" spans="1:22" ht="15" customHeight="1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</row>
    <row r="40" spans="1:22" ht="15" customHeight="1">
      <c r="A40" s="146" t="s">
        <v>90</v>
      </c>
      <c r="B40" s="31"/>
      <c r="C40" s="49" t="s">
        <v>8</v>
      </c>
      <c r="D40" s="49" t="s">
        <v>91</v>
      </c>
      <c r="E40" s="49" t="s">
        <v>11</v>
      </c>
      <c r="F40" s="49" t="s">
        <v>17</v>
      </c>
      <c r="G40" s="31" t="s">
        <v>13</v>
      </c>
      <c r="O40" s="139" t="s">
        <v>92</v>
      </c>
      <c r="P40" s="139" t="s">
        <v>93</v>
      </c>
      <c r="Q40" s="139" t="s">
        <v>94</v>
      </c>
      <c r="R40" s="139" t="s">
        <v>95</v>
      </c>
      <c r="S40" s="139" t="s">
        <v>96</v>
      </c>
      <c r="T40" s="139" t="s">
        <v>97</v>
      </c>
      <c r="U40" s="139" t="s">
        <v>98</v>
      </c>
    </row>
    <row r="41" spans="1:22" ht="15" customHeight="1">
      <c r="A41" s="147"/>
      <c r="B41" s="31" t="s">
        <v>73</v>
      </c>
      <c r="C41" s="31"/>
      <c r="D41" s="31"/>
      <c r="E41" s="31"/>
      <c r="F41" s="31"/>
      <c r="G41" s="31"/>
      <c r="O41" s="149" t="s">
        <v>99</v>
      </c>
      <c r="P41" s="150" t="s">
        <v>100</v>
      </c>
      <c r="Q41" s="140" t="str">
        <f>_xlfn.CONCAT("Data Profiling - ", C46, " Tables")</f>
        <v>Data Profiling - 20 Tables</v>
      </c>
      <c r="R41" s="140" t="s">
        <v>101</v>
      </c>
      <c r="S41" s="141" t="s">
        <v>102</v>
      </c>
      <c r="T41" s="140" t="s">
        <v>103</v>
      </c>
      <c r="U41" s="140" t="s">
        <v>104</v>
      </c>
    </row>
    <row r="42" spans="1:22" ht="15" customHeight="1">
      <c r="A42" s="147"/>
      <c r="B42" s="48" t="s">
        <v>65</v>
      </c>
      <c r="C42" s="52">
        <v>20</v>
      </c>
      <c r="D42" s="31"/>
      <c r="E42" s="52"/>
      <c r="F42" s="31"/>
      <c r="G42" s="52"/>
      <c r="O42" s="149"/>
      <c r="P42" s="150"/>
      <c r="Q42" s="140" t="s">
        <v>105</v>
      </c>
      <c r="R42" s="140" t="s">
        <v>106</v>
      </c>
      <c r="S42" s="141" t="s">
        <v>102</v>
      </c>
      <c r="T42" s="140"/>
      <c r="U42" s="140" t="s">
        <v>107</v>
      </c>
    </row>
    <row r="43" spans="1:22" ht="15" customHeight="1">
      <c r="A43" s="147"/>
      <c r="B43" s="48"/>
      <c r="C43" s="52"/>
      <c r="D43" s="31"/>
      <c r="E43" s="31"/>
      <c r="F43" s="52"/>
      <c r="G43" s="31"/>
      <c r="O43" s="149"/>
      <c r="P43" s="150"/>
      <c r="Q43" s="140" t="s">
        <v>108</v>
      </c>
      <c r="R43" s="140" t="s">
        <v>109</v>
      </c>
      <c r="S43" s="141" t="s">
        <v>102</v>
      </c>
      <c r="T43" s="140"/>
      <c r="U43" s="140" t="s">
        <v>110</v>
      </c>
    </row>
    <row r="44" spans="1:22" ht="15" customHeight="1">
      <c r="A44" s="147"/>
      <c r="B44" s="31" t="s">
        <v>111</v>
      </c>
      <c r="C44" s="31"/>
      <c r="D44" s="31"/>
      <c r="E44" s="31"/>
      <c r="F44" s="31"/>
      <c r="G44" s="31"/>
      <c r="O44" s="149"/>
      <c r="P44" s="150" t="s">
        <v>112</v>
      </c>
      <c r="Q44" s="140" t="s">
        <v>113</v>
      </c>
      <c r="R44" s="140" t="s">
        <v>114</v>
      </c>
      <c r="S44" s="141" t="s">
        <v>115</v>
      </c>
      <c r="T44" s="140"/>
      <c r="U44" s="140" t="s">
        <v>116</v>
      </c>
    </row>
    <row r="45" spans="1:22" ht="15" customHeight="1">
      <c r="A45" s="147"/>
      <c r="B45" s="48" t="s">
        <v>72</v>
      </c>
      <c r="C45" s="52">
        <v>20</v>
      </c>
      <c r="D45" s="31"/>
      <c r="E45" s="31"/>
      <c r="F45" s="31"/>
      <c r="G45" s="31"/>
      <c r="O45" s="149"/>
      <c r="P45" s="150"/>
      <c r="Q45" s="140" t="s">
        <v>117</v>
      </c>
      <c r="R45" s="140" t="s">
        <v>118</v>
      </c>
      <c r="S45" s="141" t="s">
        <v>115</v>
      </c>
      <c r="T45" s="140"/>
      <c r="U45" s="140" t="s">
        <v>119</v>
      </c>
    </row>
    <row r="46" spans="1:22" ht="15" customHeight="1" thickBot="1">
      <c r="A46" s="147"/>
      <c r="B46" s="31" t="s">
        <v>74</v>
      </c>
      <c r="C46" s="55">
        <v>20</v>
      </c>
      <c r="D46" s="55"/>
      <c r="E46" s="56"/>
      <c r="F46" s="56">
        <v>20</v>
      </c>
      <c r="G46" s="31"/>
      <c r="O46" s="149"/>
      <c r="P46" s="150"/>
      <c r="Q46" s="140" t="s">
        <v>365</v>
      </c>
      <c r="R46" s="140" t="s">
        <v>129</v>
      </c>
      <c r="S46" s="141" t="s">
        <v>115</v>
      </c>
      <c r="T46" s="140"/>
      <c r="U46" s="140" t="s">
        <v>130</v>
      </c>
    </row>
    <row r="47" spans="1:22" ht="15" customHeight="1">
      <c r="A47" s="147"/>
      <c r="B47" s="130" t="s">
        <v>76</v>
      </c>
      <c r="C47" s="55">
        <v>20</v>
      </c>
      <c r="D47" s="55"/>
      <c r="E47" s="56"/>
      <c r="F47" s="56"/>
      <c r="G47" s="31"/>
      <c r="O47" s="149"/>
      <c r="P47" s="150"/>
      <c r="Q47" s="140" t="s">
        <v>131</v>
      </c>
      <c r="R47" s="140" t="s">
        <v>132</v>
      </c>
      <c r="S47" s="141" t="s">
        <v>115</v>
      </c>
      <c r="T47" s="140"/>
      <c r="U47" s="140" t="s">
        <v>133</v>
      </c>
    </row>
    <row r="48" spans="1:22" ht="15" customHeight="1">
      <c r="A48" s="148"/>
      <c r="B48" s="64" t="s">
        <v>127</v>
      </c>
      <c r="C48" s="31">
        <f>SUM(C41:C47)</f>
        <v>80</v>
      </c>
      <c r="D48" s="31">
        <f>SUM(D41:D45)</f>
        <v>0</v>
      </c>
      <c r="E48" s="31">
        <f>SUM(E41:E45)</f>
        <v>0</v>
      </c>
      <c r="F48" s="31">
        <f>SUM(F41:F45)</f>
        <v>0</v>
      </c>
      <c r="G48" s="65">
        <f>SUM(C48:F48)</f>
        <v>80</v>
      </c>
      <c r="O48" s="149"/>
      <c r="P48" s="150"/>
      <c r="Q48" s="140" t="s">
        <v>367</v>
      </c>
      <c r="R48" s="140" t="s">
        <v>135</v>
      </c>
      <c r="S48" s="141" t="s">
        <v>115</v>
      </c>
      <c r="T48" s="140"/>
      <c r="U48" s="140" t="s">
        <v>136</v>
      </c>
    </row>
    <row r="49" spans="1:21" ht="15" customHeight="1">
      <c r="O49" s="149"/>
      <c r="P49" s="150"/>
      <c r="Q49" s="140" t="s">
        <v>366</v>
      </c>
      <c r="R49" s="140" t="s">
        <v>141</v>
      </c>
      <c r="S49" s="141" t="s">
        <v>115</v>
      </c>
      <c r="T49" s="140"/>
      <c r="U49" s="140" t="s">
        <v>142</v>
      </c>
    </row>
    <row r="50" spans="1:21" ht="15" customHeight="1">
      <c r="O50" s="149"/>
      <c r="P50" s="150"/>
      <c r="Q50" s="140" t="s">
        <v>368</v>
      </c>
      <c r="R50" s="140" t="s">
        <v>144</v>
      </c>
      <c r="S50" s="141" t="s">
        <v>115</v>
      </c>
      <c r="T50" s="140"/>
      <c r="U50" s="140" t="s">
        <v>145</v>
      </c>
    </row>
    <row r="51" spans="1:21" ht="15" customHeight="1">
      <c r="O51" s="149"/>
      <c r="P51" s="150"/>
      <c r="Q51" s="140" t="s">
        <v>146</v>
      </c>
      <c r="R51" s="140" t="s">
        <v>147</v>
      </c>
      <c r="S51" s="141" t="s">
        <v>115</v>
      </c>
      <c r="T51" s="140"/>
      <c r="U51" s="140" t="s">
        <v>142</v>
      </c>
    </row>
    <row r="52" spans="1:21" ht="15" customHeight="1">
      <c r="O52" s="149"/>
      <c r="P52" s="150"/>
      <c r="Q52" s="140"/>
      <c r="R52" s="140"/>
      <c r="S52" s="141"/>
      <c r="T52" s="140"/>
      <c r="U52" s="140"/>
    </row>
    <row r="54" spans="1:21" ht="15" customHeight="1">
      <c r="A54" t="s">
        <v>375</v>
      </c>
      <c r="I54" s="145" t="s">
        <v>379</v>
      </c>
      <c r="J54" s="145"/>
      <c r="K54" s="145"/>
    </row>
    <row r="55" spans="1:21" ht="15" customHeight="1">
      <c r="C55" s="142">
        <v>0.2</v>
      </c>
      <c r="D55" s="142">
        <v>0.4</v>
      </c>
      <c r="E55" s="142">
        <v>0.4</v>
      </c>
      <c r="F55" s="145" t="s">
        <v>374</v>
      </c>
      <c r="G55" s="145"/>
      <c r="H55" s="145"/>
      <c r="I55" t="s">
        <v>378</v>
      </c>
    </row>
    <row r="56" spans="1:21" ht="15" customHeight="1">
      <c r="B56" t="s">
        <v>370</v>
      </c>
      <c r="C56" t="s">
        <v>371</v>
      </c>
      <c r="D56" t="s">
        <v>372</v>
      </c>
      <c r="E56" t="s">
        <v>373</v>
      </c>
      <c r="F56" t="s">
        <v>371</v>
      </c>
      <c r="G56" t="s">
        <v>372</v>
      </c>
      <c r="H56" t="s">
        <v>373</v>
      </c>
      <c r="I56" t="s">
        <v>371</v>
      </c>
      <c r="J56" t="s">
        <v>372</v>
      </c>
      <c r="K56" t="s">
        <v>373</v>
      </c>
    </row>
    <row r="57" spans="1:21" ht="15" customHeight="1">
      <c r="A57" t="s">
        <v>254</v>
      </c>
      <c r="B57">
        <v>80</v>
      </c>
      <c r="C57">
        <f>($B57*C$55)</f>
        <v>16</v>
      </c>
      <c r="D57">
        <f t="shared" ref="D57:E58" si="1">($B57*D$55)</f>
        <v>32</v>
      </c>
      <c r="E57">
        <f t="shared" si="1"/>
        <v>32</v>
      </c>
      <c r="F57">
        <v>2</v>
      </c>
      <c r="G57">
        <v>4</v>
      </c>
      <c r="H57">
        <v>6</v>
      </c>
      <c r="I57">
        <f>C57*F57</f>
        <v>32</v>
      </c>
      <c r="J57">
        <f t="shared" ref="J57:K57" si="2">D57*G57</f>
        <v>128</v>
      </c>
      <c r="K57">
        <f t="shared" si="2"/>
        <v>192</v>
      </c>
      <c r="L57">
        <f>SUM(I57:K57)</f>
        <v>352</v>
      </c>
      <c r="O57" t="s">
        <v>380</v>
      </c>
      <c r="P57">
        <f>L57+L58*0.5</f>
        <v>492</v>
      </c>
      <c r="Q57">
        <f>P57/8</f>
        <v>61.5</v>
      </c>
      <c r="R57">
        <f>Q57/20</f>
        <v>3.0750000000000002</v>
      </c>
    </row>
    <row r="58" spans="1:21" ht="15" customHeight="1">
      <c r="A58" t="s">
        <v>376</v>
      </c>
      <c r="B58">
        <v>50</v>
      </c>
      <c r="C58">
        <f>($B58*C$55)</f>
        <v>10</v>
      </c>
      <c r="D58">
        <f t="shared" si="1"/>
        <v>20</v>
      </c>
      <c r="E58">
        <f t="shared" si="1"/>
        <v>20</v>
      </c>
      <c r="F58">
        <v>2</v>
      </c>
      <c r="G58">
        <v>5</v>
      </c>
      <c r="H58">
        <v>8</v>
      </c>
      <c r="I58">
        <f t="shared" ref="I58:I60" si="3">C58*F58</f>
        <v>20</v>
      </c>
      <c r="J58">
        <f t="shared" ref="J58:J60" si="4">D58*G58</f>
        <v>100</v>
      </c>
      <c r="K58">
        <f t="shared" ref="K58:K60" si="5">E58*H58</f>
        <v>160</v>
      </c>
      <c r="L58">
        <f t="shared" ref="L58:L59" si="6">SUM(I58:K58)</f>
        <v>280</v>
      </c>
      <c r="O58" t="s">
        <v>381</v>
      </c>
      <c r="P58">
        <f>L59+L60+L59*0.5</f>
        <v>836</v>
      </c>
      <c r="Q58">
        <f>P58/8</f>
        <v>104.5</v>
      </c>
      <c r="R58">
        <f>Q58/20/2</f>
        <v>2.6124999999999998</v>
      </c>
    </row>
    <row r="59" spans="1:21" ht="15" customHeight="1">
      <c r="A59" t="s">
        <v>377</v>
      </c>
      <c r="B59">
        <v>50</v>
      </c>
      <c r="C59">
        <f t="shared" ref="C59:E60" si="7">($B59*C$55)</f>
        <v>10</v>
      </c>
      <c r="D59">
        <f t="shared" si="7"/>
        <v>20</v>
      </c>
      <c r="E59">
        <f t="shared" si="7"/>
        <v>20</v>
      </c>
      <c r="F59">
        <v>4</v>
      </c>
      <c r="G59">
        <v>8</v>
      </c>
      <c r="H59">
        <v>12</v>
      </c>
      <c r="I59">
        <f t="shared" si="3"/>
        <v>40</v>
      </c>
      <c r="J59">
        <f t="shared" si="4"/>
        <v>160</v>
      </c>
      <c r="K59">
        <f t="shared" si="5"/>
        <v>240</v>
      </c>
      <c r="L59">
        <f t="shared" si="6"/>
        <v>440</v>
      </c>
    </row>
    <row r="60" spans="1:21" ht="15" customHeight="1">
      <c r="A60" t="s">
        <v>369</v>
      </c>
      <c r="B60">
        <v>50</v>
      </c>
      <c r="C60">
        <f t="shared" si="7"/>
        <v>10</v>
      </c>
      <c r="D60">
        <f t="shared" si="7"/>
        <v>20</v>
      </c>
      <c r="E60">
        <f t="shared" si="7"/>
        <v>20</v>
      </c>
      <c r="F60">
        <v>2</v>
      </c>
      <c r="G60">
        <v>4</v>
      </c>
      <c r="H60">
        <v>6</v>
      </c>
      <c r="I60">
        <f t="shared" si="3"/>
        <v>20</v>
      </c>
      <c r="J60">
        <f t="shared" si="4"/>
        <v>80</v>
      </c>
      <c r="K60">
        <f t="shared" si="5"/>
        <v>120</v>
      </c>
      <c r="L60">
        <f>SUM(I60:K60)*0.8</f>
        <v>176</v>
      </c>
    </row>
    <row r="61" spans="1:21" ht="15" customHeight="1">
      <c r="A61" s="143" t="s">
        <v>127</v>
      </c>
      <c r="B61">
        <f>SUM(B57:B60)</f>
        <v>230</v>
      </c>
      <c r="C61">
        <f t="shared" ref="C61:K61" si="8">SUM(C57:C60)</f>
        <v>46</v>
      </c>
      <c r="D61">
        <f t="shared" si="8"/>
        <v>92</v>
      </c>
      <c r="E61">
        <f t="shared" si="8"/>
        <v>92</v>
      </c>
      <c r="F61">
        <f t="shared" si="8"/>
        <v>10</v>
      </c>
      <c r="G61">
        <f t="shared" si="8"/>
        <v>21</v>
      </c>
      <c r="H61">
        <f t="shared" si="8"/>
        <v>32</v>
      </c>
      <c r="I61">
        <f t="shared" si="8"/>
        <v>112</v>
      </c>
      <c r="J61">
        <f t="shared" si="8"/>
        <v>468</v>
      </c>
      <c r="K61">
        <f t="shared" si="8"/>
        <v>712</v>
      </c>
      <c r="L61">
        <f>SUM(I61:K61)</f>
        <v>1292</v>
      </c>
    </row>
    <row r="62" spans="1:21" ht="15" customHeight="1">
      <c r="L62">
        <f>L61/8</f>
        <v>161.5</v>
      </c>
    </row>
    <row r="63" spans="1:21" ht="15" customHeight="1">
      <c r="L63">
        <f>L62/3</f>
        <v>53.833333333333336</v>
      </c>
    </row>
  </sheetData>
  <mergeCells count="18">
    <mergeCell ref="A1:A9"/>
    <mergeCell ref="T2:T4"/>
    <mergeCell ref="A12:A25"/>
    <mergeCell ref="P22:P32"/>
    <mergeCell ref="P7:P15"/>
    <mergeCell ref="P2:P4"/>
    <mergeCell ref="P5:P6"/>
    <mergeCell ref="O2:O15"/>
    <mergeCell ref="O16:O32"/>
    <mergeCell ref="P16:P18"/>
    <mergeCell ref="P20:P21"/>
    <mergeCell ref="F55:H55"/>
    <mergeCell ref="I54:K54"/>
    <mergeCell ref="A40:A48"/>
    <mergeCell ref="O41:O52"/>
    <mergeCell ref="P41:P43"/>
    <mergeCell ref="P44:P45"/>
    <mergeCell ref="P46:P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C1F5-B35F-4760-BE5D-7DB45889583C}">
  <sheetPr>
    <tabColor rgb="FF00B050"/>
  </sheetPr>
  <dimension ref="A1:AO61"/>
  <sheetViews>
    <sheetView zoomScale="91" zoomScaleNormal="115" workbookViewId="0">
      <pane xSplit="13" ySplit="9" topLeftCell="N10" activePane="bottomRight" state="frozen"/>
      <selection pane="topRight" activeCell="N1" sqref="N1"/>
      <selection pane="bottomLeft" activeCell="A10" sqref="A10"/>
      <selection pane="bottomRight" activeCell="J4" sqref="J4"/>
    </sheetView>
  </sheetViews>
  <sheetFormatPr defaultRowHeight="15"/>
  <cols>
    <col min="2" max="2" width="24.85546875" style="42" customWidth="1"/>
    <col min="3" max="3" width="7.85546875" style="42" customWidth="1"/>
    <col min="4" max="36" width="7.5703125" style="42" customWidth="1"/>
    <col min="38" max="38" width="11.85546875" bestFit="1" customWidth="1"/>
    <col min="40" max="40" width="12.140625" customWidth="1"/>
    <col min="41" max="41" width="11.140625" customWidth="1"/>
  </cols>
  <sheetData>
    <row r="1" spans="1:41" ht="30.75" customHeight="1">
      <c r="A1" t="s">
        <v>184</v>
      </c>
      <c r="B1" s="69" t="s">
        <v>185</v>
      </c>
      <c r="C1" s="120"/>
      <c r="D1" s="156" t="s">
        <v>186</v>
      </c>
      <c r="E1" s="156"/>
      <c r="F1" s="156"/>
      <c r="G1" s="156"/>
      <c r="H1" s="157" t="s">
        <v>187</v>
      </c>
      <c r="I1" s="157"/>
      <c r="J1" s="157"/>
      <c r="K1" s="157"/>
      <c r="L1" s="68"/>
      <c r="M1" s="158" t="s">
        <v>188</v>
      </c>
      <c r="N1" s="158"/>
      <c r="O1" s="158"/>
      <c r="P1" s="158"/>
      <c r="Q1" s="158"/>
      <c r="R1" s="158"/>
      <c r="S1" s="158"/>
      <c r="T1" s="158"/>
      <c r="U1" s="158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/>
    </row>
    <row r="2" spans="1:41">
      <c r="B2" s="72"/>
      <c r="D2" s="73" t="s">
        <v>189</v>
      </c>
      <c r="E2" s="73" t="s">
        <v>190</v>
      </c>
      <c r="F2" s="73" t="s">
        <v>191</v>
      </c>
      <c r="G2" s="73" t="s">
        <v>109</v>
      </c>
      <c r="H2" s="73" t="s">
        <v>192</v>
      </c>
      <c r="I2" s="73" t="s">
        <v>193</v>
      </c>
      <c r="J2" s="73" t="s">
        <v>194</v>
      </c>
      <c r="K2" s="73" t="s">
        <v>195</v>
      </c>
      <c r="L2" s="73" t="s">
        <v>196</v>
      </c>
      <c r="M2" s="73" t="s">
        <v>197</v>
      </c>
      <c r="N2" s="73" t="s">
        <v>125</v>
      </c>
      <c r="O2" s="73" t="s">
        <v>198</v>
      </c>
      <c r="P2" s="73" t="s">
        <v>132</v>
      </c>
      <c r="Q2" s="73" t="s">
        <v>153</v>
      </c>
      <c r="R2" s="73" t="s">
        <v>141</v>
      </c>
      <c r="S2" s="73" t="s">
        <v>199</v>
      </c>
      <c r="T2" s="73" t="s">
        <v>147</v>
      </c>
      <c r="U2" s="73" t="s">
        <v>200</v>
      </c>
      <c r="V2" s="73" t="s">
        <v>201</v>
      </c>
      <c r="W2" s="73" t="s">
        <v>202</v>
      </c>
      <c r="X2" s="73" t="s">
        <v>203</v>
      </c>
      <c r="Y2" s="73" t="s">
        <v>204</v>
      </c>
      <c r="Z2" s="73" t="s">
        <v>164</v>
      </c>
      <c r="AA2" s="73" t="s">
        <v>205</v>
      </c>
      <c r="AB2" s="73" t="s">
        <v>169</v>
      </c>
      <c r="AC2" s="73" t="s">
        <v>206</v>
      </c>
      <c r="AD2" s="73" t="s">
        <v>173</v>
      </c>
      <c r="AE2" s="73" t="s">
        <v>207</v>
      </c>
      <c r="AF2" s="73" t="s">
        <v>177</v>
      </c>
      <c r="AG2" s="73" t="s">
        <v>208</v>
      </c>
      <c r="AH2" s="73" t="s">
        <v>181</v>
      </c>
      <c r="AI2" s="73" t="s">
        <v>209</v>
      </c>
      <c r="AJ2" s="74" t="s">
        <v>210</v>
      </c>
      <c r="AL2" s="73" t="s">
        <v>211</v>
      </c>
      <c r="AM2" s="73" t="s">
        <v>212</v>
      </c>
      <c r="AN2" s="73" t="s">
        <v>213</v>
      </c>
      <c r="AO2" s="73" t="s">
        <v>214</v>
      </c>
    </row>
    <row r="3" spans="1:41">
      <c r="A3" t="s">
        <v>215</v>
      </c>
      <c r="B3" s="72" t="s">
        <v>216</v>
      </c>
      <c r="C3" s="42">
        <f t="shared" ref="C3:C49" si="0">SUM(D3:AJ3)/4</f>
        <v>2.5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M3" s="42">
        <v>1</v>
      </c>
      <c r="AJ3" s="75"/>
      <c r="AL3" s="42">
        <f>SUM(D3:AJ3)*5</f>
        <v>50</v>
      </c>
      <c r="AM3" s="42">
        <f>AL3*9</f>
        <v>450</v>
      </c>
      <c r="AN3">
        <v>45</v>
      </c>
      <c r="AO3">
        <f>AM3*AN3</f>
        <v>20250</v>
      </c>
    </row>
    <row r="4" spans="1:41">
      <c r="A4" t="s">
        <v>215</v>
      </c>
      <c r="B4" s="72" t="s">
        <v>217</v>
      </c>
      <c r="C4" s="42">
        <f t="shared" si="0"/>
        <v>2.5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M4" s="42">
        <v>1</v>
      </c>
      <c r="AJ4" s="75"/>
      <c r="AL4" s="42">
        <f t="shared" ref="AL4:AL7" si="1">SUM(D4:AJ4)*5</f>
        <v>50</v>
      </c>
      <c r="AM4" s="42">
        <f t="shared" ref="AM4:AM7" si="2">AL4*9</f>
        <v>450</v>
      </c>
      <c r="AN4">
        <v>51</v>
      </c>
      <c r="AO4">
        <f t="shared" ref="AO4:AO7" si="3">AM4*AN4</f>
        <v>22950</v>
      </c>
    </row>
    <row r="5" spans="1:41">
      <c r="A5" t="s">
        <v>215</v>
      </c>
      <c r="B5" s="72" t="s">
        <v>218</v>
      </c>
      <c r="C5" s="42">
        <f t="shared" si="0"/>
        <v>2.5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P5" s="42">
        <v>1</v>
      </c>
      <c r="Q5" s="42">
        <v>1</v>
      </c>
      <c r="AJ5" s="75"/>
      <c r="AL5" s="42">
        <f t="shared" si="1"/>
        <v>50</v>
      </c>
      <c r="AM5" s="42">
        <f t="shared" si="2"/>
        <v>450</v>
      </c>
      <c r="AN5">
        <v>35</v>
      </c>
      <c r="AO5">
        <f t="shared" si="3"/>
        <v>15750</v>
      </c>
    </row>
    <row r="6" spans="1:41">
      <c r="A6" t="s">
        <v>215</v>
      </c>
      <c r="B6" s="72" t="s">
        <v>218</v>
      </c>
      <c r="C6" s="42">
        <f t="shared" si="0"/>
        <v>3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S6" s="42">
        <v>1</v>
      </c>
      <c r="AJ6" s="75"/>
      <c r="AL6" s="42">
        <f t="shared" si="1"/>
        <v>60</v>
      </c>
      <c r="AM6" s="42">
        <f t="shared" si="2"/>
        <v>540</v>
      </c>
      <c r="AN6">
        <v>35</v>
      </c>
      <c r="AO6">
        <f t="shared" si="3"/>
        <v>18900</v>
      </c>
    </row>
    <row r="7" spans="1:41" ht="15.75" thickBot="1">
      <c r="A7" t="s">
        <v>215</v>
      </c>
      <c r="B7" s="92" t="s">
        <v>219</v>
      </c>
      <c r="C7" s="42">
        <f t="shared" si="0"/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L7" s="42">
        <f t="shared" si="1"/>
        <v>0</v>
      </c>
      <c r="AM7" s="42">
        <f t="shared" si="2"/>
        <v>0</v>
      </c>
      <c r="AN7">
        <v>29</v>
      </c>
      <c r="AO7">
        <f t="shared" si="3"/>
        <v>0</v>
      </c>
    </row>
    <row r="8" spans="1:41" ht="15.75" thickBot="1">
      <c r="C8" s="42">
        <f t="shared" si="0"/>
        <v>0</v>
      </c>
    </row>
    <row r="9" spans="1:41" ht="14.25" customHeight="1">
      <c r="B9" s="69" t="s">
        <v>220</v>
      </c>
      <c r="C9" s="42">
        <f t="shared" si="0"/>
        <v>0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156" t="s">
        <v>186</v>
      </c>
      <c r="O9" s="156"/>
      <c r="P9" s="156"/>
      <c r="Q9" s="156"/>
      <c r="R9" s="157" t="s">
        <v>112</v>
      </c>
      <c r="S9" s="157"/>
      <c r="T9" s="157"/>
      <c r="U9" s="157"/>
      <c r="V9" s="156" t="s">
        <v>188</v>
      </c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</row>
    <row r="10" spans="1:41">
      <c r="A10" t="s">
        <v>215</v>
      </c>
      <c r="B10" s="72" t="s">
        <v>216</v>
      </c>
      <c r="C10" s="42">
        <f t="shared" si="0"/>
        <v>5.5</v>
      </c>
      <c r="N10" s="42">
        <v>1</v>
      </c>
      <c r="O10" s="42">
        <v>1</v>
      </c>
      <c r="P10" s="42">
        <v>1</v>
      </c>
      <c r="Q10" s="42">
        <v>1</v>
      </c>
      <c r="R10" s="42">
        <v>1</v>
      </c>
      <c r="S10" s="42">
        <v>1</v>
      </c>
      <c r="T10" s="42">
        <v>1</v>
      </c>
      <c r="U10" s="42">
        <v>1</v>
      </c>
      <c r="V10" s="42">
        <v>1</v>
      </c>
      <c r="W10" s="42">
        <v>1</v>
      </c>
      <c r="X10" s="42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2">
        <v>1</v>
      </c>
      <c r="AG10" s="42">
        <v>1</v>
      </c>
      <c r="AH10" s="42">
        <v>1</v>
      </c>
      <c r="AI10" s="75">
        <v>1</v>
      </c>
      <c r="AL10" s="42">
        <f>SUM(D10:AJ10)*5</f>
        <v>110</v>
      </c>
      <c r="AM10" s="42">
        <f t="shared" ref="AM10:AM15" si="4">AL10*9</f>
        <v>990</v>
      </c>
      <c r="AN10">
        <v>45</v>
      </c>
      <c r="AO10">
        <f t="shared" ref="AO10:AO15" si="5">AM10*AN10</f>
        <v>44550</v>
      </c>
    </row>
    <row r="11" spans="1:41">
      <c r="A11" t="s">
        <v>215</v>
      </c>
      <c r="B11" s="72" t="s">
        <v>217</v>
      </c>
      <c r="C11" s="42">
        <f t="shared" si="0"/>
        <v>5.5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42">
        <v>1</v>
      </c>
      <c r="AI11" s="75">
        <v>1</v>
      </c>
      <c r="AL11" s="42">
        <f t="shared" ref="AL11:AL14" si="6">SUM(D11:AJ11)*5</f>
        <v>110</v>
      </c>
      <c r="AM11" s="42">
        <f t="shared" si="4"/>
        <v>990</v>
      </c>
      <c r="AN11">
        <v>51</v>
      </c>
      <c r="AO11">
        <f t="shared" si="5"/>
        <v>50490</v>
      </c>
    </row>
    <row r="12" spans="1:41">
      <c r="A12" t="s">
        <v>215</v>
      </c>
      <c r="B12" s="72" t="s">
        <v>218</v>
      </c>
      <c r="C12" s="42">
        <f t="shared" si="0"/>
        <v>4.5</v>
      </c>
      <c r="R12" s="42">
        <v>1</v>
      </c>
      <c r="S12" s="42">
        <v>1</v>
      </c>
      <c r="T12" s="42">
        <v>1</v>
      </c>
      <c r="U12" s="42">
        <v>1</v>
      </c>
      <c r="V12" s="42">
        <v>1</v>
      </c>
      <c r="W12" s="42">
        <v>1</v>
      </c>
      <c r="X12" s="42">
        <v>1</v>
      </c>
      <c r="Y12" s="42">
        <v>1</v>
      </c>
      <c r="Z12" s="42">
        <v>1</v>
      </c>
      <c r="AA12" s="42">
        <v>1</v>
      </c>
      <c r="AB12" s="42">
        <v>1</v>
      </c>
      <c r="AC12" s="42">
        <v>1</v>
      </c>
      <c r="AD12" s="42">
        <v>1</v>
      </c>
      <c r="AE12" s="42">
        <v>1</v>
      </c>
      <c r="AF12" s="42">
        <v>1</v>
      </c>
      <c r="AG12" s="42">
        <v>1</v>
      </c>
      <c r="AH12" s="42">
        <v>1</v>
      </c>
      <c r="AI12" s="75">
        <v>1</v>
      </c>
      <c r="AL12" s="42">
        <f t="shared" si="6"/>
        <v>90</v>
      </c>
      <c r="AM12" s="42">
        <f t="shared" si="4"/>
        <v>810</v>
      </c>
      <c r="AN12">
        <v>35</v>
      </c>
      <c r="AO12">
        <f t="shared" si="5"/>
        <v>28350</v>
      </c>
    </row>
    <row r="13" spans="1:41">
      <c r="A13" t="s">
        <v>215</v>
      </c>
      <c r="B13" s="72" t="s">
        <v>218</v>
      </c>
      <c r="C13" s="42">
        <f t="shared" si="0"/>
        <v>4</v>
      </c>
      <c r="T13" s="42">
        <v>1</v>
      </c>
      <c r="U13" s="42">
        <v>1</v>
      </c>
      <c r="V13" s="42">
        <v>1</v>
      </c>
      <c r="W13" s="42">
        <v>1</v>
      </c>
      <c r="X13" s="42">
        <v>1</v>
      </c>
      <c r="Y13" s="42">
        <v>1</v>
      </c>
      <c r="Z13" s="42">
        <v>1</v>
      </c>
      <c r="AA13" s="42">
        <v>1</v>
      </c>
      <c r="AB13" s="42">
        <v>1</v>
      </c>
      <c r="AC13" s="42">
        <v>1</v>
      </c>
      <c r="AD13" s="42">
        <v>1</v>
      </c>
      <c r="AE13" s="42">
        <v>1</v>
      </c>
      <c r="AF13" s="42">
        <v>1</v>
      </c>
      <c r="AG13" s="42">
        <v>1</v>
      </c>
      <c r="AH13" s="42">
        <v>1</v>
      </c>
      <c r="AI13" s="75">
        <v>1</v>
      </c>
      <c r="AL13" s="42">
        <f t="shared" si="6"/>
        <v>80</v>
      </c>
      <c r="AM13" s="42">
        <f t="shared" si="4"/>
        <v>720</v>
      </c>
      <c r="AN13">
        <v>35</v>
      </c>
      <c r="AO13">
        <f t="shared" si="5"/>
        <v>25200</v>
      </c>
    </row>
    <row r="14" spans="1:41" ht="15.75" thickBot="1">
      <c r="A14" t="s">
        <v>215</v>
      </c>
      <c r="B14" s="92" t="s">
        <v>219</v>
      </c>
      <c r="C14" s="42">
        <f t="shared" si="0"/>
        <v>0</v>
      </c>
      <c r="AI14" s="75"/>
      <c r="AL14" s="42">
        <f t="shared" si="6"/>
        <v>0</v>
      </c>
      <c r="AM14" s="42">
        <f t="shared" si="4"/>
        <v>0</v>
      </c>
      <c r="AN14">
        <v>29</v>
      </c>
      <c r="AO14">
        <f t="shared" si="5"/>
        <v>0</v>
      </c>
    </row>
    <row r="15" spans="1:41" ht="15.75" thickBot="1">
      <c r="B15" s="92" t="s">
        <v>221</v>
      </c>
      <c r="C15" s="42">
        <f t="shared" si="0"/>
        <v>1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>
        <v>1</v>
      </c>
      <c r="AG15" s="77">
        <v>1</v>
      </c>
      <c r="AH15" s="77">
        <v>1</v>
      </c>
      <c r="AI15" s="78">
        <v>1</v>
      </c>
      <c r="AL15" s="42">
        <f t="shared" ref="AL15" si="7">SUM(D15:AJ15)*5</f>
        <v>20</v>
      </c>
      <c r="AM15" s="42">
        <f t="shared" si="4"/>
        <v>180</v>
      </c>
      <c r="AN15">
        <v>27</v>
      </c>
      <c r="AO15">
        <f t="shared" si="5"/>
        <v>4860</v>
      </c>
    </row>
    <row r="16" spans="1:41">
      <c r="C16" s="42">
        <f t="shared" si="0"/>
        <v>0</v>
      </c>
    </row>
    <row r="17" spans="1:41" ht="15.75" thickBot="1">
      <c r="C17" s="42">
        <f t="shared" si="0"/>
        <v>0</v>
      </c>
      <c r="Y17" s="83"/>
    </row>
    <row r="18" spans="1:41" ht="51">
      <c r="B18" s="69" t="s">
        <v>222</v>
      </c>
      <c r="C18" s="42">
        <f t="shared" si="0"/>
        <v>0</v>
      </c>
      <c r="D18" s="70"/>
      <c r="E18" s="70"/>
      <c r="F18" s="70"/>
      <c r="G18" s="95" t="s">
        <v>186</v>
      </c>
      <c r="H18" s="90"/>
      <c r="I18" s="90"/>
      <c r="J18" s="90"/>
      <c r="K18" s="90"/>
      <c r="L18" s="90"/>
      <c r="M18" s="90"/>
      <c r="N18" s="94" t="s">
        <v>223</v>
      </c>
      <c r="O18" s="90"/>
      <c r="P18" s="90"/>
      <c r="Q18" s="90"/>
      <c r="R18" s="90"/>
      <c r="S18" s="90"/>
      <c r="T18" s="90"/>
      <c r="U18" s="91"/>
      <c r="V18" s="89"/>
      <c r="W18" s="90"/>
      <c r="X18" s="90"/>
      <c r="Y18" s="91"/>
      <c r="Z18" s="157"/>
      <c r="AA18" s="157"/>
      <c r="AB18" s="157"/>
      <c r="AC18" s="157"/>
      <c r="AH18" s="70"/>
      <c r="AI18" s="71"/>
    </row>
    <row r="19" spans="1:41">
      <c r="A19" t="s">
        <v>215</v>
      </c>
      <c r="B19" s="72" t="s">
        <v>224</v>
      </c>
      <c r="C19" s="42">
        <f t="shared" si="0"/>
        <v>2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AI19" s="75"/>
      <c r="AL19" s="42">
        <f t="shared" ref="AL19:AL24" si="8">SUM(D19:AJ19)*5</f>
        <v>40</v>
      </c>
      <c r="AM19" s="42">
        <f t="shared" ref="AM19:AM24" si="9">AL19*9</f>
        <v>360</v>
      </c>
      <c r="AN19">
        <v>43</v>
      </c>
      <c r="AO19">
        <f t="shared" ref="AO19:AO24" si="10">AM19*AN19</f>
        <v>15480</v>
      </c>
    </row>
    <row r="20" spans="1:41">
      <c r="A20" t="s">
        <v>225</v>
      </c>
      <c r="B20" s="72" t="s">
        <v>226</v>
      </c>
      <c r="C20" s="42">
        <f t="shared" si="0"/>
        <v>0</v>
      </c>
      <c r="AI20" s="75"/>
      <c r="AL20" s="42">
        <f t="shared" si="8"/>
        <v>0</v>
      </c>
      <c r="AM20" s="42">
        <f t="shared" si="9"/>
        <v>0</v>
      </c>
      <c r="AN20">
        <v>39</v>
      </c>
      <c r="AO20">
        <f t="shared" si="10"/>
        <v>0</v>
      </c>
    </row>
    <row r="21" spans="1:41">
      <c r="A21" t="s">
        <v>225</v>
      </c>
      <c r="B21" s="72" t="s">
        <v>227</v>
      </c>
      <c r="C21" s="42">
        <f t="shared" si="0"/>
        <v>0</v>
      </c>
      <c r="AI21" s="75"/>
      <c r="AL21" s="42">
        <f t="shared" si="8"/>
        <v>0</v>
      </c>
      <c r="AM21" s="42">
        <f t="shared" si="9"/>
        <v>0</v>
      </c>
      <c r="AN21">
        <v>31</v>
      </c>
      <c r="AO21">
        <f t="shared" si="10"/>
        <v>0</v>
      </c>
    </row>
    <row r="22" spans="1:41">
      <c r="A22" t="s">
        <v>215</v>
      </c>
      <c r="B22" s="72" t="s">
        <v>228</v>
      </c>
      <c r="C22" s="42">
        <f t="shared" si="0"/>
        <v>2.5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AI22" s="75"/>
      <c r="AL22" s="42">
        <f t="shared" si="8"/>
        <v>50</v>
      </c>
      <c r="AM22" s="42">
        <f t="shared" si="9"/>
        <v>450</v>
      </c>
      <c r="AN22">
        <v>24</v>
      </c>
      <c r="AO22">
        <f t="shared" si="10"/>
        <v>10800</v>
      </c>
    </row>
    <row r="23" spans="1:41">
      <c r="A23" t="s">
        <v>215</v>
      </c>
      <c r="B23" s="72" t="s">
        <v>228</v>
      </c>
      <c r="C23" s="42">
        <f t="shared" si="0"/>
        <v>2.5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AI23" s="75"/>
      <c r="AL23" s="42">
        <f t="shared" si="8"/>
        <v>50</v>
      </c>
      <c r="AM23" s="42">
        <f t="shared" si="9"/>
        <v>450</v>
      </c>
      <c r="AN23">
        <v>24</v>
      </c>
      <c r="AO23">
        <f t="shared" si="10"/>
        <v>10800</v>
      </c>
    </row>
    <row r="24" spans="1:41" ht="15.75" thickBot="1">
      <c r="A24" t="s">
        <v>215</v>
      </c>
      <c r="B24" s="93" t="s">
        <v>229</v>
      </c>
      <c r="C24" s="42">
        <f t="shared" si="0"/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8"/>
      <c r="AL24" s="42">
        <f t="shared" si="8"/>
        <v>0</v>
      </c>
      <c r="AM24" s="42">
        <f t="shared" si="9"/>
        <v>0</v>
      </c>
      <c r="AN24">
        <v>24</v>
      </c>
      <c r="AO24">
        <f t="shared" si="10"/>
        <v>0</v>
      </c>
    </row>
    <row r="25" spans="1:41">
      <c r="B25" s="72"/>
      <c r="C25" s="42">
        <f t="shared" si="0"/>
        <v>0</v>
      </c>
      <c r="AI25" s="75"/>
      <c r="AL25" s="42"/>
      <c r="AM25" s="42"/>
    </row>
    <row r="26" spans="1:41">
      <c r="B26" s="72"/>
      <c r="C26" s="42">
        <f t="shared" si="0"/>
        <v>0</v>
      </c>
      <c r="AI26" s="75"/>
      <c r="AL26" s="42"/>
      <c r="AM26" s="42"/>
    </row>
    <row r="27" spans="1:41" ht="15.75" thickBot="1">
      <c r="B27" s="72"/>
      <c r="C27" s="42">
        <f t="shared" si="0"/>
        <v>0</v>
      </c>
      <c r="AI27" s="75"/>
      <c r="AL27" s="42"/>
      <c r="AM27" s="42"/>
    </row>
    <row r="28" spans="1:41">
      <c r="B28" s="69" t="s">
        <v>230</v>
      </c>
      <c r="C28" s="42">
        <f t="shared" si="0"/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84"/>
      <c r="U28" s="84"/>
      <c r="V28" s="84"/>
      <c r="W28" s="84"/>
      <c r="X28" s="84"/>
      <c r="Y28" s="85"/>
      <c r="Z28" s="86"/>
      <c r="AA28" s="84"/>
      <c r="AB28" s="84"/>
      <c r="AC28" s="85"/>
      <c r="AD28" s="86"/>
      <c r="AE28" s="70"/>
      <c r="AF28" s="70"/>
      <c r="AG28" s="70"/>
      <c r="AH28" s="70"/>
      <c r="AI28" s="71"/>
    </row>
    <row r="29" spans="1:41">
      <c r="A29" t="s">
        <v>215</v>
      </c>
      <c r="B29" s="88" t="s">
        <v>231</v>
      </c>
      <c r="C29" s="42">
        <f t="shared" si="0"/>
        <v>0</v>
      </c>
      <c r="AL29" s="42">
        <f t="shared" ref="AL29:AL34" si="11">SUM(D29:AJ29)*5</f>
        <v>0</v>
      </c>
      <c r="AM29" s="42">
        <f t="shared" ref="AM29:AM34" si="12">AL29*9</f>
        <v>0</v>
      </c>
      <c r="AN29">
        <v>34</v>
      </c>
      <c r="AO29">
        <f t="shared" ref="AO29:AO34" si="13">AM29*AN29</f>
        <v>0</v>
      </c>
    </row>
    <row r="30" spans="1:41">
      <c r="A30" t="s">
        <v>225</v>
      </c>
      <c r="B30" s="72" t="s">
        <v>226</v>
      </c>
      <c r="C30" s="42">
        <f t="shared" si="0"/>
        <v>1.75</v>
      </c>
      <c r="T30" s="42">
        <v>1</v>
      </c>
      <c r="U30" s="42">
        <v>1</v>
      </c>
      <c r="V30" s="42">
        <v>1</v>
      </c>
      <c r="W30" s="42">
        <v>1</v>
      </c>
      <c r="X30" s="42">
        <v>1</v>
      </c>
      <c r="Y30" s="42">
        <v>1</v>
      </c>
      <c r="Z30" s="42">
        <v>1</v>
      </c>
      <c r="AL30" s="42">
        <f t="shared" si="11"/>
        <v>35</v>
      </c>
      <c r="AM30" s="42">
        <f t="shared" si="12"/>
        <v>315</v>
      </c>
      <c r="AN30">
        <v>39</v>
      </c>
      <c r="AO30">
        <f t="shared" si="13"/>
        <v>12285</v>
      </c>
    </row>
    <row r="31" spans="1:41">
      <c r="A31" t="s">
        <v>225</v>
      </c>
      <c r="B31" s="96" t="s">
        <v>227</v>
      </c>
      <c r="C31" s="42">
        <f t="shared" si="0"/>
        <v>0</v>
      </c>
      <c r="AL31" s="42">
        <f t="shared" si="11"/>
        <v>0</v>
      </c>
      <c r="AM31" s="42">
        <f t="shared" si="12"/>
        <v>0</v>
      </c>
      <c r="AN31">
        <v>31</v>
      </c>
      <c r="AO31">
        <f t="shared" si="13"/>
        <v>0</v>
      </c>
    </row>
    <row r="32" spans="1:41">
      <c r="A32" t="s">
        <v>215</v>
      </c>
      <c r="B32" s="72" t="s">
        <v>228</v>
      </c>
      <c r="C32" s="42">
        <f t="shared" si="0"/>
        <v>4</v>
      </c>
      <c r="T32" s="42">
        <v>1</v>
      </c>
      <c r="U32" s="42">
        <v>1</v>
      </c>
      <c r="V32" s="42">
        <v>1</v>
      </c>
      <c r="W32" s="42">
        <v>1</v>
      </c>
      <c r="X32" s="42">
        <v>1</v>
      </c>
      <c r="Y32" s="42">
        <v>1</v>
      </c>
      <c r="Z32" s="42">
        <v>1</v>
      </c>
      <c r="AA32" s="42">
        <v>1</v>
      </c>
      <c r="AB32" s="42">
        <v>1</v>
      </c>
      <c r="AC32" s="42">
        <v>1</v>
      </c>
      <c r="AD32" s="42">
        <v>1</v>
      </c>
      <c r="AE32" s="42">
        <v>1</v>
      </c>
      <c r="AF32" s="42">
        <v>1</v>
      </c>
      <c r="AG32" s="42">
        <v>1</v>
      </c>
      <c r="AH32" s="42">
        <v>1</v>
      </c>
      <c r="AI32" s="42">
        <v>1</v>
      </c>
      <c r="AL32" s="42">
        <f>SUM(D32:AJ32)*5</f>
        <v>80</v>
      </c>
      <c r="AM32" s="42">
        <f t="shared" si="12"/>
        <v>720</v>
      </c>
      <c r="AN32">
        <v>24</v>
      </c>
      <c r="AO32">
        <f t="shared" si="13"/>
        <v>17280</v>
      </c>
    </row>
    <row r="33" spans="1:41">
      <c r="A33" t="s">
        <v>215</v>
      </c>
      <c r="B33" s="96" t="s">
        <v>228</v>
      </c>
      <c r="C33" s="42">
        <f t="shared" si="0"/>
        <v>4</v>
      </c>
      <c r="T33" s="42">
        <v>1</v>
      </c>
      <c r="U33" s="42">
        <v>1</v>
      </c>
      <c r="V33" s="42">
        <v>1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B33" s="42">
        <v>1</v>
      </c>
      <c r="AC33" s="42">
        <v>1</v>
      </c>
      <c r="AD33" s="42">
        <v>1</v>
      </c>
      <c r="AE33" s="42">
        <v>1</v>
      </c>
      <c r="AF33" s="42">
        <v>1</v>
      </c>
      <c r="AG33" s="42">
        <v>1</v>
      </c>
      <c r="AH33" s="42">
        <v>1</v>
      </c>
      <c r="AI33" s="42">
        <v>1</v>
      </c>
      <c r="AL33" s="42">
        <f t="shared" si="11"/>
        <v>80</v>
      </c>
      <c r="AM33" s="42">
        <f t="shared" si="12"/>
        <v>720</v>
      </c>
      <c r="AN33">
        <v>24</v>
      </c>
      <c r="AO33">
        <f t="shared" si="13"/>
        <v>17280</v>
      </c>
    </row>
    <row r="34" spans="1:41" ht="15.75" thickBot="1">
      <c r="A34" t="s">
        <v>215</v>
      </c>
      <c r="B34" s="93" t="s">
        <v>229</v>
      </c>
      <c r="C34" s="42">
        <f t="shared" si="0"/>
        <v>0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L34" s="42">
        <f t="shared" si="11"/>
        <v>0</v>
      </c>
      <c r="AM34" s="42">
        <f t="shared" si="12"/>
        <v>0</v>
      </c>
      <c r="AN34">
        <v>24</v>
      </c>
      <c r="AO34">
        <f t="shared" si="13"/>
        <v>0</v>
      </c>
    </row>
    <row r="35" spans="1:41" ht="15.75" thickBot="1">
      <c r="B35" s="72"/>
      <c r="C35" s="42">
        <f t="shared" si="0"/>
        <v>0</v>
      </c>
      <c r="AI35" s="75"/>
      <c r="AL35" s="42"/>
      <c r="AM35" s="42"/>
    </row>
    <row r="36" spans="1:41" ht="15" customHeight="1">
      <c r="B36" s="69" t="s">
        <v>232</v>
      </c>
      <c r="C36" s="42">
        <f t="shared" si="0"/>
        <v>0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1"/>
    </row>
    <row r="37" spans="1:41">
      <c r="B37" s="72"/>
      <c r="C37" s="42">
        <f t="shared" si="0"/>
        <v>0</v>
      </c>
      <c r="D37" s="73" t="s">
        <v>189</v>
      </c>
      <c r="E37" s="73" t="s">
        <v>190</v>
      </c>
      <c r="F37" s="73" t="s">
        <v>191</v>
      </c>
      <c r="G37" s="73" t="s">
        <v>109</v>
      </c>
      <c r="H37" s="73" t="s">
        <v>192</v>
      </c>
      <c r="I37" s="73" t="s">
        <v>193</v>
      </c>
      <c r="J37" s="73" t="s">
        <v>194</v>
      </c>
      <c r="K37" s="73" t="s">
        <v>195</v>
      </c>
      <c r="L37" s="73" t="s">
        <v>196</v>
      </c>
      <c r="M37" s="73" t="s">
        <v>197</v>
      </c>
      <c r="N37" s="73" t="s">
        <v>125</v>
      </c>
      <c r="O37" s="73" t="s">
        <v>198</v>
      </c>
      <c r="P37" s="73" t="s">
        <v>132</v>
      </c>
      <c r="Q37" s="73" t="s">
        <v>153</v>
      </c>
      <c r="R37" s="73" t="s">
        <v>141</v>
      </c>
      <c r="S37" s="73" t="s">
        <v>199</v>
      </c>
      <c r="T37" s="73" t="s">
        <v>147</v>
      </c>
      <c r="U37" s="73" t="s">
        <v>200</v>
      </c>
      <c r="V37" s="73" t="s">
        <v>201</v>
      </c>
      <c r="W37" s="73" t="s">
        <v>202</v>
      </c>
      <c r="X37" s="73" t="s">
        <v>203</v>
      </c>
      <c r="Y37" s="73" t="s">
        <v>204</v>
      </c>
      <c r="Z37" s="73" t="s">
        <v>164</v>
      </c>
      <c r="AI37" s="75"/>
      <c r="AL37" s="73" t="s">
        <v>211</v>
      </c>
      <c r="AM37" s="73" t="s">
        <v>212</v>
      </c>
    </row>
    <row r="38" spans="1:41">
      <c r="A38" t="s">
        <v>225</v>
      </c>
      <c r="B38" s="72" t="s">
        <v>233</v>
      </c>
      <c r="C38" s="42">
        <f t="shared" si="0"/>
        <v>0.5</v>
      </c>
      <c r="D38" s="42">
        <v>0.25</v>
      </c>
      <c r="E38" s="42">
        <v>0.25</v>
      </c>
      <c r="F38" s="42">
        <v>0.25</v>
      </c>
      <c r="G38" s="42">
        <v>0.25</v>
      </c>
      <c r="H38" s="42">
        <v>0.25</v>
      </c>
      <c r="I38" s="42">
        <v>0.25</v>
      </c>
      <c r="J38" s="42">
        <v>0.25</v>
      </c>
      <c r="K38" s="42">
        <v>0.25</v>
      </c>
      <c r="AI38" s="75"/>
      <c r="AL38" s="42">
        <f>SUM(D38:AJ38)*5</f>
        <v>10</v>
      </c>
      <c r="AM38" s="42">
        <f t="shared" ref="AM38:AM42" si="14">AL38*9</f>
        <v>90</v>
      </c>
      <c r="AN38">
        <v>48</v>
      </c>
      <c r="AO38">
        <f t="shared" ref="AO38:AO42" si="15">AM38*AN38</f>
        <v>4320</v>
      </c>
    </row>
    <row r="39" spans="1:41">
      <c r="A39" t="s">
        <v>225</v>
      </c>
      <c r="B39" s="72" t="s">
        <v>234</v>
      </c>
      <c r="C39" s="42">
        <f t="shared" si="0"/>
        <v>0</v>
      </c>
      <c r="AI39" s="75"/>
      <c r="AL39" s="42">
        <f>SUM(D39:AJ39)*5</f>
        <v>0</v>
      </c>
      <c r="AM39" s="42">
        <f t="shared" si="14"/>
        <v>0</v>
      </c>
      <c r="AN39">
        <v>22</v>
      </c>
      <c r="AO39">
        <f t="shared" ref="AO39" si="16">AM39*AN39</f>
        <v>0</v>
      </c>
    </row>
    <row r="40" spans="1:41">
      <c r="A40" t="s">
        <v>225</v>
      </c>
      <c r="B40" s="72" t="s">
        <v>235</v>
      </c>
      <c r="C40" s="42">
        <f t="shared" si="0"/>
        <v>4</v>
      </c>
      <c r="D40" s="42">
        <v>1</v>
      </c>
      <c r="E40" s="42">
        <v>1</v>
      </c>
      <c r="F40" s="42">
        <v>1</v>
      </c>
      <c r="G40" s="42">
        <v>1</v>
      </c>
      <c r="H40" s="42">
        <v>1</v>
      </c>
      <c r="I40" s="42">
        <v>1</v>
      </c>
      <c r="J40" s="42">
        <v>1</v>
      </c>
      <c r="K40" s="42">
        <v>1</v>
      </c>
      <c r="L40" s="42">
        <v>1</v>
      </c>
      <c r="M40" s="42">
        <v>1</v>
      </c>
      <c r="N40" s="42">
        <v>1</v>
      </c>
      <c r="O40" s="42">
        <v>1</v>
      </c>
      <c r="P40" s="42">
        <v>1</v>
      </c>
      <c r="Q40" s="42">
        <v>1</v>
      </c>
      <c r="R40" s="42">
        <v>1</v>
      </c>
      <c r="S40" s="42">
        <v>1</v>
      </c>
      <c r="AI40" s="75"/>
      <c r="AL40" s="42">
        <f>SUM(D40:AJ40)*5</f>
        <v>80</v>
      </c>
      <c r="AM40" s="42">
        <f t="shared" si="14"/>
        <v>720</v>
      </c>
      <c r="AN40">
        <v>30</v>
      </c>
      <c r="AO40">
        <f t="shared" si="15"/>
        <v>21600</v>
      </c>
    </row>
    <row r="41" spans="1:41">
      <c r="A41" t="s">
        <v>225</v>
      </c>
      <c r="B41" s="72" t="s">
        <v>236</v>
      </c>
      <c r="C41" s="42">
        <f t="shared" si="0"/>
        <v>5.5</v>
      </c>
      <c r="N41" s="42">
        <v>1</v>
      </c>
      <c r="O41" s="42">
        <v>1</v>
      </c>
      <c r="P41" s="42">
        <v>1</v>
      </c>
      <c r="Q41" s="42">
        <v>1</v>
      </c>
      <c r="R41" s="42">
        <v>1</v>
      </c>
      <c r="S41" s="42">
        <v>1</v>
      </c>
      <c r="T41" s="42">
        <v>1</v>
      </c>
      <c r="U41" s="42">
        <v>1</v>
      </c>
      <c r="V41" s="42">
        <v>1</v>
      </c>
      <c r="W41" s="42">
        <v>1</v>
      </c>
      <c r="X41" s="42">
        <v>1</v>
      </c>
      <c r="Y41" s="42">
        <v>1</v>
      </c>
      <c r="Z41" s="42">
        <v>1</v>
      </c>
      <c r="AA41" s="42">
        <v>1</v>
      </c>
      <c r="AB41" s="42">
        <v>1</v>
      </c>
      <c r="AC41" s="42">
        <v>1</v>
      </c>
      <c r="AD41" s="42">
        <v>1</v>
      </c>
      <c r="AE41" s="42">
        <v>1</v>
      </c>
      <c r="AF41" s="42">
        <v>1</v>
      </c>
      <c r="AG41" s="42">
        <v>1</v>
      </c>
      <c r="AH41" s="42">
        <v>1</v>
      </c>
      <c r="AI41" s="75">
        <v>1</v>
      </c>
      <c r="AL41" s="42">
        <f>SUM(D41:AJ41)*5</f>
        <v>110</v>
      </c>
      <c r="AM41" s="42">
        <f t="shared" si="14"/>
        <v>990</v>
      </c>
      <c r="AN41">
        <v>30</v>
      </c>
      <c r="AO41">
        <f t="shared" ref="AO41" si="17">AM41*AN41</f>
        <v>29700</v>
      </c>
    </row>
    <row r="42" spans="1:41" ht="15.75" thickBot="1">
      <c r="A42" t="s">
        <v>225</v>
      </c>
      <c r="B42" s="76" t="s">
        <v>237</v>
      </c>
      <c r="C42" s="42">
        <f t="shared" si="0"/>
        <v>0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8"/>
      <c r="AL42" s="42">
        <f t="shared" ref="AL42" si="18">SUM(D42:AJ42)*5</f>
        <v>0</v>
      </c>
      <c r="AM42" s="42">
        <f t="shared" si="14"/>
        <v>0</v>
      </c>
      <c r="AN42">
        <v>24</v>
      </c>
      <c r="AO42">
        <f t="shared" si="15"/>
        <v>0</v>
      </c>
    </row>
    <row r="43" spans="1:41" ht="15.75" thickBot="1">
      <c r="C43" s="42">
        <f t="shared" si="0"/>
        <v>0</v>
      </c>
    </row>
    <row r="44" spans="1:41" ht="15" customHeight="1">
      <c r="B44" s="69" t="s">
        <v>238</v>
      </c>
      <c r="C44" s="42">
        <f t="shared" si="0"/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1"/>
    </row>
    <row r="45" spans="1:41">
      <c r="B45" s="72"/>
      <c r="C45" s="42">
        <f t="shared" si="0"/>
        <v>0</v>
      </c>
      <c r="D45" s="73" t="s">
        <v>189</v>
      </c>
      <c r="E45" s="73" t="s">
        <v>190</v>
      </c>
      <c r="F45" s="73" t="s">
        <v>191</v>
      </c>
      <c r="G45" s="73" t="s">
        <v>109</v>
      </c>
      <c r="H45" s="73" t="s">
        <v>192</v>
      </c>
      <c r="I45" s="73" t="s">
        <v>193</v>
      </c>
      <c r="J45" s="73" t="s">
        <v>194</v>
      </c>
      <c r="K45" s="73" t="s">
        <v>195</v>
      </c>
      <c r="L45" s="73" t="s">
        <v>196</v>
      </c>
      <c r="M45" s="73" t="s">
        <v>197</v>
      </c>
      <c r="N45" s="73" t="s">
        <v>125</v>
      </c>
      <c r="O45" s="73" t="s">
        <v>198</v>
      </c>
      <c r="P45" s="73" t="s">
        <v>132</v>
      </c>
      <c r="Q45" s="73" t="s">
        <v>153</v>
      </c>
      <c r="R45" s="73" t="s">
        <v>141</v>
      </c>
      <c r="S45" s="73" t="s">
        <v>199</v>
      </c>
      <c r="T45" s="73" t="s">
        <v>147</v>
      </c>
      <c r="U45" s="73" t="s">
        <v>200</v>
      </c>
      <c r="V45" s="73" t="s">
        <v>201</v>
      </c>
      <c r="W45" s="73" t="s">
        <v>202</v>
      </c>
      <c r="X45" s="73" t="s">
        <v>203</v>
      </c>
      <c r="Y45" s="73" t="s">
        <v>204</v>
      </c>
      <c r="Z45" s="73" t="s">
        <v>164</v>
      </c>
      <c r="AA45" s="73" t="s">
        <v>205</v>
      </c>
      <c r="AB45" s="73" t="s">
        <v>169</v>
      </c>
      <c r="AC45" s="73" t="s">
        <v>206</v>
      </c>
      <c r="AD45" s="73" t="s">
        <v>173</v>
      </c>
      <c r="AE45" s="73" t="s">
        <v>207</v>
      </c>
      <c r="AF45" s="73" t="s">
        <v>177</v>
      </c>
      <c r="AG45" s="73" t="s">
        <v>208</v>
      </c>
      <c r="AH45" s="73" t="s">
        <v>181</v>
      </c>
      <c r="AI45" s="74" t="s">
        <v>209</v>
      </c>
      <c r="AL45" s="73" t="s">
        <v>211</v>
      </c>
      <c r="AM45" s="73" t="s">
        <v>212</v>
      </c>
    </row>
    <row r="46" spans="1:41">
      <c r="A46" t="s">
        <v>215</v>
      </c>
      <c r="B46" s="72" t="s">
        <v>239</v>
      </c>
      <c r="C46" s="42">
        <f t="shared" si="0"/>
        <v>8</v>
      </c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P46" s="42">
        <v>1</v>
      </c>
      <c r="Q46" s="42">
        <v>1</v>
      </c>
      <c r="R46" s="42">
        <v>1</v>
      </c>
      <c r="S46" s="42">
        <v>1</v>
      </c>
      <c r="T46" s="42">
        <v>1</v>
      </c>
      <c r="U46" s="42">
        <v>1</v>
      </c>
      <c r="V46" s="42">
        <v>1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>
        <v>1</v>
      </c>
      <c r="AC46" s="42">
        <v>1</v>
      </c>
      <c r="AD46" s="42">
        <v>1</v>
      </c>
      <c r="AE46" s="42">
        <v>1</v>
      </c>
      <c r="AF46" s="42">
        <v>1</v>
      </c>
      <c r="AG46" s="42">
        <v>1</v>
      </c>
      <c r="AH46" s="42">
        <v>1</v>
      </c>
      <c r="AI46" s="75">
        <v>1</v>
      </c>
      <c r="AL46" s="42">
        <f>SUM(D46:AJ46)*5</f>
        <v>160</v>
      </c>
      <c r="AM46" s="42">
        <f t="shared" ref="AM46:AM49" si="19">AL46*9</f>
        <v>1440</v>
      </c>
      <c r="AN46">
        <v>44</v>
      </c>
      <c r="AO46">
        <f t="shared" ref="AO46:AO49" si="20">AM46*AN46</f>
        <v>63360</v>
      </c>
    </row>
    <row r="47" spans="1:41">
      <c r="A47" t="s">
        <v>225</v>
      </c>
      <c r="B47" s="72" t="s">
        <v>240</v>
      </c>
      <c r="C47" s="42">
        <f t="shared" si="0"/>
        <v>0</v>
      </c>
      <c r="AI47" s="75"/>
      <c r="AL47" s="42">
        <f t="shared" ref="AL47:AL49" si="21">SUM(D47:AJ47)*5</f>
        <v>0</v>
      </c>
      <c r="AM47" s="42">
        <f t="shared" si="19"/>
        <v>0</v>
      </c>
      <c r="AN47">
        <v>286</v>
      </c>
      <c r="AO47">
        <f t="shared" si="20"/>
        <v>0</v>
      </c>
    </row>
    <row r="48" spans="1:41">
      <c r="A48" t="s">
        <v>215</v>
      </c>
      <c r="B48" s="72" t="s">
        <v>241</v>
      </c>
      <c r="C48" s="42">
        <f t="shared" si="0"/>
        <v>0.80000000000000038</v>
      </c>
      <c r="D48" s="42">
        <v>0.1</v>
      </c>
      <c r="E48" s="42">
        <v>0.1</v>
      </c>
      <c r="F48" s="42">
        <v>0.1</v>
      </c>
      <c r="G48" s="42">
        <v>0.1</v>
      </c>
      <c r="H48" s="42">
        <v>0.1</v>
      </c>
      <c r="I48" s="42">
        <v>0.1</v>
      </c>
      <c r="J48" s="42">
        <v>0.1</v>
      </c>
      <c r="K48" s="42">
        <v>0.1</v>
      </c>
      <c r="L48" s="42">
        <v>0.1</v>
      </c>
      <c r="M48" s="42">
        <v>0.1</v>
      </c>
      <c r="N48" s="42">
        <v>0.1</v>
      </c>
      <c r="O48" s="42">
        <v>0.1</v>
      </c>
      <c r="P48" s="42">
        <v>0.1</v>
      </c>
      <c r="Q48" s="42">
        <v>0.1</v>
      </c>
      <c r="R48" s="42">
        <v>0.1</v>
      </c>
      <c r="S48" s="42">
        <v>0.1</v>
      </c>
      <c r="T48" s="42">
        <v>0.1</v>
      </c>
      <c r="U48" s="42">
        <v>0.1</v>
      </c>
      <c r="V48" s="42">
        <v>0.1</v>
      </c>
      <c r="W48" s="42">
        <v>0.1</v>
      </c>
      <c r="X48" s="42">
        <v>0.1</v>
      </c>
      <c r="Y48" s="42">
        <v>0.1</v>
      </c>
      <c r="Z48" s="42">
        <v>0.1</v>
      </c>
      <c r="AA48" s="42">
        <v>0.1</v>
      </c>
      <c r="AB48" s="42">
        <v>0.1</v>
      </c>
      <c r="AC48" s="42">
        <v>0.1</v>
      </c>
      <c r="AD48" s="42">
        <v>0.1</v>
      </c>
      <c r="AE48" s="42">
        <v>0.1</v>
      </c>
      <c r="AF48" s="42">
        <v>0.1</v>
      </c>
      <c r="AG48" s="42">
        <v>0.1</v>
      </c>
      <c r="AH48" s="42">
        <v>0.1</v>
      </c>
      <c r="AI48" s="75">
        <v>0.1</v>
      </c>
      <c r="AL48" s="42">
        <f t="shared" si="21"/>
        <v>16.000000000000007</v>
      </c>
      <c r="AM48" s="42">
        <f t="shared" si="19"/>
        <v>144.00000000000006</v>
      </c>
      <c r="AN48">
        <v>50</v>
      </c>
      <c r="AO48">
        <f t="shared" si="20"/>
        <v>7200.0000000000027</v>
      </c>
    </row>
    <row r="49" spans="1:41" ht="15.75" thickBot="1">
      <c r="B49" s="76"/>
      <c r="C49" s="42">
        <f t="shared" si="0"/>
        <v>0</v>
      </c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8"/>
      <c r="AL49" s="42">
        <f t="shared" si="21"/>
        <v>0</v>
      </c>
      <c r="AM49" s="42">
        <f t="shared" si="19"/>
        <v>0</v>
      </c>
      <c r="AO49">
        <f t="shared" si="20"/>
        <v>0</v>
      </c>
    </row>
    <row r="52" spans="1:41">
      <c r="AL52">
        <f>SUM(AL2:AL49)</f>
        <v>1331</v>
      </c>
      <c r="AM52">
        <f>SUM(AM2:AM49)</f>
        <v>11979</v>
      </c>
      <c r="AO52">
        <f>SUM(AO2:AO51)</f>
        <v>441405</v>
      </c>
    </row>
    <row r="54" spans="1:41" ht="15.75" thickBot="1"/>
    <row r="55" spans="1:41" ht="14.45" customHeight="1">
      <c r="B55" s="69" t="s">
        <v>242</v>
      </c>
      <c r="C55" s="12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156" t="s">
        <v>186</v>
      </c>
      <c r="O55" s="156"/>
      <c r="P55" s="156"/>
      <c r="Q55" s="156"/>
      <c r="R55" s="157" t="s">
        <v>112</v>
      </c>
      <c r="S55" s="157"/>
      <c r="T55" s="157"/>
      <c r="U55" s="157"/>
      <c r="V55" s="156" t="s">
        <v>188</v>
      </c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</row>
    <row r="56" spans="1:41">
      <c r="A56" t="s">
        <v>215</v>
      </c>
      <c r="B56" s="72" t="s">
        <v>216</v>
      </c>
      <c r="AG56" s="42">
        <v>1</v>
      </c>
      <c r="AH56" s="42">
        <v>1</v>
      </c>
      <c r="AI56" s="75">
        <v>1</v>
      </c>
      <c r="AL56" s="42">
        <f t="shared" ref="AL56:AL61" si="22">SUM(D56:AJ56)*5</f>
        <v>15</v>
      </c>
      <c r="AM56" s="42">
        <f t="shared" ref="AM56:AM61" si="23">AL56*9</f>
        <v>135</v>
      </c>
      <c r="AN56">
        <v>45</v>
      </c>
      <c r="AO56">
        <f t="shared" ref="AO56:AO61" si="24">AM56*AN56</f>
        <v>6075</v>
      </c>
    </row>
    <row r="57" spans="1:41">
      <c r="A57" t="s">
        <v>215</v>
      </c>
      <c r="B57" s="72" t="s">
        <v>217</v>
      </c>
      <c r="AG57" s="42">
        <v>1</v>
      </c>
      <c r="AH57" s="42">
        <v>1</v>
      </c>
      <c r="AI57" s="75">
        <v>1</v>
      </c>
      <c r="AL57" s="42">
        <f t="shared" si="22"/>
        <v>15</v>
      </c>
      <c r="AM57" s="42">
        <f t="shared" si="23"/>
        <v>135</v>
      </c>
      <c r="AN57">
        <v>51</v>
      </c>
      <c r="AO57">
        <f t="shared" si="24"/>
        <v>6885</v>
      </c>
    </row>
    <row r="58" spans="1:41">
      <c r="A58" t="s">
        <v>215</v>
      </c>
      <c r="B58" s="72" t="s">
        <v>218</v>
      </c>
      <c r="AG58" s="42">
        <v>1</v>
      </c>
      <c r="AH58" s="42">
        <v>1</v>
      </c>
      <c r="AI58" s="75">
        <v>1</v>
      </c>
      <c r="AL58" s="42">
        <f t="shared" si="22"/>
        <v>15</v>
      </c>
      <c r="AM58" s="42">
        <f t="shared" si="23"/>
        <v>135</v>
      </c>
      <c r="AN58">
        <v>35</v>
      </c>
      <c r="AO58">
        <f t="shared" si="24"/>
        <v>4725</v>
      </c>
    </row>
    <row r="59" spans="1:41">
      <c r="A59" t="s">
        <v>215</v>
      </c>
      <c r="B59" s="72" t="s">
        <v>218</v>
      </c>
      <c r="AG59" s="42">
        <v>1</v>
      </c>
      <c r="AH59" s="42">
        <v>1</v>
      </c>
      <c r="AI59" s="75">
        <v>1</v>
      </c>
      <c r="AL59" s="42">
        <f t="shared" si="22"/>
        <v>15</v>
      </c>
      <c r="AM59" s="42">
        <f t="shared" si="23"/>
        <v>135</v>
      </c>
      <c r="AN59">
        <v>35</v>
      </c>
      <c r="AO59">
        <f t="shared" si="24"/>
        <v>4725</v>
      </c>
    </row>
    <row r="60" spans="1:41" ht="15.75" thickBot="1">
      <c r="A60" t="s">
        <v>215</v>
      </c>
      <c r="B60" s="76" t="s">
        <v>219</v>
      </c>
      <c r="AG60" s="42">
        <v>1</v>
      </c>
      <c r="AH60" s="42">
        <v>1</v>
      </c>
      <c r="AI60" s="75">
        <v>1</v>
      </c>
      <c r="AL60" s="42">
        <f t="shared" si="22"/>
        <v>15</v>
      </c>
      <c r="AM60" s="42">
        <f t="shared" si="23"/>
        <v>135</v>
      </c>
      <c r="AN60">
        <v>29</v>
      </c>
      <c r="AO60">
        <f t="shared" si="24"/>
        <v>3915</v>
      </c>
    </row>
    <row r="61" spans="1:41" ht="15.75" thickBot="1">
      <c r="B61" s="76" t="s">
        <v>221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>
        <v>1</v>
      </c>
      <c r="AH61" s="77">
        <v>1</v>
      </c>
      <c r="AI61" s="78">
        <v>1</v>
      </c>
      <c r="AL61" s="42">
        <f t="shared" si="22"/>
        <v>15</v>
      </c>
      <c r="AM61" s="42">
        <f t="shared" si="23"/>
        <v>135</v>
      </c>
      <c r="AN61">
        <v>27</v>
      </c>
      <c r="AO61">
        <f t="shared" si="24"/>
        <v>3645</v>
      </c>
    </row>
  </sheetData>
  <autoFilter ref="A1:AJ7" xr:uid="{D3D6C1F5-B35F-4760-BE5D-7DB45889583C}"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0">
    <mergeCell ref="N55:Q55"/>
    <mergeCell ref="R55:U55"/>
    <mergeCell ref="V55:AI55"/>
    <mergeCell ref="Z18:AC18"/>
    <mergeCell ref="D1:G1"/>
    <mergeCell ref="H1:K1"/>
    <mergeCell ref="M1:U1"/>
    <mergeCell ref="N9:Q9"/>
    <mergeCell ref="R9:U9"/>
    <mergeCell ref="V9:AI9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3B4-F48E-4A80-8905-A4F571B89400}">
  <dimension ref="A1:L26"/>
  <sheetViews>
    <sheetView topLeftCell="A6" zoomScale="85" zoomScaleNormal="85" workbookViewId="0">
      <selection activeCell="E22" sqref="E22"/>
    </sheetView>
  </sheetViews>
  <sheetFormatPr defaultRowHeight="15"/>
  <cols>
    <col min="1" max="1" width="49.42578125" bestFit="1" customWidth="1"/>
    <col min="2" max="2" width="21.28515625" customWidth="1"/>
    <col min="5" max="5" width="24.28515625" bestFit="1" customWidth="1"/>
    <col min="6" max="6" width="15.28515625" customWidth="1"/>
    <col min="7" max="7" width="12.42578125" bestFit="1" customWidth="1"/>
    <col min="8" max="8" width="12.42578125" customWidth="1"/>
    <col min="9" max="9" width="24.28515625" bestFit="1" customWidth="1"/>
    <col min="10" max="11" width="19.140625" customWidth="1"/>
    <col min="12" max="12" width="16.140625" customWidth="1"/>
  </cols>
  <sheetData>
    <row r="1" spans="1:12" ht="21">
      <c r="A1" s="159" t="s">
        <v>243</v>
      </c>
      <c r="B1" s="159"/>
      <c r="C1" s="159"/>
      <c r="D1" s="159"/>
      <c r="E1" s="159"/>
    </row>
    <row r="2" spans="1:12">
      <c r="B2" s="97" t="s">
        <v>244</v>
      </c>
    </row>
    <row r="3" spans="1:12">
      <c r="A3" s="97" t="s">
        <v>245</v>
      </c>
      <c r="B3" s="98">
        <f>B14+F14+B26</f>
        <v>1310</v>
      </c>
      <c r="E3">
        <f>B3/8</f>
        <v>163.75</v>
      </c>
    </row>
    <row r="6" spans="1:12">
      <c r="A6" s="160" t="s">
        <v>246</v>
      </c>
      <c r="B6" s="160"/>
      <c r="E6" s="160" t="s">
        <v>247</v>
      </c>
      <c r="F6" s="160"/>
      <c r="L6">
        <v>5</v>
      </c>
    </row>
    <row r="7" spans="1:12">
      <c r="A7" s="99" t="s">
        <v>248</v>
      </c>
      <c r="B7" s="99" t="s">
        <v>249</v>
      </c>
      <c r="C7" s="99" t="s">
        <v>250</v>
      </c>
      <c r="E7" s="99" t="s">
        <v>248</v>
      </c>
      <c r="F7" s="99" t="s">
        <v>249</v>
      </c>
      <c r="G7" s="99" t="s">
        <v>250</v>
      </c>
    </row>
    <row r="8" spans="1:12">
      <c r="A8" s="100" t="s">
        <v>251</v>
      </c>
      <c r="B8" s="101">
        <v>80</v>
      </c>
      <c r="C8" s="39">
        <f>B8/8</f>
        <v>10</v>
      </c>
      <c r="E8" s="100" t="s">
        <v>251</v>
      </c>
      <c r="F8" s="101">
        <v>32</v>
      </c>
      <c r="G8" s="101">
        <f t="shared" ref="G8:G13" si="0">F8/8</f>
        <v>4</v>
      </c>
    </row>
    <row r="9" spans="1:12">
      <c r="A9" s="100" t="s">
        <v>252</v>
      </c>
      <c r="B9" s="101">
        <f>'PBI Deliverables '!C18</f>
        <v>563</v>
      </c>
      <c r="C9" s="39">
        <v>62</v>
      </c>
      <c r="E9" s="100" t="s">
        <v>253</v>
      </c>
      <c r="F9" s="101">
        <v>76</v>
      </c>
      <c r="G9" s="39">
        <f t="shared" si="0"/>
        <v>9.5</v>
      </c>
    </row>
    <row r="10" spans="1:12" ht="15" customHeight="1">
      <c r="A10" s="100" t="s">
        <v>254</v>
      </c>
      <c r="B10" s="39">
        <v>40</v>
      </c>
      <c r="C10" s="39">
        <f t="shared" ref="C10:C13" si="1">B10/8</f>
        <v>5</v>
      </c>
      <c r="E10" s="100" t="s">
        <v>255</v>
      </c>
      <c r="F10" s="39">
        <v>60</v>
      </c>
      <c r="G10" s="39">
        <f t="shared" si="0"/>
        <v>7.5</v>
      </c>
      <c r="L10" t="s">
        <v>256</v>
      </c>
    </row>
    <row r="11" spans="1:12">
      <c r="A11" s="100" t="s">
        <v>257</v>
      </c>
      <c r="B11" s="39">
        <v>50</v>
      </c>
      <c r="C11" s="39">
        <v>6</v>
      </c>
      <c r="E11" s="100" t="s">
        <v>257</v>
      </c>
      <c r="F11" s="39">
        <v>40</v>
      </c>
      <c r="G11" s="39">
        <f t="shared" si="0"/>
        <v>5</v>
      </c>
    </row>
    <row r="12" spans="1:12">
      <c r="A12" s="100" t="s">
        <v>258</v>
      </c>
      <c r="B12" s="39">
        <v>80</v>
      </c>
      <c r="C12" s="39">
        <f t="shared" si="1"/>
        <v>10</v>
      </c>
      <c r="E12" s="100" t="s">
        <v>258</v>
      </c>
      <c r="F12" s="39">
        <v>40</v>
      </c>
      <c r="G12" s="39">
        <f t="shared" si="0"/>
        <v>5</v>
      </c>
      <c r="L12" t="s">
        <v>259</v>
      </c>
    </row>
    <row r="13" spans="1:12">
      <c r="A13" s="100" t="s">
        <v>260</v>
      </c>
      <c r="B13" s="39">
        <v>16</v>
      </c>
      <c r="C13" s="39">
        <f t="shared" si="1"/>
        <v>2</v>
      </c>
      <c r="E13" s="100" t="s">
        <v>260</v>
      </c>
      <c r="F13" s="39">
        <v>16</v>
      </c>
      <c r="G13" s="101">
        <f t="shared" si="0"/>
        <v>2</v>
      </c>
    </row>
    <row r="14" spans="1:12">
      <c r="A14" s="102" t="s">
        <v>261</v>
      </c>
      <c r="B14" s="103">
        <f>SUM(B8:B13)</f>
        <v>829</v>
      </c>
      <c r="C14" s="103">
        <f>SUM(C8:C13)</f>
        <v>95</v>
      </c>
      <c r="E14" s="102" t="s">
        <v>261</v>
      </c>
      <c r="F14" s="103">
        <f>SUM(F8:F13)</f>
        <v>264</v>
      </c>
      <c r="G14" s="103">
        <f>SUM(G8:G13)</f>
        <v>33</v>
      </c>
    </row>
    <row r="15" spans="1:12">
      <c r="J15" s="104"/>
      <c r="K15" s="104"/>
    </row>
    <row r="16" spans="1:12">
      <c r="A16" s="160" t="s">
        <v>262</v>
      </c>
      <c r="B16" s="160"/>
      <c r="J16" s="104"/>
      <c r="K16" s="104"/>
    </row>
    <row r="17" spans="1:3">
      <c r="A17" s="99" t="s">
        <v>248</v>
      </c>
      <c r="B17" s="99" t="s">
        <v>249</v>
      </c>
      <c r="C17" s="99" t="s">
        <v>250</v>
      </c>
    </row>
    <row r="18" spans="1:3">
      <c r="A18" s="100" t="s">
        <v>251</v>
      </c>
      <c r="B18" s="101">
        <v>24</v>
      </c>
      <c r="C18" s="101">
        <f>B18/8</f>
        <v>3</v>
      </c>
    </row>
    <row r="19" spans="1:3">
      <c r="A19" s="100" t="s">
        <v>263</v>
      </c>
      <c r="B19" s="101">
        <v>32</v>
      </c>
      <c r="C19" s="101">
        <f>B19/8</f>
        <v>4</v>
      </c>
    </row>
    <row r="20" spans="1:3">
      <c r="A20" s="100" t="s">
        <v>264</v>
      </c>
      <c r="B20" s="101">
        <v>40</v>
      </c>
      <c r="C20" s="101">
        <f>B20/8</f>
        <v>5</v>
      </c>
    </row>
    <row r="21" spans="1:3">
      <c r="A21" s="100" t="s">
        <v>265</v>
      </c>
      <c r="B21" s="101">
        <v>25</v>
      </c>
      <c r="C21" s="101">
        <f t="shared" ref="C21:C25" si="2">B21/8</f>
        <v>3.125</v>
      </c>
    </row>
    <row r="22" spans="1:3">
      <c r="A22" s="100" t="s">
        <v>266</v>
      </c>
      <c r="B22" s="39">
        <v>40</v>
      </c>
      <c r="C22" s="101">
        <f t="shared" si="2"/>
        <v>5</v>
      </c>
    </row>
    <row r="23" spans="1:3">
      <c r="A23" s="100" t="s">
        <v>257</v>
      </c>
      <c r="B23" s="39">
        <v>32</v>
      </c>
      <c r="C23" s="101">
        <f t="shared" si="2"/>
        <v>4</v>
      </c>
    </row>
    <row r="24" spans="1:3">
      <c r="A24" s="100" t="s">
        <v>267</v>
      </c>
      <c r="B24" s="39">
        <v>8</v>
      </c>
      <c r="C24" s="101">
        <f t="shared" si="2"/>
        <v>1</v>
      </c>
    </row>
    <row r="25" spans="1:3">
      <c r="A25" s="100" t="s">
        <v>260</v>
      </c>
      <c r="B25" s="39">
        <v>16</v>
      </c>
      <c r="C25" s="101">
        <f t="shared" si="2"/>
        <v>2</v>
      </c>
    </row>
    <row r="26" spans="1:3">
      <c r="A26" s="102" t="s">
        <v>261</v>
      </c>
      <c r="B26" s="103">
        <f>SUM(B18:B25)</f>
        <v>217</v>
      </c>
      <c r="C26" s="105">
        <f>SUM(C18:C25)</f>
        <v>27.125</v>
      </c>
    </row>
  </sheetData>
  <mergeCells count="4">
    <mergeCell ref="A1:E1"/>
    <mergeCell ref="A6:B6"/>
    <mergeCell ref="E6:F6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0D8D-AAAB-4A3F-8399-15D4FBFDE6A4}">
  <dimension ref="A2:G44"/>
  <sheetViews>
    <sheetView workbookViewId="0">
      <selection activeCell="A3" sqref="A3:A4"/>
    </sheetView>
  </sheetViews>
  <sheetFormatPr defaultRowHeight="15"/>
  <cols>
    <col min="1" max="1" width="40.7109375" bestFit="1" customWidth="1"/>
    <col min="2" max="2" width="7.85546875" bestFit="1" customWidth="1"/>
    <col min="5" max="5" width="36.42578125" bestFit="1" customWidth="1"/>
    <col min="6" max="6" width="7.85546875" bestFit="1" customWidth="1"/>
    <col min="7" max="7" width="15.85546875" bestFit="1" customWidth="1"/>
  </cols>
  <sheetData>
    <row r="2" spans="1:7">
      <c r="A2" t="s">
        <v>268</v>
      </c>
      <c r="B2" s="104">
        <f>C18+C31+C44</f>
        <v>563</v>
      </c>
    </row>
    <row r="4" spans="1:7">
      <c r="A4" s="106" t="s">
        <v>269</v>
      </c>
      <c r="B4" s="107"/>
      <c r="C4" s="108" t="s">
        <v>249</v>
      </c>
      <c r="E4" s="106" t="s">
        <v>269</v>
      </c>
      <c r="F4" s="107"/>
      <c r="G4" s="108" t="s">
        <v>270</v>
      </c>
    </row>
    <row r="5" spans="1:7">
      <c r="A5" s="106" t="s">
        <v>271</v>
      </c>
      <c r="B5" s="106"/>
      <c r="C5" s="109"/>
      <c r="E5" s="106" t="s">
        <v>272</v>
      </c>
      <c r="F5" s="106"/>
      <c r="G5" s="110" t="s">
        <v>273</v>
      </c>
    </row>
    <row r="6" spans="1:7">
      <c r="A6" s="161" t="s">
        <v>274</v>
      </c>
      <c r="B6" s="100" t="s">
        <v>275</v>
      </c>
      <c r="C6" s="111">
        <f>G6*'PBI Estimation Hours'!B8</f>
        <v>0</v>
      </c>
      <c r="E6" s="161" t="s">
        <v>274</v>
      </c>
      <c r="F6" s="100" t="s">
        <v>275</v>
      </c>
      <c r="G6" s="112">
        <v>0</v>
      </c>
    </row>
    <row r="7" spans="1:7">
      <c r="A7" s="161"/>
      <c r="B7" s="100" t="s">
        <v>276</v>
      </c>
      <c r="C7" s="111">
        <f>G7*'PBI Estimation Hours'!C7</f>
        <v>32</v>
      </c>
      <c r="E7" s="161"/>
      <c r="F7" s="100" t="s">
        <v>276</v>
      </c>
      <c r="G7" s="112">
        <v>2</v>
      </c>
    </row>
    <row r="8" spans="1:7">
      <c r="A8" s="161"/>
      <c r="B8" s="100" t="s">
        <v>277</v>
      </c>
      <c r="C8" s="111">
        <f>G8*'PBI Estimation Hours'!D7</f>
        <v>64</v>
      </c>
      <c r="E8" s="161"/>
      <c r="F8" s="100" t="s">
        <v>277</v>
      </c>
      <c r="G8" s="112">
        <v>2</v>
      </c>
    </row>
    <row r="9" spans="1:7">
      <c r="A9" s="113"/>
      <c r="B9" s="100" t="s">
        <v>275</v>
      </c>
      <c r="C9" s="111">
        <v>0</v>
      </c>
      <c r="E9" s="113"/>
      <c r="F9" s="100" t="s">
        <v>275</v>
      </c>
      <c r="G9" s="112">
        <v>0</v>
      </c>
    </row>
    <row r="10" spans="1:7">
      <c r="A10" s="114" t="s">
        <v>278</v>
      </c>
      <c r="B10" s="100" t="s">
        <v>276</v>
      </c>
      <c r="C10" s="111">
        <f>'PBI Estimation Hours'!C6</f>
        <v>16</v>
      </c>
      <c r="E10" s="114" t="s">
        <v>278</v>
      </c>
      <c r="F10" s="100" t="s">
        <v>276</v>
      </c>
      <c r="G10" s="112">
        <v>2</v>
      </c>
    </row>
    <row r="11" spans="1:7">
      <c r="A11" s="115"/>
      <c r="B11" s="100" t="s">
        <v>277</v>
      </c>
      <c r="C11" s="111">
        <f>'PBI Estimation Hours'!D6*G11</f>
        <v>64</v>
      </c>
      <c r="E11" s="115"/>
      <c r="F11" s="100" t="s">
        <v>277</v>
      </c>
      <c r="G11" s="112">
        <v>2</v>
      </c>
    </row>
    <row r="12" spans="1:7">
      <c r="A12" s="162" t="s">
        <v>273</v>
      </c>
      <c r="B12" s="100" t="s">
        <v>275</v>
      </c>
      <c r="C12" s="111">
        <f>G12*'PBI Estimation Hours'!B8</f>
        <v>25</v>
      </c>
      <c r="E12" s="162" t="s">
        <v>273</v>
      </c>
      <c r="F12" s="100" t="s">
        <v>275</v>
      </c>
      <c r="G12" s="112">
        <v>25</v>
      </c>
    </row>
    <row r="13" spans="1:7">
      <c r="A13" s="162"/>
      <c r="B13" s="100" t="s">
        <v>276</v>
      </c>
      <c r="C13" s="111">
        <f>G13*'PBI Estimation Hours'!C8</f>
        <v>50</v>
      </c>
      <c r="E13" s="162"/>
      <c r="F13" s="100" t="s">
        <v>276</v>
      </c>
      <c r="G13" s="112">
        <v>25</v>
      </c>
    </row>
    <row r="14" spans="1:7">
      <c r="A14" s="163"/>
      <c r="B14" s="100" t="s">
        <v>277</v>
      </c>
      <c r="C14" s="111">
        <f>G14*'PBI Estimation Hours'!D8</f>
        <v>136</v>
      </c>
      <c r="E14" s="163"/>
      <c r="F14" s="100" t="s">
        <v>277</v>
      </c>
      <c r="G14" s="112">
        <v>34</v>
      </c>
    </row>
    <row r="15" spans="1:7">
      <c r="A15" s="164" t="s">
        <v>279</v>
      </c>
      <c r="B15" s="100" t="s">
        <v>275</v>
      </c>
      <c r="C15" s="111">
        <v>0</v>
      </c>
      <c r="E15" s="164" t="s">
        <v>279</v>
      </c>
      <c r="F15" s="100" t="s">
        <v>275</v>
      </c>
      <c r="G15" s="112">
        <v>0</v>
      </c>
    </row>
    <row r="16" spans="1:7">
      <c r="A16" s="165"/>
      <c r="B16" s="100" t="s">
        <v>276</v>
      </c>
      <c r="C16" s="111">
        <f>G16*'PBI Estimation Hours'!C9</f>
        <v>48</v>
      </c>
      <c r="E16" s="165"/>
      <c r="F16" s="100" t="s">
        <v>276</v>
      </c>
      <c r="G16" s="112">
        <v>2</v>
      </c>
    </row>
    <row r="17" spans="1:7">
      <c r="A17" s="166"/>
      <c r="B17" s="100" t="s">
        <v>277</v>
      </c>
      <c r="C17" s="111">
        <f>G17*'PBI Estimation Hours'!D9</f>
        <v>128</v>
      </c>
      <c r="E17" s="166"/>
      <c r="F17" s="100" t="s">
        <v>277</v>
      </c>
      <c r="G17" s="112">
        <v>2</v>
      </c>
    </row>
    <row r="18" spans="1:7">
      <c r="C18" s="116">
        <f>SUM(C6:C17)</f>
        <v>563</v>
      </c>
    </row>
    <row r="44" spans="3:3">
      <c r="C44">
        <f>SUM(C35:C43)</f>
        <v>0</v>
      </c>
    </row>
  </sheetData>
  <mergeCells count="6">
    <mergeCell ref="A6:A8"/>
    <mergeCell ref="E6:E8"/>
    <mergeCell ref="A12:A14"/>
    <mergeCell ref="E12:E14"/>
    <mergeCell ref="A15:A17"/>
    <mergeCell ref="E15:E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6AA5-65B5-4C14-B26E-B75F7023ACA3}">
  <dimension ref="A3:D13"/>
  <sheetViews>
    <sheetView workbookViewId="0">
      <selection activeCell="G19" sqref="G19"/>
    </sheetView>
  </sheetViews>
  <sheetFormatPr defaultRowHeight="15"/>
  <cols>
    <col min="1" max="1" width="27.85546875" bestFit="1" customWidth="1"/>
  </cols>
  <sheetData>
    <row r="3" spans="1:4" ht="15.75">
      <c r="A3" s="167" t="s">
        <v>248</v>
      </c>
      <c r="B3" s="168" t="s">
        <v>280</v>
      </c>
      <c r="C3" s="168"/>
      <c r="D3" s="168"/>
    </row>
    <row r="4" spans="1:4">
      <c r="A4" s="167"/>
      <c r="B4" s="117" t="s">
        <v>281</v>
      </c>
      <c r="C4" s="117" t="s">
        <v>276</v>
      </c>
      <c r="D4" s="117" t="s">
        <v>277</v>
      </c>
    </row>
    <row r="5" spans="1:4">
      <c r="A5" s="100" t="s">
        <v>282</v>
      </c>
      <c r="B5" s="118">
        <v>16</v>
      </c>
      <c r="C5" s="118">
        <v>24</v>
      </c>
      <c r="D5" s="118">
        <v>40</v>
      </c>
    </row>
    <row r="6" spans="1:4">
      <c r="A6" s="100" t="s">
        <v>283</v>
      </c>
      <c r="B6" s="118">
        <v>8</v>
      </c>
      <c r="C6" s="118">
        <v>16</v>
      </c>
      <c r="D6" s="118">
        <v>32</v>
      </c>
    </row>
    <row r="7" spans="1:4">
      <c r="A7" s="100" t="s">
        <v>284</v>
      </c>
      <c r="B7" s="118">
        <v>8</v>
      </c>
      <c r="C7" s="118">
        <v>16</v>
      </c>
      <c r="D7" s="118">
        <v>32</v>
      </c>
    </row>
    <row r="8" spans="1:4">
      <c r="A8" s="100" t="s">
        <v>273</v>
      </c>
      <c r="B8" s="118">
        <v>1</v>
      </c>
      <c r="C8" s="118">
        <v>2</v>
      </c>
      <c r="D8" s="118">
        <v>4</v>
      </c>
    </row>
    <row r="9" spans="1:4">
      <c r="A9" s="100" t="s">
        <v>279</v>
      </c>
      <c r="B9" s="118">
        <v>8</v>
      </c>
      <c r="C9" s="118">
        <v>24</v>
      </c>
      <c r="D9" s="118">
        <v>64</v>
      </c>
    </row>
    <row r="10" spans="1:4">
      <c r="A10" s="100" t="s">
        <v>285</v>
      </c>
      <c r="B10" s="118">
        <v>8</v>
      </c>
      <c r="C10" s="118">
        <v>16</v>
      </c>
      <c r="D10" s="118">
        <v>32</v>
      </c>
    </row>
    <row r="11" spans="1:4">
      <c r="A11" s="100" t="s">
        <v>257</v>
      </c>
      <c r="B11" s="118">
        <v>8</v>
      </c>
      <c r="C11" s="118">
        <v>16</v>
      </c>
      <c r="D11" s="118">
        <v>16</v>
      </c>
    </row>
    <row r="12" spans="1:4">
      <c r="A12" s="100" t="s">
        <v>260</v>
      </c>
      <c r="B12" s="118">
        <v>4</v>
      </c>
      <c r="C12" s="118">
        <v>4</v>
      </c>
      <c r="D12" s="118">
        <v>4</v>
      </c>
    </row>
    <row r="13" spans="1:4">
      <c r="A13" s="119" t="s">
        <v>214</v>
      </c>
      <c r="B13">
        <f>B5+B7+B8+B9+B11+B12</f>
        <v>45</v>
      </c>
      <c r="C13">
        <f>C5+C7+C8+C9+C11+C12</f>
        <v>86</v>
      </c>
      <c r="D13">
        <f>D5+D7+D8+D9+D11+D12</f>
        <v>160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5595-B123-496A-B83D-890BD179A2E7}">
  <dimension ref="B2:O11"/>
  <sheetViews>
    <sheetView zoomScale="96" zoomScaleNormal="85" workbookViewId="0">
      <selection activeCell="J14" sqref="J14"/>
    </sheetView>
  </sheetViews>
  <sheetFormatPr defaultRowHeight="15"/>
  <cols>
    <col min="3" max="3" width="7.5703125" bestFit="1" customWidth="1"/>
    <col min="4" max="4" width="16.5703125" bestFit="1" customWidth="1"/>
    <col min="6" max="6" width="18.5703125" bestFit="1" customWidth="1"/>
    <col min="7" max="7" width="18.5703125" customWidth="1"/>
    <col min="8" max="8" width="14.42578125" bestFit="1" customWidth="1"/>
    <col min="9" max="9" width="12.85546875" customWidth="1"/>
    <col min="10" max="10" width="27.42578125" bestFit="1" customWidth="1"/>
    <col min="11" max="11" width="31.42578125" bestFit="1" customWidth="1"/>
    <col min="12" max="12" width="7.140625" customWidth="1"/>
    <col min="13" max="13" width="13.85546875" bestFit="1" customWidth="1"/>
    <col min="14" max="14" width="15.42578125" bestFit="1" customWidth="1"/>
  </cols>
  <sheetData>
    <row r="2" spans="2:15" ht="15.75" thickBot="1">
      <c r="B2" t="s">
        <v>286</v>
      </c>
    </row>
    <row r="3" spans="2:15" ht="15.75" thickBot="1">
      <c r="B3" s="32"/>
      <c r="C3" s="33"/>
      <c r="D3" s="34" t="s">
        <v>287</v>
      </c>
      <c r="E3" s="34" t="s">
        <v>232</v>
      </c>
      <c r="F3" s="169" t="s">
        <v>288</v>
      </c>
      <c r="G3" s="170"/>
      <c r="H3" s="170"/>
      <c r="I3" s="170"/>
      <c r="J3" s="170"/>
      <c r="K3" s="171"/>
      <c r="L3" s="169" t="s">
        <v>289</v>
      </c>
      <c r="M3" s="170"/>
      <c r="N3" s="171"/>
    </row>
    <row r="4" spans="2:15" ht="45">
      <c r="B4" s="35" t="s">
        <v>290</v>
      </c>
      <c r="C4" s="36" t="s">
        <v>291</v>
      </c>
      <c r="D4" s="37" t="s">
        <v>100</v>
      </c>
      <c r="E4" s="37" t="s">
        <v>292</v>
      </c>
      <c r="F4" s="36" t="s">
        <v>293</v>
      </c>
      <c r="G4" s="36" t="s">
        <v>294</v>
      </c>
      <c r="H4" s="38" t="s">
        <v>295</v>
      </c>
      <c r="I4" s="36" t="s">
        <v>296</v>
      </c>
      <c r="J4" s="38" t="s">
        <v>297</v>
      </c>
      <c r="K4" s="36" t="s">
        <v>298</v>
      </c>
      <c r="L4" s="37" t="s">
        <v>257</v>
      </c>
      <c r="M4" s="37" t="s">
        <v>299</v>
      </c>
      <c r="N4" s="37" t="s">
        <v>300</v>
      </c>
    </row>
    <row r="5" spans="2:15">
      <c r="B5" s="31" t="s">
        <v>281</v>
      </c>
      <c r="C5" s="31">
        <v>8</v>
      </c>
      <c r="D5" s="39">
        <v>7</v>
      </c>
      <c r="E5" s="39">
        <v>3</v>
      </c>
      <c r="F5" s="39">
        <v>8</v>
      </c>
      <c r="G5" s="39">
        <v>3</v>
      </c>
      <c r="H5" s="39">
        <v>3</v>
      </c>
      <c r="I5" s="39">
        <v>0</v>
      </c>
      <c r="J5" s="39">
        <v>0</v>
      </c>
      <c r="K5" s="39">
        <v>3</v>
      </c>
      <c r="L5" s="39">
        <v>12</v>
      </c>
      <c r="M5" s="39">
        <v>5</v>
      </c>
      <c r="N5" s="39">
        <v>2</v>
      </c>
      <c r="O5" s="40">
        <f>SUM(D5:N5)</f>
        <v>46</v>
      </c>
    </row>
    <row r="6" spans="2:15">
      <c r="B6" s="31" t="s">
        <v>276</v>
      </c>
      <c r="C6" s="31">
        <v>1</v>
      </c>
      <c r="D6" s="39">
        <v>0</v>
      </c>
      <c r="E6" s="39">
        <v>0</v>
      </c>
      <c r="F6" s="39">
        <v>2</v>
      </c>
      <c r="G6" s="39">
        <v>2</v>
      </c>
      <c r="H6" s="39">
        <v>0</v>
      </c>
      <c r="I6" s="39">
        <v>5</v>
      </c>
      <c r="J6" s="39">
        <v>3</v>
      </c>
      <c r="K6" s="39">
        <v>2</v>
      </c>
      <c r="L6" s="39">
        <v>0</v>
      </c>
      <c r="M6" s="39">
        <v>0</v>
      </c>
      <c r="N6" s="39">
        <v>0</v>
      </c>
      <c r="O6" s="40">
        <f>SUM(D6:N6)</f>
        <v>14</v>
      </c>
    </row>
    <row r="7" spans="2:15">
      <c r="B7" s="31" t="s">
        <v>277</v>
      </c>
      <c r="C7" s="31">
        <v>15</v>
      </c>
      <c r="D7" s="39">
        <v>0</v>
      </c>
      <c r="E7" s="39">
        <v>0</v>
      </c>
      <c r="F7" s="39">
        <v>45</v>
      </c>
      <c r="G7" s="39">
        <v>5</v>
      </c>
      <c r="H7" s="39">
        <v>0</v>
      </c>
      <c r="I7" s="39">
        <v>0</v>
      </c>
      <c r="J7" s="39">
        <v>0</v>
      </c>
      <c r="K7" s="39">
        <v>12</v>
      </c>
      <c r="L7" s="39">
        <v>0</v>
      </c>
      <c r="M7" s="39">
        <v>0</v>
      </c>
      <c r="N7" s="39">
        <v>0</v>
      </c>
      <c r="O7" s="40">
        <f>SUM(D7:N7)</f>
        <v>62</v>
      </c>
    </row>
    <row r="8" spans="2:15" ht="15.75" thickBot="1"/>
    <row r="9" spans="2:15" ht="15.75" thickBot="1">
      <c r="D9" s="41">
        <f>SUM(D5:D7)</f>
        <v>7</v>
      </c>
      <c r="E9" s="41">
        <f>SUM(E5:E7)</f>
        <v>3</v>
      </c>
      <c r="F9" s="172">
        <f>SUM(F5:K7)</f>
        <v>93</v>
      </c>
      <c r="G9" s="172"/>
      <c r="H9" s="172"/>
      <c r="I9" s="172"/>
      <c r="J9" s="172"/>
      <c r="K9" s="173"/>
      <c r="L9" s="174">
        <f>SUM(L5:N7)</f>
        <v>19</v>
      </c>
      <c r="M9" s="172"/>
      <c r="N9" s="173"/>
    </row>
    <row r="10" spans="2:15" ht="15.75" thickBot="1">
      <c r="D10" s="42"/>
    </row>
    <row r="11" spans="2:15" ht="30.75" thickBot="1">
      <c r="H11" s="43" t="s">
        <v>301</v>
      </c>
      <c r="I11" s="44">
        <f>SUM(O5:O7)</f>
        <v>122</v>
      </c>
      <c r="J11">
        <f>I11/5</f>
        <v>24.4</v>
      </c>
    </row>
  </sheetData>
  <mergeCells count="4">
    <mergeCell ref="F3:K3"/>
    <mergeCell ref="L3:N3"/>
    <mergeCell ref="F9:K9"/>
    <mergeCell ref="L9: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2463-C82B-4197-99E3-82648139BD3B}">
  <dimension ref="A1:J28"/>
  <sheetViews>
    <sheetView topLeftCell="A22" workbookViewId="0">
      <selection activeCell="B24" sqref="B24"/>
    </sheetView>
  </sheetViews>
  <sheetFormatPr defaultRowHeight="15"/>
  <cols>
    <col min="1" max="1" width="19.85546875" bestFit="1" customWidth="1"/>
  </cols>
  <sheetData>
    <row r="1" spans="1:10">
      <c r="A1" s="30" t="s">
        <v>302</v>
      </c>
    </row>
    <row r="3" spans="1:10">
      <c r="B3" t="s">
        <v>303</v>
      </c>
      <c r="C3" t="s">
        <v>304</v>
      </c>
      <c r="D3" t="s">
        <v>305</v>
      </c>
      <c r="E3" t="s">
        <v>306</v>
      </c>
      <c r="F3" t="s">
        <v>307</v>
      </c>
      <c r="G3" t="s">
        <v>308</v>
      </c>
      <c r="H3" t="s">
        <v>309</v>
      </c>
      <c r="I3" t="s">
        <v>310</v>
      </c>
      <c r="J3" t="s">
        <v>311</v>
      </c>
    </row>
    <row r="4" spans="1:10">
      <c r="A4" t="s">
        <v>312</v>
      </c>
      <c r="B4">
        <f>SUM('DAI-ProjectExec'!D3:G3)/4</f>
        <v>1</v>
      </c>
      <c r="C4">
        <f>SUM('DAI-ProjectExec'!H3:K3)/4</f>
        <v>1</v>
      </c>
      <c r="D4">
        <f>SUM('DAI-ProjectExec'!L3:O3)/4</f>
        <v>0.5</v>
      </c>
      <c r="E4">
        <f>SUM('DAI-ProjectExec'!P3:S3)/4</f>
        <v>0</v>
      </c>
      <c r="F4">
        <f>SUM('DAI-ProjectExec'!T3:W3)/4</f>
        <v>0</v>
      </c>
      <c r="G4">
        <f>SUM('DAI-ProjectExec'!X3:AA3)/4</f>
        <v>0</v>
      </c>
      <c r="H4">
        <f>SUM('DAI-ProjectExec'!AB3:AE3)/4</f>
        <v>0</v>
      </c>
      <c r="I4">
        <f>SUM('DAI-ProjectExec'!AF3:AI3)/4</f>
        <v>0</v>
      </c>
    </row>
    <row r="5" spans="1:10">
      <c r="A5" t="s">
        <v>313</v>
      </c>
      <c r="B5">
        <f>SUM('DAI-ProjectExec'!D4:G4)/4</f>
        <v>1</v>
      </c>
      <c r="C5">
        <f>SUM('DAI-ProjectExec'!H4:K4)/4</f>
        <v>1</v>
      </c>
      <c r="D5">
        <f>SUM('DAI-ProjectExec'!L4:O4)/4</f>
        <v>0.5</v>
      </c>
      <c r="E5">
        <f>SUM('DAI-ProjectExec'!P4:S4)/4</f>
        <v>0</v>
      </c>
      <c r="F5">
        <f>SUM('DAI-ProjectExec'!T4:W4)/4</f>
        <v>0</v>
      </c>
      <c r="G5">
        <f>SUM('DAI-ProjectExec'!X4:AA4)/4</f>
        <v>0</v>
      </c>
      <c r="H5">
        <f>SUM('DAI-ProjectExec'!AB4:AE4)/4</f>
        <v>0</v>
      </c>
      <c r="I5">
        <f>SUM('DAI-ProjectExec'!AF4:AI4)/4</f>
        <v>0</v>
      </c>
    </row>
    <row r="6" spans="1:10">
      <c r="A6" t="s">
        <v>314</v>
      </c>
      <c r="B6">
        <f>SUM('DAI-ProjectExec'!D5:G5)/4</f>
        <v>0</v>
      </c>
      <c r="C6">
        <f>SUM('DAI-ProjectExec'!H5:K5)/4</f>
        <v>1</v>
      </c>
      <c r="D6">
        <f>SUM('DAI-ProjectExec'!L5:O5)/4</f>
        <v>1</v>
      </c>
      <c r="E6">
        <f>SUM('DAI-ProjectExec'!P5:S5)/4</f>
        <v>0.5</v>
      </c>
      <c r="F6">
        <f>SUM('DAI-ProjectExec'!T5:W5)/4</f>
        <v>0</v>
      </c>
      <c r="G6">
        <f>SUM('DAI-ProjectExec'!X5:AA5)/4</f>
        <v>0</v>
      </c>
      <c r="H6">
        <f>SUM('DAI-ProjectExec'!AB5:AE5)/4</f>
        <v>0</v>
      </c>
      <c r="I6">
        <f>SUM('DAI-ProjectExec'!AF5:AI5)/4</f>
        <v>0</v>
      </c>
    </row>
    <row r="7" spans="1:10">
      <c r="A7" t="s">
        <v>315</v>
      </c>
      <c r="B7">
        <f>SUM('DAI-ProjectExec'!D6:G6)/4</f>
        <v>0</v>
      </c>
      <c r="C7">
        <f>SUM('DAI-ProjectExec'!H6:K6)/4</f>
        <v>1</v>
      </c>
      <c r="D7">
        <f>SUM('DAI-ProjectExec'!L6:O6)/4</f>
        <v>1</v>
      </c>
      <c r="E7">
        <f>SUM('DAI-ProjectExec'!P6:S6)/4</f>
        <v>1</v>
      </c>
      <c r="F7">
        <f>SUM('DAI-ProjectExec'!T6:W6)/4</f>
        <v>0</v>
      </c>
      <c r="G7">
        <f>SUM('DAI-ProjectExec'!X6:AA6)/4</f>
        <v>0</v>
      </c>
      <c r="H7">
        <f>SUM('DAI-ProjectExec'!AB6:AE6)/4</f>
        <v>0</v>
      </c>
      <c r="I7">
        <f>SUM('DAI-ProjectExec'!AF6:AI6)/4</f>
        <v>0</v>
      </c>
    </row>
    <row r="8" spans="1:10">
      <c r="A8" t="s">
        <v>316</v>
      </c>
      <c r="B8">
        <f>SUM('DAI-ProjectExec'!D7:G7)/4</f>
        <v>0</v>
      </c>
      <c r="C8">
        <f>SUM('DAI-ProjectExec'!H7:K7)/4</f>
        <v>0</v>
      </c>
      <c r="D8">
        <f>SUM('DAI-ProjectExec'!L7:O7)/4</f>
        <v>0</v>
      </c>
      <c r="E8">
        <f>SUM('DAI-ProjectExec'!P7:S7)/4</f>
        <v>0</v>
      </c>
      <c r="F8">
        <f>SUM('DAI-ProjectExec'!T7:W7)/4</f>
        <v>0</v>
      </c>
      <c r="G8">
        <f>SUM('DAI-ProjectExec'!X7:AA7)/4</f>
        <v>0</v>
      </c>
      <c r="H8">
        <f>SUM('DAI-ProjectExec'!AB7:AE7)/4</f>
        <v>0</v>
      </c>
      <c r="I8">
        <f>SUM('DAI-ProjectExec'!AF7:AI7)/4</f>
        <v>0</v>
      </c>
    </row>
    <row r="10" spans="1:10">
      <c r="A10" s="30" t="s">
        <v>317</v>
      </c>
    </row>
    <row r="13" spans="1:10">
      <c r="A13" t="s">
        <v>312</v>
      </c>
      <c r="B13">
        <f>SUM('DAI-ProjectExec'!D11:G11)/4</f>
        <v>0</v>
      </c>
      <c r="C13">
        <f>SUM('DAI-ProjectExec'!H11:K11)/4</f>
        <v>0</v>
      </c>
      <c r="D13">
        <f>SUM('DAI-ProjectExec'!L11:O11)/4</f>
        <v>0.5</v>
      </c>
      <c r="E13">
        <f>SUM('DAI-ProjectExec'!P11:S11)/4</f>
        <v>1</v>
      </c>
      <c r="F13">
        <f>SUM('DAI-ProjectExec'!T11:W11)/4</f>
        <v>1</v>
      </c>
      <c r="G13">
        <f>SUM('DAI-ProjectExec'!X11:AA11)/4</f>
        <v>1</v>
      </c>
      <c r="H13">
        <f>SUM('DAI-ProjectExec'!AB11:AE11)/4</f>
        <v>1</v>
      </c>
      <c r="I13">
        <f>SUM('DAI-ProjectExec'!AF11:AI11)/4</f>
        <v>1</v>
      </c>
    </row>
    <row r="14" spans="1:10">
      <c r="A14" t="s">
        <v>313</v>
      </c>
      <c r="B14">
        <f>SUM('DAI-ProjectExec'!D12:G12)/4</f>
        <v>0</v>
      </c>
      <c r="C14">
        <f>SUM('DAI-ProjectExec'!H12:K12)/4</f>
        <v>0</v>
      </c>
      <c r="D14">
        <f>SUM('DAI-ProjectExec'!L12:O12)/4</f>
        <v>0</v>
      </c>
      <c r="E14">
        <f>SUM('DAI-ProjectExec'!P12:S12)/4</f>
        <v>0.5</v>
      </c>
      <c r="F14">
        <f>SUM('DAI-ProjectExec'!T12:W12)/4</f>
        <v>1</v>
      </c>
      <c r="G14">
        <f>SUM('DAI-ProjectExec'!X12:AA12)/4</f>
        <v>1</v>
      </c>
      <c r="H14">
        <f>SUM('DAI-ProjectExec'!AB12:AE12)/4</f>
        <v>1</v>
      </c>
      <c r="I14">
        <f>SUM('DAI-ProjectExec'!AF12:AI12)/4</f>
        <v>1</v>
      </c>
    </row>
    <row r="15" spans="1:10">
      <c r="A15" t="s">
        <v>314</v>
      </c>
      <c r="B15">
        <f>SUM('DAI-ProjectExec'!D13:G13)/4</f>
        <v>0</v>
      </c>
      <c r="C15">
        <f>SUM('DAI-ProjectExec'!H13:K13)/4</f>
        <v>0</v>
      </c>
      <c r="D15">
        <f>SUM('DAI-ProjectExec'!L13:O13)/4</f>
        <v>0</v>
      </c>
      <c r="E15">
        <f>SUM('DAI-ProjectExec'!P13:S13)/4</f>
        <v>0</v>
      </c>
      <c r="F15">
        <f>SUM('DAI-ProjectExec'!T13:W13)/4</f>
        <v>1</v>
      </c>
      <c r="G15">
        <f>SUM('DAI-ProjectExec'!X13:AA13)/4</f>
        <v>1</v>
      </c>
      <c r="H15">
        <f>SUM('DAI-ProjectExec'!AB13:AE13)/4</f>
        <v>1</v>
      </c>
      <c r="I15">
        <f>SUM('DAI-ProjectExec'!AF13:AI13)/4</f>
        <v>1</v>
      </c>
    </row>
    <row r="16" spans="1:10">
      <c r="A16" t="s">
        <v>315</v>
      </c>
      <c r="B16">
        <f>SUM('DAI-ProjectExec'!D14:G14)/4</f>
        <v>0</v>
      </c>
      <c r="C16">
        <f>SUM('DAI-ProjectExec'!H14:K14)/4</f>
        <v>0</v>
      </c>
      <c r="D16">
        <f>SUM('DAI-ProjectExec'!L14:O14)/4</f>
        <v>0</v>
      </c>
      <c r="E16">
        <f>SUM('DAI-ProjectExec'!P14:S14)/4</f>
        <v>0</v>
      </c>
      <c r="F16">
        <f>SUM('DAI-ProjectExec'!T14:W14)/4</f>
        <v>0</v>
      </c>
      <c r="G16">
        <f>SUM('DAI-ProjectExec'!X14:AA14)/4</f>
        <v>0</v>
      </c>
      <c r="H16">
        <f>SUM('DAI-ProjectExec'!AB14:AE14)/4</f>
        <v>0</v>
      </c>
      <c r="I16">
        <f>SUM('DAI-ProjectExec'!AF14:AI14)/4</f>
        <v>0</v>
      </c>
    </row>
    <row r="17" spans="1:9">
      <c r="A17" t="s">
        <v>316</v>
      </c>
      <c r="B17">
        <f>SUM('DAI-ProjectExec'!D15:G15)/4</f>
        <v>0</v>
      </c>
      <c r="C17">
        <f>SUM('DAI-ProjectExec'!H15:K15)/4</f>
        <v>0</v>
      </c>
      <c r="D17">
        <f>SUM('DAI-ProjectExec'!L15:O15)/4</f>
        <v>0</v>
      </c>
      <c r="E17">
        <f>SUM('DAI-ProjectExec'!P15:S15)/4</f>
        <v>0</v>
      </c>
      <c r="F17">
        <f>SUM('DAI-ProjectExec'!T15:W15)/4</f>
        <v>0</v>
      </c>
      <c r="G17">
        <f>SUM('DAI-ProjectExec'!X15:AA15)/4</f>
        <v>0</v>
      </c>
      <c r="H17">
        <f>SUM('DAI-ProjectExec'!AB15:AE15)/4</f>
        <v>0</v>
      </c>
      <c r="I17">
        <f>SUM('DAI-ProjectExec'!AF15:AI15)/4</f>
        <v>1</v>
      </c>
    </row>
    <row r="21" spans="1:9">
      <c r="A21" s="30" t="s">
        <v>318</v>
      </c>
    </row>
    <row r="24" spans="1:9">
      <c r="A24" t="s">
        <v>319</v>
      </c>
      <c r="B24" t="e">
        <f>SUM('DAI-ProjectExec'!#REF!)/4</f>
        <v>#REF!</v>
      </c>
      <c r="C24" t="e">
        <f>SUM('DAI-ProjectExec'!#REF!)/4</f>
        <v>#REF!</v>
      </c>
      <c r="D24" t="e">
        <f>SUM('DAI-ProjectExec'!#REF!)/4</f>
        <v>#REF!</v>
      </c>
      <c r="E24" t="e">
        <f>SUM('DAI-ProjectExec'!#REF!)/4</f>
        <v>#REF!</v>
      </c>
      <c r="F24" t="e">
        <f>SUM('DAI-ProjectExec'!#REF!)/4</f>
        <v>#REF!</v>
      </c>
      <c r="G24" t="e">
        <f>SUM('DAI-ProjectExec'!#REF!)/4</f>
        <v>#REF!</v>
      </c>
      <c r="H24" t="e">
        <f>SUM('DAI-ProjectExec'!#REF!)/4</f>
        <v>#REF!</v>
      </c>
      <c r="I24" t="e">
        <f>SUM('DAI-ProjectExec'!#REF!)/4</f>
        <v>#REF!</v>
      </c>
    </row>
    <row r="25" spans="1:9">
      <c r="A25" t="s">
        <v>313</v>
      </c>
      <c r="B25" t="e">
        <f>SUM('DAI-ProjectExec'!#REF!)/4</f>
        <v>#REF!</v>
      </c>
      <c r="C25" t="e">
        <f>SUM('DAI-ProjectExec'!#REF!)/4</f>
        <v>#REF!</v>
      </c>
      <c r="D25" t="e">
        <f>SUM('DAI-ProjectExec'!#REF!)/4</f>
        <v>#REF!</v>
      </c>
      <c r="E25" t="e">
        <f>SUM('DAI-ProjectExec'!#REF!)/4</f>
        <v>#REF!</v>
      </c>
      <c r="F25" t="e">
        <f>SUM('DAI-ProjectExec'!#REF!)/4</f>
        <v>#REF!</v>
      </c>
      <c r="G25" t="e">
        <f>SUM('DAI-ProjectExec'!#REF!)/4</f>
        <v>#REF!</v>
      </c>
      <c r="H25" t="e">
        <f>SUM('DAI-ProjectExec'!#REF!)/4</f>
        <v>#REF!</v>
      </c>
      <c r="I25" t="e">
        <f>SUM('DAI-ProjectExec'!#REF!)/4</f>
        <v>#REF!</v>
      </c>
    </row>
    <row r="26" spans="1:9">
      <c r="A26" t="s">
        <v>320</v>
      </c>
      <c r="B26" t="e">
        <f>SUM('DAI-ProjectExec'!#REF!)/4</f>
        <v>#REF!</v>
      </c>
      <c r="C26" t="e">
        <f>SUM('DAI-ProjectExec'!#REF!)/4</f>
        <v>#REF!</v>
      </c>
      <c r="D26" t="e">
        <f>SUM('DAI-ProjectExec'!#REF!)/4</f>
        <v>#REF!</v>
      </c>
      <c r="E26" t="e">
        <f>SUM('DAI-ProjectExec'!#REF!)/4</f>
        <v>#REF!</v>
      </c>
      <c r="F26" t="e">
        <f>SUM('DAI-ProjectExec'!#REF!)/4</f>
        <v>#REF!</v>
      </c>
      <c r="G26" t="e">
        <f>SUM('DAI-ProjectExec'!#REF!)/4</f>
        <v>#REF!</v>
      </c>
      <c r="H26" t="e">
        <f>SUM('DAI-ProjectExec'!#REF!)/4</f>
        <v>#REF!</v>
      </c>
      <c r="I26" t="e">
        <f>SUM('DAI-ProjectExec'!#REF!)/4</f>
        <v>#REF!</v>
      </c>
    </row>
    <row r="27" spans="1:9">
      <c r="A27" t="s">
        <v>320</v>
      </c>
      <c r="B27">
        <f>SUM('DAI-ProjectExec'!D17:G17)/4</f>
        <v>0</v>
      </c>
      <c r="C27">
        <f>SUM('DAI-ProjectExec'!H17:K17)/4</f>
        <v>0</v>
      </c>
      <c r="D27">
        <f>SUM('DAI-ProjectExec'!L17:O17)/4</f>
        <v>0</v>
      </c>
      <c r="E27">
        <f>SUM('DAI-ProjectExec'!P17:S17)/4</f>
        <v>0</v>
      </c>
      <c r="F27">
        <f>SUM('DAI-ProjectExec'!T17:W17)/4</f>
        <v>0</v>
      </c>
      <c r="G27">
        <f>SUM('DAI-ProjectExec'!X17:AA17)/4</f>
        <v>0</v>
      </c>
      <c r="H27">
        <f>SUM('DAI-ProjectExec'!AB17:AE17)/4</f>
        <v>0</v>
      </c>
      <c r="I27">
        <f>SUM('DAI-ProjectExec'!AF17:AI17)/4</f>
        <v>0</v>
      </c>
    </row>
    <row r="28" spans="1:9">
      <c r="A28" t="s">
        <v>321</v>
      </c>
      <c r="B28" t="e">
        <f>SUM('DAI-ProjectExec'!#REF!)/4</f>
        <v>#REF!</v>
      </c>
      <c r="C28">
        <f>SUM('DAI-ProjectExec'!D36:J36)/4</f>
        <v>0</v>
      </c>
      <c r="D28">
        <f>SUM('DAI-ProjectExec'!E36:H36)/4</f>
        <v>0</v>
      </c>
      <c r="E28">
        <f>SUM('DAI-ProjectExec'!I36:L36)/4</f>
        <v>0</v>
      </c>
      <c r="F28">
        <f>SUM('DAI-ProjectExec'!M36:P36)/4</f>
        <v>0</v>
      </c>
      <c r="G28">
        <f>SUM('DAI-ProjectExec'!Q36:T36)/4</f>
        <v>0</v>
      </c>
      <c r="H28">
        <f>SUM('DAI-ProjectExec'!U36:X36)/4</f>
        <v>0</v>
      </c>
      <c r="I28">
        <f>SUM('DAI-ProjectExec'!Y36:AI36)/4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AB1B268054C47A48CE6C86BD12A81" ma:contentTypeVersion="20" ma:contentTypeDescription="Create a new document." ma:contentTypeScope="" ma:versionID="ab30ea72960ef851b8aca7000744ef07">
  <xsd:schema xmlns:xsd="http://www.w3.org/2001/XMLSchema" xmlns:xs="http://www.w3.org/2001/XMLSchema" xmlns:p="http://schemas.microsoft.com/office/2006/metadata/properties" xmlns:ns1="http://schemas.microsoft.com/sharepoint/v3" xmlns:ns2="6b68f484-29fa-47fd-8df8-9b68eb6318a2" xmlns:ns3="d3e3c10b-2b05-44b5-b337-f126f441e3b7" targetNamespace="http://schemas.microsoft.com/office/2006/metadata/properties" ma:root="true" ma:fieldsID="530be2db67fdb157785d90a6842675e7" ns1:_="" ns2:_="" ns3:_="">
    <xsd:import namespace="http://schemas.microsoft.com/sharepoint/v3"/>
    <xsd:import namespace="6b68f484-29fa-47fd-8df8-9b68eb6318a2"/>
    <xsd:import namespace="d3e3c10b-2b05-44b5-b337-f126f441e3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8f484-29fa-47fd-8df8-9b68eb631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3c10b-2b05-44b5-b337-f126f441e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a5514a-5498-4261-8592-6be84e94c85d}" ma:internalName="TaxCatchAll" ma:showField="CatchAllData" ma:web="d3e3c10b-2b05-44b5-b337-f126f441e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b68f484-29fa-47fd-8df8-9b68eb6318a2">
      <Terms xmlns="http://schemas.microsoft.com/office/infopath/2007/PartnerControls"/>
    </lcf76f155ced4ddcb4097134ff3c332f>
    <_ip_UnifiedCompliancePolicyProperties xmlns="http://schemas.microsoft.com/sharepoint/v3" xsi:nil="true"/>
    <TaxCatchAll xmlns="d3e3c10b-2b05-44b5-b337-f126f441e3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7B328-C8DC-4C96-B7E5-92FF8E844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b68f484-29fa-47fd-8df8-9b68eb6318a2"/>
    <ds:schemaRef ds:uri="d3e3c10b-2b05-44b5-b337-f126f441e3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DBDB74-EC39-4881-BE6A-132F98028A5B}">
  <ds:schemaRefs>
    <ds:schemaRef ds:uri="http://purl.org/dc/terms/"/>
    <ds:schemaRef ds:uri="http://purl.org/dc/dcmitype/"/>
    <ds:schemaRef ds:uri="http://schemas.microsoft.com/office/2006/documentManagement/types"/>
    <ds:schemaRef ds:uri="6b68f484-29fa-47fd-8df8-9b68eb6318a2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d3e3c10b-2b05-44b5-b337-f126f441e3b7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4637CF-93FD-4276-A80E-AE387A622A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DAI Breakdown</vt:lpstr>
      <vt:lpstr>Revised Requirements</vt:lpstr>
      <vt:lpstr>Assumptions ,ProJect Phases</vt:lpstr>
      <vt:lpstr>DAI-ProjectExec</vt:lpstr>
      <vt:lpstr>PBI Effort Calculation</vt:lpstr>
      <vt:lpstr>PBI Deliverables </vt:lpstr>
      <vt:lpstr>PBI Estimation Hours</vt:lpstr>
      <vt:lpstr>PBI Effort</vt:lpstr>
      <vt:lpstr>DAI Monthly RL</vt:lpstr>
      <vt:lpstr>DAI Loading </vt:lpstr>
      <vt:lpstr>DAI-ProjectExec (3)</vt:lpstr>
      <vt:lpstr>DAI-ProjectExec (2)</vt:lpstr>
      <vt:lpstr>Old -Assumptions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Angeswaran Shanmugasundaram</dc:creator>
  <cp:keywords/>
  <dc:description/>
  <cp:lastModifiedBy>Angeswaran Shanmugasundaram</cp:lastModifiedBy>
  <cp:revision/>
  <dcterms:created xsi:type="dcterms:W3CDTF">2024-12-17T09:40:55Z</dcterms:created>
  <dcterms:modified xsi:type="dcterms:W3CDTF">2025-04-11T04:02:24Z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0x0101009EBAB1B268054C47A48CE6C86BD12A81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2024-12-17T09:40:58Z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e9d0eb50-f42d-48cd-850a-ebd1da4f344c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ediaServiceImageTags">
    <vt:lpwstr/>
  </property>
</Properties>
</file>