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6"/>
  <workbookPr/>
  <xr:revisionPtr revIDLastSave="0" documentId="8_{641BEDEA-65FD-4E0A-AC55-3D1E21D3628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Costos y tiempo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" i="2" l="1"/>
  <c r="C80" i="2"/>
  <c r="E60" i="2"/>
  <c r="D60" i="2"/>
  <c r="E45" i="2"/>
  <c r="D45" i="2"/>
  <c r="C47" i="2" s="1"/>
  <c r="K5" i="2"/>
  <c r="K6" i="2"/>
  <c r="K4" i="2"/>
  <c r="K7" i="2" s="1"/>
  <c r="C22" i="2" s="1"/>
  <c r="E19" i="2"/>
  <c r="C23" i="2" s="1"/>
  <c r="C24" i="2"/>
  <c r="C62" i="2" l="1"/>
  <c r="C65" i="2" s="1"/>
  <c r="D68" i="2" s="1"/>
  <c r="J71" i="2" s="1"/>
  <c r="L70" i="2" l="1"/>
  <c r="J70" i="2"/>
  <c r="J69" i="2" s="1"/>
  <c r="J73" i="2" l="1"/>
  <c r="J72" i="2"/>
  <c r="J74" i="2" s="1"/>
  <c r="D69" i="2" l="1"/>
</calcChain>
</file>

<file path=xl/sharedStrings.xml><?xml version="1.0" encoding="utf-8"?>
<sst xmlns="http://schemas.openxmlformats.org/spreadsheetml/2006/main" count="132" uniqueCount="115">
  <si>
    <t>Factor de Peso de Actores</t>
  </si>
  <si>
    <t>FPA</t>
  </si>
  <si>
    <t>Punteo</t>
  </si>
  <si>
    <t>Actividades</t>
  </si>
  <si>
    <t>Total</t>
  </si>
  <si>
    <t>Complejo = 3 pts de valor</t>
  </si>
  <si>
    <t>Perfiles: Administrador del sistema, Empleado ONG, Usuarios beneficiarios, mapa</t>
  </si>
  <si>
    <t>Medio = 2 pts de valor</t>
  </si>
  <si>
    <t>No se identificaron actores medios</t>
  </si>
  <si>
    <t>Simple = 1 pts de valor</t>
  </si>
  <si>
    <t>Sistemas externos con API/Web service: Servicios de envío de SMS/Email y el mapa</t>
  </si>
  <si>
    <t>Suma total</t>
  </si>
  <si>
    <t xml:space="preserve">Factor de Peso de Casos de Uso </t>
  </si>
  <si>
    <t>FPCU</t>
  </si>
  <si>
    <t>Caso de Uso</t>
  </si>
  <si>
    <t>Transacciones estimadas</t>
  </si>
  <si>
    <t>Complejidad</t>
  </si>
  <si>
    <t>Peso (Ptos.)</t>
  </si>
  <si>
    <t>Iniciar/Cerrar sesión</t>
  </si>
  <si>
    <t>Simple</t>
  </si>
  <si>
    <t>Gestionar perfil</t>
  </si>
  <si>
    <t>Gestionar casos (crear, editar, cerrar)</t>
  </si>
  <si>
    <t>Complejo</t>
  </si>
  <si>
    <t>Gestionar alertas (enviar notificaciones)</t>
  </si>
  <si>
    <t>Medio</t>
  </si>
  <si>
    <t>Ver casos por medio del mapa</t>
  </si>
  <si>
    <t>Consultar contenidos educativos</t>
  </si>
  <si>
    <t>Generar reportes estadísticos</t>
  </si>
  <si>
    <t>Total FPCU</t>
  </si>
  <si>
    <t>–</t>
  </si>
  <si>
    <t>Total PCU: FPA + FPCU</t>
  </si>
  <si>
    <t>Ajuste por Factores Técnicos y Ambientales</t>
  </si>
  <si>
    <t>PCUA</t>
  </si>
  <si>
    <t>Factor de  Complejidad técnica</t>
  </si>
  <si>
    <t>FCT</t>
  </si>
  <si>
    <t>Factor</t>
  </si>
  <si>
    <t>Descripción</t>
  </si>
  <si>
    <t>Peso</t>
  </si>
  <si>
    <t>Valor</t>
  </si>
  <si>
    <t>T1</t>
  </si>
  <si>
    <t>Sistema distribuído</t>
  </si>
  <si>
    <t>T2</t>
  </si>
  <si>
    <t>Objetivos de performance o tiempo de respuesta</t>
  </si>
  <si>
    <t>T3</t>
  </si>
  <si>
    <t>Eficiencia del usuario final</t>
  </si>
  <si>
    <t>T4</t>
  </si>
  <si>
    <t>Procesamiento interno complejo</t>
  </si>
  <si>
    <t>T5</t>
  </si>
  <si>
    <t>El código debe ser reutilizable</t>
  </si>
  <si>
    <t>T6</t>
  </si>
  <si>
    <t>Facilidad de instalación</t>
  </si>
  <si>
    <t>0.5</t>
  </si>
  <si>
    <t>T7</t>
  </si>
  <si>
    <t>Facilidad de uso</t>
  </si>
  <si>
    <t>T8</t>
  </si>
  <si>
    <t>Portabilidad</t>
  </si>
  <si>
    <t>T9</t>
  </si>
  <si>
    <t>Facilidad de cambio</t>
  </si>
  <si>
    <t>T10</t>
  </si>
  <si>
    <t>Concurrencia</t>
  </si>
  <si>
    <t>T11</t>
  </si>
  <si>
    <t>Incluye objetivos especiales de seguridad</t>
  </si>
  <si>
    <t>T12</t>
  </si>
  <si>
    <t>Provee acceso directo a terceras partes</t>
  </si>
  <si>
    <t>T13</t>
  </si>
  <si>
    <t>Se requieren facilidades especiales de entrenamiento a usuarios</t>
  </si>
  <si>
    <t>Sumas totales</t>
  </si>
  <si>
    <t>Factor de Ambiente</t>
  </si>
  <si>
    <t>FA</t>
  </si>
  <si>
    <t>E1</t>
  </si>
  <si>
    <t>Familiaridad con el modelo de proyecto utilizado</t>
  </si>
  <si>
    <t>1.5</t>
  </si>
  <si>
    <t>E2</t>
  </si>
  <si>
    <t>Experiencia en la aplicación</t>
  </si>
  <si>
    <t>E3</t>
  </si>
  <si>
    <t>Experiencia en orientación a objetos</t>
  </si>
  <si>
    <t>E4</t>
  </si>
  <si>
    <t>Capacidad del analista líder</t>
  </si>
  <si>
    <t>E5</t>
  </si>
  <si>
    <t>Motivación</t>
  </si>
  <si>
    <t>E6</t>
  </si>
  <si>
    <t>Estabilidad de los requerimientos</t>
  </si>
  <si>
    <t>E7</t>
  </si>
  <si>
    <t>Personal a tiempo compartido</t>
  </si>
  <si>
    <t>E8</t>
  </si>
  <si>
    <t>Dificultad del lenguaje de programación</t>
  </si>
  <si>
    <t xml:space="preserve">Puntos de Caso de Uso Ajustados </t>
  </si>
  <si>
    <t>PCUA = PCU * FCT * FA</t>
  </si>
  <si>
    <t>Estimación de Esfuerzo (Horas-Hombre)</t>
  </si>
  <si>
    <t>Esfuerzo total:</t>
  </si>
  <si>
    <t>Esfuerzo (E)</t>
  </si>
  <si>
    <t>E = PCUA * 28</t>
  </si>
  <si>
    <t>Horas-Hombre (HH)</t>
  </si>
  <si>
    <t>Tipo de Actividad</t>
  </si>
  <si>
    <t>Porciento</t>
  </si>
  <si>
    <t>E (H/H)</t>
  </si>
  <si>
    <t>TDES</t>
  </si>
  <si>
    <t>TDES = E(total) / CH (total)                | 5 personas en el grupo</t>
  </si>
  <si>
    <t xml:space="preserve">Horas </t>
  </si>
  <si>
    <t>Análisis</t>
  </si>
  <si>
    <t>Diseño</t>
  </si>
  <si>
    <t>Implementación</t>
  </si>
  <si>
    <t>Pruebas</t>
  </si>
  <si>
    <t>Sobrecarga (Otras actividades)</t>
  </si>
  <si>
    <t>Esfuerzo total</t>
  </si>
  <si>
    <t>Estimación de Costo</t>
  </si>
  <si>
    <t>Costo total</t>
  </si>
  <si>
    <t>GTQ</t>
  </si>
  <si>
    <r>
      <t>Coeficienete de costos indirectos (</t>
    </r>
    <r>
      <rPr>
        <i/>
        <sz val="11"/>
        <color rgb="FF000000"/>
        <rFont val="Aptos Narrow"/>
        <family val="2"/>
      </rPr>
      <t>K</t>
    </r>
    <r>
      <rPr>
        <sz val="11"/>
        <color rgb="FF000000"/>
        <rFont val="Aptos Narrow"/>
        <family val="2"/>
      </rPr>
      <t>)</t>
    </r>
  </si>
  <si>
    <r>
      <rPr>
        <sz val="11"/>
        <color rgb="FF000000"/>
        <rFont val="Aptos Narrow"/>
      </rPr>
      <t>Tarifa horaria promedio (</t>
    </r>
    <r>
      <rPr>
        <i/>
        <sz val="11"/>
        <color rgb="FF000000"/>
        <rFont val="Aptos Narrow"/>
      </rPr>
      <t>THP</t>
    </r>
    <r>
      <rPr>
        <sz val="11"/>
        <color rgb="FF000000"/>
        <rFont val="Aptos Narrow"/>
      </rPr>
      <t>) GTQ</t>
    </r>
  </si>
  <si>
    <t>1. 30 Quetzales la hora por persona (todos ganamos lo mismo)</t>
  </si>
  <si>
    <t>Quetzales</t>
  </si>
  <si>
    <t>2. Somos 5 personas en el proyecto</t>
  </si>
  <si>
    <t>La hora</t>
  </si>
  <si>
    <t>Hosting, base de datos y servicios externos = Q.5,000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</si>
</sst>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4"/>
      <color rgb="FF000000"/>
      <name val="Aptos Narrow"/>
      <family val="2"/>
    </font>
    <font>
      <sz val="11"/>
      <color rgb="FF000000"/>
      <name val="Aptos Narrow"/>
      <family val="2"/>
    </font>
    <font>
      <i/>
      <sz val="11"/>
      <color rgb="FF000000"/>
      <name val="Aptos Narrow"/>
      <family val="2"/>
    </font>
    <font>
      <b/>
      <u/>
      <sz val="14"/>
      <color theme="1"/>
      <name val="Aptos Narrow"/>
      <family val="2"/>
      <scheme val="minor"/>
    </font>
    <font>
      <sz val="11"/>
      <color rgb="FF000000"/>
      <name val="Aptos Narrow"/>
    </font>
    <font>
      <i/>
      <sz val="11"/>
      <color rgb="FF00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0" fillId="0" borderId="5" xfId="0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0" fontId="3" fillId="0" borderId="3" xfId="0" applyFont="1" applyBorder="1"/>
    <xf numFmtId="0" fontId="3" fillId="0" borderId="5" xfId="0" applyFont="1" applyBorder="1"/>
    <xf numFmtId="0" fontId="3" fillId="0" borderId="3" xfId="0" applyFont="1" applyBorder="1" applyAlignment="1">
      <alignment horizontal="right"/>
    </xf>
    <xf numFmtId="0" fontId="0" fillId="0" borderId="1" xfId="0" applyBorder="1"/>
    <xf numFmtId="0" fontId="0" fillId="0" borderId="7" xfId="0" applyBorder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6" fillId="0" borderId="0" xfId="0" applyFont="1"/>
    <xf numFmtId="0" fontId="0" fillId="2" borderId="8" xfId="0" applyFill="1" applyBorder="1"/>
    <xf numFmtId="0" fontId="0" fillId="3" borderId="0" xfId="0" applyFill="1"/>
    <xf numFmtId="0" fontId="3" fillId="3" borderId="0" xfId="0" applyFont="1" applyFill="1"/>
    <xf numFmtId="0" fontId="3" fillId="3" borderId="0" xfId="0" applyFont="1" applyFill="1" applyAlignment="1">
      <alignment horizontal="left"/>
    </xf>
    <xf numFmtId="2" fontId="0" fillId="3" borderId="0" xfId="0" applyNumberFormat="1" applyFill="1"/>
    <xf numFmtId="0" fontId="1" fillId="3" borderId="0" xfId="0" applyFont="1" applyFill="1"/>
    <xf numFmtId="0" fontId="1" fillId="3" borderId="2" xfId="0" applyFont="1" applyFill="1" applyBorder="1"/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666750</xdr:colOff>
      <xdr:row>75</xdr:row>
      <xdr:rowOff>180975</xdr:rowOff>
    </xdr:from>
    <xdr:to>
      <xdr:col>2</xdr:col>
      <xdr:colOff>1200150</xdr:colOff>
      <xdr:row>76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7780015-FAE9-D9DC-E698-51C8AD98833A}"/>
            </a:ext>
            <a:ext uri="{147F2762-F138-4A5C-976F-8EAC2B608ADB}">
              <a16:predDERef xmlns:a16="http://schemas.microsoft.com/office/drawing/2014/main" pred="{D422BBCE-BB30-75C8-4F93-FACE8C44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11182350"/>
          <a:ext cx="4572000" cy="19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A8B3D-DD73-4020-A5BE-3F39D1E3BDDE}">
  <dimension ref="B2:L84"/>
  <sheetViews>
    <sheetView tabSelected="1" topLeftCell="A62" workbookViewId="0">
      <selection activeCell="F13" sqref="F13"/>
    </sheetView>
  </sheetViews>
  <sheetFormatPr defaultRowHeight="15"/>
  <cols>
    <col min="2" max="2" width="60.5703125" customWidth="1"/>
    <col min="3" max="3" width="56" customWidth="1"/>
    <col min="4" max="4" width="12.28515625" bestFit="1" customWidth="1"/>
    <col min="5" max="5" width="11.42578125" bestFit="1" customWidth="1"/>
    <col min="8" max="8" width="17.28515625" customWidth="1"/>
    <col min="10" max="10" width="16.140625" customWidth="1"/>
  </cols>
  <sheetData>
    <row r="2" spans="2:11" ht="18.75">
      <c r="B2" s="11" t="s">
        <v>0</v>
      </c>
      <c r="C2" t="s">
        <v>1</v>
      </c>
    </row>
    <row r="3" spans="2:11">
      <c r="I3" s="7" t="s">
        <v>2</v>
      </c>
      <c r="J3" s="8" t="s">
        <v>3</v>
      </c>
      <c r="K3" s="7" t="s">
        <v>4</v>
      </c>
    </row>
    <row r="4" spans="2:11">
      <c r="B4" t="s">
        <v>5</v>
      </c>
      <c r="C4" t="s">
        <v>6</v>
      </c>
      <c r="I4">
        <v>3</v>
      </c>
      <c r="J4" s="3">
        <v>4</v>
      </c>
      <c r="K4">
        <f>I4*J4</f>
        <v>12</v>
      </c>
    </row>
    <row r="5" spans="2:11">
      <c r="B5" t="s">
        <v>7</v>
      </c>
      <c r="C5" t="s">
        <v>8</v>
      </c>
      <c r="I5">
        <v>2</v>
      </c>
      <c r="J5" s="3">
        <v>0</v>
      </c>
      <c r="K5">
        <f t="shared" ref="K5:K6" si="0">I5*J5</f>
        <v>0</v>
      </c>
    </row>
    <row r="6" spans="2:11">
      <c r="B6" t="s">
        <v>9</v>
      </c>
      <c r="C6" t="s">
        <v>10</v>
      </c>
      <c r="I6" s="7">
        <v>1</v>
      </c>
      <c r="J6" s="8">
        <v>2</v>
      </c>
      <c r="K6" s="7">
        <f t="shared" si="0"/>
        <v>2</v>
      </c>
    </row>
    <row r="7" spans="2:11">
      <c r="I7" t="s">
        <v>11</v>
      </c>
      <c r="J7" s="3"/>
      <c r="K7" s="21">
        <f>SUM(K4:K6)</f>
        <v>14</v>
      </c>
    </row>
    <row r="9" spans="2:11" ht="18.75">
      <c r="B9" s="11" t="s">
        <v>12</v>
      </c>
      <c r="C9" t="s">
        <v>13</v>
      </c>
    </row>
    <row r="11" spans="2:11">
      <c r="B11" s="5" t="s">
        <v>14</v>
      </c>
      <c r="C11" s="6" t="s">
        <v>15</v>
      </c>
      <c r="D11" s="6" t="s">
        <v>16</v>
      </c>
      <c r="E11" s="6" t="s">
        <v>17</v>
      </c>
    </row>
    <row r="12" spans="2:11">
      <c r="B12" s="3" t="s">
        <v>18</v>
      </c>
      <c r="C12">
        <v>2</v>
      </c>
      <c r="D12" t="s">
        <v>19</v>
      </c>
      <c r="E12">
        <v>5</v>
      </c>
    </row>
    <row r="13" spans="2:11">
      <c r="B13" s="3" t="s">
        <v>20</v>
      </c>
      <c r="C13">
        <v>3</v>
      </c>
      <c r="D13" t="s">
        <v>19</v>
      </c>
      <c r="E13">
        <v>5</v>
      </c>
    </row>
    <row r="14" spans="2:11">
      <c r="B14" s="3" t="s">
        <v>21</v>
      </c>
      <c r="C14">
        <v>8</v>
      </c>
      <c r="D14" t="s">
        <v>22</v>
      </c>
      <c r="E14">
        <v>15</v>
      </c>
    </row>
    <row r="15" spans="2:11">
      <c r="B15" s="3" t="s">
        <v>23</v>
      </c>
      <c r="C15">
        <v>5</v>
      </c>
      <c r="D15" t="s">
        <v>24</v>
      </c>
      <c r="E15">
        <v>10</v>
      </c>
    </row>
    <row r="16" spans="2:11">
      <c r="B16" s="3" t="s">
        <v>25</v>
      </c>
      <c r="C16">
        <v>12</v>
      </c>
      <c r="D16" t="s">
        <v>22</v>
      </c>
      <c r="E16">
        <v>15</v>
      </c>
    </row>
    <row r="17" spans="2:5">
      <c r="B17" s="3" t="s">
        <v>26</v>
      </c>
      <c r="C17">
        <v>4</v>
      </c>
      <c r="D17" t="s">
        <v>24</v>
      </c>
      <c r="E17">
        <v>10</v>
      </c>
    </row>
    <row r="18" spans="2:5">
      <c r="B18" s="3" t="s">
        <v>27</v>
      </c>
      <c r="C18">
        <v>6</v>
      </c>
      <c r="D18" t="s">
        <v>24</v>
      </c>
      <c r="E18">
        <v>10</v>
      </c>
    </row>
    <row r="19" spans="2:5">
      <c r="B19" s="4" t="s">
        <v>28</v>
      </c>
      <c r="C19" s="1" t="s">
        <v>29</v>
      </c>
      <c r="D19" s="1" t="s">
        <v>29</v>
      </c>
      <c r="E19" s="26">
        <f>SUM(E12:E18)</f>
        <v>70</v>
      </c>
    </row>
    <row r="22" spans="2:5">
      <c r="B22" s="3" t="s">
        <v>1</v>
      </c>
      <c r="C22">
        <f>K7</f>
        <v>14</v>
      </c>
    </row>
    <row r="23" spans="2:5">
      <c r="B23" s="8" t="s">
        <v>13</v>
      </c>
      <c r="C23" s="7">
        <f>E19</f>
        <v>70</v>
      </c>
    </row>
    <row r="24" spans="2:5">
      <c r="B24" s="2" t="s">
        <v>30</v>
      </c>
      <c r="C24" s="25">
        <f>C23+C22</f>
        <v>84</v>
      </c>
    </row>
    <row r="27" spans="2:5" ht="18.75">
      <c r="B27" s="9" t="s">
        <v>31</v>
      </c>
      <c r="C27" s="10" t="s">
        <v>32</v>
      </c>
      <c r="D27" s="10"/>
    </row>
    <row r="28" spans="2:5">
      <c r="B28" s="10"/>
      <c r="C28" s="10"/>
      <c r="D28" s="10"/>
    </row>
    <row r="29" spans="2:5">
      <c r="B29" s="10" t="s">
        <v>33</v>
      </c>
      <c r="C29" s="10" t="s">
        <v>34</v>
      </c>
      <c r="D29" s="10"/>
    </row>
    <row r="30" spans="2:5">
      <c r="B30" s="10"/>
      <c r="C30" s="10"/>
      <c r="D30" s="10"/>
    </row>
    <row r="31" spans="2:5">
      <c r="B31" s="13" t="s">
        <v>35</v>
      </c>
      <c r="C31" s="13" t="s">
        <v>36</v>
      </c>
      <c r="D31" s="13" t="s">
        <v>37</v>
      </c>
      <c r="E31" s="7" t="s">
        <v>38</v>
      </c>
    </row>
    <row r="32" spans="2:5">
      <c r="B32" s="12" t="s">
        <v>39</v>
      </c>
      <c r="C32" s="12" t="s">
        <v>40</v>
      </c>
      <c r="D32" s="12">
        <v>2</v>
      </c>
      <c r="E32">
        <v>5</v>
      </c>
    </row>
    <row r="33" spans="2:5">
      <c r="B33" s="12" t="s">
        <v>41</v>
      </c>
      <c r="C33" s="12" t="s">
        <v>42</v>
      </c>
      <c r="D33" s="12">
        <v>1</v>
      </c>
      <c r="E33">
        <v>4</v>
      </c>
    </row>
    <row r="34" spans="2:5">
      <c r="B34" s="12" t="s">
        <v>43</v>
      </c>
      <c r="C34" s="12" t="s">
        <v>44</v>
      </c>
      <c r="D34" s="12">
        <v>1</v>
      </c>
      <c r="E34">
        <v>4</v>
      </c>
    </row>
    <row r="35" spans="2:5">
      <c r="B35" s="12" t="s">
        <v>45</v>
      </c>
      <c r="C35" s="12" t="s">
        <v>46</v>
      </c>
      <c r="D35" s="12">
        <v>1</v>
      </c>
      <c r="E35">
        <v>3</v>
      </c>
    </row>
    <row r="36" spans="2:5">
      <c r="B36" s="12" t="s">
        <v>47</v>
      </c>
      <c r="C36" s="12" t="s">
        <v>48</v>
      </c>
      <c r="D36" s="12">
        <v>1</v>
      </c>
      <c r="E36">
        <v>5</v>
      </c>
    </row>
    <row r="37" spans="2:5">
      <c r="B37" s="12" t="s">
        <v>49</v>
      </c>
      <c r="C37" s="12" t="s">
        <v>50</v>
      </c>
      <c r="D37" s="14" t="s">
        <v>51</v>
      </c>
      <c r="E37">
        <v>5</v>
      </c>
    </row>
    <row r="38" spans="2:5">
      <c r="B38" s="12" t="s">
        <v>52</v>
      </c>
      <c r="C38" s="12" t="s">
        <v>53</v>
      </c>
      <c r="D38" s="14" t="s">
        <v>51</v>
      </c>
      <c r="E38">
        <v>4</v>
      </c>
    </row>
    <row r="39" spans="2:5">
      <c r="B39" s="12" t="s">
        <v>54</v>
      </c>
      <c r="C39" s="12" t="s">
        <v>55</v>
      </c>
      <c r="D39" s="12">
        <v>2</v>
      </c>
      <c r="E39">
        <v>3</v>
      </c>
    </row>
    <row r="40" spans="2:5">
      <c r="B40" s="12" t="s">
        <v>56</v>
      </c>
      <c r="C40" s="12" t="s">
        <v>57</v>
      </c>
      <c r="D40" s="12">
        <v>1</v>
      </c>
      <c r="E40">
        <v>2</v>
      </c>
    </row>
    <row r="41" spans="2:5">
      <c r="B41" s="12" t="s">
        <v>58</v>
      </c>
      <c r="C41" s="12" t="s">
        <v>59</v>
      </c>
      <c r="D41" s="12">
        <v>1</v>
      </c>
      <c r="E41">
        <v>3</v>
      </c>
    </row>
    <row r="42" spans="2:5">
      <c r="B42" s="12" t="s">
        <v>60</v>
      </c>
      <c r="C42" s="12" t="s">
        <v>61</v>
      </c>
      <c r="D42" s="12">
        <v>1</v>
      </c>
      <c r="E42">
        <v>4</v>
      </c>
    </row>
    <row r="43" spans="2:5">
      <c r="B43" s="12" t="s">
        <v>62</v>
      </c>
      <c r="C43" s="12" t="s">
        <v>63</v>
      </c>
      <c r="D43" s="12">
        <v>1</v>
      </c>
      <c r="E43">
        <v>5</v>
      </c>
    </row>
    <row r="44" spans="2:5">
      <c r="B44" s="13" t="s">
        <v>64</v>
      </c>
      <c r="C44" s="13" t="s">
        <v>65</v>
      </c>
      <c r="D44" s="13">
        <v>1</v>
      </c>
      <c r="E44" s="7">
        <v>3</v>
      </c>
    </row>
    <row r="45" spans="2:5">
      <c r="C45" t="s">
        <v>66</v>
      </c>
      <c r="D45" s="22">
        <f>SUM(D32:D44)</f>
        <v>13</v>
      </c>
      <c r="E45" s="21">
        <f>SUM(E32:E44)</f>
        <v>50</v>
      </c>
    </row>
    <row r="46" spans="2:5">
      <c r="D46" s="10"/>
    </row>
    <row r="47" spans="2:5">
      <c r="B47" t="s">
        <v>34</v>
      </c>
      <c r="C47" s="24">
        <f xml:space="preserve"> 0.6 + 0.01 * (D45*E45)</f>
        <v>7.1</v>
      </c>
      <c r="D47" s="10"/>
    </row>
    <row r="48" spans="2:5">
      <c r="D48" s="10"/>
    </row>
    <row r="49" spans="2:5">
      <c r="B49" s="10" t="s">
        <v>67</v>
      </c>
      <c r="C49" s="10" t="s">
        <v>68</v>
      </c>
      <c r="D49" s="10"/>
    </row>
    <row r="50" spans="2:5">
      <c r="B50" s="10"/>
      <c r="C50" s="10"/>
      <c r="D50" s="10"/>
    </row>
    <row r="51" spans="2:5">
      <c r="B51" s="13" t="s">
        <v>35</v>
      </c>
      <c r="C51" s="13" t="s">
        <v>36</v>
      </c>
      <c r="D51" s="13" t="s">
        <v>37</v>
      </c>
      <c r="E51" s="7" t="s">
        <v>38</v>
      </c>
    </row>
    <row r="52" spans="2:5">
      <c r="B52" s="12" t="s">
        <v>69</v>
      </c>
      <c r="C52" s="12" t="s">
        <v>70</v>
      </c>
      <c r="D52" s="14" t="s">
        <v>71</v>
      </c>
      <c r="E52">
        <v>2</v>
      </c>
    </row>
    <row r="53" spans="2:5">
      <c r="B53" s="12" t="s">
        <v>72</v>
      </c>
      <c r="C53" s="12" t="s">
        <v>73</v>
      </c>
      <c r="D53" s="14" t="s">
        <v>51</v>
      </c>
      <c r="E53">
        <v>3</v>
      </c>
    </row>
    <row r="54" spans="2:5">
      <c r="B54" s="12" t="s">
        <v>74</v>
      </c>
      <c r="C54" s="12" t="s">
        <v>75</v>
      </c>
      <c r="D54" s="14">
        <v>1</v>
      </c>
      <c r="E54">
        <v>5</v>
      </c>
    </row>
    <row r="55" spans="2:5">
      <c r="B55" s="12" t="s">
        <v>76</v>
      </c>
      <c r="C55" s="12" t="s">
        <v>77</v>
      </c>
      <c r="D55" s="14" t="s">
        <v>51</v>
      </c>
      <c r="E55">
        <v>3</v>
      </c>
    </row>
    <row r="56" spans="2:5">
      <c r="B56" s="12" t="s">
        <v>78</v>
      </c>
      <c r="C56" s="12" t="s">
        <v>79</v>
      </c>
      <c r="D56" s="12">
        <v>1</v>
      </c>
      <c r="E56">
        <v>2</v>
      </c>
    </row>
    <row r="57" spans="2:5">
      <c r="B57" s="12" t="s">
        <v>80</v>
      </c>
      <c r="C57" s="12" t="s">
        <v>81</v>
      </c>
      <c r="D57" s="12">
        <v>2</v>
      </c>
      <c r="E57">
        <v>2</v>
      </c>
    </row>
    <row r="58" spans="2:5">
      <c r="B58" s="12" t="s">
        <v>82</v>
      </c>
      <c r="C58" s="12" t="s">
        <v>83</v>
      </c>
      <c r="D58" s="12">
        <v>-1</v>
      </c>
      <c r="E58">
        <v>4</v>
      </c>
    </row>
    <row r="59" spans="2:5">
      <c r="B59" s="13" t="s">
        <v>84</v>
      </c>
      <c r="C59" s="13" t="s">
        <v>85</v>
      </c>
      <c r="D59" s="13">
        <v>-1</v>
      </c>
      <c r="E59" s="7">
        <v>2</v>
      </c>
    </row>
    <row r="60" spans="2:5">
      <c r="C60" t="s">
        <v>66</v>
      </c>
      <c r="D60" s="22">
        <f>SUM(D52:D59)</f>
        <v>2</v>
      </c>
      <c r="E60" s="21">
        <f>SUM(E52:E59)</f>
        <v>23</v>
      </c>
    </row>
    <row r="61" spans="2:5">
      <c r="D61" s="10"/>
    </row>
    <row r="62" spans="2:5">
      <c r="B62" t="s">
        <v>68</v>
      </c>
      <c r="C62">
        <f xml:space="preserve"> 1.4-0.03*(D60*E60)</f>
        <v>2.0000000000000018E-2</v>
      </c>
      <c r="D62" s="10"/>
    </row>
    <row r="63" spans="2:5">
      <c r="D63" s="10"/>
    </row>
    <row r="64" spans="2:5">
      <c r="B64" s="10" t="s">
        <v>86</v>
      </c>
      <c r="C64" s="10"/>
      <c r="D64" s="10"/>
    </row>
    <row r="65" spans="2:12">
      <c r="B65" s="10" t="s">
        <v>87</v>
      </c>
      <c r="C65" s="10">
        <f xml:space="preserve"> C24*C47*C62</f>
        <v>11.92800000000001</v>
      </c>
      <c r="D65" s="10"/>
    </row>
    <row r="66" spans="2:12">
      <c r="B66" s="10"/>
      <c r="C66" s="10"/>
      <c r="D66" s="10"/>
    </row>
    <row r="67" spans="2:12" ht="18.75">
      <c r="B67" s="9" t="s">
        <v>88</v>
      </c>
      <c r="C67" s="10"/>
      <c r="D67" s="10"/>
      <c r="H67" t="s">
        <v>89</v>
      </c>
    </row>
    <row r="68" spans="2:12">
      <c r="B68" s="10" t="s">
        <v>90</v>
      </c>
      <c r="C68" s="10" t="s">
        <v>91</v>
      </c>
      <c r="D68" s="22">
        <f>C65*28</f>
        <v>333.98400000000026</v>
      </c>
      <c r="E68" t="s">
        <v>92</v>
      </c>
      <c r="H68" s="15" t="s">
        <v>93</v>
      </c>
      <c r="I68" s="16" t="s">
        <v>94</v>
      </c>
      <c r="J68" s="15" t="s">
        <v>95</v>
      </c>
    </row>
    <row r="69" spans="2:12">
      <c r="B69" s="10" t="s">
        <v>96</v>
      </c>
      <c r="C69" s="10" t="s">
        <v>97</v>
      </c>
      <c r="D69" s="22">
        <f>J74/5</f>
        <v>166.99200000000013</v>
      </c>
      <c r="E69" t="s">
        <v>98</v>
      </c>
      <c r="H69" s="15" t="s">
        <v>99</v>
      </c>
      <c r="I69" s="16">
        <v>0.1</v>
      </c>
      <c r="J69" s="15">
        <f>J70/2</f>
        <v>83.496000000000066</v>
      </c>
    </row>
    <row r="70" spans="2:12">
      <c r="B70" s="10"/>
      <c r="C70" s="10"/>
      <c r="D70" s="10"/>
      <c r="H70" s="15" t="s">
        <v>100</v>
      </c>
      <c r="I70" s="16">
        <v>0.2</v>
      </c>
      <c r="J70" s="15">
        <f>J71/2</f>
        <v>166.99200000000013</v>
      </c>
      <c r="L70">
        <f>J71/0.4</f>
        <v>834.9600000000006</v>
      </c>
    </row>
    <row r="71" spans="2:12">
      <c r="B71" s="10"/>
      <c r="C71" s="10"/>
      <c r="D71" s="10"/>
      <c r="H71" s="15" t="s">
        <v>101</v>
      </c>
      <c r="I71" s="16">
        <v>0.4</v>
      </c>
      <c r="J71" s="15">
        <f>D68</f>
        <v>333.98400000000026</v>
      </c>
    </row>
    <row r="72" spans="2:12">
      <c r="B72" s="10"/>
      <c r="C72" s="10"/>
      <c r="D72" s="10"/>
      <c r="H72" s="15" t="s">
        <v>102</v>
      </c>
      <c r="I72" s="16">
        <v>0.15</v>
      </c>
      <c r="J72" s="15">
        <f>L70*I72</f>
        <v>125.24400000000009</v>
      </c>
    </row>
    <row r="73" spans="2:12">
      <c r="B73" s="10"/>
      <c r="C73" s="10"/>
      <c r="D73" s="10"/>
      <c r="H73" s="15" t="s">
        <v>103</v>
      </c>
      <c r="I73" s="16">
        <v>0.15</v>
      </c>
      <c r="J73" s="15">
        <f>L70*I73</f>
        <v>125.24400000000009</v>
      </c>
    </row>
    <row r="74" spans="2:12">
      <c r="B74" s="10"/>
      <c r="C74" s="10"/>
      <c r="D74" s="10"/>
      <c r="J74" s="21">
        <f>SUM(J69:J73)</f>
        <v>834.96000000000072</v>
      </c>
      <c r="K74" t="s">
        <v>104</v>
      </c>
    </row>
    <row r="75" spans="2:12" ht="18.75">
      <c r="B75" s="9" t="s">
        <v>105</v>
      </c>
      <c r="C75" s="10"/>
      <c r="D75" s="10"/>
    </row>
    <row r="76" spans="2:12">
      <c r="B76" s="10"/>
      <c r="C76" s="10"/>
    </row>
    <row r="77" spans="2:12">
      <c r="B77" s="10" t="s">
        <v>106</v>
      </c>
      <c r="C77" s="10"/>
      <c r="D77" s="20">
        <f>J74*C78*150</f>
        <v>250488.0000000002</v>
      </c>
      <c r="E77" t="s">
        <v>107</v>
      </c>
    </row>
    <row r="78" spans="2:12">
      <c r="B78" s="10" t="s">
        <v>108</v>
      </c>
      <c r="C78" s="23">
        <v>2</v>
      </c>
    </row>
    <row r="79" spans="2:12">
      <c r="B79" s="19" t="s">
        <v>109</v>
      </c>
      <c r="C79" s="18"/>
    </row>
    <row r="80" spans="2:12">
      <c r="B80" s="17" t="s">
        <v>110</v>
      </c>
      <c r="C80" s="27">
        <f>30*5</f>
        <v>150</v>
      </c>
      <c r="D80" t="s">
        <v>111</v>
      </c>
    </row>
    <row r="81" spans="2:4">
      <c r="B81" s="17" t="s">
        <v>112</v>
      </c>
      <c r="C81" s="27"/>
      <c r="D81" t="s">
        <v>113</v>
      </c>
    </row>
    <row r="84" spans="2:4">
      <c r="B84" s="10" t="s">
        <v>114</v>
      </c>
      <c r="C84" s="18">
        <v>5060</v>
      </c>
    </row>
  </sheetData>
  <mergeCells count="1">
    <mergeCell ref="C80:C8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2025-07-16T01:15:12Z</dcterms:created>
  <dcterms:modified xsi:type="dcterms:W3CDTF">2025-07-25T15:15:25Z</dcterms:modified>
  <cp:category/>
  <cp:contentStatus/>
</cp:coreProperties>
</file>