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itLab (Working Copy)\UNCC-VIRT-DATA-PT-03-2024-U-LOLC\01 - Excel Unit\Module 01 Challenge - Due 04-04-2024\"/>
    </mc:Choice>
  </mc:AlternateContent>
  <xr:revisionPtr revIDLastSave="0" documentId="13_ncr:1_{2A5F6AA0-2D17-4BB9-98D0-832218BA8B1C}" xr6:coauthVersionLast="47" xr6:coauthVersionMax="47" xr10:uidLastSave="{00000000-0000-0000-0000-000000000000}"/>
  <bookViews>
    <workbookView xWindow="-120" yWindow="-120" windowWidth="29040" windowHeight="15720" tabRatio="746" activeTab="3" xr2:uid="{00000000-000D-0000-FFFF-FFFF00000000}"/>
  </bookViews>
  <sheets>
    <sheet name="Crowdfunding" sheetId="1" r:id="rId1"/>
    <sheet name="Parent Pivot" sheetId="2" r:id="rId2"/>
    <sheet name="Sub-Cat Pivot" sheetId="3" r:id="rId3"/>
    <sheet name="Parent_Years Pivot" sheetId="4" r:id="rId4"/>
    <sheet name="Goal Analysis" sheetId="5" r:id="rId5"/>
    <sheet name="Summary Statistics" sheetId="6" r:id="rId6"/>
  </sheets>
  <definedNames>
    <definedName name="_xlnm._FilterDatabase" localSheetId="0" hidden="1">Crowdfunding!$A$1:$T$1001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0" i="1" l="1"/>
  <c r="K7" i="6"/>
  <c r="K6" i="6"/>
  <c r="K5" i="6"/>
  <c r="K4" i="6"/>
  <c r="K3" i="6"/>
  <c r="K2" i="6"/>
  <c r="H7" i="6"/>
  <c r="H6" i="6"/>
  <c r="H5" i="6"/>
  <c r="H4" i="6"/>
  <c r="H3" i="6"/>
  <c r="H2" i="6"/>
  <c r="D12" i="5"/>
  <c r="B12" i="5"/>
  <c r="C12" i="5"/>
  <c r="D13" i="5"/>
  <c r="C13" i="5"/>
  <c r="D11" i="5"/>
  <c r="C11" i="5"/>
  <c r="D10" i="5"/>
  <c r="C10" i="5"/>
  <c r="D9" i="5"/>
  <c r="C9" i="5"/>
  <c r="D8" i="5"/>
  <c r="C8" i="5"/>
  <c r="B8" i="5"/>
  <c r="D7" i="5"/>
  <c r="C7" i="5"/>
  <c r="D6" i="5"/>
  <c r="C6" i="5"/>
  <c r="D5" i="5"/>
  <c r="C5" i="5"/>
  <c r="D4" i="5"/>
  <c r="C4" i="5"/>
  <c r="D3" i="5"/>
  <c r="C3" i="5"/>
  <c r="B13" i="5"/>
  <c r="B11" i="5"/>
  <c r="B10" i="5"/>
  <c r="B9" i="5"/>
  <c r="B7" i="5"/>
  <c r="B6" i="5"/>
  <c r="B5" i="5"/>
  <c r="B4" i="5"/>
  <c r="B3" i="5"/>
  <c r="B2" i="5"/>
  <c r="D2" i="5"/>
  <c r="C2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E6" i="5" l="1"/>
  <c r="H6" i="5" s="1"/>
  <c r="E11" i="5"/>
  <c r="F11" i="5" s="1"/>
  <c r="E8" i="5"/>
  <c r="G8" i="5" s="1"/>
  <c r="E2" i="5"/>
  <c r="F2" i="5" s="1"/>
  <c r="E9" i="5"/>
  <c r="G9" i="5" s="1"/>
  <c r="E3" i="5"/>
  <c r="G3" i="5" s="1"/>
  <c r="E10" i="5"/>
  <c r="G10" i="5" s="1"/>
  <c r="E4" i="5"/>
  <c r="F4" i="5" s="1"/>
  <c r="E5" i="5"/>
  <c r="F5" i="5" s="1"/>
  <c r="E7" i="5"/>
  <c r="H7" i="5" s="1"/>
  <c r="E13" i="5"/>
  <c r="H13" i="5" s="1"/>
  <c r="E12" i="5"/>
  <c r="G12" i="5" s="1"/>
  <c r="H5" i="5" l="1"/>
  <c r="H8" i="5"/>
  <c r="G6" i="5"/>
  <c r="F6" i="5"/>
  <c r="F8" i="5"/>
  <c r="F9" i="5"/>
  <c r="G11" i="5"/>
  <c r="H11" i="5"/>
  <c r="H10" i="5"/>
  <c r="F12" i="5"/>
  <c r="F10" i="5"/>
  <c r="H3" i="5"/>
  <c r="H9" i="5"/>
  <c r="G2" i="5"/>
  <c r="G4" i="5"/>
  <c r="H2" i="5"/>
  <c r="H4" i="5"/>
  <c r="F3" i="5"/>
  <c r="G7" i="5"/>
  <c r="G5" i="5"/>
  <c r="G13" i="5"/>
  <c r="F7" i="5"/>
  <c r="H12" i="5"/>
  <c r="F13" i="5"/>
</calcChain>
</file>

<file path=xl/sharedStrings.xml><?xml version="1.0" encoding="utf-8"?>
<sst xmlns="http://schemas.openxmlformats.org/spreadsheetml/2006/main" count="7068" uniqueCount="2116">
  <si>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</si>
  <si>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</si>
  <si>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</si>
  <si>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</si>
  <si>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</si>
  <si>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</si>
  <si>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</si>
  <si>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</si>
  <si>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</si>
  <si>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</si>
  <si>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</si>
  <si>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</si>
  <si>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</si>
  <si>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</si>
  <si>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</si>
  <si>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</si>
  <si>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</si>
  <si>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</si>
  <si>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</si>
  <si>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</si>
  <si>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</si>
  <si>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</si>
  <si>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</si>
  <si>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</si>
  <si>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</si>
  <si>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</si>
  <si>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</si>
  <si>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</si>
  <si>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</si>
  <si>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</si>
  <si>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</si>
  <si>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</si>
  <si>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</si>
  <si>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</si>
  <si>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</si>
  <si>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</si>
  <si>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</si>
  <si>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</si>
  <si>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</si>
  <si>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</si>
  <si>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</si>
  <si>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</si>
  <si>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</si>
  <si>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</si>
  <si>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</si>
  <si>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</si>
  <si>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</si>
  <si>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</si>
  <si>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</si>
  <si>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</si>
  <si>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</si>
  <si>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</si>
  <si>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</si>
  <si>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</si>
  <si>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</si>
  <si>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</si>
  <si>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</si>
  <si>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</si>
  <si>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</si>
  <si>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</si>
  <si>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</si>
  <si>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</si>
  <si>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</si>
  <si>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</si>
  <si>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</si>
  <si>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</si>
  <si>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</si>
  <si>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</si>
  <si>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</si>
  <si>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</si>
  <si>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</si>
  <si>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</si>
  <si>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</si>
  <si>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</si>
  <si>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</si>
  <si>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</si>
  <si>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</si>
  <si>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</si>
  <si>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</si>
  <si>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</si>
  <si>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</si>
  <si>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</si>
  <si>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</si>
  <si>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</si>
  <si>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</si>
  <si>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</si>
  <si>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</si>
  <si>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</si>
  <si>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</si>
  <si>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</si>
  <si>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</si>
  <si>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</si>
  <si>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</si>
  <si>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</si>
  <si>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</si>
  <si>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</si>
  <si>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</si>
  <si>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</si>
  <si>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</si>
  <si>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</si>
  <si>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</si>
  <si>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</si>
  <si>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</si>
  <si>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</si>
  <si>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</si>
  <si>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</si>
  <si>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</si>
  <si>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</si>
  <si>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</si>
  <si>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</si>
  <si>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</si>
  <si>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</si>
  <si>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</si>
  <si>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</si>
  <si>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</si>
  <si>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</si>
  <si>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</si>
  <si>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</si>
  <si>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</si>
  <si>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</si>
  <si>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</si>
  <si>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</si>
  <si>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</si>
  <si>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</si>
  <si>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</si>
  <si>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</si>
  <si>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</si>
  <si>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</si>
  <si>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</si>
  <si>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</si>
  <si>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</si>
  <si>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</si>
  <si>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</si>
  <si>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</si>
  <si>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</si>
  <si>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</si>
  <si>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</si>
  <si>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</si>
  <si>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</si>
  <si>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</si>
  <si>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</si>
  <si>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</si>
  <si>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</si>
  <si>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</si>
  <si>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</si>
  <si>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</si>
  <si>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</si>
  <si>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</si>
  <si>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</si>
  <si>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</si>
  <si>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</si>
  <si>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</si>
  <si>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</si>
  <si>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</si>
  <si>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</si>
  <si>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</si>
  <si>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</si>
  <si>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</si>
  <si>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</si>
  <si>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</si>
  <si>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</si>
  <si>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</si>
  <si>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</si>
  <si>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</si>
  <si>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</si>
  <si>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</si>
  <si>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</si>
  <si>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</si>
  <si>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</si>
  <si>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</si>
  <si>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</si>
  <si>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</si>
  <si>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</si>
  <si>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</si>
  <si>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</si>
  <si>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</si>
  <si>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</si>
  <si>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</si>
  <si>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</si>
  <si>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</si>
  <si>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</si>
  <si>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</si>
  <si>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</si>
  <si>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</si>
  <si>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</si>
  <si>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</si>
  <si>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</si>
  <si>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</si>
  <si>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</si>
  <si>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</si>
  <si>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</si>
  <si>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</si>
  <si>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</si>
  <si>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</si>
  <si>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</si>
  <si>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</si>
  <si>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</si>
  <si>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</si>
  <si>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</si>
  <si>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</si>
  <si>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</si>
  <si>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</si>
  <si>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</si>
  <si>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</si>
  <si>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</si>
  <si>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</si>
  <si>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</si>
  <si>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</si>
  <si>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</si>
  <si>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</si>
  <si>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</si>
  <si>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</si>
  <si>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</si>
  <si>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</si>
  <si>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</si>
  <si>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</si>
  <si>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</si>
  <si>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</si>
  <si>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</si>
  <si>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</si>
  <si>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</si>
  <si>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</si>
  <si>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</si>
  <si>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</si>
  <si>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</si>
  <si>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</si>
  <si>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</si>
  <si>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</si>
  <si>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</si>
  <si>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</si>
  <si>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</si>
  <si>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</si>
  <si>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</si>
  <si>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</si>
  <si>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</si>
  <si>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</si>
  <si>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</si>
  <si>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</si>
  <si>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</si>
  <si>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</si>
  <si>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</si>
  <si>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</si>
  <si>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</si>
  <si>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</si>
  <si>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</si>
  <si>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</si>
  <si>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</si>
  <si>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</si>
  <si>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</si>
  <si>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</si>
  <si>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</si>
  <si>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</si>
  <si>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</si>
  <si>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</si>
  <si>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</si>
  <si>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</si>
  <si>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</si>
  <si>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</si>
  <si>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</si>
  <si>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</si>
  <si>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</si>
  <si>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</si>
  <si>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</si>
  <si>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</si>
  <si>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</si>
  <si>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</si>
  <si>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</si>
  <si>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</si>
  <si>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</si>
  <si>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</si>
  <si>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</si>
  <si>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</si>
  <si>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</si>
  <si>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</si>
  <si>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</si>
  <si>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</si>
  <si>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</si>
  <si>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</si>
  <si>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</si>
  <si>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</si>
  <si>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</si>
  <si>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</si>
  <si>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</si>
  <si>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</si>
  <si>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</si>
  <si>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</si>
  <si>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</si>
  <si>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</si>
  <si>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</si>
  <si>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</si>
  <si>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</si>
  <si>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</si>
  <si>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</si>
  <si>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</si>
  <si>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</si>
  <si>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</si>
  <si>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</si>
  <si>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</si>
  <si>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</si>
  <si>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</si>
  <si>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</si>
  <si>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</si>
  <si>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</si>
  <si>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</si>
  <si>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</si>
  <si>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</si>
  <si>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</si>
  <si>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</si>
  <si>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</si>
  <si>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</si>
  <si>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</si>
  <si>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</si>
  <si>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</si>
  <si>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</si>
  <si>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</si>
  <si>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</si>
  <si>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</si>
  <si>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</si>
  <si>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</si>
  <si>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</si>
  <si>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</si>
  <si>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</si>
  <si>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</si>
  <si>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</si>
  <si>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</si>
  <si>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</si>
  <si>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</si>
  <si>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</si>
  <si>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</si>
  <si>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</si>
  <si>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</si>
  <si>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</si>
  <si>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</si>
  <si>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</si>
  <si>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</si>
  <si>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</si>
  <si>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</si>
  <si>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</si>
  <si>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</si>
  <si>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</si>
  <si>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</si>
  <si>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</si>
  <si>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</si>
  <si>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</si>
  <si>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</si>
  <si>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</si>
  <si>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</si>
  <si>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</si>
  <si>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</si>
  <si>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</si>
  <si>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</si>
  <si>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</si>
  <si>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</si>
  <si>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</si>
  <si>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</si>
  <si>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</si>
  <si>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</si>
  <si>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</si>
  <si>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</si>
  <si>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</si>
  <si>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</si>
  <si>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</si>
  <si>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</si>
  <si>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</si>
  <si>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</si>
  <si>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</si>
  <si>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</si>
  <si>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</si>
  <si>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</si>
  <si>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</si>
  <si>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</si>
  <si>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</si>
  <si>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</si>
  <si>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</si>
  <si>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</si>
  <si>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</si>
  <si>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</si>
  <si>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</si>
  <si>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</si>
  <si>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</si>
  <si>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</si>
  <si>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</si>
  <si>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</si>
  <si>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</si>
  <si>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</si>
  <si>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</si>
  <si>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</si>
  <si>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</si>
  <si>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</si>
  <si>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</si>
  <si>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</si>
  <si>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</si>
  <si>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</si>
  <si>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</si>
  <si>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</si>
  <si>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</si>
  <si>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</si>
  <si>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</si>
  <si>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</si>
  <si>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</si>
  <si>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</si>
  <si>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</si>
  <si>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</si>
  <si>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</si>
  <si>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</si>
  <si>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</si>
  <si>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</si>
  <si>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</si>
  <si>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</si>
  <si>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</si>
  <si>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</si>
  <si>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</si>
  <si>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</si>
  <si>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</si>
  <si>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</si>
  <si>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</si>
  <si>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</si>
  <si>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</si>
  <si>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</si>
  <si>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</si>
  <si>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</si>
  <si>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</si>
  <si>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</si>
  <si>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</si>
  <si>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</si>
  <si>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</si>
  <si>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</si>
  <si>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</si>
  <si>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</si>
  <si>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</si>
  <si>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</si>
  <si>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</si>
  <si>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</si>
  <si>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</si>
  <si>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</si>
  <si>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</si>
  <si>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</si>
  <si>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</si>
  <si>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</si>
  <si>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</si>
  <si>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</si>
  <si>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</si>
  <si>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</si>
  <si>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</si>
  <si>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</si>
  <si>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</si>
  <si>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</si>
  <si>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</si>
  <si>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</si>
  <si>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</si>
  <si>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</si>
  <si>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</si>
  <si>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</si>
  <si>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</si>
  <si>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</si>
  <si>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</si>
  <si>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</si>
  <si>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</si>
  <si>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</si>
  <si>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</si>
  <si>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</si>
  <si>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</si>
  <si>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</si>
  <si>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</si>
  <si>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</si>
  <si>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</si>
  <si>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</si>
  <si>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</si>
  <si>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</si>
  <si>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</si>
  <si>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</si>
  <si>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</si>
  <si>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</si>
  <si>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</si>
  <si>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</si>
  <si>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</si>
  <si>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</si>
  <si>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</si>
  <si>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</si>
  <si>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</si>
  <si>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</si>
  <si>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</si>
  <si>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</si>
  <si>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</si>
  <si>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</si>
  <si>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</si>
  <si>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</si>
  <si>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</si>
  <si>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</si>
  <si>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</si>
  <si>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</si>
  <si>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</si>
  <si>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</si>
  <si>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</si>
  <si>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</si>
  <si>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</si>
  <si>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</si>
  <si>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</si>
  <si>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</si>
  <si>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</si>
  <si>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</si>
  <si>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</si>
  <si>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</si>
  <si>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</si>
  <si>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</si>
  <si>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</si>
  <si>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</si>
  <si>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</si>
  <si>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</si>
  <si>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</si>
  <si>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</si>
  <si>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</si>
  <si>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</si>
  <si>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</si>
  <si>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</si>
  <si>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</si>
  <si>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</si>
  <si>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</si>
  <si>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</si>
  <si>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</si>
  <si>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</si>
  <si>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</si>
  <si>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</si>
  <si>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</si>
  <si>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</si>
  <si>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</si>
  <si>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</si>
  <si>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</si>
  <si>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</si>
  <si>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</si>
  <si>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</si>
  <si>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</si>
  <si>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</si>
  <si>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</si>
  <si>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</si>
  <si>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</si>
  <si>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</si>
  <si>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</si>
  <si>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</si>
  <si>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</si>
  <si>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</si>
  <si>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</si>
  <si>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</si>
  <si>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</si>
  <si>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</si>
  <si>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</si>
  <si>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</si>
  <si>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</si>
  <si>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</si>
  <si>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</si>
  <si>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</si>
  <si>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</si>
  <si>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</si>
  <si>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</si>
  <si>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</si>
  <si>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</si>
  <si>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</si>
  <si>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</si>
  <si>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</si>
  <si>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</si>
  <si>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</si>
  <si>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</si>
  <si>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</si>
  <si>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</si>
  <si>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</si>
  <si>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</si>
  <si>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</si>
  <si>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</si>
  <si>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</si>
  <si>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</si>
  <si>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</si>
  <si>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</si>
  <si>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</si>
  <si>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</si>
  <si>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</si>
  <si>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</si>
  <si>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</si>
  <si>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</si>
  <si>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</si>
  <si>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</si>
  <si>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</si>
  <si>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</si>
  <si>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</si>
  <si>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</si>
  <si>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</si>
  <si>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</si>
  <si>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</si>
  <si>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</si>
  <si>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</si>
  <si>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</si>
  <si>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</si>
  <si>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</si>
  <si>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</si>
  <si>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</si>
  <si>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</si>
  <si>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</si>
  <si>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</si>
  <si>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</si>
  <si>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</si>
  <si>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</si>
  <si>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</si>
  <si>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</si>
  <si>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</si>
  <si>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</si>
  <si>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</si>
  <si>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</si>
  <si>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</si>
  <si>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</si>
  <si>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</si>
  <si>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</si>
  <si>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</si>
  <si>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</si>
  <si>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</si>
  <si>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</si>
  <si>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</si>
  <si>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</si>
  <si>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</si>
  <si>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</si>
  <si>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</si>
  <si>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</si>
  <si>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</si>
  <si>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</si>
  <si>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</si>
  <si>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</si>
  <si>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</si>
  <si>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</si>
  <si>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</si>
  <si>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</si>
  <si>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</si>
  <si>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</si>
  <si>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</si>
  <si>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</si>
  <si>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</si>
  <si>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</si>
  <si>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</si>
  <si>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</si>
  <si>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</si>
  <si>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</si>
  <si>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</si>
  <si>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</si>
  <si>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</si>
  <si>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</si>
  <si>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</si>
  <si>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</si>
  <si>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</si>
  <si>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</si>
  <si>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</si>
  <si>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</si>
  <si>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</si>
  <si>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</si>
  <si>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</si>
  <si>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</si>
  <si>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</si>
  <si>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</si>
  <si>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</si>
  <si>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</si>
  <si>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</si>
  <si>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</si>
  <si>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</si>
  <si>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</si>
  <si>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</si>
  <si>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</si>
  <si>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</si>
  <si>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</si>
  <si>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</si>
  <si>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</si>
  <si>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</si>
  <si>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</si>
  <si>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</si>
  <si>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</si>
  <si>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</si>
  <si>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</si>
  <si>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</si>
  <si>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</si>
  <si>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</si>
  <si>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</si>
  <si>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</si>
  <si>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</si>
  <si>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</si>
  <si>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</si>
  <si>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</si>
  <si>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</si>
  <si>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</si>
  <si>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</si>
  <si>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</si>
  <si>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</si>
  <si>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</si>
  <si>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</si>
  <si>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</si>
  <si>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</si>
  <si>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</si>
  <si>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</si>
  <si>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</si>
  <si>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</si>
  <si>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</si>
  <si>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</si>
  <si>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</si>
  <si>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</si>
  <si>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</si>
  <si>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</si>
  <si>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</si>
  <si>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</si>
  <si>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</si>
  <si>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</si>
  <si>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</si>
  <si>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</si>
  <si>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</si>
  <si>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</si>
  <si>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</si>
  <si>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</si>
  <si>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</si>
  <si>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</si>
  <si>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</si>
  <si>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</si>
  <si>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</si>
  <si>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</si>
  <si>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</si>
  <si>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</si>
  <si>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</si>
  <si>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</si>
  <si>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</si>
  <si>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</si>
  <si>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</si>
  <si>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</si>
  <si>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</si>
  <si>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</si>
  <si>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</si>
  <si>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</si>
  <si>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</si>
  <si>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</si>
  <si>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</si>
  <si>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</si>
  <si>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</si>
  <si>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</si>
  <si>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</si>
  <si>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</si>
  <si>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</si>
  <si>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</si>
  <si>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</si>
  <si>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</si>
  <si>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</si>
  <si>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</si>
  <si>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</si>
  <si>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</si>
  <si>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</si>
  <si>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</si>
  <si>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</si>
  <si>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</si>
  <si>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</si>
  <si>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</si>
  <si>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</si>
  <si>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</si>
  <si>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</si>
  <si>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</si>
  <si>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</si>
  <si>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</si>
  <si>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</si>
  <si>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</si>
  <si>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</si>
  <si>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</si>
  <si>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</si>
  <si>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</si>
  <si>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</si>
  <si>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</si>
  <si>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</si>
  <si>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</si>
  <si>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</si>
  <si>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</si>
  <si>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</si>
  <si>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</si>
  <si>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</si>
  <si>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</si>
  <si>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</si>
  <si>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</si>
  <si>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</si>
  <si>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</si>
  <si>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</si>
  <si>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</si>
  <si>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</si>
  <si>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</si>
  <si>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</si>
  <si>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</si>
  <si>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</si>
  <si>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</si>
  <si>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</si>
  <si>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</si>
  <si>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</si>
  <si>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</si>
  <si>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</si>
  <si>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</si>
  <si>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</si>
  <si>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</si>
  <si>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</si>
  <si>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</si>
  <si>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</si>
  <si>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</si>
  <si>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</si>
  <si>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</si>
  <si>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</si>
  <si>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</si>
  <si>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</si>
  <si>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</si>
  <si>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</si>
  <si>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</si>
  <si>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</si>
  <si>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</si>
  <si>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</si>
  <si>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</si>
  <si>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</si>
  <si>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</si>
  <si>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</si>
  <si>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</si>
  <si>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</si>
  <si>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</si>
  <si>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</si>
  <si>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</si>
  <si>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</si>
  <si>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</si>
  <si>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</si>
  <si>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</si>
  <si>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</si>
  <si>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</si>
  <si>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</si>
  <si>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</si>
  <si>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</si>
  <si>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</si>
  <si>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</si>
  <si>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</si>
  <si>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</si>
  <si>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</si>
  <si>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</si>
  <si>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</si>
  <si>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</si>
  <si>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</si>
  <si>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</si>
  <si>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</si>
  <si>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</si>
  <si>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</si>
  <si>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</si>
  <si>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</si>
  <si>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</si>
  <si>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</si>
  <si>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</si>
  <si>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</si>
  <si>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</si>
  <si>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</si>
  <si>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</si>
  <si>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</si>
  <si>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</si>
  <si>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</si>
  <si>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</si>
  <si>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</si>
  <si>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</si>
  <si>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</si>
  <si>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</si>
  <si>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</si>
  <si>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</si>
  <si>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</si>
  <si>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</si>
  <si>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</si>
  <si>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</si>
  <si>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</si>
  <si>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</si>
  <si>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</si>
  <si>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</si>
  <si>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</si>
  <si>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</si>
  <si>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</si>
  <si>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</si>
  <si>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</si>
  <si>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</si>
  <si>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</si>
  <si>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</si>
  <si>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</si>
  <si>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</si>
  <si>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</si>
  <si>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</si>
  <si>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</si>
  <si>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</si>
  <si>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</si>
  <si>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</si>
  <si>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</si>
  <si>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</si>
  <si>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</si>
  <si>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</si>
  <si>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</si>
  <si>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</si>
  <si>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</si>
  <si>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</si>
  <si>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</si>
  <si>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</si>
  <si>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</si>
  <si>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</si>
  <si>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</si>
  <si>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</si>
  <si>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</si>
  <si>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</si>
  <si>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</si>
  <si>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</si>
  <si>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</si>
  <si>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</si>
  <si>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</si>
  <si>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</si>
  <si>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</si>
  <si>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</si>
  <si>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</si>
  <si>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</si>
  <si>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</si>
  <si>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</si>
  <si>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</si>
  <si>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</si>
  <si>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</si>
  <si>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</si>
  <si>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</si>
  <si>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</si>
  <si>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</si>
  <si>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</si>
  <si>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</si>
  <si>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</si>
  <si>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</si>
  <si>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</si>
  <si>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</si>
  <si>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</si>
  <si>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</si>
  <si>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</si>
  <si>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</si>
  <si>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</si>
  <si>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</si>
  <si>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</si>
  <si>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</si>
  <si>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</si>
  <si>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</si>
  <si>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</si>
  <si>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</si>
  <si>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</si>
  <si>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</si>
  <si>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</si>
  <si>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</si>
  <si>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</si>
  <si>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</si>
  <si>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</si>
  <si>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</si>
  <si>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</si>
  <si>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</si>
  <si>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</si>
  <si>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</si>
  <si>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</si>
  <si>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</si>
  <si>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</si>
  <si>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</si>
  <si>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</si>
  <si>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</si>
  <si>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</si>
  <si>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</si>
  <si>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</si>
  <si>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</si>
  <si>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</si>
  <si>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</si>
  <si>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</si>
  <si>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</si>
  <si>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</si>
  <si>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</si>
  <si>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</si>
  <si>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</si>
  <si>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</si>
  <si>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</si>
  <si>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</si>
  <si>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</si>
  <si>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</si>
  <si>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</si>
  <si>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</si>
  <si>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</si>
  <si>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</si>
  <si>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</si>
  <si>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</si>
  <si>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</si>
  <si>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</si>
  <si>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</si>
  <si>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</si>
  <si>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</si>
  <si>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</si>
  <si>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</si>
  <si>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</si>
  <si>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</si>
  <si>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</si>
  <si>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</si>
  <si>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</si>
  <si>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</si>
  <si>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</si>
  <si>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</si>
  <si>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</si>
  <si>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</si>
  <si>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</si>
  <si>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</si>
  <si>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</si>
  <si>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</si>
  <si>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</si>
  <si>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</si>
  <si>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</si>
  <si>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</si>
  <si>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</si>
  <si>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</si>
  <si>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</si>
  <si>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</si>
  <si>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</si>
  <si>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</si>
  <si>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</si>
  <si>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</si>
  <si>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</si>
  <si>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</si>
  <si>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</si>
  <si>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</si>
  <si>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</si>
  <si>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</si>
  <si>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</si>
  <si>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</si>
  <si>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</si>
  <si>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</si>
  <si>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</si>
  <si>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</si>
  <si>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</si>
  <si>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</si>
  <si>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</si>
  <si>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</si>
  <si>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</si>
  <si>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</si>
  <si>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</si>
  <si>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</si>
  <si>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</si>
  <si>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</si>
  <si>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</si>
  <si>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</si>
  <si>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</si>
  <si>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</si>
  <si>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</si>
  <si>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</si>
  <si>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</si>
  <si>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</si>
  <si>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</si>
  <si>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</si>
  <si>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</si>
  <si>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</si>
  <si>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</si>
  <si>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</si>
  <si>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</si>
  <si>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</si>
  <si>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</si>
  <si>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</si>
  <si>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</si>
  <si>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</si>
  <si>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</si>
  <si>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</si>
  <si>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</si>
  <si>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</si>
  <si>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</si>
  <si>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</si>
  <si>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</si>
  <si>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</si>
  <si>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</si>
  <si>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</si>
  <si>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</si>
  <si>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</si>
  <si>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</si>
  <si>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</si>
  <si>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</si>
  <si>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</si>
  <si>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</si>
  <si>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</si>
  <si>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</si>
  <si>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</si>
  <si>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</si>
  <si>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</si>
  <si>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</si>
  <si>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</si>
  <si>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</si>
  <si>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</si>
  <si>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</si>
  <si>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</si>
  <si>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</si>
  <si>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</si>
  <si>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</si>
  <si>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</si>
  <si>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</si>
  <si>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</si>
  <si>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</si>
  <si>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</si>
  <si>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</si>
  <si>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</si>
  <si>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</si>
  <si>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</si>
  <si>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</si>
  <si>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</si>
  <si>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</si>
  <si>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</si>
  <si>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</si>
  <si>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</si>
  <si>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</si>
  <si>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</si>
  <si>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</si>
  <si>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</si>
  <si>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</si>
  <si>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</si>
  <si>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</si>
  <si>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</si>
  <si>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</si>
  <si>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</si>
  <si>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</si>
  <si>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</si>
  <si>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</si>
  <si>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</si>
  <si>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</si>
  <si>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</si>
  <si>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</si>
  <si>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</si>
  <si>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</si>
  <si>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</si>
  <si>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</si>
  <si>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</si>
  <si>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</si>
  <si>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</si>
  <si>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</si>
  <si>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</si>
  <si>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</si>
  <si>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</si>
  <si>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</si>
  <si>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</si>
  <si>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</si>
  <si>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</si>
  <si>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</si>
  <si>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</si>
  <si>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</si>
  <si>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</si>
  <si>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</si>
  <si>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</si>
  <si>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</si>
  <si>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</si>
  <si>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</si>
  <si>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</si>
  <si>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</si>
  <si>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</si>
  <si>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</si>
  <si>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</si>
  <si>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</si>
  <si>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</si>
  <si>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</si>
  <si>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</si>
  <si>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</si>
  <si>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</si>
  <si>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</si>
  <si>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</si>
  <si>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</si>
  <si>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</si>
  <si>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</si>
  <si>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</si>
  <si>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</si>
  <si>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</si>
  <si>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</si>
  <si>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</si>
  <si>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</si>
  <si>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</si>
  <si>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</si>
  <si>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</si>
  <si>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</si>
  <si>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</si>
  <si>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</si>
  <si>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</si>
  <si>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</si>
  <si>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</si>
  <si>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</si>
  <si>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</si>
  <si>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</si>
  <si>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</si>
  <si>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</si>
  <si>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</si>
  <si>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</si>
  <si>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</si>
  <si>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</si>
  <si>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</si>
  <si>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</si>
  <si>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</si>
  <si>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</si>
  <si>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</si>
  <si>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</si>
  <si>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</si>
  <si>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</si>
  <si>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</si>
  <si>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</si>
  <si>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</si>
  <si>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</si>
  <si>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</si>
  <si>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</si>
  <si>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</si>
  <si>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</si>
  <si>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</si>
  <si>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</si>
  <si>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</si>
  <si>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</si>
  <si>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</si>
  <si>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</si>
  <si>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</si>
  <si>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</si>
  <si>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</si>
  <si>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</si>
  <si>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</si>
  <si>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</si>
  <si>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</si>
  <si>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</si>
  <si>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</si>
  <si>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</si>
  <si>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</si>
  <si>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</si>
  <si>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</si>
  <si>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</si>
  <si>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</si>
  <si>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</si>
  <si>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</si>
  <si>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</si>
  <si>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</si>
  <si>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</si>
  <si>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</si>
  <si>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</si>
  <si>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</si>
  <si>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</si>
  <si>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</si>
  <si>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</si>
  <si>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</si>
  <si>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</si>
  <si>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</si>
  <si>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</si>
  <si>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</si>
  <si>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</si>
  <si>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</si>
  <si>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</si>
  <si>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</si>
  <si>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</si>
  <si>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</si>
  <si>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</si>
  <si>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</si>
  <si>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</si>
  <si>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</si>
  <si>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</si>
  <si>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</si>
  <si>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</si>
  <si>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</si>
  <si>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</si>
  <si>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</si>
  <si>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</si>
  <si>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</si>
  <si>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</si>
  <si>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</si>
  <si>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</si>
  <si>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</si>
  <si>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</si>
  <si>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</si>
  <si>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</si>
  <si>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</si>
  <si>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</si>
  <si>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</si>
  <si>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</si>
  <si>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</si>
  <si>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</si>
  <si>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</si>
  <si>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</si>
  <si>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</si>
  <si>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</si>
  <si>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</si>
  <si>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</si>
  <si>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</si>
  <si>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</si>
  <si>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</si>
  <si>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</si>
  <si>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</si>
  <si>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</si>
  <si>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</si>
  <si>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</si>
  <si>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</si>
  <si>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</si>
  <si>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</si>
  <si>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</si>
  <si>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</si>
  <si>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</si>
  <si>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</si>
  <si>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</si>
  <si>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</si>
  <si>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</si>
  <si>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</si>
  <si>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</si>
  <si>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</si>
  <si>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</si>
  <si>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</si>
  <si>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</si>
  <si>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</si>
  <si>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</si>
  <si>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</si>
  <si>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</si>
  <si>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</si>
  <si>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</si>
  <si>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</si>
  <si>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</si>
  <si>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</si>
  <si>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</si>
  <si>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</si>
  <si>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</si>
  <si>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</si>
  <si>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</si>
  <si>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</si>
  <si>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</si>
  <si>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</si>
  <si>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</si>
  <si>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</si>
  <si>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</si>
  <si>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</si>
  <si>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</si>
  <si>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</si>
  <si>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</si>
  <si>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</si>
  <si>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</si>
  <si>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</si>
  <si>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</si>
  <si>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</si>
  <si>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</si>
  <si>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</si>
  <si>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</si>
  <si>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</si>
  <si>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</si>
  <si>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</si>
  <si>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</si>
  <si>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</si>
  <si>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</si>
  <si>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</si>
  <si>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</si>
  <si>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</si>
  <si>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</si>
  <si>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</si>
  <si>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</si>
  <si>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</si>
  <si>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</si>
  <si>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</si>
  <si>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</si>
  <si>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</si>
  <si>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</si>
  <si>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</si>
  <si>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</si>
  <si>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</si>
  <si>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</si>
  <si>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</si>
  <si>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</si>
  <si>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</si>
  <si>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</si>
  <si>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</si>
  <si>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</si>
  <si>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</si>
  <si>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</si>
  <si>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</si>
  <si>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</si>
  <si>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</si>
  <si>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</si>
  <si>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</si>
  <si>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</si>
  <si>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</si>
  <si>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</si>
  <si>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</si>
  <si>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</si>
  <si>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</si>
  <si>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</si>
  <si>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</si>
  <si>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</si>
  <si>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</si>
  <si>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</si>
  <si>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</si>
  <si>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</si>
  <si>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</si>
  <si>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</si>
  <si>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</si>
  <si>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</si>
  <si>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</si>
  <si>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</si>
  <si>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</si>
  <si>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</si>
  <si>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</si>
  <si>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</si>
  <si>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</si>
  <si>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</si>
  <si>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</si>
  <si>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</si>
  <si>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</si>
  <si>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</si>
  <si>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</si>
  <si>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</si>
  <si>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</si>
  <si>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</si>
  <si>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</si>
  <si>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</si>
  <si>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</si>
  <si>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</si>
  <si>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</si>
  <si>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</si>
  <si>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</si>
  <si>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</si>
  <si>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</si>
  <si>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</si>
  <si>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</si>
  <si>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</si>
  <si>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</si>
  <si>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</si>
  <si>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</si>
  <si>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</si>
  <si>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</si>
  <si>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</si>
  <si>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</si>
  <si>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</si>
  <si>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</si>
  <si>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</si>
  <si>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</si>
  <si>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</si>
  <si>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</si>
  <si>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</si>
  <si>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</si>
  <si>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</si>
  <si>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</si>
  <si>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</si>
  <si>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</si>
  <si>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</si>
  <si>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</si>
  <si>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</si>
  <si>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</si>
  <si>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</si>
  <si>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</si>
  <si>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</si>
  <si>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</si>
  <si>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</si>
  <si>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</si>
  <si>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</si>
  <si>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</si>
  <si>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</si>
  <si>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</si>
  <si>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</si>
  <si>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</si>
  <si>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</si>
  <si>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</si>
  <si>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</si>
  <si>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</si>
  <si>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</si>
  <si>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</si>
  <si>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</si>
  <si>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</si>
  <si>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</si>
  <si>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</si>
  <si>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</si>
  <si>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</si>
  <si>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</si>
  <si>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</si>
  <si>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</si>
  <si>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</si>
  <si>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</si>
  <si>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</si>
  <si>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</si>
  <si>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</si>
  <si>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</si>
  <si>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</si>
  <si>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</si>
  <si>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</si>
  <si>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</si>
  <si>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</si>
  <si>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</si>
  <si>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</si>
  <si>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</si>
  <si>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</si>
  <si>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</si>
  <si>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</si>
  <si>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</si>
  <si>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</si>
  <si>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</si>
  <si>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</si>
  <si>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</si>
  <si>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</si>
  <si>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</si>
  <si>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</si>
  <si>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</si>
  <si>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</si>
  <si>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</si>
  <si>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</si>
  <si>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</si>
  <si>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</si>
  <si>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</si>
  <si>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</si>
  <si>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</si>
  <si>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</si>
  <si>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</si>
  <si>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</si>
  <si>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</si>
  <si>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</si>
  <si>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</si>
  <si>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</si>
  <si>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</si>
  <si>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</si>
  <si>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</si>
  <si>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</si>
  <si>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</si>
  <si>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</si>
  <si>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</si>
  <si>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</si>
  <si>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</si>
  <si>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</si>
  <si>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</si>
  <si>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</si>
  <si>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</si>
  <si>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</si>
  <si>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</si>
  <si>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</si>
  <si>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</si>
  <si>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</si>
  <si>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</si>
  <si>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</si>
  <si>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</si>
  <si>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</si>
  <si>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</si>
  <si>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</si>
  <si>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</si>
  <si>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</si>
  <si>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</si>
  <si>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</si>
  <si>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</si>
  <si>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</si>
  <si>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</si>
  <si>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</si>
  <si>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</si>
  <si>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</si>
  <si>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</si>
  <si>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</si>
  <si>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</si>
  <si>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</si>
  <si>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</si>
  <si>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</si>
  <si>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</si>
  <si>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</si>
  <si>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</si>
  <si>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</si>
  <si>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</si>
  <si>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</si>
  <si>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</si>
  <si>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</si>
  <si>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</si>
  <si>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</si>
  <si>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</si>
  <si>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</si>
  <si>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</si>
  <si>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</si>
  <si>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</si>
  <si>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</si>
  <si>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</si>
  <si>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</si>
  <si>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</si>
  <si>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</si>
  <si>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</si>
  <si>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</si>
  <si>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</si>
  <si>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</si>
  <si>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</si>
  <si>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</si>
  <si>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</si>
  <si>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</si>
  <si>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</si>
  <si>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</si>
  <si>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</si>
  <si>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</si>
  <si>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</si>
  <si>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</si>
  <si>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</si>
  <si>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</si>
  <si>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</si>
  <si>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</si>
  <si>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</si>
  <si>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</si>
  <si>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</si>
  <si>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</si>
  <si>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</si>
  <si>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</si>
  <si>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</si>
  <si>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</si>
  <si>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</si>
  <si>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</si>
  <si>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</si>
  <si>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</si>
  <si>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</si>
  <si>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</si>
  <si>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</si>
  <si>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</si>
  <si>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</si>
  <si>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</si>
  <si>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</si>
  <si>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</si>
  <si>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</si>
  <si>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</si>
  <si>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</si>
  <si>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</si>
  <si>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</si>
  <si>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</si>
  <si>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</si>
  <si>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</si>
  <si>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</si>
  <si>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</si>
  <si>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</si>
  <si>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</si>
  <si>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</si>
  <si>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</si>
  <si>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</si>
  <si>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</si>
  <si>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</si>
  <si>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</si>
  <si>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</si>
  <si>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</si>
  <si>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</si>
  <si>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</si>
  <si>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</si>
  <si>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</si>
  <si>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</si>
  <si>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</si>
  <si>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</si>
  <si>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</si>
  <si>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</si>
  <si>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</si>
  <si>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</si>
  <si>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</si>
  <si>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</si>
  <si>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</si>
  <si>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</si>
  <si>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</si>
  <si>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</si>
  <si>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</si>
  <si>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</si>
  <si>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</si>
  <si>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</si>
  <si>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</si>
  <si>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</si>
  <si>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</si>
  <si>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</si>
  <si>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</si>
  <si>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</si>
  <si>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</si>
  <si>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</si>
  <si>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</si>
  <si>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</si>
  <si>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</si>
  <si>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</si>
  <si>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</si>
  <si>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</si>
  <si>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</si>
  <si>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</si>
  <si>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</si>
  <si>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</si>
  <si>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</si>
  <si>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</si>
  <si>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</si>
  <si>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</si>
  <si>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</si>
  <si>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</si>
  <si>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</si>
  <si>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</si>
  <si>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</si>
  <si>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</si>
  <si>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</si>
  <si>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</si>
  <si>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</si>
  <si>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</si>
  <si>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</si>
  <si>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</si>
  <si>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</si>
  <si>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</si>
  <si>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</si>
  <si>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</si>
  <si>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</si>
  <si>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</si>
  <si>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</si>
  <si>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</si>
  <si>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</si>
  <si>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</si>
  <si>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</si>
  <si>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</si>
  <si>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</si>
  <si>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</si>
  <si>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</si>
  <si>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</si>
  <si>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</si>
  <si>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</si>
  <si>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</si>
  <si>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</si>
  <si>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</si>
  <si>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</si>
  <si>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</si>
  <si>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</si>
  <si>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</si>
  <si>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</si>
  <si>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</si>
  <si>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</si>
  <si>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</si>
  <si>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</si>
  <si>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</si>
  <si>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</si>
  <si>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</si>
  <si>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</si>
  <si>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</si>
  <si>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</si>
  <si>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</si>
  <si>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</si>
  <si>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</si>
  <si>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</si>
  <si>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</si>
  <si>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</si>
  <si>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</si>
  <si>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</si>
  <si>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</si>
  <si>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</si>
  <si>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</si>
  <si>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</si>
  <si>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</si>
  <si>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</si>
  <si>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</si>
  <si>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</si>
  <si>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</si>
  <si>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</si>
  <si>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</si>
  <si>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</si>
  <si>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</si>
  <si>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</si>
  <si>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</si>
  <si>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</si>
  <si>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</si>
  <si>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</si>
  <si>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</si>
  <si>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</si>
  <si>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</si>
  <si>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</si>
  <si>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</si>
  <si>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</si>
  <si>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</si>
  <si>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</si>
  <si>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</si>
  <si>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</si>
  <si>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</si>
  <si>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</si>
  <si>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</si>
  <si>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</si>
  <si>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</si>
  <si>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</si>
  <si>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</si>
  <si>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</si>
  <si>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</si>
  <si>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</si>
  <si>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</si>
  <si>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</si>
  <si>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</si>
  <si>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</si>
  <si>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</si>
  <si>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</si>
  <si>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</si>
  <si>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</si>
  <si>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</si>
  <si>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</si>
  <si>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</si>
  <si>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</si>
  <si>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</si>
  <si>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</si>
  <si>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</si>
  <si>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</si>
  <si>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</si>
  <si>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</si>
  <si>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</si>
  <si>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</si>
  <si>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</si>
  <si>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</si>
  <si>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</si>
  <si>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</si>
  <si>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</si>
  <si>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</si>
  <si>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</si>
  <si>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</si>
  <si>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</si>
  <si>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</si>
  <si>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</si>
  <si>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</si>
  <si>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</si>
  <si>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</si>
  <si>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</si>
  <si>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</si>
  <si>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</si>
  <si>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</si>
  <si>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</si>
  <si>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</si>
  <si>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</si>
  <si>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</si>
  <si>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</si>
  <si>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</si>
  <si>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</si>
  <si>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</si>
  <si>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</si>
  <si>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</si>
  <si>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</si>
  <si>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</si>
  <si>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</si>
  <si>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</si>
  <si>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</si>
  <si>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</si>
  <si>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</si>
  <si>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</si>
  <si>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</si>
  <si>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</si>
  <si>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</si>
  <si>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</si>
  <si>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</si>
  <si>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</si>
  <si>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</si>
  <si>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</si>
  <si>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</si>
  <si>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</si>
  <si>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</si>
  <si>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</si>
  <si>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</si>
  <si>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</si>
  <si>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</si>
  <si>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</si>
  <si>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</si>
  <si>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</si>
  <si>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</si>
  <si>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</si>
  <si>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</si>
  <si>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</si>
  <si>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</si>
  <si>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</si>
  <si>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</si>
  <si>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</si>
  <si>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</si>
  <si>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</si>
  <si>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</si>
  <si>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</si>
  <si>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</si>
  <si>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</si>
  <si>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</si>
  <si>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</si>
  <si>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</si>
  <si>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</si>
  <si>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</si>
  <si>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</si>
  <si>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</si>
  <si>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</si>
  <si>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</si>
  <si>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</si>
  <si>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</si>
  <si>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</si>
  <si>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</si>
  <si>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</si>
  <si>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</si>
  <si>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</si>
  <si>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</si>
  <si>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</si>
  <si>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</si>
  <si>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</si>
  <si>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</si>
  <si>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</si>
  <si>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</si>
  <si>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</si>
  <si>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</si>
  <si>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</si>
  <si>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</si>
  <si>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</si>
  <si>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</si>
  <si>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</si>
  <si>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</si>
  <si>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</si>
  <si>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</si>
  <si>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</si>
  <si>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</si>
  <si>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</si>
  <si>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</si>
  <si>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</si>
  <si>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</si>
  <si>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</si>
  <si>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</si>
  <si>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</si>
  <si>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</si>
  <si>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</si>
  <si>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</si>
  <si>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</si>
  <si>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</si>
  <si>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</si>
  <si>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</si>
  <si>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</si>
  <si>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</si>
  <si>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</si>
  <si>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</si>
  <si>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</si>
  <si>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</si>
  <si>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</si>
  <si>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</si>
  <si>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</si>
  <si>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</si>
  <si>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</si>
  <si>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</si>
  <si>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</si>
  <si>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</si>
  <si>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</si>
  <si>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</si>
  <si>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</si>
  <si>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</si>
  <si>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</si>
  <si>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</si>
  <si>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</si>
  <si>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</si>
  <si>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</si>
  <si>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</si>
  <si>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</si>
  <si>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</si>
  <si>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</si>
  <si>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</si>
  <si>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</si>
  <si>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</si>
  <si>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</si>
  <si>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</si>
  <si>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</si>
  <si>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</si>
  <si>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</si>
  <si>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</si>
  <si>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</si>
  <si>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</si>
  <si>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</si>
  <si>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</si>
  <si>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</si>
  <si>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</si>
  <si>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</si>
  <si>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</si>
  <si>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</si>
  <si>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</si>
  <si>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</si>
  <si>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</si>
  <si>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</si>
  <si>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</si>
  <si>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</si>
  <si>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</si>
  <si>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</si>
  <si>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</si>
  <si>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</si>
  <si>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</si>
  <si>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</si>
  <si>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</si>
  <si>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</si>
  <si>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</si>
  <si>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</si>
  <si>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</si>
  <si>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</si>
  <si>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</si>
  <si>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</si>
  <si>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</si>
  <si>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</si>
  <si>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</si>
  <si>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</si>
  <si>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</si>
  <si>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</si>
  <si>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</si>
  <si>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</si>
  <si>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</si>
  <si>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</si>
  <si>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</si>
  <si>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</si>
  <si>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</si>
  <si>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</si>
  <si>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</si>
  <si>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</si>
  <si>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</si>
  <si>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</si>
  <si>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</si>
  <si>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</si>
  <si>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</si>
  <si>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</si>
  <si>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</si>
  <si>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</si>
  <si>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</si>
  <si>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</si>
  <si>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</si>
  <si>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</si>
  <si>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</si>
  <si>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</si>
  <si>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</si>
  <si>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</si>
  <si>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</si>
  <si>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</si>
  <si>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</si>
  <si>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</si>
  <si>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</si>
  <si>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</si>
  <si>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</si>
  <si>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</si>
  <si>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</si>
  <si>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</si>
  <si>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</si>
  <si>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</si>
  <si>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</si>
  <si>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</si>
  <si>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</si>
  <si>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</si>
  <si>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</si>
  <si>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</si>
  <si>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</si>
  <si>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</si>
  <si>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</si>
  <si>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</si>
  <si>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</si>
  <si>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</si>
  <si>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</si>
  <si>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</si>
  <si>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</si>
  <si>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</si>
  <si>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</si>
  <si>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</si>
  <si>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</si>
  <si>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</si>
  <si>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</si>
  <si>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</si>
  <si>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</si>
  <si>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</si>
  <si>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</si>
  <si>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</si>
  <si>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</si>
  <si>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</si>
  <si>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</si>
  <si>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</si>
  <si>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</si>
  <si>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</si>
  <si>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</si>
  <si>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</si>
  <si>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Parent Category</t>
  </si>
  <si>
    <t>Sub-Category</t>
  </si>
  <si>
    <t>Percent Funded</t>
  </si>
  <si>
    <t>Average Donation</t>
  </si>
  <si>
    <t>Date Created Conversion</t>
  </si>
  <si>
    <t>Date Ended Conversion</t>
  </si>
  <si>
    <t>(All)</t>
  </si>
  <si>
    <t>Row Labels</t>
  </si>
  <si>
    <t>Grand Total</t>
  </si>
  <si>
    <t>Count of outcome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</si>
  <si>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</si>
  <si>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</si>
  <si>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</si>
  <si>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</si>
  <si>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</si>
  <si>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</si>
  <si>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</si>
  <si>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</si>
  <si>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</si>
  <si>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</si>
  <si>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</si>
  <si>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</si>
  <si>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</si>
  <si>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</si>
  <si>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</si>
  <si>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</si>
  <si>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</si>
  <si>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</si>
  <si>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</si>
  <si>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</si>
  <si>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</si>
  <si>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</si>
  <si>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</si>
  <si>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</si>
  <si>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</si>
  <si>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</si>
  <si>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</si>
  <si>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</si>
  <si>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</si>
  <si>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</si>
  <si>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</si>
  <si>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</si>
  <si>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</si>
  <si>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</si>
  <si>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Count of Sub-Category</t>
  </si>
  <si>
    <t>Years (Date Created 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</si>
  <si>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</si>
  <si>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</si>
  <si>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</si>
  <si>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</si>
  <si>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</si>
  <si>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</si>
  <si>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</si>
  <si>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</si>
  <si>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</si>
  <si>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</si>
  <si>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</si>
  <si>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</si>
  <si>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</si>
  <si>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</si>
  <si>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</si>
  <si>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</si>
  <si>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</si>
  <si>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</si>
  <si>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</si>
  <si>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</si>
  <si>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</si>
  <si>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</si>
  <si>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</si>
  <si>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</si>
  <si>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</si>
  <si>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</si>
  <si>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</si>
  <si>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</si>
  <si>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</si>
  <si>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</si>
  <si>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Greater than or equal to 50000</t>
  </si>
  <si>
    <t>45000 to 49999</t>
  </si>
  <si>
    <t>Mean</t>
  </si>
  <si>
    <t>Median</t>
  </si>
  <si>
    <t>Min</t>
  </si>
  <si>
    <t>Max</t>
  </si>
  <si>
    <t>Variance</t>
  </si>
  <si>
    <t>Successful Outcome</t>
  </si>
  <si>
    <t>Failed Outcome</t>
  </si>
  <si>
    <t>Std. Dev.</t>
  </si>
  <si>
    <t>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</si>
</sst>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color rgb="FF000118"/>
      <name val="Nunito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4" fontId="18" fillId="0" borderId="0" xfId="0" applyNumberFormat="1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9" fontId="0" fillId="0" borderId="0" xfId="42" applyFont="1"/>
    <xf numFmtId="0" fontId="0" fillId="0" borderId="10" xfId="0" applyBorder="1"/>
    <xf numFmtId="0" fontId="16" fillId="0" borderId="10" xfId="0" applyFont="1" applyBorder="1" applyAlignment="1">
      <alignment horizontal="center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theme="8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 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Pivot'!$B$3:$B$4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Pivot'!$B$5:$B$14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59-41B9-BF4E-AC7752BEB592}"/>
            </c:ext>
          </c:extLst>
        </c:ser>
        <c:ser>
          <c:idx val="1"/>
          <c:order val="1"/>
          <c:tx>
            <c:strRef>
              <c:f>'Parent Pivot'!$C$3:$C$4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Pivot'!$C$5:$C$14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59-41B9-BF4E-AC7752BEB592}"/>
            </c:ext>
          </c:extLst>
        </c:ser>
        <c:ser>
          <c:idx val="2"/>
          <c:order val="2"/>
          <c:tx>
            <c:strRef>
              <c:f>'Parent Pivot'!$D$3:$D$4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Pivot'!$D$5:$D$14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59-41B9-BF4E-AC7752BEB592}"/>
            </c:ext>
          </c:extLst>
        </c:ser>
        <c:ser>
          <c:idx val="3"/>
          <c:order val="3"/>
          <c:tx>
            <c:strRef>
              <c:f>'Parent Pivot'!$E$3:$E$4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Pivot'!$E$5:$E$14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59-41B9-BF4E-AC7752BEB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5973152"/>
        <c:axId val="1975973632"/>
      </c:barChart>
      <c:catAx>
        <c:axId val="197597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973632"/>
        <c:crosses val="autoZero"/>
        <c:auto val="1"/>
        <c:lblAlgn val="ctr"/>
        <c:lblOffset val="100"/>
        <c:noMultiLvlLbl val="0"/>
      </c:catAx>
      <c:valAx>
        <c:axId val="197597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97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 Pivot!PivotTable2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 Pivot'!$B$6:$B$30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5-415C-9673-6FDF6B656B1C}"/>
            </c:ext>
          </c:extLst>
        </c:ser>
        <c:ser>
          <c:idx val="1"/>
          <c:order val="1"/>
          <c:tx>
            <c:strRef>
              <c:f>'Sub-Cat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 Pivot'!$C$6:$C$30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5-415C-9673-6FDF6B656B1C}"/>
            </c:ext>
          </c:extLst>
        </c:ser>
        <c:ser>
          <c:idx val="2"/>
          <c:order val="2"/>
          <c:tx>
            <c:strRef>
              <c:f>'Sub-Cat 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 Pivot'!$D$6:$D$30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85-415C-9673-6FDF6B656B1C}"/>
            </c:ext>
          </c:extLst>
        </c:ser>
        <c:ser>
          <c:idx val="3"/>
          <c:order val="3"/>
          <c:tx>
            <c:strRef>
              <c:f>'Sub-Cat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 Pivot'!$E$6:$E$30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DF-419E-B230-B3BCAF95D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526752"/>
        <c:axId val="128526272"/>
      </c:barChart>
      <c:catAx>
        <c:axId val="12852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26272"/>
        <c:crosses val="autoZero"/>
        <c:auto val="1"/>
        <c:lblAlgn val="ctr"/>
        <c:lblOffset val="100"/>
        <c:noMultiLvlLbl val="0"/>
      </c:catAx>
      <c:valAx>
        <c:axId val="128526272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2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[CrowdfundingBook.xlsx]Parent_Years Pivot!PivotTable3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'Parent_Years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'Parent_Years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'Parent_Years Pivot'!$B$6:$B$18</c:f>
              <c:numCache>
                <c:formatCode>General</c:formatCode>
                <c:ptCount val="12"/>
                <c:pt idx="0">
                  <c:v>2</c:v>
                </c:pt>
                <c:pt idx="4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71-40BF-9CBF-1FA7A9923993}"/>
            </c:ext>
          </c:extLst>
        </c:ser>
        <c:ser>
          <c:idx val="1"/>
          <c:order val="1"/>
          <c:tx>
            <c:strRef>
              <c:f>'Parent_Years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'Parent_Years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'Parent_Years Pivot'!$C$6:$C$18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  <c:pt idx="5">
                  <c:v>4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71-40BF-9CBF-1FA7A9923993}"/>
            </c:ext>
          </c:extLst>
        </c:ser>
        <c:ser>
          <c:idx val="2"/>
          <c:order val="2"/>
          <c:tx>
            <c:strRef>
              <c:f>'Parent_Years Pivot'!$D$4:$D$5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'Parent_Years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'Parent_Years Pivot'!$D$6:$D$18</c:f>
              <c:numCache>
                <c:formatCode>General</c:formatCode>
                <c:ptCount val="12"/>
                <c:pt idx="0">
                  <c:v>9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  <c:pt idx="8">
                  <c:v>4</c:v>
                </c:pt>
                <c:pt idx="9">
                  <c:v>8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71-40BF-9CBF-1FA7A9923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6350336"/>
        <c:axId val="2026459904"/>
      </c:lineChart>
      <c:catAx>
        <c:axId val="202635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459904"/>
        <c:crosses val="autoZero"/>
        <c:auto val="1"/>
        <c:lblAlgn val="ctr"/>
        <c:lblOffset val="100"/>
        <c:noMultiLvlLbl val="0"/>
      </c:catAx>
      <c:valAx>
        <c:axId val="202645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35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09-419F-AF23-A4BE0444F37C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09-419F-AF23-A4BE0444F37C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09-419F-AF23-A4BE0444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401199"/>
        <c:axId val="255399759"/>
      </c:lineChart>
      <c:catAx>
        <c:axId val="25540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399759"/>
        <c:crosses val="autoZero"/>
        <c:auto val="1"/>
        <c:lblAlgn val="ctr"/>
        <c:lblOffset val="100"/>
        <c:noMultiLvlLbl val="0"/>
      </c:catAx>
      <c:valAx>
        <c:axId val="25539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40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187324</xdr:colOff>
      <xdr:row>1</xdr:row>
      <xdr:rowOff>127000</xdr:rowOff>
    </xdr:from>
    <xdr:to>
      <xdr:col>15</xdr:col>
      <xdr:colOff>285749</xdr:colOff>
      <xdr:row>18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D95FC5-BED7-3BE8-822E-3A1CB617D6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5</xdr:row>
      <xdr:rowOff>22224</xdr:rowOff>
    </xdr:from>
    <xdr:to>
      <xdr:col>16</xdr:col>
      <xdr:colOff>0</xdr:colOff>
      <xdr:row>22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3D7A50-7E35-30D0-F3B7-1F3B7DFC08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120650</xdr:colOff>
      <xdr:row>3</xdr:row>
      <xdr:rowOff>38100</xdr:rowOff>
    </xdr:from>
    <xdr:to>
      <xdr:col>15</xdr:col>
      <xdr:colOff>31750</xdr:colOff>
      <xdr:row>19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1B5C13-17C2-3B68-F85F-C79B023B6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13</xdr:row>
      <xdr:rowOff>193675</xdr:rowOff>
    </xdr:from>
    <xdr:to>
      <xdr:col>7</xdr:col>
      <xdr:colOff>1238250</xdr:colOff>
      <xdr:row>27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14F4A6-C71F-CD91-C125-958409A4E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85.883812615742" createdVersion="8" refreshedVersion="8" minRefreshableVersion="3" recordCount="1000" xr:uid="{825754CD-B06F-45D3-BE01-0D6491F3EEA6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A1DB9E-6FE2-4256-A55C-146DB1A7033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E37D8B-F9B9-4AE0-8CE8-C94174AD92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dataFiel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Sub-Category" fld="19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019CA6-414E-4CF7-9366-3B2E3AC7C20F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item="10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zoomScale="90" zoomScaleNormal="90" workbookViewId="0">
      <selection activeCell="Q20" sqref="Q20"/>
    </sheetView>
  </sheetViews>
  <sheetFormatPr defaultColWidth="11" defaultRowHeight="15.5" x14ac:dyDescent="0.35"/>
  <cols>
    <col min="1" max="1" width="8.5" bestFit="1" customWidth="1"/>
    <col min="2" max="2" width="31" bestFit="1" customWidth="1"/>
    <col min="3" max="3" width="50.33203125" style="3" bestFit="1" customWidth="1"/>
    <col min="4" max="4" width="10.4140625" bestFit="1" customWidth="1"/>
    <col min="5" max="5" width="13.75" bestFit="1" customWidth="1"/>
    <col min="6" max="6" width="20.4140625" bestFit="1" customWidth="1"/>
    <col min="7" max="7" width="14.5" bestFit="1" customWidth="1"/>
    <col min="8" max="8" width="19.1640625" bestFit="1" customWidth="1"/>
    <col min="9" max="9" width="19.1640625" customWidth="1"/>
    <col min="10" max="10" width="13.4140625" bestFit="1" customWidth="1"/>
    <col min="11" max="11" width="14.25" bestFit="1" customWidth="1"/>
    <col min="12" max="12" width="17.25" bestFit="1" customWidth="1"/>
    <col min="13" max="13" width="14.25" bestFit="1" customWidth="1"/>
    <col min="14" max="14" width="28.33203125" bestFit="1" customWidth="1"/>
    <col min="15" max="15" width="14.25" customWidth="1"/>
    <col min="16" max="16" width="15" bestFit="1" customWidth="1"/>
    <col min="17" max="17" width="14.33203125" bestFit="1" customWidth="1"/>
    <col min="18" max="18" width="29.25" bestFit="1" customWidth="1"/>
    <col min="19" max="19" width="20.6640625" bestFit="1" customWidth="1"/>
    <col min="20" max="20" width="18.1640625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2031</v>
      </c>
      <c r="G1" s="1" t="s">
        <v>4</v>
      </c>
      <c r="H1" s="1" t="s">
        <v>5</v>
      </c>
      <c r="I1" s="1" t="s">
        <v>2032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2033</v>
      </c>
      <c r="O1" s="1" t="s">
        <v>2034</v>
      </c>
      <c r="P1" s="1" t="s">
        <v>10</v>
      </c>
      <c r="Q1" s="1" t="s">
        <v>11</v>
      </c>
      <c r="R1" s="1" t="s">
        <v>2028</v>
      </c>
      <c r="S1" s="1" t="s">
        <v>2029</v>
      </c>
      <c r="T1" s="1" t="s">
        <v>2030</v>
      </c>
    </row>
    <row r="2" spans="1:20" ht="16" x14ac:dyDescent="0.4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ROUND(E2/D2*100,0)</f>
        <v>0</v>
      </c>
      <c r="G2" t="s">
        <v>14</v>
      </c>
      <c r="H2">
        <v>0</v>
      </c>
      <c r="I2">
        <f>IF(H2=0,0,ROUND(E2/H2,2))</f>
        <v>0</v>
      </c>
      <c r="J2" t="s">
        <v>15</v>
      </c>
      <c r="K2" t="s">
        <v>16</v>
      </c>
      <c r="L2">
        <v>1448690400</v>
      </c>
      <c r="M2">
        <v>1450159200</v>
      </c>
      <c r="N2" s="4">
        <f>(((L2/60)/60)/24)+DATE(1970,1,1)</f>
        <v>42336.25</v>
      </c>
      <c r="O2" s="5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LEFT(R2,FIND("/",R2)-1)</f>
        <v>food</v>
      </c>
      <c r="T2" t="str">
        <f>RIGHT(R2,LEN(R2)-FIND("/",R2))</f>
        <v>food trucks</v>
      </c>
    </row>
    <row r="3" spans="1:20" ht="16" x14ac:dyDescent="0.4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>ROUND(E3/D3*100,0)</f>
        <v>1040</v>
      </c>
      <c r="G3" t="s">
        <v>20</v>
      </c>
      <c r="H3">
        <v>158</v>
      </c>
      <c r="I3">
        <f t="shared" ref="I3:I66" si="0">IF(H3=0,0,ROUND(E3/H3,2))</f>
        <v>92.15</v>
      </c>
      <c r="J3" t="s">
        <v>21</v>
      </c>
      <c r="K3" t="s">
        <v>22</v>
      </c>
      <c r="L3">
        <v>1408424400</v>
      </c>
      <c r="M3">
        <v>1408597200</v>
      </c>
      <c r="N3" s="4">
        <f t="shared" ref="N3:N66" si="1">(((L3/60)/60)/24)+DATE(1970,1,1)</f>
        <v>41870.208333333336</v>
      </c>
      <c r="O3" s="5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3">LEFT(R3,FIND("/",R3)-1)</f>
        <v>music</v>
      </c>
      <c r="T3" t="str">
        <f t="shared" ref="T3:T66" si="4">RIGHT(R3,LEN(R3)-FIND("/",R3))</f>
        <v>rock</v>
      </c>
    </row>
    <row r="4" spans="1:20" ht="16" x14ac:dyDescent="0.4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ref="F4:F66" si="5">ROUND(E4/D4*100,0)</f>
        <v>131</v>
      </c>
      <c r="G4" t="s">
        <v>20</v>
      </c>
      <c r="H4">
        <v>1425</v>
      </c>
      <c r="I4">
        <f t="shared" si="0"/>
        <v>100.02</v>
      </c>
      <c r="J4" t="s">
        <v>26</v>
      </c>
      <c r="K4" t="s">
        <v>27</v>
      </c>
      <c r="L4">
        <v>1384668000</v>
      </c>
      <c r="M4">
        <v>1384840800</v>
      </c>
      <c r="N4" s="4">
        <f t="shared" si="1"/>
        <v>41595.25</v>
      </c>
      <c r="O4" s="5">
        <f t="shared" si="2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0" ht="16" x14ac:dyDescent="0.4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5"/>
        <v>59</v>
      </c>
      <c r="G5" t="s">
        <v>14</v>
      </c>
      <c r="H5">
        <v>24</v>
      </c>
      <c r="I5">
        <f t="shared" si="0"/>
        <v>103.21</v>
      </c>
      <c r="J5" t="s">
        <v>21</v>
      </c>
      <c r="K5" t="s">
        <v>22</v>
      </c>
      <c r="L5">
        <v>1565499600</v>
      </c>
      <c r="M5">
        <v>1568955600</v>
      </c>
      <c r="N5" s="4">
        <f t="shared" si="1"/>
        <v>43688.208333333328</v>
      </c>
      <c r="O5" s="5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ht="16" x14ac:dyDescent="0.4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5"/>
        <v>69</v>
      </c>
      <c r="G6" t="s">
        <v>14</v>
      </c>
      <c r="H6">
        <v>53</v>
      </c>
      <c r="I6">
        <f t="shared" si="0"/>
        <v>99.34</v>
      </c>
      <c r="J6" t="s">
        <v>21</v>
      </c>
      <c r="K6" t="s">
        <v>22</v>
      </c>
      <c r="L6">
        <v>1547964000</v>
      </c>
      <c r="M6">
        <v>1548309600</v>
      </c>
      <c r="N6" s="4">
        <f t="shared" si="1"/>
        <v>43485.25</v>
      </c>
      <c r="O6" s="5">
        <f t="shared" si="2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ht="16" x14ac:dyDescent="0.4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5"/>
        <v>174</v>
      </c>
      <c r="G7" t="s">
        <v>20</v>
      </c>
      <c r="H7">
        <v>174</v>
      </c>
      <c r="I7">
        <f t="shared" si="0"/>
        <v>75.83</v>
      </c>
      <c r="J7" t="s">
        <v>36</v>
      </c>
      <c r="K7" t="s">
        <v>37</v>
      </c>
      <c r="L7">
        <v>1346130000</v>
      </c>
      <c r="M7">
        <v>1347080400</v>
      </c>
      <c r="N7" s="4">
        <f t="shared" si="1"/>
        <v>41149.208333333336</v>
      </c>
      <c r="O7" s="5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ht="16" x14ac:dyDescent="0.4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5"/>
        <v>21</v>
      </c>
      <c r="G8" t="s">
        <v>14</v>
      </c>
      <c r="H8">
        <v>18</v>
      </c>
      <c r="I8">
        <f t="shared" si="0"/>
        <v>60.56</v>
      </c>
      <c r="J8" t="s">
        <v>40</v>
      </c>
      <c r="K8" t="s">
        <v>41</v>
      </c>
      <c r="L8">
        <v>1505278800</v>
      </c>
      <c r="M8">
        <v>1505365200</v>
      </c>
      <c r="N8" s="4">
        <f t="shared" si="1"/>
        <v>42991.208333333328</v>
      </c>
      <c r="O8" s="5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ht="16" x14ac:dyDescent="0.4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5"/>
        <v>328</v>
      </c>
      <c r="G9" t="s">
        <v>20</v>
      </c>
      <c r="H9">
        <v>227</v>
      </c>
      <c r="I9">
        <f t="shared" si="0"/>
        <v>64.94</v>
      </c>
      <c r="J9" t="s">
        <v>36</v>
      </c>
      <c r="K9" t="s">
        <v>37</v>
      </c>
      <c r="L9">
        <v>1439442000</v>
      </c>
      <c r="M9">
        <v>1439614800</v>
      </c>
      <c r="N9" s="4">
        <f t="shared" si="1"/>
        <v>42229.208333333328</v>
      </c>
      <c r="O9" s="5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ht="16" x14ac:dyDescent="0.4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5"/>
        <v>20</v>
      </c>
      <c r="G10" t="s">
        <v>47</v>
      </c>
      <c r="H10">
        <v>708</v>
      </c>
      <c r="I10">
        <f t="shared" si="0"/>
        <v>31</v>
      </c>
      <c r="J10" t="s">
        <v>36</v>
      </c>
      <c r="K10" t="s">
        <v>37</v>
      </c>
      <c r="L10">
        <v>1281330000</v>
      </c>
      <c r="M10">
        <v>1281502800</v>
      </c>
      <c r="N10" s="4">
        <f t="shared" si="1"/>
        <v>40399.208333333336</v>
      </c>
      <c r="O10" s="5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ht="16" x14ac:dyDescent="0.4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5"/>
        <v>52</v>
      </c>
      <c r="G11" t="s">
        <v>14</v>
      </c>
      <c r="H11">
        <v>44</v>
      </c>
      <c r="I11">
        <f t="shared" si="0"/>
        <v>72.91</v>
      </c>
      <c r="J11" t="s">
        <v>21</v>
      </c>
      <c r="K11" t="s">
        <v>22</v>
      </c>
      <c r="L11">
        <v>1379566800</v>
      </c>
      <c r="M11">
        <v>1383804000</v>
      </c>
      <c r="N11" s="4">
        <f t="shared" si="1"/>
        <v>41536.208333333336</v>
      </c>
      <c r="O11" s="5">
        <f t="shared" si="2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ht="16" x14ac:dyDescent="0.4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5"/>
        <v>266</v>
      </c>
      <c r="G12" t="s">
        <v>20</v>
      </c>
      <c r="H12">
        <v>220</v>
      </c>
      <c r="I12">
        <f t="shared" si="0"/>
        <v>62.9</v>
      </c>
      <c r="J12" t="s">
        <v>21</v>
      </c>
      <c r="K12" t="s">
        <v>22</v>
      </c>
      <c r="L12">
        <v>1281762000</v>
      </c>
      <c r="M12">
        <v>1285909200</v>
      </c>
      <c r="N12" s="4">
        <f t="shared" si="1"/>
        <v>40404.208333333336</v>
      </c>
      <c r="O12" s="5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ht="16" x14ac:dyDescent="0.4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5"/>
        <v>48</v>
      </c>
      <c r="G13" t="s">
        <v>14</v>
      </c>
      <c r="H13">
        <v>27</v>
      </c>
      <c r="I13">
        <f t="shared" si="0"/>
        <v>112.22</v>
      </c>
      <c r="J13" t="s">
        <v>21</v>
      </c>
      <c r="K13" t="s">
        <v>22</v>
      </c>
      <c r="L13">
        <v>1285045200</v>
      </c>
      <c r="M13">
        <v>1285563600</v>
      </c>
      <c r="N13" s="4">
        <f t="shared" si="1"/>
        <v>40442.208333333336</v>
      </c>
      <c r="O13" s="5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ht="16" x14ac:dyDescent="0.4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5"/>
        <v>89</v>
      </c>
      <c r="G14" t="s">
        <v>14</v>
      </c>
      <c r="H14">
        <v>55</v>
      </c>
      <c r="I14">
        <f t="shared" si="0"/>
        <v>102.35</v>
      </c>
      <c r="J14" t="s">
        <v>21</v>
      </c>
      <c r="K14" t="s">
        <v>22</v>
      </c>
      <c r="L14">
        <v>1571720400</v>
      </c>
      <c r="M14">
        <v>1572411600</v>
      </c>
      <c r="N14" s="4">
        <f t="shared" si="1"/>
        <v>43760.208333333328</v>
      </c>
      <c r="O14" s="5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ht="16" x14ac:dyDescent="0.4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5"/>
        <v>245</v>
      </c>
      <c r="G15" t="s">
        <v>20</v>
      </c>
      <c r="H15">
        <v>98</v>
      </c>
      <c r="I15">
        <f t="shared" si="0"/>
        <v>105.05</v>
      </c>
      <c r="J15" t="s">
        <v>21</v>
      </c>
      <c r="K15" t="s">
        <v>22</v>
      </c>
      <c r="L15">
        <v>1465621200</v>
      </c>
      <c r="M15">
        <v>1466658000</v>
      </c>
      <c r="N15" s="4">
        <f t="shared" si="1"/>
        <v>42532.208333333328</v>
      </c>
      <c r="O15" s="5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 ht="16" x14ac:dyDescent="0.4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5"/>
        <v>67</v>
      </c>
      <c r="G16" t="s">
        <v>14</v>
      </c>
      <c r="H16">
        <v>200</v>
      </c>
      <c r="I16">
        <f t="shared" si="0"/>
        <v>94.15</v>
      </c>
      <c r="J16" t="s">
        <v>21</v>
      </c>
      <c r="K16" t="s">
        <v>22</v>
      </c>
      <c r="L16">
        <v>1331013600</v>
      </c>
      <c r="M16">
        <v>1333342800</v>
      </c>
      <c r="N16" s="4">
        <f t="shared" si="1"/>
        <v>40974.25</v>
      </c>
      <c r="O16" s="5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ht="16" x14ac:dyDescent="0.4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5"/>
        <v>47</v>
      </c>
      <c r="G17" t="s">
        <v>14</v>
      </c>
      <c r="H17">
        <v>452</v>
      </c>
      <c r="I17">
        <f t="shared" si="0"/>
        <v>84.99</v>
      </c>
      <c r="J17" t="s">
        <v>21</v>
      </c>
      <c r="K17" t="s">
        <v>22</v>
      </c>
      <c r="L17">
        <v>1575957600</v>
      </c>
      <c r="M17">
        <v>1576303200</v>
      </c>
      <c r="N17" s="4">
        <f t="shared" si="1"/>
        <v>43809.25</v>
      </c>
      <c r="O17" s="5">
        <f t="shared" si="2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ht="16" x14ac:dyDescent="0.4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5"/>
        <v>649</v>
      </c>
      <c r="G18" t="s">
        <v>20</v>
      </c>
      <c r="H18">
        <v>100</v>
      </c>
      <c r="I18">
        <f t="shared" si="0"/>
        <v>110.41</v>
      </c>
      <c r="J18" t="s">
        <v>21</v>
      </c>
      <c r="K18" t="s">
        <v>22</v>
      </c>
      <c r="L18">
        <v>1390370400</v>
      </c>
      <c r="M18">
        <v>1392271200</v>
      </c>
      <c r="N18" s="4">
        <f t="shared" si="1"/>
        <v>41661.25</v>
      </c>
      <c r="O18" s="5">
        <f t="shared" si="2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ht="16" x14ac:dyDescent="0.4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5"/>
        <v>159</v>
      </c>
      <c r="G19" t="s">
        <v>20</v>
      </c>
      <c r="H19">
        <v>1249</v>
      </c>
      <c r="I19">
        <f t="shared" si="0"/>
        <v>107.96</v>
      </c>
      <c r="J19" t="s">
        <v>21</v>
      </c>
      <c r="K19" t="s">
        <v>22</v>
      </c>
      <c r="L19">
        <v>1294812000</v>
      </c>
      <c r="M19">
        <v>1294898400</v>
      </c>
      <c r="N19" s="4">
        <f t="shared" si="1"/>
        <v>40555.25</v>
      </c>
      <c r="O19" s="5">
        <f t="shared" si="2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ht="16" x14ac:dyDescent="0.4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5"/>
        <v>67</v>
      </c>
      <c r="G20" t="s">
        <v>74</v>
      </c>
      <c r="H20">
        <v>135</v>
      </c>
      <c r="I20">
        <f t="shared" si="0"/>
        <v>45.1</v>
      </c>
      <c r="J20" t="s">
        <v>21</v>
      </c>
      <c r="K20" t="s">
        <v>22</v>
      </c>
      <c r="L20">
        <v>1536382800</v>
      </c>
      <c r="M20">
        <v>1537074000</v>
      </c>
      <c r="N20" s="4">
        <f t="shared" si="1"/>
        <v>43351.208333333328</v>
      </c>
      <c r="O20" s="5">
        <f>(((M20/60)/60)/24)+DATE(1970,1,1)</f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ht="16" x14ac:dyDescent="0.4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5"/>
        <v>49</v>
      </c>
      <c r="G21" t="s">
        <v>14</v>
      </c>
      <c r="H21">
        <v>674</v>
      </c>
      <c r="I21">
        <f t="shared" si="0"/>
        <v>45</v>
      </c>
      <c r="J21" t="s">
        <v>21</v>
      </c>
      <c r="K21" t="s">
        <v>22</v>
      </c>
      <c r="L21">
        <v>1551679200</v>
      </c>
      <c r="M21">
        <v>1553490000</v>
      </c>
      <c r="N21" s="4">
        <f t="shared" si="1"/>
        <v>43528.25</v>
      </c>
      <c r="O21" s="5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ht="16" x14ac:dyDescent="0.4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5"/>
        <v>112</v>
      </c>
      <c r="G22" t="s">
        <v>20</v>
      </c>
      <c r="H22">
        <v>1396</v>
      </c>
      <c r="I22">
        <f t="shared" si="0"/>
        <v>105.97</v>
      </c>
      <c r="J22" t="s">
        <v>21</v>
      </c>
      <c r="K22" t="s">
        <v>22</v>
      </c>
      <c r="L22">
        <v>1406523600</v>
      </c>
      <c r="M22">
        <v>1406523600</v>
      </c>
      <c r="N22" s="4">
        <f t="shared" si="1"/>
        <v>41848.208333333336</v>
      </c>
      <c r="O22" s="5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ht="16" x14ac:dyDescent="0.4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5"/>
        <v>41</v>
      </c>
      <c r="G23" t="s">
        <v>14</v>
      </c>
      <c r="H23">
        <v>558</v>
      </c>
      <c r="I23">
        <f t="shared" si="0"/>
        <v>69.06</v>
      </c>
      <c r="J23" t="s">
        <v>21</v>
      </c>
      <c r="K23" t="s">
        <v>22</v>
      </c>
      <c r="L23">
        <v>1313384400</v>
      </c>
      <c r="M23">
        <v>1316322000</v>
      </c>
      <c r="N23" s="4">
        <f t="shared" si="1"/>
        <v>40770.208333333336</v>
      </c>
      <c r="O23" s="5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ht="16" x14ac:dyDescent="0.4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5"/>
        <v>128</v>
      </c>
      <c r="G24" t="s">
        <v>20</v>
      </c>
      <c r="H24">
        <v>890</v>
      </c>
      <c r="I24">
        <f t="shared" si="0"/>
        <v>85.04</v>
      </c>
      <c r="J24" t="s">
        <v>21</v>
      </c>
      <c r="K24" t="s">
        <v>22</v>
      </c>
      <c r="L24">
        <v>1522731600</v>
      </c>
      <c r="M24">
        <v>1524027600</v>
      </c>
      <c r="N24" s="4">
        <f t="shared" si="1"/>
        <v>43193.208333333328</v>
      </c>
      <c r="O24" s="5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ht="16" x14ac:dyDescent="0.4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5"/>
        <v>332</v>
      </c>
      <c r="G25" t="s">
        <v>20</v>
      </c>
      <c r="H25">
        <v>142</v>
      </c>
      <c r="I25">
        <f t="shared" si="0"/>
        <v>105.23</v>
      </c>
      <c r="J25" t="s">
        <v>40</v>
      </c>
      <c r="K25" t="s">
        <v>41</v>
      </c>
      <c r="L25">
        <v>1550124000</v>
      </c>
      <c r="M25">
        <v>1554699600</v>
      </c>
      <c r="N25" s="4">
        <f t="shared" si="1"/>
        <v>43510.25</v>
      </c>
      <c r="O25" s="5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ht="16" x14ac:dyDescent="0.4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5"/>
        <v>113</v>
      </c>
      <c r="G26" t="s">
        <v>20</v>
      </c>
      <c r="H26">
        <v>2673</v>
      </c>
      <c r="I26">
        <f t="shared" si="0"/>
        <v>39</v>
      </c>
      <c r="J26" t="s">
        <v>21</v>
      </c>
      <c r="K26" t="s">
        <v>22</v>
      </c>
      <c r="L26">
        <v>1403326800</v>
      </c>
      <c r="M26">
        <v>1403499600</v>
      </c>
      <c r="N26" s="4">
        <f t="shared" si="1"/>
        <v>41811.208333333336</v>
      </c>
      <c r="O26" s="5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ht="16" x14ac:dyDescent="0.4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5"/>
        <v>216</v>
      </c>
      <c r="G27" t="s">
        <v>20</v>
      </c>
      <c r="H27">
        <v>163</v>
      </c>
      <c r="I27">
        <f t="shared" si="0"/>
        <v>73.03</v>
      </c>
      <c r="J27" t="s">
        <v>21</v>
      </c>
      <c r="K27" t="s">
        <v>22</v>
      </c>
      <c r="L27">
        <v>1305694800</v>
      </c>
      <c r="M27">
        <v>1307422800</v>
      </c>
      <c r="N27" s="4">
        <f t="shared" si="1"/>
        <v>40681.208333333336</v>
      </c>
      <c r="O27" s="5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ht="16" x14ac:dyDescent="0.4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5"/>
        <v>48</v>
      </c>
      <c r="G28" t="s">
        <v>74</v>
      </c>
      <c r="H28">
        <v>1480</v>
      </c>
      <c r="I28">
        <f t="shared" si="0"/>
        <v>35.01</v>
      </c>
      <c r="J28" t="s">
        <v>21</v>
      </c>
      <c r="K28" t="s">
        <v>22</v>
      </c>
      <c r="L28">
        <v>1533013200</v>
      </c>
      <c r="M28">
        <v>1535346000</v>
      </c>
      <c r="N28" s="4">
        <f t="shared" si="1"/>
        <v>43312.208333333328</v>
      </c>
      <c r="O28" s="5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ht="16" x14ac:dyDescent="0.4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5"/>
        <v>80</v>
      </c>
      <c r="G29" t="s">
        <v>14</v>
      </c>
      <c r="H29">
        <v>15</v>
      </c>
      <c r="I29">
        <f t="shared" si="0"/>
        <v>106.6</v>
      </c>
      <c r="J29" t="s">
        <v>21</v>
      </c>
      <c r="K29" t="s">
        <v>22</v>
      </c>
      <c r="L29">
        <v>1443848400</v>
      </c>
      <c r="M29">
        <v>1444539600</v>
      </c>
      <c r="N29" s="4">
        <f t="shared" si="1"/>
        <v>42280.208333333328</v>
      </c>
      <c r="O29" s="5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ht="16" x14ac:dyDescent="0.4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5"/>
        <v>105</v>
      </c>
      <c r="G30" t="s">
        <v>20</v>
      </c>
      <c r="H30">
        <v>2220</v>
      </c>
      <c r="I30">
        <f t="shared" si="0"/>
        <v>62</v>
      </c>
      <c r="J30" t="s">
        <v>21</v>
      </c>
      <c r="K30" t="s">
        <v>22</v>
      </c>
      <c r="L30">
        <v>1265695200</v>
      </c>
      <c r="M30">
        <v>1267682400</v>
      </c>
      <c r="N30" s="4">
        <f t="shared" si="1"/>
        <v>40218.25</v>
      </c>
      <c r="O30" s="5">
        <f t="shared" si="2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ht="16" x14ac:dyDescent="0.4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5"/>
        <v>329</v>
      </c>
      <c r="G31" t="s">
        <v>20</v>
      </c>
      <c r="H31">
        <v>1606</v>
      </c>
      <c r="I31">
        <f t="shared" si="0"/>
        <v>94</v>
      </c>
      <c r="J31" t="s">
        <v>98</v>
      </c>
      <c r="K31" t="s">
        <v>99</v>
      </c>
      <c r="L31">
        <v>1532062800</v>
      </c>
      <c r="M31">
        <v>1535518800</v>
      </c>
      <c r="N31" s="4">
        <f t="shared" si="1"/>
        <v>43301.208333333328</v>
      </c>
      <c r="O31" s="5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ht="16" x14ac:dyDescent="0.4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5"/>
        <v>161</v>
      </c>
      <c r="G32" t="s">
        <v>20</v>
      </c>
      <c r="H32">
        <v>129</v>
      </c>
      <c r="I32">
        <f t="shared" si="0"/>
        <v>112.05</v>
      </c>
      <c r="J32" t="s">
        <v>21</v>
      </c>
      <c r="K32" t="s">
        <v>22</v>
      </c>
      <c r="L32">
        <v>1558674000</v>
      </c>
      <c r="M32">
        <v>1559106000</v>
      </c>
      <c r="N32" s="4">
        <f t="shared" si="1"/>
        <v>43609.208333333328</v>
      </c>
      <c r="O32" s="5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ht="16" x14ac:dyDescent="0.4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5"/>
        <v>310</v>
      </c>
      <c r="G33" t="s">
        <v>20</v>
      </c>
      <c r="H33">
        <v>226</v>
      </c>
      <c r="I33">
        <f t="shared" si="0"/>
        <v>48.01</v>
      </c>
      <c r="J33" t="s">
        <v>40</v>
      </c>
      <c r="K33" t="s">
        <v>41</v>
      </c>
      <c r="L33">
        <v>1451973600</v>
      </c>
      <c r="M33">
        <v>1454392800</v>
      </c>
      <c r="N33" s="4">
        <f t="shared" si="1"/>
        <v>42374.25</v>
      </c>
      <c r="O33" s="5">
        <f t="shared" si="2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ht="16" x14ac:dyDescent="0.4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5"/>
        <v>87</v>
      </c>
      <c r="G34" t="s">
        <v>14</v>
      </c>
      <c r="H34">
        <v>2307</v>
      </c>
      <c r="I34">
        <f t="shared" si="0"/>
        <v>38</v>
      </c>
      <c r="J34" t="s">
        <v>107</v>
      </c>
      <c r="K34" t="s">
        <v>108</v>
      </c>
      <c r="L34">
        <v>1515564000</v>
      </c>
      <c r="M34">
        <v>1517896800</v>
      </c>
      <c r="N34" s="4">
        <f t="shared" si="1"/>
        <v>43110.25</v>
      </c>
      <c r="O34" s="5">
        <f t="shared" si="2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ht="16" x14ac:dyDescent="0.4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5"/>
        <v>378</v>
      </c>
      <c r="G35" t="s">
        <v>20</v>
      </c>
      <c r="H35">
        <v>5419</v>
      </c>
      <c r="I35">
        <f t="shared" si="0"/>
        <v>35</v>
      </c>
      <c r="J35" t="s">
        <v>21</v>
      </c>
      <c r="K35" t="s">
        <v>22</v>
      </c>
      <c r="L35">
        <v>1412485200</v>
      </c>
      <c r="M35">
        <v>1415685600</v>
      </c>
      <c r="N35" s="4">
        <f t="shared" si="1"/>
        <v>41917.208333333336</v>
      </c>
      <c r="O35" s="5">
        <f t="shared" si="2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ht="16" x14ac:dyDescent="0.4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5"/>
        <v>151</v>
      </c>
      <c r="G36" t="s">
        <v>20</v>
      </c>
      <c r="H36">
        <v>165</v>
      </c>
      <c r="I36">
        <f t="shared" si="0"/>
        <v>85</v>
      </c>
      <c r="J36" t="s">
        <v>21</v>
      </c>
      <c r="K36" t="s">
        <v>22</v>
      </c>
      <c r="L36">
        <v>1490245200</v>
      </c>
      <c r="M36">
        <v>1490677200</v>
      </c>
      <c r="N36" s="4">
        <f t="shared" si="1"/>
        <v>42817.208333333328</v>
      </c>
      <c r="O36" s="5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ht="16" x14ac:dyDescent="0.4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5"/>
        <v>150</v>
      </c>
      <c r="G37" t="s">
        <v>20</v>
      </c>
      <c r="H37">
        <v>1965</v>
      </c>
      <c r="I37">
        <f t="shared" si="0"/>
        <v>95.99</v>
      </c>
      <c r="J37" t="s">
        <v>36</v>
      </c>
      <c r="K37" t="s">
        <v>37</v>
      </c>
      <c r="L37">
        <v>1547877600</v>
      </c>
      <c r="M37">
        <v>1551506400</v>
      </c>
      <c r="N37" s="4">
        <f t="shared" si="1"/>
        <v>43484.25</v>
      </c>
      <c r="O37" s="5">
        <f t="shared" si="2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ht="16" x14ac:dyDescent="0.4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5"/>
        <v>157</v>
      </c>
      <c r="G38" t="s">
        <v>20</v>
      </c>
      <c r="H38">
        <v>16</v>
      </c>
      <c r="I38">
        <f t="shared" si="0"/>
        <v>68.81</v>
      </c>
      <c r="J38" t="s">
        <v>21</v>
      </c>
      <c r="K38" t="s">
        <v>22</v>
      </c>
      <c r="L38">
        <v>1298700000</v>
      </c>
      <c r="M38">
        <v>1300856400</v>
      </c>
      <c r="N38" s="4">
        <f t="shared" si="1"/>
        <v>40600.25</v>
      </c>
      <c r="O38" s="5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ht="16" x14ac:dyDescent="0.4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5"/>
        <v>140</v>
      </c>
      <c r="G39" t="s">
        <v>20</v>
      </c>
      <c r="H39">
        <v>107</v>
      </c>
      <c r="I39">
        <f t="shared" si="0"/>
        <v>105.97</v>
      </c>
      <c r="J39" t="s">
        <v>21</v>
      </c>
      <c r="K39" t="s">
        <v>22</v>
      </c>
      <c r="L39">
        <v>1570338000</v>
      </c>
      <c r="M39">
        <v>1573192800</v>
      </c>
      <c r="N39" s="4">
        <f t="shared" si="1"/>
        <v>43744.208333333328</v>
      </c>
      <c r="O39" s="5">
        <f t="shared" si="2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ht="16" x14ac:dyDescent="0.4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5"/>
        <v>325</v>
      </c>
      <c r="G40" t="s">
        <v>20</v>
      </c>
      <c r="H40">
        <v>134</v>
      </c>
      <c r="I40">
        <f t="shared" si="0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4">
        <f t="shared" si="1"/>
        <v>40469.208333333336</v>
      </c>
      <c r="O40" s="5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ht="16" x14ac:dyDescent="0.4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5"/>
        <v>51</v>
      </c>
      <c r="G41" t="s">
        <v>14</v>
      </c>
      <c r="H41">
        <v>88</v>
      </c>
      <c r="I41">
        <f t="shared" si="0"/>
        <v>57.13</v>
      </c>
      <c r="J41" t="s">
        <v>36</v>
      </c>
      <c r="K41" t="s">
        <v>37</v>
      </c>
      <c r="L41">
        <v>1361772000</v>
      </c>
      <c r="M41">
        <v>1362978000</v>
      </c>
      <c r="N41" s="4">
        <f t="shared" si="1"/>
        <v>41330.25</v>
      </c>
      <c r="O41" s="5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ht="16" x14ac:dyDescent="0.4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5"/>
        <v>169</v>
      </c>
      <c r="G42" t="s">
        <v>20</v>
      </c>
      <c r="H42">
        <v>198</v>
      </c>
      <c r="I42">
        <f t="shared" si="0"/>
        <v>75.14</v>
      </c>
      <c r="J42" t="s">
        <v>21</v>
      </c>
      <c r="K42" t="s">
        <v>22</v>
      </c>
      <c r="L42">
        <v>1275714000</v>
      </c>
      <c r="M42">
        <v>1277355600</v>
      </c>
      <c r="N42" s="4">
        <f t="shared" si="1"/>
        <v>40334.208333333336</v>
      </c>
      <c r="O42" s="5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ht="16" x14ac:dyDescent="0.4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5"/>
        <v>213</v>
      </c>
      <c r="G43" t="s">
        <v>20</v>
      </c>
      <c r="H43">
        <v>111</v>
      </c>
      <c r="I43">
        <f t="shared" si="0"/>
        <v>107.42</v>
      </c>
      <c r="J43" t="s">
        <v>107</v>
      </c>
      <c r="K43" t="s">
        <v>108</v>
      </c>
      <c r="L43">
        <v>1346734800</v>
      </c>
      <c r="M43">
        <v>1348981200</v>
      </c>
      <c r="N43" s="4">
        <f t="shared" si="1"/>
        <v>41156.208333333336</v>
      </c>
      <c r="O43" s="5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ht="16" x14ac:dyDescent="0.4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5"/>
        <v>444</v>
      </c>
      <c r="G44" t="s">
        <v>20</v>
      </c>
      <c r="H44">
        <v>222</v>
      </c>
      <c r="I44">
        <f t="shared" si="0"/>
        <v>36</v>
      </c>
      <c r="J44" t="s">
        <v>21</v>
      </c>
      <c r="K44" t="s">
        <v>22</v>
      </c>
      <c r="L44">
        <v>1309755600</v>
      </c>
      <c r="M44">
        <v>1310533200</v>
      </c>
      <c r="N44" s="4">
        <f t="shared" si="1"/>
        <v>40728.208333333336</v>
      </c>
      <c r="O44" s="5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ht="16" x14ac:dyDescent="0.4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5"/>
        <v>186</v>
      </c>
      <c r="G45" t="s">
        <v>20</v>
      </c>
      <c r="H45">
        <v>6212</v>
      </c>
      <c r="I45">
        <f t="shared" si="0"/>
        <v>27</v>
      </c>
      <c r="J45" t="s">
        <v>21</v>
      </c>
      <c r="K45" t="s">
        <v>22</v>
      </c>
      <c r="L45">
        <v>1406178000</v>
      </c>
      <c r="M45">
        <v>1407560400</v>
      </c>
      <c r="N45" s="4">
        <f t="shared" si="1"/>
        <v>41844.208333333336</v>
      </c>
      <c r="O45" s="5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ht="16" x14ac:dyDescent="0.4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5"/>
        <v>659</v>
      </c>
      <c r="G46" t="s">
        <v>20</v>
      </c>
      <c r="H46">
        <v>98</v>
      </c>
      <c r="I46">
        <f t="shared" si="0"/>
        <v>107.56</v>
      </c>
      <c r="J46" t="s">
        <v>36</v>
      </c>
      <c r="K46" t="s">
        <v>37</v>
      </c>
      <c r="L46">
        <v>1552798800</v>
      </c>
      <c r="M46">
        <v>1552885200</v>
      </c>
      <c r="N46" s="4">
        <f t="shared" si="1"/>
        <v>43541.208333333328</v>
      </c>
      <c r="O46" s="5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ht="16" x14ac:dyDescent="0.4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5"/>
        <v>48</v>
      </c>
      <c r="G47" t="s">
        <v>14</v>
      </c>
      <c r="H47">
        <v>48</v>
      </c>
      <c r="I47">
        <f t="shared" si="0"/>
        <v>94.38</v>
      </c>
      <c r="J47" t="s">
        <v>21</v>
      </c>
      <c r="K47" t="s">
        <v>22</v>
      </c>
      <c r="L47">
        <v>1478062800</v>
      </c>
      <c r="M47">
        <v>1479362400</v>
      </c>
      <c r="N47" s="4">
        <f t="shared" si="1"/>
        <v>42676.208333333328</v>
      </c>
      <c r="O47" s="5">
        <f t="shared" si="2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ht="16" x14ac:dyDescent="0.4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5"/>
        <v>115</v>
      </c>
      <c r="G48" t="s">
        <v>20</v>
      </c>
      <c r="H48">
        <v>92</v>
      </c>
      <c r="I48">
        <f t="shared" si="0"/>
        <v>46.16</v>
      </c>
      <c r="J48" t="s">
        <v>21</v>
      </c>
      <c r="K48" t="s">
        <v>22</v>
      </c>
      <c r="L48">
        <v>1278565200</v>
      </c>
      <c r="M48">
        <v>1280552400</v>
      </c>
      <c r="N48" s="4">
        <f t="shared" si="1"/>
        <v>40367.208333333336</v>
      </c>
      <c r="O48" s="5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ht="16" x14ac:dyDescent="0.4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5"/>
        <v>475</v>
      </c>
      <c r="G49" t="s">
        <v>20</v>
      </c>
      <c r="H49">
        <v>149</v>
      </c>
      <c r="I49">
        <f t="shared" si="0"/>
        <v>47.85</v>
      </c>
      <c r="J49" t="s">
        <v>21</v>
      </c>
      <c r="K49" t="s">
        <v>22</v>
      </c>
      <c r="L49">
        <v>1396069200</v>
      </c>
      <c r="M49">
        <v>1398661200</v>
      </c>
      <c r="N49" s="4">
        <f t="shared" si="1"/>
        <v>41727.208333333336</v>
      </c>
      <c r="O49" s="5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ht="16" x14ac:dyDescent="0.4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5"/>
        <v>387</v>
      </c>
      <c r="G50" t="s">
        <v>20</v>
      </c>
      <c r="H50">
        <v>2431</v>
      </c>
      <c r="I50">
        <f t="shared" si="0"/>
        <v>53.01</v>
      </c>
      <c r="J50" t="s">
        <v>21</v>
      </c>
      <c r="K50" t="s">
        <v>22</v>
      </c>
      <c r="L50">
        <v>1435208400</v>
      </c>
      <c r="M50">
        <v>1436245200</v>
      </c>
      <c r="N50" s="4">
        <f t="shared" si="1"/>
        <v>42180.208333333328</v>
      </c>
      <c r="O50" s="5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ht="16" x14ac:dyDescent="0.4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5"/>
        <v>190</v>
      </c>
      <c r="G51" t="s">
        <v>20</v>
      </c>
      <c r="H51">
        <v>303</v>
      </c>
      <c r="I51">
        <f t="shared" si="0"/>
        <v>45.06</v>
      </c>
      <c r="J51" t="s">
        <v>21</v>
      </c>
      <c r="K51" t="s">
        <v>22</v>
      </c>
      <c r="L51">
        <v>1571547600</v>
      </c>
      <c r="M51">
        <v>1575439200</v>
      </c>
      <c r="N51" s="4">
        <f t="shared" si="1"/>
        <v>43758.208333333328</v>
      </c>
      <c r="O51" s="5">
        <f t="shared" si="2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ht="16" x14ac:dyDescent="0.4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5"/>
        <v>2</v>
      </c>
      <c r="G52" t="s">
        <v>14</v>
      </c>
      <c r="H52">
        <v>1</v>
      </c>
      <c r="I52">
        <f t="shared" si="0"/>
        <v>2</v>
      </c>
      <c r="J52" t="s">
        <v>107</v>
      </c>
      <c r="K52" t="s">
        <v>108</v>
      </c>
      <c r="L52">
        <v>1375333200</v>
      </c>
      <c r="M52">
        <v>1377752400</v>
      </c>
      <c r="N52" s="4">
        <f t="shared" si="1"/>
        <v>41487.208333333336</v>
      </c>
      <c r="O52" s="5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ht="16" x14ac:dyDescent="0.4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5"/>
        <v>92</v>
      </c>
      <c r="G53" t="s">
        <v>14</v>
      </c>
      <c r="H53">
        <v>1467</v>
      </c>
      <c r="I53">
        <f t="shared" si="0"/>
        <v>99.01</v>
      </c>
      <c r="J53" t="s">
        <v>40</v>
      </c>
      <c r="K53" t="s">
        <v>41</v>
      </c>
      <c r="L53">
        <v>1332824400</v>
      </c>
      <c r="M53">
        <v>1334206800</v>
      </c>
      <c r="N53" s="4">
        <f t="shared" si="1"/>
        <v>40995.208333333336</v>
      </c>
      <c r="O53" s="5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ht="16" x14ac:dyDescent="0.4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5"/>
        <v>34</v>
      </c>
      <c r="G54" t="s">
        <v>14</v>
      </c>
      <c r="H54">
        <v>75</v>
      </c>
      <c r="I54">
        <f t="shared" si="0"/>
        <v>32.79</v>
      </c>
      <c r="J54" t="s">
        <v>21</v>
      </c>
      <c r="K54" t="s">
        <v>22</v>
      </c>
      <c r="L54">
        <v>1284526800</v>
      </c>
      <c r="M54">
        <v>1284872400</v>
      </c>
      <c r="N54" s="4">
        <f t="shared" si="1"/>
        <v>40436.208333333336</v>
      </c>
      <c r="O54" s="5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ht="16" x14ac:dyDescent="0.4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5"/>
        <v>140</v>
      </c>
      <c r="G55" t="s">
        <v>20</v>
      </c>
      <c r="H55">
        <v>209</v>
      </c>
      <c r="I55">
        <f t="shared" si="0"/>
        <v>59.12</v>
      </c>
      <c r="J55" t="s">
        <v>21</v>
      </c>
      <c r="K55" t="s">
        <v>22</v>
      </c>
      <c r="L55">
        <v>1400562000</v>
      </c>
      <c r="M55">
        <v>1403931600</v>
      </c>
      <c r="N55" s="4">
        <f t="shared" si="1"/>
        <v>41779.208333333336</v>
      </c>
      <c r="O55" s="5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ht="16" x14ac:dyDescent="0.4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5"/>
        <v>90</v>
      </c>
      <c r="G56" t="s">
        <v>14</v>
      </c>
      <c r="H56">
        <v>120</v>
      </c>
      <c r="I56">
        <f t="shared" si="0"/>
        <v>44.93</v>
      </c>
      <c r="J56" t="s">
        <v>21</v>
      </c>
      <c r="K56" t="s">
        <v>22</v>
      </c>
      <c r="L56">
        <v>1520748000</v>
      </c>
      <c r="M56">
        <v>1521262800</v>
      </c>
      <c r="N56" s="4">
        <f t="shared" si="1"/>
        <v>43170.25</v>
      </c>
      <c r="O56" s="5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ht="16" x14ac:dyDescent="0.4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5"/>
        <v>178</v>
      </c>
      <c r="G57" t="s">
        <v>20</v>
      </c>
      <c r="H57">
        <v>131</v>
      </c>
      <c r="I57">
        <f t="shared" si="0"/>
        <v>89.66</v>
      </c>
      <c r="J57" t="s">
        <v>21</v>
      </c>
      <c r="K57" t="s">
        <v>22</v>
      </c>
      <c r="L57">
        <v>1532926800</v>
      </c>
      <c r="M57">
        <v>1533358800</v>
      </c>
      <c r="N57" s="4">
        <f t="shared" si="1"/>
        <v>43311.208333333328</v>
      </c>
      <c r="O57" s="5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 ht="16" x14ac:dyDescent="0.4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5"/>
        <v>144</v>
      </c>
      <c r="G58" t="s">
        <v>20</v>
      </c>
      <c r="H58">
        <v>164</v>
      </c>
      <c r="I58">
        <f t="shared" si="0"/>
        <v>70.08</v>
      </c>
      <c r="J58" t="s">
        <v>21</v>
      </c>
      <c r="K58" t="s">
        <v>22</v>
      </c>
      <c r="L58">
        <v>1420869600</v>
      </c>
      <c r="M58">
        <v>1421474400</v>
      </c>
      <c r="N58" s="4">
        <f t="shared" si="1"/>
        <v>42014.25</v>
      </c>
      <c r="O58" s="5">
        <f t="shared" si="2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ht="16" x14ac:dyDescent="0.4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5"/>
        <v>215</v>
      </c>
      <c r="G59" t="s">
        <v>20</v>
      </c>
      <c r="H59">
        <v>201</v>
      </c>
      <c r="I59">
        <f t="shared" si="0"/>
        <v>31.06</v>
      </c>
      <c r="J59" t="s">
        <v>21</v>
      </c>
      <c r="K59" t="s">
        <v>22</v>
      </c>
      <c r="L59">
        <v>1504242000</v>
      </c>
      <c r="M59">
        <v>1505278800</v>
      </c>
      <c r="N59" s="4">
        <f t="shared" si="1"/>
        <v>42979.208333333328</v>
      </c>
      <c r="O59" s="5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ht="16" x14ac:dyDescent="0.4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5"/>
        <v>227</v>
      </c>
      <c r="G60" t="s">
        <v>20</v>
      </c>
      <c r="H60">
        <v>211</v>
      </c>
      <c r="I60">
        <f t="shared" si="0"/>
        <v>29.06</v>
      </c>
      <c r="J60" t="s">
        <v>21</v>
      </c>
      <c r="K60" t="s">
        <v>22</v>
      </c>
      <c r="L60">
        <v>1442811600</v>
      </c>
      <c r="M60">
        <v>1443934800</v>
      </c>
      <c r="N60" s="4">
        <f t="shared" si="1"/>
        <v>42268.208333333328</v>
      </c>
      <c r="O60" s="5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ht="16" x14ac:dyDescent="0.4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5"/>
        <v>275</v>
      </c>
      <c r="G61" t="s">
        <v>20</v>
      </c>
      <c r="H61">
        <v>128</v>
      </c>
      <c r="I61">
        <f t="shared" si="0"/>
        <v>30.09</v>
      </c>
      <c r="J61" t="s">
        <v>21</v>
      </c>
      <c r="K61" t="s">
        <v>22</v>
      </c>
      <c r="L61">
        <v>1497243600</v>
      </c>
      <c r="M61">
        <v>1498539600</v>
      </c>
      <c r="N61" s="4">
        <f t="shared" si="1"/>
        <v>42898.208333333328</v>
      </c>
      <c r="O61" s="5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ht="16" x14ac:dyDescent="0.4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5"/>
        <v>144</v>
      </c>
      <c r="G62" t="s">
        <v>20</v>
      </c>
      <c r="H62">
        <v>1600</v>
      </c>
      <c r="I62">
        <f t="shared" si="0"/>
        <v>85</v>
      </c>
      <c r="J62" t="s">
        <v>15</v>
      </c>
      <c r="K62" t="s">
        <v>16</v>
      </c>
      <c r="L62">
        <v>1342501200</v>
      </c>
      <c r="M62">
        <v>1342760400</v>
      </c>
      <c r="N62" s="4">
        <f t="shared" si="1"/>
        <v>41107.208333333336</v>
      </c>
      <c r="O62" s="5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ht="16" x14ac:dyDescent="0.4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5"/>
        <v>93</v>
      </c>
      <c r="G63" t="s">
        <v>14</v>
      </c>
      <c r="H63">
        <v>2253</v>
      </c>
      <c r="I63">
        <f t="shared" si="0"/>
        <v>82</v>
      </c>
      <c r="J63" t="s">
        <v>15</v>
      </c>
      <c r="K63" t="s">
        <v>16</v>
      </c>
      <c r="L63">
        <v>1298268000</v>
      </c>
      <c r="M63">
        <v>1301720400</v>
      </c>
      <c r="N63" s="4">
        <f t="shared" si="1"/>
        <v>40595.25</v>
      </c>
      <c r="O63" s="5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ht="16" x14ac:dyDescent="0.4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5"/>
        <v>723</v>
      </c>
      <c r="G64" t="s">
        <v>20</v>
      </c>
      <c r="H64">
        <v>249</v>
      </c>
      <c r="I64">
        <f t="shared" si="0"/>
        <v>58.04</v>
      </c>
      <c r="J64" t="s">
        <v>21</v>
      </c>
      <c r="K64" t="s">
        <v>22</v>
      </c>
      <c r="L64">
        <v>1433480400</v>
      </c>
      <c r="M64">
        <v>1433566800</v>
      </c>
      <c r="N64" s="4">
        <f t="shared" si="1"/>
        <v>42160.208333333328</v>
      </c>
      <c r="O64" s="5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ht="16" x14ac:dyDescent="0.4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5"/>
        <v>12</v>
      </c>
      <c r="G65" t="s">
        <v>14</v>
      </c>
      <c r="H65">
        <v>5</v>
      </c>
      <c r="I65">
        <f t="shared" si="0"/>
        <v>111.4</v>
      </c>
      <c r="J65" t="s">
        <v>21</v>
      </c>
      <c r="K65" t="s">
        <v>22</v>
      </c>
      <c r="L65">
        <v>1493355600</v>
      </c>
      <c r="M65">
        <v>1493874000</v>
      </c>
      <c r="N65" s="4">
        <f t="shared" si="1"/>
        <v>42853.208333333328</v>
      </c>
      <c r="O65" s="5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ht="16" x14ac:dyDescent="0.4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5"/>
        <v>98</v>
      </c>
      <c r="G66" t="s">
        <v>14</v>
      </c>
      <c r="H66">
        <v>38</v>
      </c>
      <c r="I66">
        <f t="shared" si="0"/>
        <v>71.95</v>
      </c>
      <c r="J66" t="s">
        <v>21</v>
      </c>
      <c r="K66" t="s">
        <v>22</v>
      </c>
      <c r="L66">
        <v>1530507600</v>
      </c>
      <c r="M66">
        <v>1531803600</v>
      </c>
      <c r="N66" s="4">
        <f t="shared" si="1"/>
        <v>43283.208333333328</v>
      </c>
      <c r="O66" s="5">
        <f t="shared" si="2"/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</row>
    <row r="67" spans="1:20" ht="16" x14ac:dyDescent="0.4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6">ROUND(E67/D67*100,0)</f>
        <v>236</v>
      </c>
      <c r="G67" t="s">
        <v>20</v>
      </c>
      <c r="H67">
        <v>236</v>
      </c>
      <c r="I67">
        <f t="shared" ref="I67:I130" si="7">IF(H67=0,0,ROUND(E67/H67,2))</f>
        <v>61.04</v>
      </c>
      <c r="J67" t="s">
        <v>21</v>
      </c>
      <c r="K67" t="s">
        <v>22</v>
      </c>
      <c r="L67">
        <v>1296108000</v>
      </c>
      <c r="M67">
        <v>1296712800</v>
      </c>
      <c r="N67" s="4">
        <f t="shared" ref="N67:N130" si="8">(((L67/60)/60)/24)+DATE(1970,1,1)</f>
        <v>40570.25</v>
      </c>
      <c r="O67" s="5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LEFT(R67,FIND("/",R67)-1)</f>
        <v>theater</v>
      </c>
      <c r="T67" t="str">
        <f t="shared" ref="T67:T130" si="11">RIGHT(R67,LEN(R67)-FIND("/",R67))</f>
        <v>plays</v>
      </c>
    </row>
    <row r="68" spans="1:20" ht="16" x14ac:dyDescent="0.4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6"/>
        <v>45</v>
      </c>
      <c r="G68" t="s">
        <v>14</v>
      </c>
      <c r="H68">
        <v>12</v>
      </c>
      <c r="I68">
        <f t="shared" si="7"/>
        <v>108.92</v>
      </c>
      <c r="J68" t="s">
        <v>21</v>
      </c>
      <c r="K68" t="s">
        <v>22</v>
      </c>
      <c r="L68">
        <v>1428469200</v>
      </c>
      <c r="M68">
        <v>1428901200</v>
      </c>
      <c r="N68" s="4">
        <f t="shared" si="8"/>
        <v>42102.208333333328</v>
      </c>
      <c r="O68" s="5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16" x14ac:dyDescent="0.4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4">
        <f t="shared" si="8"/>
        <v>40203.25</v>
      </c>
      <c r="O69" s="5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ht="16" x14ac:dyDescent="0.4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4">
        <f t="shared" si="8"/>
        <v>42943.208333333328</v>
      </c>
      <c r="O70" s="5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16" x14ac:dyDescent="0.4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4">
        <f t="shared" si="8"/>
        <v>40531.25</v>
      </c>
      <c r="O71" s="5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ht="16" x14ac:dyDescent="0.4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4">
        <f t="shared" si="8"/>
        <v>40484.208333333336</v>
      </c>
      <c r="O72" s="5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16" x14ac:dyDescent="0.4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4">
        <f t="shared" si="8"/>
        <v>43799.25</v>
      </c>
      <c r="O73" s="5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ht="16" x14ac:dyDescent="0.4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4">
        <f t="shared" si="8"/>
        <v>42186.208333333328</v>
      </c>
      <c r="O74" s="5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ht="16" x14ac:dyDescent="0.4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4">
        <f t="shared" si="8"/>
        <v>42701.25</v>
      </c>
      <c r="O75" s="5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ht="16" x14ac:dyDescent="0.4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4">
        <f t="shared" si="8"/>
        <v>42456.208333333328</v>
      </c>
      <c r="O76" s="5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ht="16" x14ac:dyDescent="0.4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4">
        <f t="shared" si="8"/>
        <v>43296.208333333328</v>
      </c>
      <c r="O77" s="5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ht="16" x14ac:dyDescent="0.4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4">
        <f t="shared" si="8"/>
        <v>42027.25</v>
      </c>
      <c r="O78" s="5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ht="16" x14ac:dyDescent="0.4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4">
        <f t="shared" si="8"/>
        <v>40448.208333333336</v>
      </c>
      <c r="O79" s="5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16" x14ac:dyDescent="0.4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4">
        <f t="shared" si="8"/>
        <v>43206.208333333328</v>
      </c>
      <c r="O80" s="5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ht="16" x14ac:dyDescent="0.4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4">
        <f t="shared" si="8"/>
        <v>43267.208333333328</v>
      </c>
      <c r="O81" s="5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ht="16" x14ac:dyDescent="0.4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4">
        <f t="shared" si="8"/>
        <v>42976.208333333328</v>
      </c>
      <c r="O82" s="5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ht="16" x14ac:dyDescent="0.4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4">
        <f t="shared" si="8"/>
        <v>43062.25</v>
      </c>
      <c r="O83" s="5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ht="16" x14ac:dyDescent="0.4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4">
        <f t="shared" si="8"/>
        <v>43482.25</v>
      </c>
      <c r="O84" s="5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ht="16" x14ac:dyDescent="0.4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4">
        <f t="shared" si="8"/>
        <v>42579.208333333328</v>
      </c>
      <c r="O85" s="5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16" x14ac:dyDescent="0.4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4">
        <f t="shared" si="8"/>
        <v>41118.208333333336</v>
      </c>
      <c r="O86" s="5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ht="16" x14ac:dyDescent="0.4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4">
        <f t="shared" si="8"/>
        <v>40797.208333333336</v>
      </c>
      <c r="O87" s="5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ht="16" x14ac:dyDescent="0.4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4">
        <f t="shared" si="8"/>
        <v>42128.208333333328</v>
      </c>
      <c r="O88" s="5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16" x14ac:dyDescent="0.4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4">
        <f t="shared" si="8"/>
        <v>40610.25</v>
      </c>
      <c r="O89" s="5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ht="16" x14ac:dyDescent="0.4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4">
        <f t="shared" si="8"/>
        <v>42110.208333333328</v>
      </c>
      <c r="O90" s="5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ht="16" x14ac:dyDescent="0.4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4">
        <f t="shared" si="8"/>
        <v>40283.208333333336</v>
      </c>
      <c r="O91" s="5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ht="16" x14ac:dyDescent="0.4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4">
        <f t="shared" si="8"/>
        <v>42425.25</v>
      </c>
      <c r="O92" s="5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ht="16" x14ac:dyDescent="0.4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4">
        <f t="shared" si="8"/>
        <v>42588.208333333328</v>
      </c>
      <c r="O93" s="5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16" x14ac:dyDescent="0.4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4">
        <f t="shared" si="8"/>
        <v>40352.208333333336</v>
      </c>
      <c r="O94" s="5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ht="16" x14ac:dyDescent="0.4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4">
        <f t="shared" si="8"/>
        <v>41202.208333333336</v>
      </c>
      <c r="O95" s="5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ht="16" x14ac:dyDescent="0.4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4">
        <f t="shared" si="8"/>
        <v>43562.208333333328</v>
      </c>
      <c r="O96" s="5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16" x14ac:dyDescent="0.4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4">
        <f t="shared" si="8"/>
        <v>43752.208333333328</v>
      </c>
      <c r="O97" s="5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ht="16" x14ac:dyDescent="0.4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6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4">
        <f t="shared" si="8"/>
        <v>40612.25</v>
      </c>
      <c r="O98" s="5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ht="16" x14ac:dyDescent="0.4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4">
        <f t="shared" si="8"/>
        <v>42180.208333333328</v>
      </c>
      <c r="O99" s="5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ht="16" x14ac:dyDescent="0.4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4">
        <f t="shared" si="8"/>
        <v>42212.208333333328</v>
      </c>
      <c r="O100" s="5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16" x14ac:dyDescent="0.4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4">
        <f t="shared" si="8"/>
        <v>41968.25</v>
      </c>
      <c r="O101" s="5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ht="16" x14ac:dyDescent="0.4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4">
        <f t="shared" si="8"/>
        <v>40835.208333333336</v>
      </c>
      <c r="O102" s="5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ht="16" x14ac:dyDescent="0.4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6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4">
        <f t="shared" si="8"/>
        <v>42056.25</v>
      </c>
      <c r="O103" s="5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ht="16" x14ac:dyDescent="0.4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4">
        <f t="shared" si="8"/>
        <v>43234.208333333328</v>
      </c>
      <c r="O104" s="5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ht="16" x14ac:dyDescent="0.4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4">
        <f t="shared" si="8"/>
        <v>40475.208333333336</v>
      </c>
      <c r="O105" s="5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ht="16" x14ac:dyDescent="0.4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6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4">
        <f t="shared" si="8"/>
        <v>42878.208333333328</v>
      </c>
      <c r="O106" s="5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ht="16" x14ac:dyDescent="0.4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4">
        <f t="shared" si="8"/>
        <v>41366.208333333336</v>
      </c>
      <c r="O107" s="5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ht="16" x14ac:dyDescent="0.4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6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4">
        <f t="shared" si="8"/>
        <v>43716.208333333328</v>
      </c>
      <c r="O108" s="5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16" x14ac:dyDescent="0.4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6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4">
        <f t="shared" si="8"/>
        <v>43213.208333333328</v>
      </c>
      <c r="O109" s="5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16" x14ac:dyDescent="0.4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6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4">
        <f t="shared" si="8"/>
        <v>41005.208333333336</v>
      </c>
      <c r="O110" s="5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ht="16" x14ac:dyDescent="0.4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6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4">
        <f t="shared" si="8"/>
        <v>41651.25</v>
      </c>
      <c r="O111" s="5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16" x14ac:dyDescent="0.4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4">
        <f t="shared" si="8"/>
        <v>43354.208333333328</v>
      </c>
      <c r="O112" s="5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ht="16" x14ac:dyDescent="0.4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4">
        <f t="shared" si="8"/>
        <v>41174.208333333336</v>
      </c>
      <c r="O113" s="5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ht="16" x14ac:dyDescent="0.4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4">
        <f t="shared" si="8"/>
        <v>41875.208333333336</v>
      </c>
      <c r="O114" s="5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ht="16" x14ac:dyDescent="0.4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4">
        <f t="shared" si="8"/>
        <v>42990.208333333328</v>
      </c>
      <c r="O115" s="5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ht="16" x14ac:dyDescent="0.4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6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4">
        <f t="shared" si="8"/>
        <v>43564.208333333328</v>
      </c>
      <c r="O116" s="5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ht="16" x14ac:dyDescent="0.4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6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4">
        <f t="shared" si="8"/>
        <v>43056.25</v>
      </c>
      <c r="O117" s="5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16" x14ac:dyDescent="0.4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4">
        <f t="shared" si="8"/>
        <v>42265.208333333328</v>
      </c>
      <c r="O118" s="5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ht="16" x14ac:dyDescent="0.4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4">
        <f t="shared" si="8"/>
        <v>40808.208333333336</v>
      </c>
      <c r="O119" s="5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ht="16" x14ac:dyDescent="0.4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4">
        <f t="shared" si="8"/>
        <v>41665.25</v>
      </c>
      <c r="O120" s="5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16" x14ac:dyDescent="0.4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4">
        <f t="shared" si="8"/>
        <v>41806.208333333336</v>
      </c>
      <c r="O121" s="5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ht="16" x14ac:dyDescent="0.4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6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4">
        <f t="shared" si="8"/>
        <v>42111.208333333328</v>
      </c>
      <c r="O122" s="5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ht="16" x14ac:dyDescent="0.4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6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4">
        <f t="shared" si="8"/>
        <v>41917.208333333336</v>
      </c>
      <c r="O123" s="5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ht="16" x14ac:dyDescent="0.4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6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4">
        <f t="shared" si="8"/>
        <v>41970.25</v>
      </c>
      <c r="O124" s="5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ht="16" x14ac:dyDescent="0.4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4">
        <f t="shared" si="8"/>
        <v>42332.25</v>
      </c>
      <c r="O125" s="5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ht="16" x14ac:dyDescent="0.4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4">
        <f t="shared" si="8"/>
        <v>43598.208333333328</v>
      </c>
      <c r="O126" s="5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ht="16" x14ac:dyDescent="0.4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4">
        <f t="shared" si="8"/>
        <v>43362.208333333328</v>
      </c>
      <c r="O127" s="5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ht="16" x14ac:dyDescent="0.4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4">
        <f t="shared" si="8"/>
        <v>42596.208333333328</v>
      </c>
      <c r="O128" s="5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ht="16" x14ac:dyDescent="0.4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6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4">
        <f t="shared" si="8"/>
        <v>40310.208333333336</v>
      </c>
      <c r="O129" s="5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ht="16" x14ac:dyDescent="0.4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6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4">
        <f t="shared" si="8"/>
        <v>40417.208333333336</v>
      </c>
      <c r="O130" s="5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ht="16" x14ac:dyDescent="0.4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2">ROUND(E131/D131*100,0)</f>
        <v>3</v>
      </c>
      <c r="G131" t="s">
        <v>74</v>
      </c>
      <c r="H131">
        <v>55</v>
      </c>
      <c r="I131">
        <f t="shared" ref="I131:I194" si="13">IF(H131=0,0,ROUND(E131/H131,2))</f>
        <v>86.47</v>
      </c>
      <c r="J131" t="s">
        <v>26</v>
      </c>
      <c r="K131" t="s">
        <v>27</v>
      </c>
      <c r="L131">
        <v>1422943200</v>
      </c>
      <c r="M131">
        <v>1425103200</v>
      </c>
      <c r="N131" s="4">
        <f t="shared" ref="N131:N194" si="14">(((L131/60)/60)/24)+DATE(1970,1,1)</f>
        <v>42038.25</v>
      </c>
      <c r="O131" s="5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LEFT(R131,FIND("/",R131)-1)</f>
        <v>food</v>
      </c>
      <c r="T131" t="str">
        <f t="shared" ref="T131:T194" si="17">RIGHT(R131,LEN(R131)-FIND("/",R131))</f>
        <v>food trucks</v>
      </c>
    </row>
    <row r="132" spans="1:20" ht="16" x14ac:dyDescent="0.4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2"/>
        <v>155</v>
      </c>
      <c r="G132" t="s">
        <v>20</v>
      </c>
      <c r="H132">
        <v>533</v>
      </c>
      <c r="I132">
        <f t="shared" si="13"/>
        <v>28</v>
      </c>
      <c r="J132" t="s">
        <v>36</v>
      </c>
      <c r="K132" t="s">
        <v>37</v>
      </c>
      <c r="L132">
        <v>1319605200</v>
      </c>
      <c r="M132">
        <v>1320991200</v>
      </c>
      <c r="N132" s="4">
        <f t="shared" si="14"/>
        <v>40842.208333333336</v>
      </c>
      <c r="O132" s="5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16" x14ac:dyDescent="0.4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2"/>
        <v>101</v>
      </c>
      <c r="G133" t="s">
        <v>20</v>
      </c>
      <c r="H133">
        <v>2443</v>
      </c>
      <c r="I133">
        <f t="shared" si="13"/>
        <v>68</v>
      </c>
      <c r="J133" t="s">
        <v>40</v>
      </c>
      <c r="K133" t="s">
        <v>41</v>
      </c>
      <c r="L133">
        <v>1385704800</v>
      </c>
      <c r="M133">
        <v>1386828000</v>
      </c>
      <c r="N133" s="4">
        <f t="shared" si="14"/>
        <v>41607.25</v>
      </c>
      <c r="O133" s="5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ht="16" x14ac:dyDescent="0.4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2"/>
        <v>116</v>
      </c>
      <c r="G134" t="s">
        <v>20</v>
      </c>
      <c r="H134">
        <v>89</v>
      </c>
      <c r="I134">
        <f t="shared" si="13"/>
        <v>43.08</v>
      </c>
      <c r="J134" t="s">
        <v>21</v>
      </c>
      <c r="K134" t="s">
        <v>22</v>
      </c>
      <c r="L134">
        <v>1515736800</v>
      </c>
      <c r="M134">
        <v>1517119200</v>
      </c>
      <c r="N134" s="4">
        <f t="shared" si="14"/>
        <v>43112.25</v>
      </c>
      <c r="O134" s="5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ht="16" x14ac:dyDescent="0.4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2"/>
        <v>311</v>
      </c>
      <c r="G135" t="s">
        <v>20</v>
      </c>
      <c r="H135">
        <v>159</v>
      </c>
      <c r="I135">
        <f t="shared" si="13"/>
        <v>87.96</v>
      </c>
      <c r="J135" t="s">
        <v>21</v>
      </c>
      <c r="K135" t="s">
        <v>22</v>
      </c>
      <c r="L135">
        <v>1313125200</v>
      </c>
      <c r="M135">
        <v>1315026000</v>
      </c>
      <c r="N135" s="4">
        <f t="shared" si="14"/>
        <v>40767.208333333336</v>
      </c>
      <c r="O135" s="5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ht="16" x14ac:dyDescent="0.4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2"/>
        <v>90</v>
      </c>
      <c r="G136" t="s">
        <v>14</v>
      </c>
      <c r="H136">
        <v>940</v>
      </c>
      <c r="I136">
        <f t="shared" si="13"/>
        <v>94.99</v>
      </c>
      <c r="J136" t="s">
        <v>98</v>
      </c>
      <c r="K136" t="s">
        <v>99</v>
      </c>
      <c r="L136">
        <v>1308459600</v>
      </c>
      <c r="M136">
        <v>1312693200</v>
      </c>
      <c r="N136" s="4">
        <f t="shared" si="14"/>
        <v>40713.208333333336</v>
      </c>
      <c r="O136" s="5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ht="16" x14ac:dyDescent="0.4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2"/>
        <v>71</v>
      </c>
      <c r="G137" t="s">
        <v>14</v>
      </c>
      <c r="H137">
        <v>117</v>
      </c>
      <c r="I137">
        <f t="shared" si="13"/>
        <v>46.91</v>
      </c>
      <c r="J137" t="s">
        <v>21</v>
      </c>
      <c r="K137" t="s">
        <v>22</v>
      </c>
      <c r="L137">
        <v>1362636000</v>
      </c>
      <c r="M137">
        <v>1363064400</v>
      </c>
      <c r="N137" s="4">
        <f t="shared" si="14"/>
        <v>41340.25</v>
      </c>
      <c r="O137" s="5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16" x14ac:dyDescent="0.4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2"/>
        <v>3</v>
      </c>
      <c r="G138" t="s">
        <v>74</v>
      </c>
      <c r="H138">
        <v>58</v>
      </c>
      <c r="I138">
        <f t="shared" si="13"/>
        <v>46.91</v>
      </c>
      <c r="J138" t="s">
        <v>21</v>
      </c>
      <c r="K138" t="s">
        <v>22</v>
      </c>
      <c r="L138">
        <v>1402117200</v>
      </c>
      <c r="M138">
        <v>1403154000</v>
      </c>
      <c r="N138" s="4">
        <f t="shared" si="14"/>
        <v>41797.208333333336</v>
      </c>
      <c r="O138" s="5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ht="16" x14ac:dyDescent="0.4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2"/>
        <v>262</v>
      </c>
      <c r="G139" t="s">
        <v>20</v>
      </c>
      <c r="H139">
        <v>50</v>
      </c>
      <c r="I139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4">
        <f t="shared" si="14"/>
        <v>40457.208333333336</v>
      </c>
      <c r="O139" s="5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16" x14ac:dyDescent="0.4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2"/>
        <v>96</v>
      </c>
      <c r="G140" t="s">
        <v>14</v>
      </c>
      <c r="H140">
        <v>115</v>
      </c>
      <c r="I140">
        <f t="shared" si="13"/>
        <v>80.14</v>
      </c>
      <c r="J140" t="s">
        <v>21</v>
      </c>
      <c r="K140" t="s">
        <v>22</v>
      </c>
      <c r="L140">
        <v>1348808400</v>
      </c>
      <c r="M140">
        <v>1349326800</v>
      </c>
      <c r="N140" s="4">
        <f t="shared" si="14"/>
        <v>41180.208333333336</v>
      </c>
      <c r="O140" s="5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ht="16" x14ac:dyDescent="0.4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2"/>
        <v>21</v>
      </c>
      <c r="G141" t="s">
        <v>14</v>
      </c>
      <c r="H141">
        <v>326</v>
      </c>
      <c r="I141">
        <f t="shared" si="13"/>
        <v>59.04</v>
      </c>
      <c r="J141" t="s">
        <v>21</v>
      </c>
      <c r="K141" t="s">
        <v>22</v>
      </c>
      <c r="L141">
        <v>1429592400</v>
      </c>
      <c r="M141">
        <v>1430974800</v>
      </c>
      <c r="N141" s="4">
        <f t="shared" si="14"/>
        <v>42115.208333333328</v>
      </c>
      <c r="O141" s="5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16" x14ac:dyDescent="0.4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2"/>
        <v>223</v>
      </c>
      <c r="G142" t="s">
        <v>20</v>
      </c>
      <c r="H142">
        <v>186</v>
      </c>
      <c r="I142">
        <f t="shared" si="13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4">
        <f t="shared" si="14"/>
        <v>43156.25</v>
      </c>
      <c r="O142" s="5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ht="16" x14ac:dyDescent="0.4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2"/>
        <v>102</v>
      </c>
      <c r="G143" t="s">
        <v>20</v>
      </c>
      <c r="H143">
        <v>1071</v>
      </c>
      <c r="I143">
        <f t="shared" si="13"/>
        <v>60.99</v>
      </c>
      <c r="J143" t="s">
        <v>21</v>
      </c>
      <c r="K143" t="s">
        <v>22</v>
      </c>
      <c r="L143">
        <v>1434085200</v>
      </c>
      <c r="M143">
        <v>1434603600</v>
      </c>
      <c r="N143" s="4">
        <f t="shared" si="14"/>
        <v>42167.208333333328</v>
      </c>
      <c r="O143" s="5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16" x14ac:dyDescent="0.4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2"/>
        <v>230</v>
      </c>
      <c r="G144" t="s">
        <v>20</v>
      </c>
      <c r="H144">
        <v>117</v>
      </c>
      <c r="I144">
        <f t="shared" si="13"/>
        <v>98.31</v>
      </c>
      <c r="J144" t="s">
        <v>21</v>
      </c>
      <c r="K144" t="s">
        <v>22</v>
      </c>
      <c r="L144">
        <v>1333688400</v>
      </c>
      <c r="M144">
        <v>1337230800</v>
      </c>
      <c r="N144" s="4">
        <f t="shared" si="14"/>
        <v>41005.208333333336</v>
      </c>
      <c r="O144" s="5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ht="16" x14ac:dyDescent="0.4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2"/>
        <v>136</v>
      </c>
      <c r="G145" t="s">
        <v>20</v>
      </c>
      <c r="H145">
        <v>70</v>
      </c>
      <c r="I14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4">
        <f t="shared" si="14"/>
        <v>40357.208333333336</v>
      </c>
      <c r="O145" s="5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ht="16" x14ac:dyDescent="0.4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2"/>
        <v>129</v>
      </c>
      <c r="G146" t="s">
        <v>20</v>
      </c>
      <c r="H146">
        <v>135</v>
      </c>
      <c r="I146">
        <f t="shared" si="13"/>
        <v>86.07</v>
      </c>
      <c r="J146" t="s">
        <v>21</v>
      </c>
      <c r="K146" t="s">
        <v>22</v>
      </c>
      <c r="L146">
        <v>1560747600</v>
      </c>
      <c r="M146">
        <v>1561438800</v>
      </c>
      <c r="N146" s="4">
        <f t="shared" si="14"/>
        <v>43633.208333333328</v>
      </c>
      <c r="O146" s="5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ht="16" x14ac:dyDescent="0.4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2"/>
        <v>237</v>
      </c>
      <c r="G147" t="s">
        <v>20</v>
      </c>
      <c r="H147">
        <v>768</v>
      </c>
      <c r="I147">
        <f t="shared" si="13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4">
        <f t="shared" si="14"/>
        <v>41889.208333333336</v>
      </c>
      <c r="O147" s="5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16" x14ac:dyDescent="0.4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2"/>
        <v>17</v>
      </c>
      <c r="G148" t="s">
        <v>74</v>
      </c>
      <c r="H148">
        <v>51</v>
      </c>
      <c r="I148">
        <f t="shared" si="13"/>
        <v>29.76</v>
      </c>
      <c r="J148" t="s">
        <v>21</v>
      </c>
      <c r="K148" t="s">
        <v>22</v>
      </c>
      <c r="L148">
        <v>1320732000</v>
      </c>
      <c r="M148">
        <v>1322460000</v>
      </c>
      <c r="N148" s="4">
        <f t="shared" si="14"/>
        <v>40855.25</v>
      </c>
      <c r="O148" s="5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16" x14ac:dyDescent="0.4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2"/>
        <v>112</v>
      </c>
      <c r="G149" t="s">
        <v>20</v>
      </c>
      <c r="H149">
        <v>199</v>
      </c>
      <c r="I149">
        <f t="shared" si="13"/>
        <v>46.92</v>
      </c>
      <c r="J149" t="s">
        <v>21</v>
      </c>
      <c r="K149" t="s">
        <v>22</v>
      </c>
      <c r="L149">
        <v>1465794000</v>
      </c>
      <c r="M149">
        <v>1466312400</v>
      </c>
      <c r="N149" s="4">
        <f t="shared" si="14"/>
        <v>42534.208333333328</v>
      </c>
      <c r="O149" s="5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ht="16" x14ac:dyDescent="0.4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2"/>
        <v>121</v>
      </c>
      <c r="G150" t="s">
        <v>20</v>
      </c>
      <c r="H150">
        <v>107</v>
      </c>
      <c r="I150">
        <f t="shared" si="13"/>
        <v>105.19</v>
      </c>
      <c r="J150" t="s">
        <v>21</v>
      </c>
      <c r="K150" t="s">
        <v>22</v>
      </c>
      <c r="L150">
        <v>1500958800</v>
      </c>
      <c r="M150">
        <v>1501736400</v>
      </c>
      <c r="N150" s="4">
        <f t="shared" si="14"/>
        <v>42941.208333333328</v>
      </c>
      <c r="O150" s="5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ht="16" x14ac:dyDescent="0.4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2"/>
        <v>220</v>
      </c>
      <c r="G151" t="s">
        <v>20</v>
      </c>
      <c r="H151">
        <v>195</v>
      </c>
      <c r="I151">
        <f t="shared" si="13"/>
        <v>69.91</v>
      </c>
      <c r="J151" t="s">
        <v>21</v>
      </c>
      <c r="K151" t="s">
        <v>22</v>
      </c>
      <c r="L151">
        <v>1357020000</v>
      </c>
      <c r="M151">
        <v>1361512800</v>
      </c>
      <c r="N151" s="4">
        <f t="shared" si="14"/>
        <v>41275.25</v>
      </c>
      <c r="O151" s="5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ht="16" x14ac:dyDescent="0.4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2"/>
        <v>1</v>
      </c>
      <c r="G152" t="s">
        <v>14</v>
      </c>
      <c r="H152">
        <v>1</v>
      </c>
      <c r="I152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4">
        <f t="shared" si="14"/>
        <v>43450.25</v>
      </c>
      <c r="O152" s="5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ht="16" x14ac:dyDescent="0.4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2"/>
        <v>64</v>
      </c>
      <c r="G153" t="s">
        <v>14</v>
      </c>
      <c r="H153">
        <v>1467</v>
      </c>
      <c r="I153">
        <f t="shared" si="13"/>
        <v>60.01</v>
      </c>
      <c r="J153" t="s">
        <v>21</v>
      </c>
      <c r="K153" t="s">
        <v>22</v>
      </c>
      <c r="L153">
        <v>1402290000</v>
      </c>
      <c r="M153">
        <v>1406696400</v>
      </c>
      <c r="N153" s="4">
        <f t="shared" si="14"/>
        <v>41799.208333333336</v>
      </c>
      <c r="O153" s="5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ht="16" x14ac:dyDescent="0.4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2"/>
        <v>423</v>
      </c>
      <c r="G154" t="s">
        <v>20</v>
      </c>
      <c r="H154">
        <v>3376</v>
      </c>
      <c r="I154">
        <f t="shared" si="13"/>
        <v>52.01</v>
      </c>
      <c r="J154" t="s">
        <v>21</v>
      </c>
      <c r="K154" t="s">
        <v>22</v>
      </c>
      <c r="L154">
        <v>1487311200</v>
      </c>
      <c r="M154">
        <v>1487916000</v>
      </c>
      <c r="N154" s="4">
        <f t="shared" si="14"/>
        <v>42783.25</v>
      </c>
      <c r="O154" s="5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ht="16" x14ac:dyDescent="0.4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2"/>
        <v>93</v>
      </c>
      <c r="G155" t="s">
        <v>14</v>
      </c>
      <c r="H155">
        <v>5681</v>
      </c>
      <c r="I155">
        <f t="shared" si="13"/>
        <v>31</v>
      </c>
      <c r="J155" t="s">
        <v>21</v>
      </c>
      <c r="K155" t="s">
        <v>22</v>
      </c>
      <c r="L155">
        <v>1350622800</v>
      </c>
      <c r="M155">
        <v>1351141200</v>
      </c>
      <c r="N155" s="4">
        <f t="shared" si="14"/>
        <v>41201.208333333336</v>
      </c>
      <c r="O155" s="5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ht="16" x14ac:dyDescent="0.4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2"/>
        <v>59</v>
      </c>
      <c r="G156" t="s">
        <v>14</v>
      </c>
      <c r="H156">
        <v>1059</v>
      </c>
      <c r="I156">
        <f t="shared" si="13"/>
        <v>95.04</v>
      </c>
      <c r="J156" t="s">
        <v>21</v>
      </c>
      <c r="K156" t="s">
        <v>22</v>
      </c>
      <c r="L156">
        <v>1463029200</v>
      </c>
      <c r="M156">
        <v>1465016400</v>
      </c>
      <c r="N156" s="4">
        <f t="shared" si="14"/>
        <v>42502.208333333328</v>
      </c>
      <c r="O156" s="5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ht="16" x14ac:dyDescent="0.4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2"/>
        <v>65</v>
      </c>
      <c r="G157" t="s">
        <v>14</v>
      </c>
      <c r="H157">
        <v>1194</v>
      </c>
      <c r="I157">
        <f t="shared" si="13"/>
        <v>75.97</v>
      </c>
      <c r="J157" t="s">
        <v>21</v>
      </c>
      <c r="K157" t="s">
        <v>22</v>
      </c>
      <c r="L157">
        <v>1269493200</v>
      </c>
      <c r="M157">
        <v>1270789200</v>
      </c>
      <c r="N157" s="4">
        <f t="shared" si="14"/>
        <v>40262.208333333336</v>
      </c>
      <c r="O157" s="5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ht="16" x14ac:dyDescent="0.4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2"/>
        <v>74</v>
      </c>
      <c r="G158" t="s">
        <v>74</v>
      </c>
      <c r="H158">
        <v>379</v>
      </c>
      <c r="I158">
        <f t="shared" si="13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4">
        <f t="shared" si="14"/>
        <v>43743.208333333328</v>
      </c>
      <c r="O158" s="5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ht="16" x14ac:dyDescent="0.4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2"/>
        <v>53</v>
      </c>
      <c r="G159" t="s">
        <v>14</v>
      </c>
      <c r="H159">
        <v>30</v>
      </c>
      <c r="I159">
        <f t="shared" si="13"/>
        <v>73.73</v>
      </c>
      <c r="J159" t="s">
        <v>26</v>
      </c>
      <c r="K159" t="s">
        <v>27</v>
      </c>
      <c r="L159">
        <v>1388383200</v>
      </c>
      <c r="M159">
        <v>1389420000</v>
      </c>
      <c r="N159" s="4">
        <f t="shared" si="14"/>
        <v>41638.25</v>
      </c>
      <c r="O159" s="5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ht="16" x14ac:dyDescent="0.4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2"/>
        <v>221</v>
      </c>
      <c r="G160" t="s">
        <v>20</v>
      </c>
      <c r="H160">
        <v>41</v>
      </c>
      <c r="I160">
        <f t="shared" si="13"/>
        <v>113.17</v>
      </c>
      <c r="J160" t="s">
        <v>21</v>
      </c>
      <c r="K160" t="s">
        <v>22</v>
      </c>
      <c r="L160">
        <v>1449554400</v>
      </c>
      <c r="M160">
        <v>1449640800</v>
      </c>
      <c r="N160" s="4">
        <f t="shared" si="14"/>
        <v>42346.25</v>
      </c>
      <c r="O160" s="5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ht="16" x14ac:dyDescent="0.4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2"/>
        <v>100</v>
      </c>
      <c r="G161" t="s">
        <v>20</v>
      </c>
      <c r="H161">
        <v>1821</v>
      </c>
      <c r="I161">
        <f t="shared" si="13"/>
        <v>105.01</v>
      </c>
      <c r="J161" t="s">
        <v>21</v>
      </c>
      <c r="K161" t="s">
        <v>22</v>
      </c>
      <c r="L161">
        <v>1553662800</v>
      </c>
      <c r="M161">
        <v>1555218000</v>
      </c>
      <c r="N161" s="4">
        <f t="shared" si="14"/>
        <v>43551.208333333328</v>
      </c>
      <c r="O161" s="5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ht="16" x14ac:dyDescent="0.4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2"/>
        <v>162</v>
      </c>
      <c r="G162" t="s">
        <v>20</v>
      </c>
      <c r="H162">
        <v>164</v>
      </c>
      <c r="I162">
        <f t="shared" si="13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4">
        <f t="shared" si="14"/>
        <v>43582.208333333328</v>
      </c>
      <c r="O162" s="5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16" x14ac:dyDescent="0.4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2"/>
        <v>78</v>
      </c>
      <c r="G163" t="s">
        <v>14</v>
      </c>
      <c r="H163">
        <v>75</v>
      </c>
      <c r="I163">
        <f t="shared" si="13"/>
        <v>57.33</v>
      </c>
      <c r="J163" t="s">
        <v>21</v>
      </c>
      <c r="K163" t="s">
        <v>22</v>
      </c>
      <c r="L163">
        <v>1442984400</v>
      </c>
      <c r="M163">
        <v>1443502800</v>
      </c>
      <c r="N163" s="4">
        <f t="shared" si="14"/>
        <v>42270.208333333328</v>
      </c>
      <c r="O163" s="5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16" x14ac:dyDescent="0.4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2"/>
        <v>150</v>
      </c>
      <c r="G164" t="s">
        <v>20</v>
      </c>
      <c r="H164">
        <v>157</v>
      </c>
      <c r="I164">
        <f t="shared" si="13"/>
        <v>58.18</v>
      </c>
      <c r="J164" t="s">
        <v>98</v>
      </c>
      <c r="K164" t="s">
        <v>99</v>
      </c>
      <c r="L164">
        <v>1544248800</v>
      </c>
      <c r="M164">
        <v>1546840800</v>
      </c>
      <c r="N164" s="4">
        <f t="shared" si="14"/>
        <v>43442.25</v>
      </c>
      <c r="O164" s="5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ht="16" x14ac:dyDescent="0.4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2"/>
        <v>253</v>
      </c>
      <c r="G165" t="s">
        <v>20</v>
      </c>
      <c r="H165">
        <v>246</v>
      </c>
      <c r="I165">
        <f t="shared" si="13"/>
        <v>36.03</v>
      </c>
      <c r="J165" t="s">
        <v>21</v>
      </c>
      <c r="K165" t="s">
        <v>22</v>
      </c>
      <c r="L165">
        <v>1508475600</v>
      </c>
      <c r="M165">
        <v>1512712800</v>
      </c>
      <c r="N165" s="4">
        <f t="shared" si="14"/>
        <v>43028.208333333328</v>
      </c>
      <c r="O165" s="5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ht="16" x14ac:dyDescent="0.4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2"/>
        <v>100</v>
      </c>
      <c r="G166" t="s">
        <v>20</v>
      </c>
      <c r="H166">
        <v>1396</v>
      </c>
      <c r="I166">
        <f t="shared" si="13"/>
        <v>107.99</v>
      </c>
      <c r="J166" t="s">
        <v>21</v>
      </c>
      <c r="K166" t="s">
        <v>22</v>
      </c>
      <c r="L166">
        <v>1507438800</v>
      </c>
      <c r="M166">
        <v>1507525200</v>
      </c>
      <c r="N166" s="4">
        <f t="shared" si="14"/>
        <v>43016.208333333328</v>
      </c>
      <c r="O166" s="5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ht="16" x14ac:dyDescent="0.4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2"/>
        <v>122</v>
      </c>
      <c r="G167" t="s">
        <v>20</v>
      </c>
      <c r="H167">
        <v>2506</v>
      </c>
      <c r="I167">
        <f t="shared" si="13"/>
        <v>44.01</v>
      </c>
      <c r="J167" t="s">
        <v>21</v>
      </c>
      <c r="K167" t="s">
        <v>22</v>
      </c>
      <c r="L167">
        <v>1501563600</v>
      </c>
      <c r="M167">
        <v>1504328400</v>
      </c>
      <c r="N167" s="4">
        <f t="shared" si="14"/>
        <v>42948.208333333328</v>
      </c>
      <c r="O167" s="5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ht="16" x14ac:dyDescent="0.4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2"/>
        <v>137</v>
      </c>
      <c r="G168" t="s">
        <v>20</v>
      </c>
      <c r="H168">
        <v>244</v>
      </c>
      <c r="I168">
        <f t="shared" si="13"/>
        <v>55.08</v>
      </c>
      <c r="J168" t="s">
        <v>21</v>
      </c>
      <c r="K168" t="s">
        <v>22</v>
      </c>
      <c r="L168">
        <v>1292997600</v>
      </c>
      <c r="M168">
        <v>1293343200</v>
      </c>
      <c r="N168" s="4">
        <f t="shared" si="14"/>
        <v>40534.25</v>
      </c>
      <c r="O168" s="5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ht="16" x14ac:dyDescent="0.4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2"/>
        <v>416</v>
      </c>
      <c r="G169" t="s">
        <v>20</v>
      </c>
      <c r="H169">
        <v>146</v>
      </c>
      <c r="I169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4">
        <f t="shared" si="14"/>
        <v>41435.208333333336</v>
      </c>
      <c r="O169" s="5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ht="16" x14ac:dyDescent="0.4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2"/>
        <v>31</v>
      </c>
      <c r="G170" t="s">
        <v>14</v>
      </c>
      <c r="H170">
        <v>955</v>
      </c>
      <c r="I170">
        <f t="shared" si="13"/>
        <v>42</v>
      </c>
      <c r="J170" t="s">
        <v>36</v>
      </c>
      <c r="K170" t="s">
        <v>37</v>
      </c>
      <c r="L170">
        <v>1550815200</v>
      </c>
      <c r="M170">
        <v>1552798800</v>
      </c>
      <c r="N170" s="4">
        <f t="shared" si="14"/>
        <v>43518.25</v>
      </c>
      <c r="O170" s="5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ht="16" x14ac:dyDescent="0.4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2"/>
        <v>424</v>
      </c>
      <c r="G171" t="s">
        <v>20</v>
      </c>
      <c r="H171">
        <v>1267</v>
      </c>
      <c r="I171">
        <f t="shared" si="13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4">
        <f t="shared" si="14"/>
        <v>41077.208333333336</v>
      </c>
      <c r="O171" s="5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ht="16" x14ac:dyDescent="0.4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2"/>
        <v>3</v>
      </c>
      <c r="G172" t="s">
        <v>14</v>
      </c>
      <c r="H172">
        <v>67</v>
      </c>
      <c r="I172">
        <f t="shared" si="13"/>
        <v>82.51</v>
      </c>
      <c r="J172" t="s">
        <v>21</v>
      </c>
      <c r="K172" t="s">
        <v>22</v>
      </c>
      <c r="L172">
        <v>1501736400</v>
      </c>
      <c r="M172">
        <v>1502341200</v>
      </c>
      <c r="N172" s="4">
        <f t="shared" si="14"/>
        <v>42950.208333333328</v>
      </c>
      <c r="O172" s="5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16" x14ac:dyDescent="0.4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2"/>
        <v>11</v>
      </c>
      <c r="G173" t="s">
        <v>14</v>
      </c>
      <c r="H173">
        <v>5</v>
      </c>
      <c r="I173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4">
        <f t="shared" si="14"/>
        <v>41718.208333333336</v>
      </c>
      <c r="O173" s="5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ht="16" x14ac:dyDescent="0.4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2"/>
        <v>83</v>
      </c>
      <c r="G174" t="s">
        <v>14</v>
      </c>
      <c r="H174">
        <v>26</v>
      </c>
      <c r="I17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4">
        <f t="shared" si="14"/>
        <v>41839.208333333336</v>
      </c>
      <c r="O174" s="5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16" x14ac:dyDescent="0.4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2"/>
        <v>163</v>
      </c>
      <c r="G175" t="s">
        <v>20</v>
      </c>
      <c r="H175">
        <v>1561</v>
      </c>
      <c r="I175">
        <f t="shared" si="13"/>
        <v>100.98</v>
      </c>
      <c r="J175" t="s">
        <v>21</v>
      </c>
      <c r="K175" t="s">
        <v>22</v>
      </c>
      <c r="L175">
        <v>1368853200</v>
      </c>
      <c r="M175">
        <v>1369371600</v>
      </c>
      <c r="N175" s="4">
        <f t="shared" si="14"/>
        <v>41412.208333333336</v>
      </c>
      <c r="O175" s="5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ht="16" x14ac:dyDescent="0.4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2"/>
        <v>895</v>
      </c>
      <c r="G176" t="s">
        <v>20</v>
      </c>
      <c r="H176">
        <v>48</v>
      </c>
      <c r="I176">
        <f t="shared" si="13"/>
        <v>111.83</v>
      </c>
      <c r="J176" t="s">
        <v>21</v>
      </c>
      <c r="K176" t="s">
        <v>22</v>
      </c>
      <c r="L176">
        <v>1444021200</v>
      </c>
      <c r="M176">
        <v>1444107600</v>
      </c>
      <c r="N176" s="4">
        <f t="shared" si="14"/>
        <v>42282.208333333328</v>
      </c>
      <c r="O176" s="5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ht="16" x14ac:dyDescent="0.4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2"/>
        <v>26</v>
      </c>
      <c r="G177" t="s">
        <v>14</v>
      </c>
      <c r="H177">
        <v>1130</v>
      </c>
      <c r="I177">
        <f t="shared" si="13"/>
        <v>42</v>
      </c>
      <c r="J177" t="s">
        <v>21</v>
      </c>
      <c r="K177" t="s">
        <v>22</v>
      </c>
      <c r="L177">
        <v>1472619600</v>
      </c>
      <c r="M177">
        <v>1474261200</v>
      </c>
      <c r="N177" s="4">
        <f t="shared" si="14"/>
        <v>42613.208333333328</v>
      </c>
      <c r="O177" s="5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16" x14ac:dyDescent="0.4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2"/>
        <v>75</v>
      </c>
      <c r="G178" t="s">
        <v>14</v>
      </c>
      <c r="H178">
        <v>782</v>
      </c>
      <c r="I178">
        <f t="shared" si="13"/>
        <v>110.05</v>
      </c>
      <c r="J178" t="s">
        <v>21</v>
      </c>
      <c r="K178" t="s">
        <v>22</v>
      </c>
      <c r="L178">
        <v>1472878800</v>
      </c>
      <c r="M178">
        <v>1473656400</v>
      </c>
      <c r="N178" s="4">
        <f t="shared" si="14"/>
        <v>42616.208333333328</v>
      </c>
      <c r="O178" s="5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ht="16" x14ac:dyDescent="0.4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2"/>
        <v>416</v>
      </c>
      <c r="G179" t="s">
        <v>20</v>
      </c>
      <c r="H179">
        <v>2739</v>
      </c>
      <c r="I179">
        <f t="shared" si="13"/>
        <v>59</v>
      </c>
      <c r="J179" t="s">
        <v>21</v>
      </c>
      <c r="K179" t="s">
        <v>22</v>
      </c>
      <c r="L179">
        <v>1289800800</v>
      </c>
      <c r="M179">
        <v>1291960800</v>
      </c>
      <c r="N179" s="4">
        <f t="shared" si="14"/>
        <v>40497.25</v>
      </c>
      <c r="O179" s="5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ht="16" x14ac:dyDescent="0.4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2"/>
        <v>96</v>
      </c>
      <c r="G180" t="s">
        <v>14</v>
      </c>
      <c r="H180">
        <v>210</v>
      </c>
      <c r="I180">
        <f t="shared" si="13"/>
        <v>32.99</v>
      </c>
      <c r="J180" t="s">
        <v>21</v>
      </c>
      <c r="K180" t="s">
        <v>22</v>
      </c>
      <c r="L180">
        <v>1505970000</v>
      </c>
      <c r="M180">
        <v>1506747600</v>
      </c>
      <c r="N180" s="4">
        <f t="shared" si="14"/>
        <v>42999.208333333328</v>
      </c>
      <c r="O180" s="5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16" x14ac:dyDescent="0.4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2"/>
        <v>358</v>
      </c>
      <c r="G181" t="s">
        <v>20</v>
      </c>
      <c r="H181">
        <v>3537</v>
      </c>
      <c r="I181">
        <f t="shared" si="13"/>
        <v>45.01</v>
      </c>
      <c r="J181" t="s">
        <v>15</v>
      </c>
      <c r="K181" t="s">
        <v>16</v>
      </c>
      <c r="L181">
        <v>1363496400</v>
      </c>
      <c r="M181">
        <v>1363582800</v>
      </c>
      <c r="N181" s="4">
        <f t="shared" si="14"/>
        <v>41350.208333333336</v>
      </c>
      <c r="O181" s="5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ht="16" x14ac:dyDescent="0.4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2"/>
        <v>308</v>
      </c>
      <c r="G182" t="s">
        <v>20</v>
      </c>
      <c r="H182">
        <v>2107</v>
      </c>
      <c r="I182">
        <f t="shared" si="13"/>
        <v>81.98</v>
      </c>
      <c r="J182" t="s">
        <v>26</v>
      </c>
      <c r="K182" t="s">
        <v>27</v>
      </c>
      <c r="L182">
        <v>1269234000</v>
      </c>
      <c r="M182">
        <v>1269666000</v>
      </c>
      <c r="N182" s="4">
        <f t="shared" si="14"/>
        <v>40259.208333333336</v>
      </c>
      <c r="O182" s="5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ht="16" x14ac:dyDescent="0.4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2"/>
        <v>62</v>
      </c>
      <c r="G183" t="s">
        <v>14</v>
      </c>
      <c r="H183">
        <v>136</v>
      </c>
      <c r="I183">
        <f t="shared" si="13"/>
        <v>39.08</v>
      </c>
      <c r="J183" t="s">
        <v>21</v>
      </c>
      <c r="K183" t="s">
        <v>22</v>
      </c>
      <c r="L183">
        <v>1507093200</v>
      </c>
      <c r="M183">
        <v>1508648400</v>
      </c>
      <c r="N183" s="4">
        <f t="shared" si="14"/>
        <v>43012.208333333328</v>
      </c>
      <c r="O183" s="5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16" x14ac:dyDescent="0.4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2"/>
        <v>722</v>
      </c>
      <c r="G184" t="s">
        <v>20</v>
      </c>
      <c r="H184">
        <v>3318</v>
      </c>
      <c r="I184">
        <f t="shared" si="13"/>
        <v>59</v>
      </c>
      <c r="J184" t="s">
        <v>36</v>
      </c>
      <c r="K184" t="s">
        <v>37</v>
      </c>
      <c r="L184">
        <v>1560574800</v>
      </c>
      <c r="M184">
        <v>1561957200</v>
      </c>
      <c r="N184" s="4">
        <f t="shared" si="14"/>
        <v>43631.208333333328</v>
      </c>
      <c r="O184" s="5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16" x14ac:dyDescent="0.4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2"/>
        <v>69</v>
      </c>
      <c r="G185" t="s">
        <v>14</v>
      </c>
      <c r="H185">
        <v>86</v>
      </c>
      <c r="I185">
        <f t="shared" si="13"/>
        <v>40.99</v>
      </c>
      <c r="J185" t="s">
        <v>15</v>
      </c>
      <c r="K185" t="s">
        <v>16</v>
      </c>
      <c r="L185">
        <v>1284008400</v>
      </c>
      <c r="M185">
        <v>1285131600</v>
      </c>
      <c r="N185" s="4">
        <f t="shared" si="14"/>
        <v>40430.208333333336</v>
      </c>
      <c r="O185" s="5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ht="16" x14ac:dyDescent="0.4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2"/>
        <v>293</v>
      </c>
      <c r="G186" t="s">
        <v>20</v>
      </c>
      <c r="H186">
        <v>340</v>
      </c>
      <c r="I186">
        <f t="shared" si="13"/>
        <v>31.03</v>
      </c>
      <c r="J186" t="s">
        <v>21</v>
      </c>
      <c r="K186" t="s">
        <v>22</v>
      </c>
      <c r="L186">
        <v>1556859600</v>
      </c>
      <c r="M186">
        <v>1556946000</v>
      </c>
      <c r="N186" s="4">
        <f t="shared" si="14"/>
        <v>43588.208333333328</v>
      </c>
      <c r="O186" s="5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ht="16" x14ac:dyDescent="0.4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2"/>
        <v>72</v>
      </c>
      <c r="G187" t="s">
        <v>14</v>
      </c>
      <c r="H187">
        <v>19</v>
      </c>
      <c r="I187">
        <f t="shared" si="13"/>
        <v>37.79</v>
      </c>
      <c r="J187" t="s">
        <v>21</v>
      </c>
      <c r="K187" t="s">
        <v>22</v>
      </c>
      <c r="L187">
        <v>1526187600</v>
      </c>
      <c r="M187">
        <v>1527138000</v>
      </c>
      <c r="N187" s="4">
        <f t="shared" si="14"/>
        <v>43233.208333333328</v>
      </c>
      <c r="O187" s="5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ht="16" x14ac:dyDescent="0.4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2"/>
        <v>32</v>
      </c>
      <c r="G188" t="s">
        <v>14</v>
      </c>
      <c r="H188">
        <v>886</v>
      </c>
      <c r="I188">
        <f t="shared" si="13"/>
        <v>32.01</v>
      </c>
      <c r="J188" t="s">
        <v>21</v>
      </c>
      <c r="K188" t="s">
        <v>22</v>
      </c>
      <c r="L188">
        <v>1400821200</v>
      </c>
      <c r="M188">
        <v>1402117200</v>
      </c>
      <c r="N188" s="4">
        <f t="shared" si="14"/>
        <v>41782.208333333336</v>
      </c>
      <c r="O188" s="5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ht="16" x14ac:dyDescent="0.4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2"/>
        <v>230</v>
      </c>
      <c r="G189" t="s">
        <v>20</v>
      </c>
      <c r="H189">
        <v>1442</v>
      </c>
      <c r="I189">
        <f t="shared" si="13"/>
        <v>95.97</v>
      </c>
      <c r="J189" t="s">
        <v>15</v>
      </c>
      <c r="K189" t="s">
        <v>16</v>
      </c>
      <c r="L189">
        <v>1361599200</v>
      </c>
      <c r="M189">
        <v>1364014800</v>
      </c>
      <c r="N189" s="4">
        <f t="shared" si="14"/>
        <v>41328.25</v>
      </c>
      <c r="O189" s="5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ht="16" x14ac:dyDescent="0.4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2"/>
        <v>32</v>
      </c>
      <c r="G190" t="s">
        <v>14</v>
      </c>
      <c r="H190">
        <v>35</v>
      </c>
      <c r="I190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4">
        <f t="shared" si="14"/>
        <v>41975.25</v>
      </c>
      <c r="O190" s="5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ht="16" x14ac:dyDescent="0.4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2"/>
        <v>24</v>
      </c>
      <c r="G191" t="s">
        <v>74</v>
      </c>
      <c r="H191">
        <v>441</v>
      </c>
      <c r="I191">
        <f t="shared" si="13"/>
        <v>102.05</v>
      </c>
      <c r="J191" t="s">
        <v>21</v>
      </c>
      <c r="K191" t="s">
        <v>22</v>
      </c>
      <c r="L191">
        <v>1457071200</v>
      </c>
      <c r="M191">
        <v>1457071200</v>
      </c>
      <c r="N191" s="4">
        <f t="shared" si="14"/>
        <v>42433.25</v>
      </c>
      <c r="O191" s="5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ht="16" x14ac:dyDescent="0.4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2"/>
        <v>69</v>
      </c>
      <c r="G192" t="s">
        <v>14</v>
      </c>
      <c r="H192">
        <v>24</v>
      </c>
      <c r="I192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4">
        <f t="shared" si="14"/>
        <v>41429.208333333336</v>
      </c>
      <c r="O192" s="5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ht="16" x14ac:dyDescent="0.4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2"/>
        <v>38</v>
      </c>
      <c r="G193" t="s">
        <v>14</v>
      </c>
      <c r="H193">
        <v>86</v>
      </c>
      <c r="I193">
        <f t="shared" si="13"/>
        <v>37.07</v>
      </c>
      <c r="J193" t="s">
        <v>107</v>
      </c>
      <c r="K193" t="s">
        <v>108</v>
      </c>
      <c r="L193">
        <v>1552366800</v>
      </c>
      <c r="M193">
        <v>1552626000</v>
      </c>
      <c r="N193" s="4">
        <f t="shared" si="14"/>
        <v>43536.208333333328</v>
      </c>
      <c r="O193" s="5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16" x14ac:dyDescent="0.4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2"/>
        <v>20</v>
      </c>
      <c r="G194" t="s">
        <v>14</v>
      </c>
      <c r="H194">
        <v>243</v>
      </c>
      <c r="I194">
        <f t="shared" si="13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4">
        <f t="shared" si="14"/>
        <v>41817.208333333336</v>
      </c>
      <c r="O194" s="5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ht="16" x14ac:dyDescent="0.4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8">ROUND(E195/D195*100,0)</f>
        <v>46</v>
      </c>
      <c r="G195" t="s">
        <v>14</v>
      </c>
      <c r="H195">
        <v>65</v>
      </c>
      <c r="I195">
        <f t="shared" ref="I195:I258" si="19">IF(H195=0,0,ROUND(E195/H195,2))</f>
        <v>46.34</v>
      </c>
      <c r="J195" t="s">
        <v>21</v>
      </c>
      <c r="K195" t="s">
        <v>22</v>
      </c>
      <c r="L195">
        <v>1523163600</v>
      </c>
      <c r="M195">
        <v>1523509200</v>
      </c>
      <c r="N195" s="4">
        <f t="shared" ref="N195:N258" si="20">(((L195/60)/60)/24)+DATE(1970,1,1)</f>
        <v>43198.208333333328</v>
      </c>
      <c r="O195" s="5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LEFT(R195,FIND("/",R195)-1)</f>
        <v>music</v>
      </c>
      <c r="T195" t="str">
        <f t="shared" ref="T195:T258" si="23">RIGHT(R195,LEN(R195)-FIND("/",R195))</f>
        <v>indie rock</v>
      </c>
    </row>
    <row r="196" spans="1:20" ht="16" x14ac:dyDescent="0.4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8"/>
        <v>123</v>
      </c>
      <c r="G196" t="s">
        <v>20</v>
      </c>
      <c r="H196">
        <v>126</v>
      </c>
      <c r="I196">
        <f t="shared" si="19"/>
        <v>69.17</v>
      </c>
      <c r="J196" t="s">
        <v>21</v>
      </c>
      <c r="K196" t="s">
        <v>22</v>
      </c>
      <c r="L196">
        <v>1442206800</v>
      </c>
      <c r="M196">
        <v>1443589200</v>
      </c>
      <c r="N196" s="4">
        <f t="shared" si="20"/>
        <v>42261.208333333328</v>
      </c>
      <c r="O196" s="5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ht="16" x14ac:dyDescent="0.4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8"/>
        <v>362</v>
      </c>
      <c r="G197" t="s">
        <v>20</v>
      </c>
      <c r="H197">
        <v>524</v>
      </c>
      <c r="I197">
        <f t="shared" si="19"/>
        <v>109.08</v>
      </c>
      <c r="J197" t="s">
        <v>21</v>
      </c>
      <c r="K197" t="s">
        <v>22</v>
      </c>
      <c r="L197">
        <v>1532840400</v>
      </c>
      <c r="M197">
        <v>1533445200</v>
      </c>
      <c r="N197" s="4">
        <f t="shared" si="20"/>
        <v>43310.208333333328</v>
      </c>
      <c r="O197" s="5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ht="16" x14ac:dyDescent="0.4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8"/>
        <v>63</v>
      </c>
      <c r="G198" t="s">
        <v>14</v>
      </c>
      <c r="H198">
        <v>100</v>
      </c>
      <c r="I198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4">
        <f t="shared" si="20"/>
        <v>42616.208333333328</v>
      </c>
      <c r="O198" s="5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ht="16" x14ac:dyDescent="0.4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8"/>
        <v>298</v>
      </c>
      <c r="G199" t="s">
        <v>20</v>
      </c>
      <c r="H199">
        <v>1989</v>
      </c>
      <c r="I199">
        <f t="shared" si="19"/>
        <v>82.01</v>
      </c>
      <c r="J199" t="s">
        <v>21</v>
      </c>
      <c r="K199" t="s">
        <v>22</v>
      </c>
      <c r="L199">
        <v>1498194000</v>
      </c>
      <c r="M199">
        <v>1499403600</v>
      </c>
      <c r="N199" s="4">
        <f t="shared" si="20"/>
        <v>42909.208333333328</v>
      </c>
      <c r="O199" s="5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ht="16" x14ac:dyDescent="0.4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8"/>
        <v>10</v>
      </c>
      <c r="G200" t="s">
        <v>14</v>
      </c>
      <c r="H200">
        <v>168</v>
      </c>
      <c r="I200">
        <f t="shared" si="19"/>
        <v>35.96</v>
      </c>
      <c r="J200" t="s">
        <v>21</v>
      </c>
      <c r="K200" t="s">
        <v>22</v>
      </c>
      <c r="L200">
        <v>1281070800</v>
      </c>
      <c r="M200">
        <v>1283576400</v>
      </c>
      <c r="N200" s="4">
        <f t="shared" si="20"/>
        <v>40396.208333333336</v>
      </c>
      <c r="O200" s="5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ht="16" x14ac:dyDescent="0.4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8"/>
        <v>54</v>
      </c>
      <c r="G201" t="s">
        <v>14</v>
      </c>
      <c r="H201">
        <v>13</v>
      </c>
      <c r="I201">
        <f t="shared" si="19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4">
        <f t="shared" si="20"/>
        <v>42192.208333333328</v>
      </c>
      <c r="O201" s="5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ht="16" x14ac:dyDescent="0.4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8"/>
        <v>2</v>
      </c>
      <c r="G202" t="s">
        <v>14</v>
      </c>
      <c r="H202">
        <v>1</v>
      </c>
      <c r="I202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4">
        <f t="shared" si="20"/>
        <v>40262.208333333336</v>
      </c>
      <c r="O202" s="5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16" x14ac:dyDescent="0.4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8"/>
        <v>681</v>
      </c>
      <c r="G203" t="s">
        <v>20</v>
      </c>
      <c r="H203">
        <v>157</v>
      </c>
      <c r="I203">
        <f t="shared" si="19"/>
        <v>91.11</v>
      </c>
      <c r="J203" t="s">
        <v>21</v>
      </c>
      <c r="K203" t="s">
        <v>22</v>
      </c>
      <c r="L203">
        <v>1406264400</v>
      </c>
      <c r="M203">
        <v>1407819600</v>
      </c>
      <c r="N203" s="4">
        <f t="shared" si="20"/>
        <v>41845.208333333336</v>
      </c>
      <c r="O203" s="5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ht="16" x14ac:dyDescent="0.4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8"/>
        <v>79</v>
      </c>
      <c r="G204" t="s">
        <v>74</v>
      </c>
      <c r="H204">
        <v>82</v>
      </c>
      <c r="I204">
        <f t="shared" si="19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4">
        <f t="shared" si="20"/>
        <v>40818.208333333336</v>
      </c>
      <c r="O204" s="5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16" x14ac:dyDescent="0.4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8"/>
        <v>134</v>
      </c>
      <c r="G205" t="s">
        <v>20</v>
      </c>
      <c r="H205">
        <v>4498</v>
      </c>
      <c r="I205">
        <f t="shared" si="19"/>
        <v>43</v>
      </c>
      <c r="J205" t="s">
        <v>26</v>
      </c>
      <c r="K205" t="s">
        <v>27</v>
      </c>
      <c r="L205">
        <v>1484632800</v>
      </c>
      <c r="M205">
        <v>1484805600</v>
      </c>
      <c r="N205" s="4">
        <f t="shared" si="20"/>
        <v>42752.25</v>
      </c>
      <c r="O205" s="5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ht="16" x14ac:dyDescent="0.4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8"/>
        <v>3</v>
      </c>
      <c r="G206" t="s">
        <v>14</v>
      </c>
      <c r="H206">
        <v>40</v>
      </c>
      <c r="I206">
        <f t="shared" si="19"/>
        <v>63.23</v>
      </c>
      <c r="J206" t="s">
        <v>21</v>
      </c>
      <c r="K206" t="s">
        <v>22</v>
      </c>
      <c r="L206">
        <v>1301806800</v>
      </c>
      <c r="M206">
        <v>1302670800</v>
      </c>
      <c r="N206" s="4">
        <f t="shared" si="20"/>
        <v>40636.208333333336</v>
      </c>
      <c r="O206" s="5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ht="16" x14ac:dyDescent="0.4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8"/>
        <v>432</v>
      </c>
      <c r="G207" t="s">
        <v>20</v>
      </c>
      <c r="H207">
        <v>80</v>
      </c>
      <c r="I207">
        <f t="shared" si="19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4">
        <f t="shared" si="20"/>
        <v>43390.208333333328</v>
      </c>
      <c r="O207" s="5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ht="16" x14ac:dyDescent="0.4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8"/>
        <v>39</v>
      </c>
      <c r="G208" t="s">
        <v>74</v>
      </c>
      <c r="H208">
        <v>57</v>
      </c>
      <c r="I208">
        <f t="shared" si="19"/>
        <v>61.33</v>
      </c>
      <c r="J208" t="s">
        <v>21</v>
      </c>
      <c r="K208" t="s">
        <v>22</v>
      </c>
      <c r="L208">
        <v>1267250400</v>
      </c>
      <c r="M208">
        <v>1268028000</v>
      </c>
      <c r="N208" s="4">
        <f t="shared" si="20"/>
        <v>40236.25</v>
      </c>
      <c r="O208" s="5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16" x14ac:dyDescent="0.4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8"/>
        <v>426</v>
      </c>
      <c r="G209" t="s">
        <v>20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4">
        <f t="shared" si="20"/>
        <v>43340.208333333328</v>
      </c>
      <c r="O209" s="5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ht="16" x14ac:dyDescent="0.4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8"/>
        <v>101</v>
      </c>
      <c r="G210" t="s">
        <v>20</v>
      </c>
      <c r="H210">
        <v>2053</v>
      </c>
      <c r="I210">
        <f t="shared" si="19"/>
        <v>96.98</v>
      </c>
      <c r="J210" t="s">
        <v>21</v>
      </c>
      <c r="K210" t="s">
        <v>22</v>
      </c>
      <c r="L210">
        <v>1510207200</v>
      </c>
      <c r="M210">
        <v>1512280800</v>
      </c>
      <c r="N210" s="4">
        <f t="shared" si="20"/>
        <v>43048.25</v>
      </c>
      <c r="O210" s="5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16" x14ac:dyDescent="0.4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8"/>
        <v>21</v>
      </c>
      <c r="G211" t="s">
        <v>47</v>
      </c>
      <c r="H211">
        <v>808</v>
      </c>
      <c r="I211">
        <f t="shared" si="19"/>
        <v>51</v>
      </c>
      <c r="J211" t="s">
        <v>26</v>
      </c>
      <c r="K211" t="s">
        <v>27</v>
      </c>
      <c r="L211">
        <v>1462510800</v>
      </c>
      <c r="M211">
        <v>1463115600</v>
      </c>
      <c r="N211" s="4">
        <f t="shared" si="20"/>
        <v>42496.208333333328</v>
      </c>
      <c r="O211" s="5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ht="16" x14ac:dyDescent="0.4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8"/>
        <v>67</v>
      </c>
      <c r="G212" t="s">
        <v>14</v>
      </c>
      <c r="H212">
        <v>226</v>
      </c>
      <c r="I212">
        <f t="shared" si="19"/>
        <v>28.04</v>
      </c>
      <c r="J212" t="s">
        <v>36</v>
      </c>
      <c r="K212" t="s">
        <v>37</v>
      </c>
      <c r="L212">
        <v>1488520800</v>
      </c>
      <c r="M212">
        <v>1490850000</v>
      </c>
      <c r="N212" s="4">
        <f t="shared" si="20"/>
        <v>42797.25</v>
      </c>
      <c r="O212" s="5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16" x14ac:dyDescent="0.4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8"/>
        <v>95</v>
      </c>
      <c r="G213" t="s">
        <v>14</v>
      </c>
      <c r="H213">
        <v>1625</v>
      </c>
      <c r="I213">
        <f t="shared" si="19"/>
        <v>60.98</v>
      </c>
      <c r="J213" t="s">
        <v>21</v>
      </c>
      <c r="K213" t="s">
        <v>22</v>
      </c>
      <c r="L213">
        <v>1377579600</v>
      </c>
      <c r="M213">
        <v>1379653200</v>
      </c>
      <c r="N213" s="4">
        <f t="shared" si="20"/>
        <v>41513.208333333336</v>
      </c>
      <c r="O213" s="5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16" x14ac:dyDescent="0.4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8"/>
        <v>152</v>
      </c>
      <c r="G214" t="s">
        <v>20</v>
      </c>
      <c r="H214">
        <v>168</v>
      </c>
      <c r="I214">
        <f t="shared" si="19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4">
        <f t="shared" si="20"/>
        <v>43814.25</v>
      </c>
      <c r="O214" s="5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16" x14ac:dyDescent="0.4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8"/>
        <v>195</v>
      </c>
      <c r="G215" t="s">
        <v>20</v>
      </c>
      <c r="H215">
        <v>4289</v>
      </c>
      <c r="I215">
        <f t="shared" si="19"/>
        <v>40</v>
      </c>
      <c r="J215" t="s">
        <v>21</v>
      </c>
      <c r="K215" t="s">
        <v>22</v>
      </c>
      <c r="L215">
        <v>1289019600</v>
      </c>
      <c r="M215">
        <v>1289714400</v>
      </c>
      <c r="N215" s="4">
        <f t="shared" si="20"/>
        <v>40488.208333333336</v>
      </c>
      <c r="O215" s="5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ht="16" x14ac:dyDescent="0.4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8"/>
        <v>1023</v>
      </c>
      <c r="G216" t="s">
        <v>20</v>
      </c>
      <c r="H216">
        <v>165</v>
      </c>
      <c r="I216">
        <f t="shared" si="19"/>
        <v>86.81</v>
      </c>
      <c r="J216" t="s">
        <v>21</v>
      </c>
      <c r="K216" t="s">
        <v>22</v>
      </c>
      <c r="L216">
        <v>1282194000</v>
      </c>
      <c r="M216">
        <v>1282712400</v>
      </c>
      <c r="N216" s="4">
        <f t="shared" si="20"/>
        <v>40409.208333333336</v>
      </c>
      <c r="O216" s="5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ht="16" x14ac:dyDescent="0.4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8"/>
        <v>4</v>
      </c>
      <c r="G217" t="s">
        <v>14</v>
      </c>
      <c r="H217">
        <v>143</v>
      </c>
      <c r="I217">
        <f t="shared" si="19"/>
        <v>42.13</v>
      </c>
      <c r="J217" t="s">
        <v>21</v>
      </c>
      <c r="K217" t="s">
        <v>22</v>
      </c>
      <c r="L217">
        <v>1550037600</v>
      </c>
      <c r="M217">
        <v>1550210400</v>
      </c>
      <c r="N217" s="4">
        <f t="shared" si="20"/>
        <v>43509.25</v>
      </c>
      <c r="O217" s="5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ht="16" x14ac:dyDescent="0.4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8"/>
        <v>155</v>
      </c>
      <c r="G218" t="s">
        <v>20</v>
      </c>
      <c r="H218">
        <v>1815</v>
      </c>
      <c r="I218">
        <f t="shared" si="19"/>
        <v>103.98</v>
      </c>
      <c r="J218" t="s">
        <v>21</v>
      </c>
      <c r="K218" t="s">
        <v>22</v>
      </c>
      <c r="L218">
        <v>1321941600</v>
      </c>
      <c r="M218">
        <v>1322114400</v>
      </c>
      <c r="N218" s="4">
        <f t="shared" si="20"/>
        <v>40869.25</v>
      </c>
      <c r="O218" s="5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ht="16" x14ac:dyDescent="0.4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8"/>
        <v>45</v>
      </c>
      <c r="G219" t="s">
        <v>14</v>
      </c>
      <c r="H219">
        <v>934</v>
      </c>
      <c r="I219">
        <f t="shared" si="19"/>
        <v>62</v>
      </c>
      <c r="J219" t="s">
        <v>21</v>
      </c>
      <c r="K219" t="s">
        <v>22</v>
      </c>
      <c r="L219">
        <v>1556427600</v>
      </c>
      <c r="M219">
        <v>1557205200</v>
      </c>
      <c r="N219" s="4">
        <f t="shared" si="20"/>
        <v>43583.208333333328</v>
      </c>
      <c r="O219" s="5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ht="16" x14ac:dyDescent="0.4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8"/>
        <v>216</v>
      </c>
      <c r="G220" t="s">
        <v>20</v>
      </c>
      <c r="H220">
        <v>397</v>
      </c>
      <c r="I220">
        <f t="shared" si="19"/>
        <v>31.01</v>
      </c>
      <c r="J220" t="s">
        <v>40</v>
      </c>
      <c r="K220" t="s">
        <v>41</v>
      </c>
      <c r="L220">
        <v>1320991200</v>
      </c>
      <c r="M220">
        <v>1323928800</v>
      </c>
      <c r="N220" s="4">
        <f t="shared" si="20"/>
        <v>40858.25</v>
      </c>
      <c r="O220" s="5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ht="16" x14ac:dyDescent="0.4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8"/>
        <v>332</v>
      </c>
      <c r="G221" t="s">
        <v>20</v>
      </c>
      <c r="H221">
        <v>1539</v>
      </c>
      <c r="I221">
        <f t="shared" si="19"/>
        <v>89.99</v>
      </c>
      <c r="J221" t="s">
        <v>21</v>
      </c>
      <c r="K221" t="s">
        <v>22</v>
      </c>
      <c r="L221">
        <v>1345093200</v>
      </c>
      <c r="M221">
        <v>1346130000</v>
      </c>
      <c r="N221" s="4">
        <f t="shared" si="20"/>
        <v>41137.208333333336</v>
      </c>
      <c r="O221" s="5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ht="16" x14ac:dyDescent="0.4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8"/>
        <v>8</v>
      </c>
      <c r="G222" t="s">
        <v>14</v>
      </c>
      <c r="H222">
        <v>17</v>
      </c>
      <c r="I222">
        <f t="shared" si="19"/>
        <v>39.24</v>
      </c>
      <c r="J222" t="s">
        <v>21</v>
      </c>
      <c r="K222" t="s">
        <v>22</v>
      </c>
      <c r="L222">
        <v>1309496400</v>
      </c>
      <c r="M222">
        <v>1311051600</v>
      </c>
      <c r="N222" s="4">
        <f t="shared" si="20"/>
        <v>40725.208333333336</v>
      </c>
      <c r="O222" s="5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16" x14ac:dyDescent="0.4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8"/>
        <v>99</v>
      </c>
      <c r="G223" t="s">
        <v>14</v>
      </c>
      <c r="H223">
        <v>2179</v>
      </c>
      <c r="I223">
        <f t="shared" si="19"/>
        <v>54.99</v>
      </c>
      <c r="J223" t="s">
        <v>21</v>
      </c>
      <c r="K223" t="s">
        <v>22</v>
      </c>
      <c r="L223">
        <v>1340254800</v>
      </c>
      <c r="M223">
        <v>1340427600</v>
      </c>
      <c r="N223" s="4">
        <f t="shared" si="20"/>
        <v>41081.208333333336</v>
      </c>
      <c r="O223" s="5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ht="16" x14ac:dyDescent="0.4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8"/>
        <v>138</v>
      </c>
      <c r="G224" t="s">
        <v>20</v>
      </c>
      <c r="H224">
        <v>138</v>
      </c>
      <c r="I224">
        <f t="shared" si="19"/>
        <v>47.99</v>
      </c>
      <c r="J224" t="s">
        <v>21</v>
      </c>
      <c r="K224" t="s">
        <v>22</v>
      </c>
      <c r="L224">
        <v>1412226000</v>
      </c>
      <c r="M224">
        <v>1412312400</v>
      </c>
      <c r="N224" s="4">
        <f t="shared" si="20"/>
        <v>41914.208333333336</v>
      </c>
      <c r="O224" s="5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ht="16" x14ac:dyDescent="0.4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8"/>
        <v>94</v>
      </c>
      <c r="G225" t="s">
        <v>14</v>
      </c>
      <c r="H225">
        <v>931</v>
      </c>
      <c r="I225">
        <f t="shared" si="19"/>
        <v>87.97</v>
      </c>
      <c r="J225" t="s">
        <v>21</v>
      </c>
      <c r="K225" t="s">
        <v>22</v>
      </c>
      <c r="L225">
        <v>1458104400</v>
      </c>
      <c r="M225">
        <v>1459314000</v>
      </c>
      <c r="N225" s="4">
        <f t="shared" si="20"/>
        <v>42445.208333333328</v>
      </c>
      <c r="O225" s="5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ht="16" x14ac:dyDescent="0.4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8"/>
        <v>404</v>
      </c>
      <c r="G226" t="s">
        <v>20</v>
      </c>
      <c r="H226">
        <v>3594</v>
      </c>
      <c r="I226">
        <f t="shared" si="19"/>
        <v>52</v>
      </c>
      <c r="J226" t="s">
        <v>21</v>
      </c>
      <c r="K226" t="s">
        <v>22</v>
      </c>
      <c r="L226">
        <v>1411534800</v>
      </c>
      <c r="M226">
        <v>1415426400</v>
      </c>
      <c r="N226" s="4">
        <f t="shared" si="20"/>
        <v>41906.208333333336</v>
      </c>
      <c r="O226" s="5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ht="16" x14ac:dyDescent="0.4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8"/>
        <v>260</v>
      </c>
      <c r="G227" t="s">
        <v>20</v>
      </c>
      <c r="H227">
        <v>5880</v>
      </c>
      <c r="I227">
        <f t="shared" si="19"/>
        <v>30</v>
      </c>
      <c r="J227" t="s">
        <v>21</v>
      </c>
      <c r="K227" t="s">
        <v>22</v>
      </c>
      <c r="L227">
        <v>1399093200</v>
      </c>
      <c r="M227">
        <v>1399093200</v>
      </c>
      <c r="N227" s="4">
        <f t="shared" si="20"/>
        <v>41762.208333333336</v>
      </c>
      <c r="O227" s="5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ht="16" x14ac:dyDescent="0.4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8"/>
        <v>367</v>
      </c>
      <c r="G228" t="s">
        <v>20</v>
      </c>
      <c r="H228">
        <v>112</v>
      </c>
      <c r="I228">
        <f t="shared" si="19"/>
        <v>98.21</v>
      </c>
      <c r="J228" t="s">
        <v>21</v>
      </c>
      <c r="K228" t="s">
        <v>22</v>
      </c>
      <c r="L228">
        <v>1270702800</v>
      </c>
      <c r="M228">
        <v>1273899600</v>
      </c>
      <c r="N228" s="4">
        <f t="shared" si="20"/>
        <v>40276.208333333336</v>
      </c>
      <c r="O228" s="5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16" x14ac:dyDescent="0.4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8"/>
        <v>169</v>
      </c>
      <c r="G229" t="s">
        <v>20</v>
      </c>
      <c r="H229">
        <v>943</v>
      </c>
      <c r="I229">
        <f t="shared" si="19"/>
        <v>108.96</v>
      </c>
      <c r="J229" t="s">
        <v>21</v>
      </c>
      <c r="K229" t="s">
        <v>22</v>
      </c>
      <c r="L229">
        <v>1431666000</v>
      </c>
      <c r="M229">
        <v>1432184400</v>
      </c>
      <c r="N229" s="4">
        <f t="shared" si="20"/>
        <v>42139.208333333328</v>
      </c>
      <c r="O229" s="5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ht="16" x14ac:dyDescent="0.4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8"/>
        <v>120</v>
      </c>
      <c r="G230" t="s">
        <v>20</v>
      </c>
      <c r="H230">
        <v>2468</v>
      </c>
      <c r="I230">
        <f t="shared" si="19"/>
        <v>67</v>
      </c>
      <c r="J230" t="s">
        <v>21</v>
      </c>
      <c r="K230" t="s">
        <v>22</v>
      </c>
      <c r="L230">
        <v>1472619600</v>
      </c>
      <c r="M230">
        <v>1474779600</v>
      </c>
      <c r="N230" s="4">
        <f t="shared" si="20"/>
        <v>42613.208333333328</v>
      </c>
      <c r="O230" s="5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ht="16" x14ac:dyDescent="0.4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8"/>
        <v>194</v>
      </c>
      <c r="G231" t="s">
        <v>20</v>
      </c>
      <c r="H231">
        <v>2551</v>
      </c>
      <c r="I231">
        <f t="shared" si="19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4">
        <f t="shared" si="20"/>
        <v>42887.208333333328</v>
      </c>
      <c r="O231" s="5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ht="16" x14ac:dyDescent="0.4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8"/>
        <v>420</v>
      </c>
      <c r="G232" t="s">
        <v>20</v>
      </c>
      <c r="H232">
        <v>101</v>
      </c>
      <c r="I232">
        <f t="shared" si="19"/>
        <v>99.84</v>
      </c>
      <c r="J232" t="s">
        <v>21</v>
      </c>
      <c r="K232" t="s">
        <v>22</v>
      </c>
      <c r="L232">
        <v>1575612000</v>
      </c>
      <c r="M232">
        <v>1575612000</v>
      </c>
      <c r="N232" s="4">
        <f t="shared" si="20"/>
        <v>43805.25</v>
      </c>
      <c r="O232" s="5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ht="16" x14ac:dyDescent="0.4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8"/>
        <v>77</v>
      </c>
      <c r="G233" t="s">
        <v>74</v>
      </c>
      <c r="H233">
        <v>67</v>
      </c>
      <c r="I233">
        <f t="shared" si="19"/>
        <v>82.43</v>
      </c>
      <c r="J233" t="s">
        <v>21</v>
      </c>
      <c r="K233" t="s">
        <v>22</v>
      </c>
      <c r="L233">
        <v>1369112400</v>
      </c>
      <c r="M233">
        <v>1374123600</v>
      </c>
      <c r="N233" s="4">
        <f t="shared" si="20"/>
        <v>41415.208333333336</v>
      </c>
      <c r="O233" s="5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ht="16" x14ac:dyDescent="0.4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8"/>
        <v>171</v>
      </c>
      <c r="G234" t="s">
        <v>20</v>
      </c>
      <c r="H234">
        <v>92</v>
      </c>
      <c r="I234">
        <f t="shared" si="19"/>
        <v>63.29</v>
      </c>
      <c r="J234" t="s">
        <v>21</v>
      </c>
      <c r="K234" t="s">
        <v>22</v>
      </c>
      <c r="L234">
        <v>1469422800</v>
      </c>
      <c r="M234">
        <v>1469509200</v>
      </c>
      <c r="N234" s="4">
        <f t="shared" si="20"/>
        <v>42576.208333333328</v>
      </c>
      <c r="O234" s="5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ht="16" x14ac:dyDescent="0.4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8"/>
        <v>158</v>
      </c>
      <c r="G235" t="s">
        <v>20</v>
      </c>
      <c r="H235">
        <v>62</v>
      </c>
      <c r="I235">
        <f t="shared" si="19"/>
        <v>96.77</v>
      </c>
      <c r="J235" t="s">
        <v>21</v>
      </c>
      <c r="K235" t="s">
        <v>22</v>
      </c>
      <c r="L235">
        <v>1307854800</v>
      </c>
      <c r="M235">
        <v>1309237200</v>
      </c>
      <c r="N235" s="4">
        <f t="shared" si="20"/>
        <v>40706.208333333336</v>
      </c>
      <c r="O235" s="5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ht="16" x14ac:dyDescent="0.4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8"/>
        <v>109</v>
      </c>
      <c r="G236" t="s">
        <v>20</v>
      </c>
      <c r="H236">
        <v>149</v>
      </c>
      <c r="I236">
        <f t="shared" si="19"/>
        <v>54.91</v>
      </c>
      <c r="J236" t="s">
        <v>107</v>
      </c>
      <c r="K236" t="s">
        <v>108</v>
      </c>
      <c r="L236">
        <v>1503378000</v>
      </c>
      <c r="M236">
        <v>1503982800</v>
      </c>
      <c r="N236" s="4">
        <f t="shared" si="20"/>
        <v>42969.208333333328</v>
      </c>
      <c r="O236" s="5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16" x14ac:dyDescent="0.4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8"/>
        <v>42</v>
      </c>
      <c r="G237" t="s">
        <v>14</v>
      </c>
      <c r="H237">
        <v>92</v>
      </c>
      <c r="I237">
        <f t="shared" si="19"/>
        <v>39.01</v>
      </c>
      <c r="J237" t="s">
        <v>21</v>
      </c>
      <c r="K237" t="s">
        <v>22</v>
      </c>
      <c r="L237">
        <v>1486965600</v>
      </c>
      <c r="M237">
        <v>1487397600</v>
      </c>
      <c r="N237" s="4">
        <f t="shared" si="20"/>
        <v>42779.25</v>
      </c>
      <c r="O237" s="5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ht="16" x14ac:dyDescent="0.4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8"/>
        <v>11</v>
      </c>
      <c r="G238" t="s">
        <v>14</v>
      </c>
      <c r="H238">
        <v>57</v>
      </c>
      <c r="I238">
        <f t="shared" si="19"/>
        <v>75.84</v>
      </c>
      <c r="J238" t="s">
        <v>26</v>
      </c>
      <c r="K238" t="s">
        <v>27</v>
      </c>
      <c r="L238">
        <v>1561438800</v>
      </c>
      <c r="M238">
        <v>1562043600</v>
      </c>
      <c r="N238" s="4">
        <f t="shared" si="20"/>
        <v>43641.208333333328</v>
      </c>
      <c r="O238" s="5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16" x14ac:dyDescent="0.4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8"/>
        <v>159</v>
      </c>
      <c r="G239" t="s">
        <v>20</v>
      </c>
      <c r="H239">
        <v>329</v>
      </c>
      <c r="I239">
        <f t="shared" si="19"/>
        <v>45.05</v>
      </c>
      <c r="J239" t="s">
        <v>21</v>
      </c>
      <c r="K239" t="s">
        <v>22</v>
      </c>
      <c r="L239">
        <v>1398402000</v>
      </c>
      <c r="M239">
        <v>1398574800</v>
      </c>
      <c r="N239" s="4">
        <f t="shared" si="20"/>
        <v>41754.208333333336</v>
      </c>
      <c r="O239" s="5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ht="16" x14ac:dyDescent="0.4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8"/>
        <v>422</v>
      </c>
      <c r="G240" t="s">
        <v>20</v>
      </c>
      <c r="H240">
        <v>97</v>
      </c>
      <c r="I240">
        <f t="shared" si="19"/>
        <v>104.52</v>
      </c>
      <c r="J240" t="s">
        <v>36</v>
      </c>
      <c r="K240" t="s">
        <v>37</v>
      </c>
      <c r="L240">
        <v>1513231200</v>
      </c>
      <c r="M240">
        <v>1515391200</v>
      </c>
      <c r="N240" s="4">
        <f t="shared" si="20"/>
        <v>43083.25</v>
      </c>
      <c r="O240" s="5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16" x14ac:dyDescent="0.4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8"/>
        <v>98</v>
      </c>
      <c r="G241" t="s">
        <v>14</v>
      </c>
      <c r="H241">
        <v>41</v>
      </c>
      <c r="I241">
        <f t="shared" si="19"/>
        <v>76.27</v>
      </c>
      <c r="J241" t="s">
        <v>21</v>
      </c>
      <c r="K241" t="s">
        <v>22</v>
      </c>
      <c r="L241">
        <v>1440824400</v>
      </c>
      <c r="M241">
        <v>1441170000</v>
      </c>
      <c r="N241" s="4">
        <f t="shared" si="20"/>
        <v>42245.208333333328</v>
      </c>
      <c r="O241" s="5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ht="16" x14ac:dyDescent="0.4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8"/>
        <v>419</v>
      </c>
      <c r="G242" t="s">
        <v>20</v>
      </c>
      <c r="H242">
        <v>1784</v>
      </c>
      <c r="I242">
        <f t="shared" si="19"/>
        <v>69.02</v>
      </c>
      <c r="J242" t="s">
        <v>21</v>
      </c>
      <c r="K242" t="s">
        <v>22</v>
      </c>
      <c r="L242">
        <v>1281070800</v>
      </c>
      <c r="M242">
        <v>1281157200</v>
      </c>
      <c r="N242" s="4">
        <f t="shared" si="20"/>
        <v>40396.208333333336</v>
      </c>
      <c r="O242" s="5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16" x14ac:dyDescent="0.4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8"/>
        <v>102</v>
      </c>
      <c r="G243" t="s">
        <v>20</v>
      </c>
      <c r="H243">
        <v>1684</v>
      </c>
      <c r="I243">
        <f t="shared" si="19"/>
        <v>101.98</v>
      </c>
      <c r="J243" t="s">
        <v>26</v>
      </c>
      <c r="K243" t="s">
        <v>27</v>
      </c>
      <c r="L243">
        <v>1397365200</v>
      </c>
      <c r="M243">
        <v>1398229200</v>
      </c>
      <c r="N243" s="4">
        <f t="shared" si="20"/>
        <v>41742.208333333336</v>
      </c>
      <c r="O243" s="5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ht="16" x14ac:dyDescent="0.4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8"/>
        <v>128</v>
      </c>
      <c r="G244" t="s">
        <v>20</v>
      </c>
      <c r="H244">
        <v>250</v>
      </c>
      <c r="I244">
        <f t="shared" si="19"/>
        <v>42.92</v>
      </c>
      <c r="J244" t="s">
        <v>21</v>
      </c>
      <c r="K244" t="s">
        <v>22</v>
      </c>
      <c r="L244">
        <v>1494392400</v>
      </c>
      <c r="M244">
        <v>1495256400</v>
      </c>
      <c r="N244" s="4">
        <f t="shared" si="20"/>
        <v>42865.208333333328</v>
      </c>
      <c r="O244" s="5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16" x14ac:dyDescent="0.4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8"/>
        <v>445</v>
      </c>
      <c r="G245" t="s">
        <v>20</v>
      </c>
      <c r="H245">
        <v>238</v>
      </c>
      <c r="I245">
        <f t="shared" si="19"/>
        <v>43.03</v>
      </c>
      <c r="J245" t="s">
        <v>21</v>
      </c>
      <c r="K245" t="s">
        <v>22</v>
      </c>
      <c r="L245">
        <v>1520143200</v>
      </c>
      <c r="M245">
        <v>1520402400</v>
      </c>
      <c r="N245" s="4">
        <f t="shared" si="20"/>
        <v>43163.25</v>
      </c>
      <c r="O245" s="5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16" x14ac:dyDescent="0.4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8"/>
        <v>570</v>
      </c>
      <c r="G246" t="s">
        <v>20</v>
      </c>
      <c r="H246">
        <v>53</v>
      </c>
      <c r="I246">
        <f t="shared" si="19"/>
        <v>75.25</v>
      </c>
      <c r="J246" t="s">
        <v>21</v>
      </c>
      <c r="K246" t="s">
        <v>22</v>
      </c>
      <c r="L246">
        <v>1405314000</v>
      </c>
      <c r="M246">
        <v>1409806800</v>
      </c>
      <c r="N246" s="4">
        <f t="shared" si="20"/>
        <v>41834.208333333336</v>
      </c>
      <c r="O246" s="5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ht="16" x14ac:dyDescent="0.4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8"/>
        <v>509</v>
      </c>
      <c r="G247" t="s">
        <v>20</v>
      </c>
      <c r="H247">
        <v>214</v>
      </c>
      <c r="I247">
        <f t="shared" si="19"/>
        <v>69.02</v>
      </c>
      <c r="J247" t="s">
        <v>21</v>
      </c>
      <c r="K247" t="s">
        <v>22</v>
      </c>
      <c r="L247">
        <v>1396846800</v>
      </c>
      <c r="M247">
        <v>1396933200</v>
      </c>
      <c r="N247" s="4">
        <f t="shared" si="20"/>
        <v>41736.208333333336</v>
      </c>
      <c r="O247" s="5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16" x14ac:dyDescent="0.4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8"/>
        <v>326</v>
      </c>
      <c r="G248" t="s">
        <v>20</v>
      </c>
      <c r="H248">
        <v>222</v>
      </c>
      <c r="I248">
        <f t="shared" si="19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4">
        <f t="shared" si="20"/>
        <v>41491.208333333336</v>
      </c>
      <c r="O248" s="5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ht="16" x14ac:dyDescent="0.4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8"/>
        <v>933</v>
      </c>
      <c r="G249" t="s">
        <v>20</v>
      </c>
      <c r="H249">
        <v>1884</v>
      </c>
      <c r="I249">
        <f t="shared" si="19"/>
        <v>98.01</v>
      </c>
      <c r="J249" t="s">
        <v>21</v>
      </c>
      <c r="K249" t="s">
        <v>22</v>
      </c>
      <c r="L249">
        <v>1482386400</v>
      </c>
      <c r="M249">
        <v>1483682400</v>
      </c>
      <c r="N249" s="4">
        <f t="shared" si="20"/>
        <v>42726.25</v>
      </c>
      <c r="O249" s="5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ht="16" x14ac:dyDescent="0.4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8"/>
        <v>211</v>
      </c>
      <c r="G250" t="s">
        <v>20</v>
      </c>
      <c r="H250">
        <v>218</v>
      </c>
      <c r="I250">
        <f t="shared" si="19"/>
        <v>60.11</v>
      </c>
      <c r="J250" t="s">
        <v>26</v>
      </c>
      <c r="K250" t="s">
        <v>27</v>
      </c>
      <c r="L250">
        <v>1420005600</v>
      </c>
      <c r="M250">
        <v>1420437600</v>
      </c>
      <c r="N250" s="4">
        <f t="shared" si="20"/>
        <v>42004.25</v>
      </c>
      <c r="O250" s="5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ht="16" x14ac:dyDescent="0.4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8"/>
        <v>273</v>
      </c>
      <c r="G251" t="s">
        <v>20</v>
      </c>
      <c r="H251">
        <v>6465</v>
      </c>
      <c r="I251">
        <f t="shared" si="19"/>
        <v>26</v>
      </c>
      <c r="J251" t="s">
        <v>21</v>
      </c>
      <c r="K251" t="s">
        <v>22</v>
      </c>
      <c r="L251">
        <v>1420178400</v>
      </c>
      <c r="M251">
        <v>1420783200</v>
      </c>
      <c r="N251" s="4">
        <f t="shared" si="20"/>
        <v>42006.25</v>
      </c>
      <c r="O251" s="5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ht="16" x14ac:dyDescent="0.4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8"/>
        <v>3</v>
      </c>
      <c r="G252" t="s">
        <v>14</v>
      </c>
      <c r="H252">
        <v>1</v>
      </c>
      <c r="I252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4">
        <f t="shared" si="20"/>
        <v>40203.25</v>
      </c>
      <c r="O252" s="5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ht="16" x14ac:dyDescent="0.4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8"/>
        <v>54</v>
      </c>
      <c r="G253" t="s">
        <v>14</v>
      </c>
      <c r="H253">
        <v>101</v>
      </c>
      <c r="I253">
        <f t="shared" si="19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4">
        <f t="shared" si="20"/>
        <v>41252.25</v>
      </c>
      <c r="O253" s="5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16" x14ac:dyDescent="0.4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8"/>
        <v>626</v>
      </c>
      <c r="G254" t="s">
        <v>20</v>
      </c>
      <c r="H254">
        <v>59</v>
      </c>
      <c r="I254">
        <f t="shared" si="19"/>
        <v>106.15</v>
      </c>
      <c r="J254" t="s">
        <v>21</v>
      </c>
      <c r="K254" t="s">
        <v>22</v>
      </c>
      <c r="L254">
        <v>1382677200</v>
      </c>
      <c r="M254">
        <v>1383109200</v>
      </c>
      <c r="N254" s="4">
        <f t="shared" si="20"/>
        <v>41572.208333333336</v>
      </c>
      <c r="O254" s="5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ht="16" x14ac:dyDescent="0.4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8"/>
        <v>89</v>
      </c>
      <c r="G255" t="s">
        <v>14</v>
      </c>
      <c r="H255">
        <v>1335</v>
      </c>
      <c r="I255">
        <f t="shared" si="19"/>
        <v>81.02</v>
      </c>
      <c r="J255" t="s">
        <v>15</v>
      </c>
      <c r="K255" t="s">
        <v>16</v>
      </c>
      <c r="L255">
        <v>1302238800</v>
      </c>
      <c r="M255">
        <v>1303275600</v>
      </c>
      <c r="N255" s="4">
        <f t="shared" si="20"/>
        <v>40641.208333333336</v>
      </c>
      <c r="O255" s="5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16" x14ac:dyDescent="0.4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8"/>
        <v>185</v>
      </c>
      <c r="G256" t="s">
        <v>20</v>
      </c>
      <c r="H256">
        <v>88</v>
      </c>
      <c r="I256">
        <f t="shared" si="19"/>
        <v>96.65</v>
      </c>
      <c r="J256" t="s">
        <v>21</v>
      </c>
      <c r="K256" t="s">
        <v>22</v>
      </c>
      <c r="L256">
        <v>1487656800</v>
      </c>
      <c r="M256">
        <v>1487829600</v>
      </c>
      <c r="N256" s="4">
        <f t="shared" si="20"/>
        <v>42787.25</v>
      </c>
      <c r="O256" s="5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16" x14ac:dyDescent="0.4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8"/>
        <v>120</v>
      </c>
      <c r="G257" t="s">
        <v>20</v>
      </c>
      <c r="H257">
        <v>1697</v>
      </c>
      <c r="I257">
        <f t="shared" si="19"/>
        <v>57</v>
      </c>
      <c r="J257" t="s">
        <v>21</v>
      </c>
      <c r="K257" t="s">
        <v>22</v>
      </c>
      <c r="L257">
        <v>1297836000</v>
      </c>
      <c r="M257">
        <v>1298268000</v>
      </c>
      <c r="N257" s="4">
        <f t="shared" si="20"/>
        <v>40590.25</v>
      </c>
      <c r="O257" s="5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ht="16" x14ac:dyDescent="0.4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8"/>
        <v>23</v>
      </c>
      <c r="G258" t="s">
        <v>14</v>
      </c>
      <c r="H258">
        <v>15</v>
      </c>
      <c r="I258">
        <f t="shared" si="19"/>
        <v>63.93</v>
      </c>
      <c r="J258" t="s">
        <v>40</v>
      </c>
      <c r="K258" t="s">
        <v>41</v>
      </c>
      <c r="L258">
        <v>1453615200</v>
      </c>
      <c r="M258">
        <v>1456812000</v>
      </c>
      <c r="N258" s="4">
        <f t="shared" si="20"/>
        <v>42393.25</v>
      </c>
      <c r="O258" s="5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ht="16" x14ac:dyDescent="0.4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4">ROUND(E259/D259*100,0)</f>
        <v>146</v>
      </c>
      <c r="G259" t="s">
        <v>20</v>
      </c>
      <c r="H259">
        <v>92</v>
      </c>
      <c r="I259">
        <f t="shared" ref="I259:I322" si="25">IF(H259=0,0,ROUND(E259/H259,2))</f>
        <v>90.46</v>
      </c>
      <c r="J259" t="s">
        <v>21</v>
      </c>
      <c r="K259" t="s">
        <v>22</v>
      </c>
      <c r="L259">
        <v>1362463200</v>
      </c>
      <c r="M259">
        <v>1363669200</v>
      </c>
      <c r="N259" s="4">
        <f t="shared" ref="N259:N322" si="26">(((L259/60)/60)/24)+DATE(1970,1,1)</f>
        <v>41338.25</v>
      </c>
      <c r="O259" s="5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LEFT(R259,FIND("/",R259)-1)</f>
        <v>theater</v>
      </c>
      <c r="T259" t="str">
        <f t="shared" ref="T259:T322" si="29">RIGHT(R259,LEN(R259)-FIND("/",R259))</f>
        <v>plays</v>
      </c>
    </row>
    <row r="260" spans="1:20" ht="16" x14ac:dyDescent="0.4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4"/>
        <v>268</v>
      </c>
      <c r="G260" t="s">
        <v>20</v>
      </c>
      <c r="H260">
        <v>186</v>
      </c>
      <c r="I260">
        <f t="shared" si="25"/>
        <v>72.17</v>
      </c>
      <c r="J260" t="s">
        <v>21</v>
      </c>
      <c r="K260" t="s">
        <v>22</v>
      </c>
      <c r="L260">
        <v>1481176800</v>
      </c>
      <c r="M260">
        <v>1482904800</v>
      </c>
      <c r="N260" s="4">
        <f t="shared" si="26"/>
        <v>42712.25</v>
      </c>
      <c r="O260" s="5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16" x14ac:dyDescent="0.4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4"/>
        <v>598</v>
      </c>
      <c r="G261" t="s">
        <v>20</v>
      </c>
      <c r="H261">
        <v>138</v>
      </c>
      <c r="I261">
        <f t="shared" si="25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4">
        <f t="shared" si="26"/>
        <v>41251.25</v>
      </c>
      <c r="O261" s="5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ht="16" x14ac:dyDescent="0.4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4"/>
        <v>158</v>
      </c>
      <c r="G262" t="s">
        <v>20</v>
      </c>
      <c r="H262">
        <v>261</v>
      </c>
      <c r="I262">
        <f t="shared" si="25"/>
        <v>38.07</v>
      </c>
      <c r="J262" t="s">
        <v>21</v>
      </c>
      <c r="K262" t="s">
        <v>22</v>
      </c>
      <c r="L262">
        <v>1348808400</v>
      </c>
      <c r="M262">
        <v>1349845200</v>
      </c>
      <c r="N262" s="4">
        <f t="shared" si="26"/>
        <v>41180.208333333336</v>
      </c>
      <c r="O262" s="5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16" x14ac:dyDescent="0.4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4"/>
        <v>31</v>
      </c>
      <c r="G263" t="s">
        <v>14</v>
      </c>
      <c r="H263">
        <v>454</v>
      </c>
      <c r="I263">
        <f t="shared" si="25"/>
        <v>57.94</v>
      </c>
      <c r="J263" t="s">
        <v>21</v>
      </c>
      <c r="K263" t="s">
        <v>22</v>
      </c>
      <c r="L263">
        <v>1282712400</v>
      </c>
      <c r="M263">
        <v>1283058000</v>
      </c>
      <c r="N263" s="4">
        <f t="shared" si="26"/>
        <v>40415.208333333336</v>
      </c>
      <c r="O263" s="5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ht="16" x14ac:dyDescent="0.4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4"/>
        <v>313</v>
      </c>
      <c r="G264" t="s">
        <v>20</v>
      </c>
      <c r="H264">
        <v>107</v>
      </c>
      <c r="I264">
        <f t="shared" si="25"/>
        <v>49.79</v>
      </c>
      <c r="J264" t="s">
        <v>21</v>
      </c>
      <c r="K264" t="s">
        <v>22</v>
      </c>
      <c r="L264">
        <v>1301979600</v>
      </c>
      <c r="M264">
        <v>1304226000</v>
      </c>
      <c r="N264" s="4">
        <f t="shared" si="26"/>
        <v>40638.208333333336</v>
      </c>
      <c r="O264" s="5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ht="16" x14ac:dyDescent="0.4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4"/>
        <v>371</v>
      </c>
      <c r="G265" t="s">
        <v>20</v>
      </c>
      <c r="H265">
        <v>199</v>
      </c>
      <c r="I265">
        <f t="shared" si="25"/>
        <v>54.05</v>
      </c>
      <c r="J265" t="s">
        <v>21</v>
      </c>
      <c r="K265" t="s">
        <v>22</v>
      </c>
      <c r="L265">
        <v>1263016800</v>
      </c>
      <c r="M265">
        <v>1263016800</v>
      </c>
      <c r="N265" s="4">
        <f t="shared" si="26"/>
        <v>40187.25</v>
      </c>
      <c r="O265" s="5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ht="16" x14ac:dyDescent="0.4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4"/>
        <v>363</v>
      </c>
      <c r="G266" t="s">
        <v>20</v>
      </c>
      <c r="H266">
        <v>5512</v>
      </c>
      <c r="I266">
        <f t="shared" si="25"/>
        <v>30</v>
      </c>
      <c r="J266" t="s">
        <v>21</v>
      </c>
      <c r="K266" t="s">
        <v>22</v>
      </c>
      <c r="L266">
        <v>1360648800</v>
      </c>
      <c r="M266">
        <v>1362031200</v>
      </c>
      <c r="N266" s="4">
        <f t="shared" si="26"/>
        <v>41317.25</v>
      </c>
      <c r="O266" s="5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ht="16" x14ac:dyDescent="0.4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4"/>
        <v>123</v>
      </c>
      <c r="G267" t="s">
        <v>20</v>
      </c>
      <c r="H267">
        <v>86</v>
      </c>
      <c r="I267">
        <f t="shared" si="25"/>
        <v>70.13</v>
      </c>
      <c r="J267" t="s">
        <v>21</v>
      </c>
      <c r="K267" t="s">
        <v>22</v>
      </c>
      <c r="L267">
        <v>1451800800</v>
      </c>
      <c r="M267">
        <v>1455602400</v>
      </c>
      <c r="N267" s="4">
        <f t="shared" si="26"/>
        <v>42372.25</v>
      </c>
      <c r="O267" s="5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ht="16" x14ac:dyDescent="0.4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4"/>
        <v>77</v>
      </c>
      <c r="G268" t="s">
        <v>14</v>
      </c>
      <c r="H268">
        <v>3182</v>
      </c>
      <c r="I268">
        <f t="shared" si="25"/>
        <v>27</v>
      </c>
      <c r="J268" t="s">
        <v>107</v>
      </c>
      <c r="K268" t="s">
        <v>108</v>
      </c>
      <c r="L268">
        <v>1415340000</v>
      </c>
      <c r="M268">
        <v>1418191200</v>
      </c>
      <c r="N268" s="4">
        <f t="shared" si="26"/>
        <v>41950.25</v>
      </c>
      <c r="O268" s="5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ht="16" x14ac:dyDescent="0.4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4"/>
        <v>234</v>
      </c>
      <c r="G269" t="s">
        <v>20</v>
      </c>
      <c r="H269">
        <v>2768</v>
      </c>
      <c r="I269">
        <f t="shared" si="25"/>
        <v>51.99</v>
      </c>
      <c r="J269" t="s">
        <v>26</v>
      </c>
      <c r="K269" t="s">
        <v>27</v>
      </c>
      <c r="L269">
        <v>1351054800</v>
      </c>
      <c r="M269">
        <v>1352440800</v>
      </c>
      <c r="N269" s="4">
        <f t="shared" si="26"/>
        <v>41206.208333333336</v>
      </c>
      <c r="O269" s="5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ht="16" x14ac:dyDescent="0.4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4"/>
        <v>181</v>
      </c>
      <c r="G270" t="s">
        <v>20</v>
      </c>
      <c r="H270">
        <v>48</v>
      </c>
      <c r="I270">
        <f t="shared" si="25"/>
        <v>56.42</v>
      </c>
      <c r="J270" t="s">
        <v>21</v>
      </c>
      <c r="K270" t="s">
        <v>22</v>
      </c>
      <c r="L270">
        <v>1349326800</v>
      </c>
      <c r="M270">
        <v>1353304800</v>
      </c>
      <c r="N270" s="4">
        <f t="shared" si="26"/>
        <v>41186.208333333336</v>
      </c>
      <c r="O270" s="5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ht="16" x14ac:dyDescent="0.4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4"/>
        <v>253</v>
      </c>
      <c r="G271" t="s">
        <v>20</v>
      </c>
      <c r="H271">
        <v>87</v>
      </c>
      <c r="I271">
        <f t="shared" si="25"/>
        <v>101.63</v>
      </c>
      <c r="J271" t="s">
        <v>21</v>
      </c>
      <c r="K271" t="s">
        <v>22</v>
      </c>
      <c r="L271">
        <v>1548914400</v>
      </c>
      <c r="M271">
        <v>1550728800</v>
      </c>
      <c r="N271" s="4">
        <f t="shared" si="26"/>
        <v>43496.25</v>
      </c>
      <c r="O271" s="5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ht="16" x14ac:dyDescent="0.4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4"/>
        <v>27</v>
      </c>
      <c r="G272" t="s">
        <v>74</v>
      </c>
      <c r="H272">
        <v>1890</v>
      </c>
      <c r="I272">
        <f t="shared" si="25"/>
        <v>25.01</v>
      </c>
      <c r="J272" t="s">
        <v>21</v>
      </c>
      <c r="K272" t="s">
        <v>22</v>
      </c>
      <c r="L272">
        <v>1291269600</v>
      </c>
      <c r="M272">
        <v>1291442400</v>
      </c>
      <c r="N272" s="4">
        <f t="shared" si="26"/>
        <v>40514.25</v>
      </c>
      <c r="O272" s="5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16" x14ac:dyDescent="0.4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4"/>
        <v>1</v>
      </c>
      <c r="G273" t="s">
        <v>47</v>
      </c>
      <c r="H273">
        <v>61</v>
      </c>
      <c r="I273">
        <f t="shared" si="25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4">
        <f t="shared" si="26"/>
        <v>42345.25</v>
      </c>
      <c r="O273" s="5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ht="16" x14ac:dyDescent="0.4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4"/>
        <v>304</v>
      </c>
      <c r="G274" t="s">
        <v>20</v>
      </c>
      <c r="H274">
        <v>1894</v>
      </c>
      <c r="I274">
        <f t="shared" si="25"/>
        <v>82.02</v>
      </c>
      <c r="J274" t="s">
        <v>21</v>
      </c>
      <c r="K274" t="s">
        <v>22</v>
      </c>
      <c r="L274">
        <v>1562734800</v>
      </c>
      <c r="M274">
        <v>1564894800</v>
      </c>
      <c r="N274" s="4">
        <f t="shared" si="26"/>
        <v>43656.208333333328</v>
      </c>
      <c r="O274" s="5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ht="16" x14ac:dyDescent="0.4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4"/>
        <v>137</v>
      </c>
      <c r="G275" t="s">
        <v>20</v>
      </c>
      <c r="H275">
        <v>282</v>
      </c>
      <c r="I275">
        <f t="shared" si="25"/>
        <v>37.96</v>
      </c>
      <c r="J275" t="s">
        <v>15</v>
      </c>
      <c r="K275" t="s">
        <v>16</v>
      </c>
      <c r="L275">
        <v>1505624400</v>
      </c>
      <c r="M275">
        <v>1505883600</v>
      </c>
      <c r="N275" s="4">
        <f t="shared" si="26"/>
        <v>42995.208333333328</v>
      </c>
      <c r="O275" s="5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16" x14ac:dyDescent="0.4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4"/>
        <v>32</v>
      </c>
      <c r="G276" t="s">
        <v>14</v>
      </c>
      <c r="H276">
        <v>15</v>
      </c>
      <c r="I276">
        <f t="shared" si="25"/>
        <v>51.53</v>
      </c>
      <c r="J276" t="s">
        <v>21</v>
      </c>
      <c r="K276" t="s">
        <v>22</v>
      </c>
      <c r="L276">
        <v>1509948000</v>
      </c>
      <c r="M276">
        <v>1510380000</v>
      </c>
      <c r="N276" s="4">
        <f t="shared" si="26"/>
        <v>43045.25</v>
      </c>
      <c r="O276" s="5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16" x14ac:dyDescent="0.4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4"/>
        <v>242</v>
      </c>
      <c r="G277" t="s">
        <v>20</v>
      </c>
      <c r="H277">
        <v>116</v>
      </c>
      <c r="I277">
        <f t="shared" si="25"/>
        <v>81.2</v>
      </c>
      <c r="J277" t="s">
        <v>21</v>
      </c>
      <c r="K277" t="s">
        <v>22</v>
      </c>
      <c r="L277">
        <v>1554526800</v>
      </c>
      <c r="M277">
        <v>1555218000</v>
      </c>
      <c r="N277" s="4">
        <f t="shared" si="26"/>
        <v>43561.208333333328</v>
      </c>
      <c r="O277" s="5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ht="16" x14ac:dyDescent="0.4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4"/>
        <v>97</v>
      </c>
      <c r="G278" t="s">
        <v>14</v>
      </c>
      <c r="H278">
        <v>133</v>
      </c>
      <c r="I278">
        <f t="shared" si="25"/>
        <v>40.03</v>
      </c>
      <c r="J278" t="s">
        <v>21</v>
      </c>
      <c r="K278" t="s">
        <v>22</v>
      </c>
      <c r="L278">
        <v>1334811600</v>
      </c>
      <c r="M278">
        <v>1335243600</v>
      </c>
      <c r="N278" s="4">
        <f t="shared" si="26"/>
        <v>41018.208333333336</v>
      </c>
      <c r="O278" s="5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16" x14ac:dyDescent="0.4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4"/>
        <v>1066</v>
      </c>
      <c r="G279" t="s">
        <v>20</v>
      </c>
      <c r="H279">
        <v>83</v>
      </c>
      <c r="I279">
        <f t="shared" si="25"/>
        <v>89.94</v>
      </c>
      <c r="J279" t="s">
        <v>21</v>
      </c>
      <c r="K279" t="s">
        <v>22</v>
      </c>
      <c r="L279">
        <v>1279515600</v>
      </c>
      <c r="M279">
        <v>1279688400</v>
      </c>
      <c r="N279" s="4">
        <f t="shared" si="26"/>
        <v>40378.208333333336</v>
      </c>
      <c r="O279" s="5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ht="16" x14ac:dyDescent="0.4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4"/>
        <v>326</v>
      </c>
      <c r="G280" t="s">
        <v>20</v>
      </c>
      <c r="H280">
        <v>91</v>
      </c>
      <c r="I280">
        <f t="shared" si="25"/>
        <v>96.69</v>
      </c>
      <c r="J280" t="s">
        <v>21</v>
      </c>
      <c r="K280" t="s">
        <v>22</v>
      </c>
      <c r="L280">
        <v>1353909600</v>
      </c>
      <c r="M280">
        <v>1356069600</v>
      </c>
      <c r="N280" s="4">
        <f t="shared" si="26"/>
        <v>41239.25</v>
      </c>
      <c r="O280" s="5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16" x14ac:dyDescent="0.4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4"/>
        <v>171</v>
      </c>
      <c r="G281" t="s">
        <v>20</v>
      </c>
      <c r="H281">
        <v>546</v>
      </c>
      <c r="I281">
        <f t="shared" si="25"/>
        <v>25.01</v>
      </c>
      <c r="J281" t="s">
        <v>21</v>
      </c>
      <c r="K281" t="s">
        <v>22</v>
      </c>
      <c r="L281">
        <v>1535950800</v>
      </c>
      <c r="M281">
        <v>1536210000</v>
      </c>
      <c r="N281" s="4">
        <f t="shared" si="26"/>
        <v>43346.208333333328</v>
      </c>
      <c r="O281" s="5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16" x14ac:dyDescent="0.4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4"/>
        <v>581</v>
      </c>
      <c r="G282" t="s">
        <v>20</v>
      </c>
      <c r="H282">
        <v>393</v>
      </c>
      <c r="I282">
        <f t="shared" si="25"/>
        <v>36.99</v>
      </c>
      <c r="J282" t="s">
        <v>21</v>
      </c>
      <c r="K282" t="s">
        <v>22</v>
      </c>
      <c r="L282">
        <v>1511244000</v>
      </c>
      <c r="M282">
        <v>1511762400</v>
      </c>
      <c r="N282" s="4">
        <f t="shared" si="26"/>
        <v>43060.25</v>
      </c>
      <c r="O282" s="5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ht="16" x14ac:dyDescent="0.4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4"/>
        <v>92</v>
      </c>
      <c r="G283" t="s">
        <v>14</v>
      </c>
      <c r="H283">
        <v>2062</v>
      </c>
      <c r="I283">
        <f t="shared" si="25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4">
        <f t="shared" si="26"/>
        <v>40979.25</v>
      </c>
      <c r="O283" s="5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ht="16" x14ac:dyDescent="0.4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4"/>
        <v>108</v>
      </c>
      <c r="G284" t="s">
        <v>20</v>
      </c>
      <c r="H284">
        <v>133</v>
      </c>
      <c r="I284">
        <f t="shared" si="25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4">
        <f t="shared" si="26"/>
        <v>42701.25</v>
      </c>
      <c r="O284" s="5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16" x14ac:dyDescent="0.4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4"/>
        <v>19</v>
      </c>
      <c r="G285" t="s">
        <v>14</v>
      </c>
      <c r="H285">
        <v>29</v>
      </c>
      <c r="I285">
        <f t="shared" si="25"/>
        <v>52.31</v>
      </c>
      <c r="J285" t="s">
        <v>36</v>
      </c>
      <c r="K285" t="s">
        <v>37</v>
      </c>
      <c r="L285">
        <v>1464584400</v>
      </c>
      <c r="M285">
        <v>1465016400</v>
      </c>
      <c r="N285" s="4">
        <f t="shared" si="26"/>
        <v>42520.208333333328</v>
      </c>
      <c r="O285" s="5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ht="16" x14ac:dyDescent="0.4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4"/>
        <v>83</v>
      </c>
      <c r="G286" t="s">
        <v>14</v>
      </c>
      <c r="H286">
        <v>132</v>
      </c>
      <c r="I286">
        <f t="shared" si="25"/>
        <v>61.77</v>
      </c>
      <c r="J286" t="s">
        <v>21</v>
      </c>
      <c r="K286" t="s">
        <v>22</v>
      </c>
      <c r="L286">
        <v>1335848400</v>
      </c>
      <c r="M286">
        <v>1336280400</v>
      </c>
      <c r="N286" s="4">
        <f t="shared" si="26"/>
        <v>41030.208333333336</v>
      </c>
      <c r="O286" s="5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ht="16" x14ac:dyDescent="0.4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4"/>
        <v>706</v>
      </c>
      <c r="G287" t="s">
        <v>20</v>
      </c>
      <c r="H287">
        <v>254</v>
      </c>
      <c r="I287">
        <f t="shared" si="25"/>
        <v>25.03</v>
      </c>
      <c r="J287" t="s">
        <v>21</v>
      </c>
      <c r="K287" t="s">
        <v>22</v>
      </c>
      <c r="L287">
        <v>1473483600</v>
      </c>
      <c r="M287">
        <v>1476766800</v>
      </c>
      <c r="N287" s="4">
        <f t="shared" si="26"/>
        <v>42623.208333333328</v>
      </c>
      <c r="O287" s="5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ht="16" x14ac:dyDescent="0.4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4"/>
        <v>17</v>
      </c>
      <c r="G288" t="s">
        <v>74</v>
      </c>
      <c r="H288">
        <v>184</v>
      </c>
      <c r="I288">
        <f t="shared" si="25"/>
        <v>106.29</v>
      </c>
      <c r="J288" t="s">
        <v>21</v>
      </c>
      <c r="K288" t="s">
        <v>22</v>
      </c>
      <c r="L288">
        <v>1479880800</v>
      </c>
      <c r="M288">
        <v>1480485600</v>
      </c>
      <c r="N288" s="4">
        <f t="shared" si="26"/>
        <v>42697.25</v>
      </c>
      <c r="O288" s="5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ht="16" x14ac:dyDescent="0.4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4"/>
        <v>210</v>
      </c>
      <c r="G289" t="s">
        <v>20</v>
      </c>
      <c r="H289">
        <v>176</v>
      </c>
      <c r="I289">
        <f t="shared" si="25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4">
        <f t="shared" si="26"/>
        <v>42122.208333333328</v>
      </c>
      <c r="O289" s="5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ht="16" x14ac:dyDescent="0.4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4"/>
        <v>98</v>
      </c>
      <c r="G290" t="s">
        <v>14</v>
      </c>
      <c r="H290">
        <v>137</v>
      </c>
      <c r="I290">
        <f t="shared" si="25"/>
        <v>39.97</v>
      </c>
      <c r="J290" t="s">
        <v>36</v>
      </c>
      <c r="K290" t="s">
        <v>37</v>
      </c>
      <c r="L290">
        <v>1331701200</v>
      </c>
      <c r="M290">
        <v>1331787600</v>
      </c>
      <c r="N290" s="4">
        <f t="shared" si="26"/>
        <v>40982.208333333336</v>
      </c>
      <c r="O290" s="5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ht="16" x14ac:dyDescent="0.4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4"/>
        <v>1684</v>
      </c>
      <c r="G291" t="s">
        <v>20</v>
      </c>
      <c r="H291">
        <v>337</v>
      </c>
      <c r="I291">
        <f t="shared" si="25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4">
        <f t="shared" si="26"/>
        <v>42219.208333333328</v>
      </c>
      <c r="O291" s="5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ht="16" x14ac:dyDescent="0.4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4"/>
        <v>54</v>
      </c>
      <c r="G292" t="s">
        <v>14</v>
      </c>
      <c r="H292">
        <v>908</v>
      </c>
      <c r="I292">
        <f t="shared" si="25"/>
        <v>101.02</v>
      </c>
      <c r="J292" t="s">
        <v>21</v>
      </c>
      <c r="K292" t="s">
        <v>22</v>
      </c>
      <c r="L292">
        <v>1368162000</v>
      </c>
      <c r="M292">
        <v>1370926800</v>
      </c>
      <c r="N292" s="4">
        <f t="shared" si="26"/>
        <v>41404.208333333336</v>
      </c>
      <c r="O292" s="5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ht="16" x14ac:dyDescent="0.4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4"/>
        <v>457</v>
      </c>
      <c r="G293" t="s">
        <v>20</v>
      </c>
      <c r="H293">
        <v>107</v>
      </c>
      <c r="I293">
        <f t="shared" si="25"/>
        <v>76.81</v>
      </c>
      <c r="J293" t="s">
        <v>21</v>
      </c>
      <c r="K293" t="s">
        <v>22</v>
      </c>
      <c r="L293">
        <v>1318654800</v>
      </c>
      <c r="M293">
        <v>1319000400</v>
      </c>
      <c r="N293" s="4">
        <f t="shared" si="26"/>
        <v>40831.208333333336</v>
      </c>
      <c r="O293" s="5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ht="16" x14ac:dyDescent="0.4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4"/>
        <v>10</v>
      </c>
      <c r="G294" t="s">
        <v>14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4">
        <f t="shared" si="26"/>
        <v>40984.208333333336</v>
      </c>
      <c r="O294" s="5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ht="16" x14ac:dyDescent="0.4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4"/>
        <v>16</v>
      </c>
      <c r="G295" t="s">
        <v>74</v>
      </c>
      <c r="H295">
        <v>32</v>
      </c>
      <c r="I295">
        <f t="shared" si="25"/>
        <v>33.28</v>
      </c>
      <c r="J295" t="s">
        <v>107</v>
      </c>
      <c r="K295" t="s">
        <v>108</v>
      </c>
      <c r="L295">
        <v>1286254800</v>
      </c>
      <c r="M295">
        <v>1287032400</v>
      </c>
      <c r="N295" s="4">
        <f t="shared" si="26"/>
        <v>40456.208333333336</v>
      </c>
      <c r="O295" s="5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ht="16" x14ac:dyDescent="0.4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4"/>
        <v>1340</v>
      </c>
      <c r="G296" t="s">
        <v>20</v>
      </c>
      <c r="H296">
        <v>183</v>
      </c>
      <c r="I296">
        <f t="shared" si="25"/>
        <v>43.92</v>
      </c>
      <c r="J296" t="s">
        <v>21</v>
      </c>
      <c r="K296" t="s">
        <v>22</v>
      </c>
      <c r="L296">
        <v>1540530000</v>
      </c>
      <c r="M296">
        <v>1541570400</v>
      </c>
      <c r="N296" s="4">
        <f t="shared" si="26"/>
        <v>43399.208333333328</v>
      </c>
      <c r="O296" s="5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16" x14ac:dyDescent="0.4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4"/>
        <v>36</v>
      </c>
      <c r="G297" t="s">
        <v>14</v>
      </c>
      <c r="H297">
        <v>1910</v>
      </c>
      <c r="I297">
        <f t="shared" si="25"/>
        <v>36</v>
      </c>
      <c r="J297" t="s">
        <v>98</v>
      </c>
      <c r="K297" t="s">
        <v>99</v>
      </c>
      <c r="L297">
        <v>1381813200</v>
      </c>
      <c r="M297">
        <v>1383976800</v>
      </c>
      <c r="N297" s="4">
        <f t="shared" si="26"/>
        <v>41562.208333333336</v>
      </c>
      <c r="O297" s="5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16" x14ac:dyDescent="0.4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4"/>
        <v>55</v>
      </c>
      <c r="G298" t="s">
        <v>14</v>
      </c>
      <c r="H298">
        <v>38</v>
      </c>
      <c r="I298">
        <f t="shared" si="25"/>
        <v>88.21</v>
      </c>
      <c r="J298" t="s">
        <v>26</v>
      </c>
      <c r="K298" t="s">
        <v>27</v>
      </c>
      <c r="L298">
        <v>1548655200</v>
      </c>
      <c r="M298">
        <v>1550556000</v>
      </c>
      <c r="N298" s="4">
        <f t="shared" si="26"/>
        <v>43493.25</v>
      </c>
      <c r="O298" s="5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ht="16" x14ac:dyDescent="0.4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4"/>
        <v>94</v>
      </c>
      <c r="G299" t="s">
        <v>14</v>
      </c>
      <c r="H299">
        <v>104</v>
      </c>
      <c r="I299">
        <f t="shared" si="25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4">
        <f t="shared" si="26"/>
        <v>41653.25</v>
      </c>
      <c r="O299" s="5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ht="16" x14ac:dyDescent="0.4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4"/>
        <v>144</v>
      </c>
      <c r="G300" t="s">
        <v>20</v>
      </c>
      <c r="H300">
        <v>72</v>
      </c>
      <c r="I300">
        <f t="shared" si="25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4">
        <f t="shared" si="26"/>
        <v>42426.25</v>
      </c>
      <c r="O300" s="5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16" x14ac:dyDescent="0.4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4"/>
        <v>51</v>
      </c>
      <c r="G301" t="s">
        <v>14</v>
      </c>
      <c r="H301">
        <v>49</v>
      </c>
      <c r="I301">
        <f t="shared" si="25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4">
        <f t="shared" si="26"/>
        <v>42432.25</v>
      </c>
      <c r="O301" s="5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ht="16" x14ac:dyDescent="0.4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4"/>
        <v>5</v>
      </c>
      <c r="G302" t="s">
        <v>14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4">
        <f t="shared" si="26"/>
        <v>42977.208333333328</v>
      </c>
      <c r="O302" s="5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16" x14ac:dyDescent="0.4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4"/>
        <v>1345</v>
      </c>
      <c r="G303" t="s">
        <v>20</v>
      </c>
      <c r="H303">
        <v>295</v>
      </c>
      <c r="I303">
        <f t="shared" si="25"/>
        <v>41.02</v>
      </c>
      <c r="J303" t="s">
        <v>21</v>
      </c>
      <c r="K303" t="s">
        <v>22</v>
      </c>
      <c r="L303">
        <v>1424930400</v>
      </c>
      <c r="M303">
        <v>1426395600</v>
      </c>
      <c r="N303" s="4">
        <f t="shared" si="26"/>
        <v>42061.25</v>
      </c>
      <c r="O303" s="5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ht="16" x14ac:dyDescent="0.4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4"/>
        <v>32</v>
      </c>
      <c r="G304" t="s">
        <v>14</v>
      </c>
      <c r="H304">
        <v>245</v>
      </c>
      <c r="I304">
        <f t="shared" si="25"/>
        <v>98.91</v>
      </c>
      <c r="J304" t="s">
        <v>21</v>
      </c>
      <c r="K304" t="s">
        <v>22</v>
      </c>
      <c r="L304">
        <v>1535864400</v>
      </c>
      <c r="M304">
        <v>1537074000</v>
      </c>
      <c r="N304" s="4">
        <f t="shared" si="26"/>
        <v>43345.208333333328</v>
      </c>
      <c r="O304" s="5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ht="16" x14ac:dyDescent="0.4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4"/>
        <v>83</v>
      </c>
      <c r="G305" t="s">
        <v>14</v>
      </c>
      <c r="H305">
        <v>32</v>
      </c>
      <c r="I305">
        <f t="shared" si="25"/>
        <v>87.78</v>
      </c>
      <c r="J305" t="s">
        <v>21</v>
      </c>
      <c r="K305" t="s">
        <v>22</v>
      </c>
      <c r="L305">
        <v>1452146400</v>
      </c>
      <c r="M305">
        <v>1452578400</v>
      </c>
      <c r="N305" s="4">
        <f t="shared" si="26"/>
        <v>42376.25</v>
      </c>
      <c r="O305" s="5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ht="16" x14ac:dyDescent="0.4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4"/>
        <v>546</v>
      </c>
      <c r="G306" t="s">
        <v>20</v>
      </c>
      <c r="H306">
        <v>142</v>
      </c>
      <c r="I306">
        <f t="shared" si="25"/>
        <v>80.77</v>
      </c>
      <c r="J306" t="s">
        <v>21</v>
      </c>
      <c r="K306" t="s">
        <v>22</v>
      </c>
      <c r="L306">
        <v>1470546000</v>
      </c>
      <c r="M306">
        <v>1474088400</v>
      </c>
      <c r="N306" s="4">
        <f t="shared" si="26"/>
        <v>42589.208333333328</v>
      </c>
      <c r="O306" s="5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ht="16" x14ac:dyDescent="0.4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4"/>
        <v>286</v>
      </c>
      <c r="G307" t="s">
        <v>20</v>
      </c>
      <c r="H307">
        <v>85</v>
      </c>
      <c r="I307">
        <f t="shared" si="25"/>
        <v>94.28</v>
      </c>
      <c r="J307" t="s">
        <v>21</v>
      </c>
      <c r="K307" t="s">
        <v>22</v>
      </c>
      <c r="L307">
        <v>1458363600</v>
      </c>
      <c r="M307">
        <v>1461906000</v>
      </c>
      <c r="N307" s="4">
        <f t="shared" si="26"/>
        <v>42448.208333333328</v>
      </c>
      <c r="O307" s="5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16" x14ac:dyDescent="0.4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4"/>
        <v>8</v>
      </c>
      <c r="G308" t="s">
        <v>14</v>
      </c>
      <c r="H308">
        <v>7</v>
      </c>
      <c r="I308">
        <f t="shared" si="25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4">
        <f t="shared" si="26"/>
        <v>42930.208333333328</v>
      </c>
      <c r="O308" s="5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16" x14ac:dyDescent="0.4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4"/>
        <v>132</v>
      </c>
      <c r="G309" t="s">
        <v>20</v>
      </c>
      <c r="H309">
        <v>659</v>
      </c>
      <c r="I309">
        <f t="shared" si="25"/>
        <v>65.97</v>
      </c>
      <c r="J309" t="s">
        <v>36</v>
      </c>
      <c r="K309" t="s">
        <v>37</v>
      </c>
      <c r="L309">
        <v>1338958800</v>
      </c>
      <c r="M309">
        <v>1340686800</v>
      </c>
      <c r="N309" s="4">
        <f t="shared" si="26"/>
        <v>41066.208333333336</v>
      </c>
      <c r="O309" s="5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ht="16" x14ac:dyDescent="0.4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4"/>
        <v>74</v>
      </c>
      <c r="G310" t="s">
        <v>14</v>
      </c>
      <c r="H310">
        <v>803</v>
      </c>
      <c r="I310">
        <f t="shared" si="25"/>
        <v>109.04</v>
      </c>
      <c r="J310" t="s">
        <v>21</v>
      </c>
      <c r="K310" t="s">
        <v>22</v>
      </c>
      <c r="L310">
        <v>1303102800</v>
      </c>
      <c r="M310">
        <v>1303189200</v>
      </c>
      <c r="N310" s="4">
        <f t="shared" si="26"/>
        <v>40651.208333333336</v>
      </c>
      <c r="O310" s="5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ht="16" x14ac:dyDescent="0.4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4"/>
        <v>75</v>
      </c>
      <c r="G311" t="s">
        <v>74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4">
        <f t="shared" si="26"/>
        <v>40807.208333333336</v>
      </c>
      <c r="O311" s="5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ht="16" x14ac:dyDescent="0.4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4"/>
        <v>20</v>
      </c>
      <c r="G312" t="s">
        <v>14</v>
      </c>
      <c r="H312">
        <v>16</v>
      </c>
      <c r="I312">
        <f t="shared" si="25"/>
        <v>99.13</v>
      </c>
      <c r="J312" t="s">
        <v>21</v>
      </c>
      <c r="K312" t="s">
        <v>22</v>
      </c>
      <c r="L312">
        <v>1270789200</v>
      </c>
      <c r="M312">
        <v>1272171600</v>
      </c>
      <c r="N312" s="4">
        <f t="shared" si="26"/>
        <v>40277.208333333336</v>
      </c>
      <c r="O312" s="5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ht="16" x14ac:dyDescent="0.4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4"/>
        <v>203</v>
      </c>
      <c r="G313" t="s">
        <v>20</v>
      </c>
      <c r="H313">
        <v>121</v>
      </c>
      <c r="I313">
        <f t="shared" si="25"/>
        <v>105.88</v>
      </c>
      <c r="J313" t="s">
        <v>21</v>
      </c>
      <c r="K313" t="s">
        <v>22</v>
      </c>
      <c r="L313">
        <v>1297836000</v>
      </c>
      <c r="M313">
        <v>1298872800</v>
      </c>
      <c r="N313" s="4">
        <f t="shared" si="26"/>
        <v>40590.25</v>
      </c>
      <c r="O313" s="5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ht="16" x14ac:dyDescent="0.4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4"/>
        <v>310</v>
      </c>
      <c r="G314" t="s">
        <v>20</v>
      </c>
      <c r="H314">
        <v>3742</v>
      </c>
      <c r="I314">
        <f t="shared" si="25"/>
        <v>49</v>
      </c>
      <c r="J314" t="s">
        <v>21</v>
      </c>
      <c r="K314" t="s">
        <v>22</v>
      </c>
      <c r="L314">
        <v>1382677200</v>
      </c>
      <c r="M314">
        <v>1383282000</v>
      </c>
      <c r="N314" s="4">
        <f t="shared" si="26"/>
        <v>41572.208333333336</v>
      </c>
      <c r="O314" s="5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ht="16" x14ac:dyDescent="0.4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4"/>
        <v>395</v>
      </c>
      <c r="G315" t="s">
        <v>20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4">
        <f t="shared" si="26"/>
        <v>40966.25</v>
      </c>
      <c r="O315" s="5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ht="16" x14ac:dyDescent="0.4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4"/>
        <v>295</v>
      </c>
      <c r="G316" t="s">
        <v>20</v>
      </c>
      <c r="H316">
        <v>133</v>
      </c>
      <c r="I316">
        <f t="shared" si="25"/>
        <v>31.02</v>
      </c>
      <c r="J316" t="s">
        <v>21</v>
      </c>
      <c r="K316" t="s">
        <v>22</v>
      </c>
      <c r="L316">
        <v>1552366800</v>
      </c>
      <c r="M316">
        <v>1552798800</v>
      </c>
      <c r="N316" s="4">
        <f t="shared" si="26"/>
        <v>43536.208333333328</v>
      </c>
      <c r="O316" s="5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16" x14ac:dyDescent="0.4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4"/>
        <v>34</v>
      </c>
      <c r="G317" t="s">
        <v>14</v>
      </c>
      <c r="H317">
        <v>31</v>
      </c>
      <c r="I317">
        <f t="shared" si="25"/>
        <v>103.87</v>
      </c>
      <c r="J317" t="s">
        <v>21</v>
      </c>
      <c r="K317" t="s">
        <v>22</v>
      </c>
      <c r="L317">
        <v>1400907600</v>
      </c>
      <c r="M317">
        <v>1403413200</v>
      </c>
      <c r="N317" s="4">
        <f t="shared" si="26"/>
        <v>41783.208333333336</v>
      </c>
      <c r="O317" s="5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ht="16" x14ac:dyDescent="0.4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4"/>
        <v>67</v>
      </c>
      <c r="G318" t="s">
        <v>14</v>
      </c>
      <c r="H318">
        <v>108</v>
      </c>
      <c r="I318">
        <f t="shared" si="25"/>
        <v>59.27</v>
      </c>
      <c r="J318" t="s">
        <v>107</v>
      </c>
      <c r="K318" t="s">
        <v>108</v>
      </c>
      <c r="L318">
        <v>1574143200</v>
      </c>
      <c r="M318">
        <v>1574229600</v>
      </c>
      <c r="N318" s="4">
        <f t="shared" si="26"/>
        <v>43788.25</v>
      </c>
      <c r="O318" s="5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ht="16" x14ac:dyDescent="0.4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4"/>
        <v>19</v>
      </c>
      <c r="G319" t="s">
        <v>14</v>
      </c>
      <c r="H319">
        <v>30</v>
      </c>
      <c r="I319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4">
        <f t="shared" si="26"/>
        <v>42869.208333333328</v>
      </c>
      <c r="O319" s="5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16" x14ac:dyDescent="0.4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4"/>
        <v>16</v>
      </c>
      <c r="G320" t="s">
        <v>14</v>
      </c>
      <c r="H320">
        <v>17</v>
      </c>
      <c r="I320">
        <f t="shared" si="25"/>
        <v>53.12</v>
      </c>
      <c r="J320" t="s">
        <v>21</v>
      </c>
      <c r="K320" t="s">
        <v>22</v>
      </c>
      <c r="L320">
        <v>1392357600</v>
      </c>
      <c r="M320">
        <v>1392530400</v>
      </c>
      <c r="N320" s="4">
        <f t="shared" si="26"/>
        <v>41684.25</v>
      </c>
      <c r="O320" s="5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ht="16" x14ac:dyDescent="0.4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4"/>
        <v>39</v>
      </c>
      <c r="G321" t="s">
        <v>74</v>
      </c>
      <c r="H321">
        <v>64</v>
      </c>
      <c r="I321">
        <f t="shared" si="25"/>
        <v>50.8</v>
      </c>
      <c r="J321" t="s">
        <v>21</v>
      </c>
      <c r="K321" t="s">
        <v>22</v>
      </c>
      <c r="L321">
        <v>1281589200</v>
      </c>
      <c r="M321">
        <v>1283662800</v>
      </c>
      <c r="N321" s="4">
        <f t="shared" si="26"/>
        <v>40402.208333333336</v>
      </c>
      <c r="O321" s="5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ht="16" x14ac:dyDescent="0.4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4"/>
        <v>10</v>
      </c>
      <c r="G322" t="s">
        <v>14</v>
      </c>
      <c r="H322">
        <v>80</v>
      </c>
      <c r="I322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4">
        <f t="shared" si="26"/>
        <v>40673.208333333336</v>
      </c>
      <c r="O322" s="5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16" x14ac:dyDescent="0.4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30">ROUND(E323/D323*100,0)</f>
        <v>94</v>
      </c>
      <c r="G323" t="s">
        <v>14</v>
      </c>
      <c r="H323">
        <v>2468</v>
      </c>
      <c r="I323">
        <f t="shared" ref="I323:I386" si="31">IF(H323=0,0,ROUND(E323/H323,2))</f>
        <v>65</v>
      </c>
      <c r="J323" t="s">
        <v>21</v>
      </c>
      <c r="K323" t="s">
        <v>22</v>
      </c>
      <c r="L323">
        <v>1301634000</v>
      </c>
      <c r="M323">
        <v>1302325200</v>
      </c>
      <c r="N323" s="4">
        <f t="shared" ref="N323:N386" si="32">(((L323/60)/60)/24)+DATE(1970,1,1)</f>
        <v>40634.208333333336</v>
      </c>
      <c r="O323" s="5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LEFT(R323,FIND("/",R323)-1)</f>
        <v>film &amp; video</v>
      </c>
      <c r="T323" t="str">
        <f t="shared" ref="T323:T386" si="35">RIGHT(R323,LEN(R323)-FIND("/",R323))</f>
        <v>shorts</v>
      </c>
    </row>
    <row r="324" spans="1:20" ht="16" x14ac:dyDescent="0.4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30"/>
        <v>167</v>
      </c>
      <c r="G324" t="s">
        <v>20</v>
      </c>
      <c r="H324">
        <v>5168</v>
      </c>
      <c r="I324">
        <f t="shared" si="31"/>
        <v>38</v>
      </c>
      <c r="J324" t="s">
        <v>21</v>
      </c>
      <c r="K324" t="s">
        <v>22</v>
      </c>
      <c r="L324">
        <v>1290664800</v>
      </c>
      <c r="M324">
        <v>1291788000</v>
      </c>
      <c r="N324" s="4">
        <f t="shared" si="32"/>
        <v>40507.25</v>
      </c>
      <c r="O324" s="5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ht="16" x14ac:dyDescent="0.4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0"/>
        <v>24</v>
      </c>
      <c r="G325" t="s">
        <v>14</v>
      </c>
      <c r="H325">
        <v>26</v>
      </c>
      <c r="I325">
        <f t="shared" si="31"/>
        <v>82.62</v>
      </c>
      <c r="J325" t="s">
        <v>40</v>
      </c>
      <c r="K325" t="s">
        <v>41</v>
      </c>
      <c r="L325">
        <v>1395896400</v>
      </c>
      <c r="M325">
        <v>1396069200</v>
      </c>
      <c r="N325" s="4">
        <f t="shared" si="32"/>
        <v>41725.208333333336</v>
      </c>
      <c r="O325" s="5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ht="16" x14ac:dyDescent="0.4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0"/>
        <v>164</v>
      </c>
      <c r="G326" t="s">
        <v>20</v>
      </c>
      <c r="H326">
        <v>307</v>
      </c>
      <c r="I326">
        <f t="shared" si="31"/>
        <v>37.94</v>
      </c>
      <c r="J326" t="s">
        <v>21</v>
      </c>
      <c r="K326" t="s">
        <v>22</v>
      </c>
      <c r="L326">
        <v>1434862800</v>
      </c>
      <c r="M326">
        <v>1435899600</v>
      </c>
      <c r="N326" s="4">
        <f t="shared" si="32"/>
        <v>42176.208333333328</v>
      </c>
      <c r="O326" s="5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16" x14ac:dyDescent="0.4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0"/>
        <v>91</v>
      </c>
      <c r="G327" t="s">
        <v>14</v>
      </c>
      <c r="H327">
        <v>73</v>
      </c>
      <c r="I327">
        <f t="shared" si="31"/>
        <v>80.78</v>
      </c>
      <c r="J327" t="s">
        <v>21</v>
      </c>
      <c r="K327" t="s">
        <v>22</v>
      </c>
      <c r="L327">
        <v>1529125200</v>
      </c>
      <c r="M327">
        <v>1531112400</v>
      </c>
      <c r="N327" s="4">
        <f t="shared" si="32"/>
        <v>43267.208333333328</v>
      </c>
      <c r="O327" s="5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16" x14ac:dyDescent="0.4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0"/>
        <v>46</v>
      </c>
      <c r="G328" t="s">
        <v>14</v>
      </c>
      <c r="H328">
        <v>128</v>
      </c>
      <c r="I328">
        <f t="shared" si="31"/>
        <v>25.98</v>
      </c>
      <c r="J328" t="s">
        <v>21</v>
      </c>
      <c r="K328" t="s">
        <v>22</v>
      </c>
      <c r="L328">
        <v>1451109600</v>
      </c>
      <c r="M328">
        <v>1451628000</v>
      </c>
      <c r="N328" s="4">
        <f t="shared" si="32"/>
        <v>42364.25</v>
      </c>
      <c r="O328" s="5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ht="16" x14ac:dyDescent="0.4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0"/>
        <v>39</v>
      </c>
      <c r="G329" t="s">
        <v>14</v>
      </c>
      <c r="H329">
        <v>33</v>
      </c>
      <c r="I329">
        <f t="shared" si="31"/>
        <v>30.36</v>
      </c>
      <c r="J329" t="s">
        <v>21</v>
      </c>
      <c r="K329" t="s">
        <v>22</v>
      </c>
      <c r="L329">
        <v>1566968400</v>
      </c>
      <c r="M329">
        <v>1567314000</v>
      </c>
      <c r="N329" s="4">
        <f t="shared" si="32"/>
        <v>43705.208333333328</v>
      </c>
      <c r="O329" s="5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16" x14ac:dyDescent="0.4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0"/>
        <v>134</v>
      </c>
      <c r="G330" t="s">
        <v>20</v>
      </c>
      <c r="H330">
        <v>2441</v>
      </c>
      <c r="I330">
        <f t="shared" si="31"/>
        <v>54</v>
      </c>
      <c r="J330" t="s">
        <v>21</v>
      </c>
      <c r="K330" t="s">
        <v>22</v>
      </c>
      <c r="L330">
        <v>1543557600</v>
      </c>
      <c r="M330">
        <v>1544508000</v>
      </c>
      <c r="N330" s="4">
        <f t="shared" si="32"/>
        <v>43434.25</v>
      </c>
      <c r="O330" s="5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ht="16" x14ac:dyDescent="0.4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0"/>
        <v>23</v>
      </c>
      <c r="G331" t="s">
        <v>47</v>
      </c>
      <c r="H331">
        <v>211</v>
      </c>
      <c r="I331">
        <f t="shared" si="31"/>
        <v>101.79</v>
      </c>
      <c r="J331" t="s">
        <v>21</v>
      </c>
      <c r="K331" t="s">
        <v>22</v>
      </c>
      <c r="L331">
        <v>1481522400</v>
      </c>
      <c r="M331">
        <v>1482472800</v>
      </c>
      <c r="N331" s="4">
        <f t="shared" si="32"/>
        <v>42716.25</v>
      </c>
      <c r="O331" s="5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16" x14ac:dyDescent="0.4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0"/>
        <v>185</v>
      </c>
      <c r="G332" t="s">
        <v>20</v>
      </c>
      <c r="H332">
        <v>1385</v>
      </c>
      <c r="I332">
        <f t="shared" si="31"/>
        <v>45</v>
      </c>
      <c r="J332" t="s">
        <v>40</v>
      </c>
      <c r="K332" t="s">
        <v>41</v>
      </c>
      <c r="L332">
        <v>1512712800</v>
      </c>
      <c r="M332">
        <v>1512799200</v>
      </c>
      <c r="N332" s="4">
        <f t="shared" si="32"/>
        <v>43077.25</v>
      </c>
      <c r="O332" s="5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ht="16" x14ac:dyDescent="0.4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0"/>
        <v>444</v>
      </c>
      <c r="G333" t="s">
        <v>20</v>
      </c>
      <c r="H333">
        <v>190</v>
      </c>
      <c r="I333">
        <f t="shared" si="3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4">
        <f t="shared" si="32"/>
        <v>40896.25</v>
      </c>
      <c r="O333" s="5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16" x14ac:dyDescent="0.4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0"/>
        <v>200</v>
      </c>
      <c r="G334" t="s">
        <v>20</v>
      </c>
      <c r="H334">
        <v>470</v>
      </c>
      <c r="I334">
        <f t="shared" si="31"/>
        <v>88.08</v>
      </c>
      <c r="J334" t="s">
        <v>21</v>
      </c>
      <c r="K334" t="s">
        <v>22</v>
      </c>
      <c r="L334">
        <v>1364446800</v>
      </c>
      <c r="M334">
        <v>1364533200</v>
      </c>
      <c r="N334" s="4">
        <f t="shared" si="32"/>
        <v>41361.208333333336</v>
      </c>
      <c r="O334" s="5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ht="16" x14ac:dyDescent="0.4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0"/>
        <v>124</v>
      </c>
      <c r="G335" t="s">
        <v>20</v>
      </c>
      <c r="H335">
        <v>253</v>
      </c>
      <c r="I335">
        <f t="shared" si="31"/>
        <v>47.04</v>
      </c>
      <c r="J335" t="s">
        <v>21</v>
      </c>
      <c r="K335" t="s">
        <v>22</v>
      </c>
      <c r="L335">
        <v>1542693600</v>
      </c>
      <c r="M335">
        <v>1545112800</v>
      </c>
      <c r="N335" s="4">
        <f t="shared" si="32"/>
        <v>43424.25</v>
      </c>
      <c r="O335" s="5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ht="16" x14ac:dyDescent="0.4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0"/>
        <v>187</v>
      </c>
      <c r="G336" t="s">
        <v>20</v>
      </c>
      <c r="H336">
        <v>1113</v>
      </c>
      <c r="I336">
        <f t="shared" si="31"/>
        <v>111</v>
      </c>
      <c r="J336" t="s">
        <v>21</v>
      </c>
      <c r="K336" t="s">
        <v>22</v>
      </c>
      <c r="L336">
        <v>1515564000</v>
      </c>
      <c r="M336">
        <v>1516168800</v>
      </c>
      <c r="N336" s="4">
        <f t="shared" si="32"/>
        <v>43110.25</v>
      </c>
      <c r="O336" s="5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ht="16" x14ac:dyDescent="0.4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0"/>
        <v>114</v>
      </c>
      <c r="G337" t="s">
        <v>20</v>
      </c>
      <c r="H337">
        <v>2283</v>
      </c>
      <c r="I337">
        <f t="shared" si="31"/>
        <v>87</v>
      </c>
      <c r="J337" t="s">
        <v>21</v>
      </c>
      <c r="K337" t="s">
        <v>22</v>
      </c>
      <c r="L337">
        <v>1573797600</v>
      </c>
      <c r="M337">
        <v>1574920800</v>
      </c>
      <c r="N337" s="4">
        <f t="shared" si="32"/>
        <v>43784.25</v>
      </c>
      <c r="O337" s="5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ht="16" x14ac:dyDescent="0.4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0"/>
        <v>97</v>
      </c>
      <c r="G338" t="s">
        <v>14</v>
      </c>
      <c r="H338">
        <v>1072</v>
      </c>
      <c r="I338">
        <f t="shared" si="31"/>
        <v>63.99</v>
      </c>
      <c r="J338" t="s">
        <v>21</v>
      </c>
      <c r="K338" t="s">
        <v>22</v>
      </c>
      <c r="L338">
        <v>1292392800</v>
      </c>
      <c r="M338">
        <v>1292479200</v>
      </c>
      <c r="N338" s="4">
        <f t="shared" si="32"/>
        <v>40527.25</v>
      </c>
      <c r="O338" s="5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ht="16" x14ac:dyDescent="0.4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0"/>
        <v>123</v>
      </c>
      <c r="G339" t="s">
        <v>20</v>
      </c>
      <c r="H339">
        <v>1095</v>
      </c>
      <c r="I339">
        <f t="shared" si="31"/>
        <v>105.99</v>
      </c>
      <c r="J339" t="s">
        <v>21</v>
      </c>
      <c r="K339" t="s">
        <v>22</v>
      </c>
      <c r="L339">
        <v>1573452000</v>
      </c>
      <c r="M339">
        <v>1573538400</v>
      </c>
      <c r="N339" s="4">
        <f t="shared" si="32"/>
        <v>43780.25</v>
      </c>
      <c r="O339" s="5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ht="16" x14ac:dyDescent="0.4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0"/>
        <v>179</v>
      </c>
      <c r="G340" t="s">
        <v>20</v>
      </c>
      <c r="H340">
        <v>1690</v>
      </c>
      <c r="I340">
        <f t="shared" si="3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4">
        <f t="shared" si="32"/>
        <v>40821.208333333336</v>
      </c>
      <c r="O340" s="5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ht="16" x14ac:dyDescent="0.4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0"/>
        <v>80</v>
      </c>
      <c r="G341" t="s">
        <v>74</v>
      </c>
      <c r="H341">
        <v>1297</v>
      </c>
      <c r="I341">
        <f t="shared" si="31"/>
        <v>84.02</v>
      </c>
      <c r="J341" t="s">
        <v>15</v>
      </c>
      <c r="K341" t="s">
        <v>16</v>
      </c>
      <c r="L341">
        <v>1501650000</v>
      </c>
      <c r="M341">
        <v>1502859600</v>
      </c>
      <c r="N341" s="4">
        <f t="shared" si="32"/>
        <v>42949.208333333328</v>
      </c>
      <c r="O341" s="5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ht="16" x14ac:dyDescent="0.4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0"/>
        <v>94</v>
      </c>
      <c r="G342" t="s">
        <v>14</v>
      </c>
      <c r="H342">
        <v>393</v>
      </c>
      <c r="I342">
        <f t="shared" si="31"/>
        <v>88.97</v>
      </c>
      <c r="J342" t="s">
        <v>21</v>
      </c>
      <c r="K342" t="s">
        <v>22</v>
      </c>
      <c r="L342">
        <v>1323669600</v>
      </c>
      <c r="M342">
        <v>1323756000</v>
      </c>
      <c r="N342" s="4">
        <f t="shared" si="32"/>
        <v>40889.25</v>
      </c>
      <c r="O342" s="5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16" x14ac:dyDescent="0.4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0"/>
        <v>85</v>
      </c>
      <c r="G343" t="s">
        <v>14</v>
      </c>
      <c r="H343">
        <v>1257</v>
      </c>
      <c r="I343">
        <f t="shared" si="3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4">
        <f t="shared" si="32"/>
        <v>42244.208333333328</v>
      </c>
      <c r="O343" s="5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ht="16" x14ac:dyDescent="0.4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0"/>
        <v>67</v>
      </c>
      <c r="G344" t="s">
        <v>14</v>
      </c>
      <c r="H344">
        <v>328</v>
      </c>
      <c r="I344">
        <f t="shared" si="31"/>
        <v>97.15</v>
      </c>
      <c r="J344" t="s">
        <v>21</v>
      </c>
      <c r="K344" t="s">
        <v>22</v>
      </c>
      <c r="L344">
        <v>1374296400</v>
      </c>
      <c r="M344">
        <v>1375333200</v>
      </c>
      <c r="N344" s="4">
        <f t="shared" si="32"/>
        <v>41475.208333333336</v>
      </c>
      <c r="O344" s="5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ht="16" x14ac:dyDescent="0.4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0"/>
        <v>54</v>
      </c>
      <c r="G345" t="s">
        <v>14</v>
      </c>
      <c r="H345">
        <v>147</v>
      </c>
      <c r="I345">
        <f t="shared" si="31"/>
        <v>33.01</v>
      </c>
      <c r="J345" t="s">
        <v>21</v>
      </c>
      <c r="K345" t="s">
        <v>22</v>
      </c>
      <c r="L345">
        <v>1384840800</v>
      </c>
      <c r="M345">
        <v>1389420000</v>
      </c>
      <c r="N345" s="4">
        <f t="shared" si="32"/>
        <v>41597.25</v>
      </c>
      <c r="O345" s="5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ht="16" x14ac:dyDescent="0.4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0"/>
        <v>42</v>
      </c>
      <c r="G346" t="s">
        <v>14</v>
      </c>
      <c r="H346">
        <v>830</v>
      </c>
      <c r="I346">
        <f t="shared" si="31"/>
        <v>99.95</v>
      </c>
      <c r="J346" t="s">
        <v>21</v>
      </c>
      <c r="K346" t="s">
        <v>22</v>
      </c>
      <c r="L346">
        <v>1516600800</v>
      </c>
      <c r="M346">
        <v>1520056800</v>
      </c>
      <c r="N346" s="4">
        <f t="shared" si="32"/>
        <v>43122.25</v>
      </c>
      <c r="O346" s="5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ht="16" x14ac:dyDescent="0.4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0"/>
        <v>15</v>
      </c>
      <c r="G347" t="s">
        <v>14</v>
      </c>
      <c r="H347">
        <v>331</v>
      </c>
      <c r="I347">
        <f t="shared" si="31"/>
        <v>69.97</v>
      </c>
      <c r="J347" t="s">
        <v>40</v>
      </c>
      <c r="K347" t="s">
        <v>41</v>
      </c>
      <c r="L347">
        <v>1436418000</v>
      </c>
      <c r="M347">
        <v>1436504400</v>
      </c>
      <c r="N347" s="4">
        <f t="shared" si="32"/>
        <v>42194.208333333328</v>
      </c>
      <c r="O347" s="5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ht="16" x14ac:dyDescent="0.4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0"/>
        <v>34</v>
      </c>
      <c r="G348" t="s">
        <v>14</v>
      </c>
      <c r="H348">
        <v>25</v>
      </c>
      <c r="I348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4">
        <f t="shared" si="32"/>
        <v>42971.208333333328</v>
      </c>
      <c r="O348" s="5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ht="16" x14ac:dyDescent="0.4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0"/>
        <v>1401</v>
      </c>
      <c r="G349" t="s">
        <v>20</v>
      </c>
      <c r="H349">
        <v>191</v>
      </c>
      <c r="I349">
        <f t="shared" si="3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4">
        <f t="shared" si="32"/>
        <v>42046.25</v>
      </c>
      <c r="O349" s="5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ht="16" x14ac:dyDescent="0.4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0"/>
        <v>72</v>
      </c>
      <c r="G350" t="s">
        <v>14</v>
      </c>
      <c r="H350">
        <v>3483</v>
      </c>
      <c r="I350">
        <f t="shared" si="31"/>
        <v>41.01</v>
      </c>
      <c r="J350" t="s">
        <v>21</v>
      </c>
      <c r="K350" t="s">
        <v>22</v>
      </c>
      <c r="L350">
        <v>1487224800</v>
      </c>
      <c r="M350">
        <v>1488348000</v>
      </c>
      <c r="N350" s="4">
        <f t="shared" si="32"/>
        <v>42782.25</v>
      </c>
      <c r="O350" s="5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ht="16" x14ac:dyDescent="0.4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0"/>
        <v>53</v>
      </c>
      <c r="G351" t="s">
        <v>14</v>
      </c>
      <c r="H351">
        <v>923</v>
      </c>
      <c r="I351">
        <f t="shared" si="31"/>
        <v>103.96</v>
      </c>
      <c r="J351" t="s">
        <v>21</v>
      </c>
      <c r="K351" t="s">
        <v>22</v>
      </c>
      <c r="L351">
        <v>1500008400</v>
      </c>
      <c r="M351">
        <v>1502600400</v>
      </c>
      <c r="N351" s="4">
        <f t="shared" si="32"/>
        <v>42930.208333333328</v>
      </c>
      <c r="O351" s="5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ht="16" x14ac:dyDescent="0.4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0"/>
        <v>5</v>
      </c>
      <c r="G352" t="s">
        <v>14</v>
      </c>
      <c r="H352">
        <v>1</v>
      </c>
      <c r="I352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4">
        <f t="shared" si="32"/>
        <v>42144.208333333328</v>
      </c>
      <c r="O352" s="5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ht="16" x14ac:dyDescent="0.4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0"/>
        <v>128</v>
      </c>
      <c r="G353" t="s">
        <v>20</v>
      </c>
      <c r="H353">
        <v>2013</v>
      </c>
      <c r="I353">
        <f t="shared" si="31"/>
        <v>47.01</v>
      </c>
      <c r="J353" t="s">
        <v>21</v>
      </c>
      <c r="K353" t="s">
        <v>22</v>
      </c>
      <c r="L353">
        <v>1440392400</v>
      </c>
      <c r="M353">
        <v>1441602000</v>
      </c>
      <c r="N353" s="4">
        <f t="shared" si="32"/>
        <v>42240.208333333328</v>
      </c>
      <c r="O353" s="5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ht="16" x14ac:dyDescent="0.4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0"/>
        <v>35</v>
      </c>
      <c r="G354" t="s">
        <v>14</v>
      </c>
      <c r="H354">
        <v>33</v>
      </c>
      <c r="I354">
        <f t="shared" si="31"/>
        <v>29.61</v>
      </c>
      <c r="J354" t="s">
        <v>15</v>
      </c>
      <c r="K354" t="s">
        <v>16</v>
      </c>
      <c r="L354">
        <v>1446876000</v>
      </c>
      <c r="M354">
        <v>1447567200</v>
      </c>
      <c r="N354" s="4">
        <f t="shared" si="32"/>
        <v>42315.25</v>
      </c>
      <c r="O354" s="5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ht="16" x14ac:dyDescent="0.4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0"/>
        <v>411</v>
      </c>
      <c r="G355" t="s">
        <v>20</v>
      </c>
      <c r="H355">
        <v>1703</v>
      </c>
      <c r="I355">
        <f t="shared" si="3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4">
        <f t="shared" si="32"/>
        <v>43651.208333333328</v>
      </c>
      <c r="O355" s="5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ht="16" x14ac:dyDescent="0.4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0"/>
        <v>124</v>
      </c>
      <c r="G356" t="s">
        <v>20</v>
      </c>
      <c r="H356">
        <v>80</v>
      </c>
      <c r="I35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4">
        <f t="shared" si="32"/>
        <v>41520.208333333336</v>
      </c>
      <c r="O356" s="5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ht="16" x14ac:dyDescent="0.4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0"/>
        <v>59</v>
      </c>
      <c r="G357" t="s">
        <v>47</v>
      </c>
      <c r="H357">
        <v>86</v>
      </c>
      <c r="I357">
        <f t="shared" si="31"/>
        <v>26.06</v>
      </c>
      <c r="J357" t="s">
        <v>21</v>
      </c>
      <c r="K357" t="s">
        <v>22</v>
      </c>
      <c r="L357">
        <v>1485064800</v>
      </c>
      <c r="M357">
        <v>1488520800</v>
      </c>
      <c r="N357" s="4">
        <f t="shared" si="32"/>
        <v>42757.25</v>
      </c>
      <c r="O357" s="5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ht="16" x14ac:dyDescent="0.4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0"/>
        <v>37</v>
      </c>
      <c r="G358" t="s">
        <v>14</v>
      </c>
      <c r="H358">
        <v>40</v>
      </c>
      <c r="I358">
        <f t="shared" si="3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4">
        <f t="shared" si="32"/>
        <v>40922.25</v>
      </c>
      <c r="O358" s="5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ht="16" x14ac:dyDescent="0.4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0"/>
        <v>185</v>
      </c>
      <c r="G359" t="s">
        <v>20</v>
      </c>
      <c r="H359">
        <v>41</v>
      </c>
      <c r="I359">
        <f t="shared" si="31"/>
        <v>103.73</v>
      </c>
      <c r="J359" t="s">
        <v>21</v>
      </c>
      <c r="K359" t="s">
        <v>22</v>
      </c>
      <c r="L359">
        <v>1441256400</v>
      </c>
      <c r="M359">
        <v>1443416400</v>
      </c>
      <c r="N359" s="4">
        <f t="shared" si="32"/>
        <v>42250.208333333328</v>
      </c>
      <c r="O359" s="5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ht="16" x14ac:dyDescent="0.4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0"/>
        <v>12</v>
      </c>
      <c r="G360" t="s">
        <v>14</v>
      </c>
      <c r="H360">
        <v>23</v>
      </c>
      <c r="I360">
        <f t="shared" si="31"/>
        <v>49.83</v>
      </c>
      <c r="J360" t="s">
        <v>15</v>
      </c>
      <c r="K360" t="s">
        <v>16</v>
      </c>
      <c r="L360">
        <v>1533877200</v>
      </c>
      <c r="M360">
        <v>1534136400</v>
      </c>
      <c r="N360" s="4">
        <f t="shared" si="32"/>
        <v>43322.208333333328</v>
      </c>
      <c r="O360" s="5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ht="16" x14ac:dyDescent="0.4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0"/>
        <v>299</v>
      </c>
      <c r="G361" t="s">
        <v>20</v>
      </c>
      <c r="H361">
        <v>187</v>
      </c>
      <c r="I361">
        <f t="shared" si="31"/>
        <v>63.89</v>
      </c>
      <c r="J361" t="s">
        <v>21</v>
      </c>
      <c r="K361" t="s">
        <v>22</v>
      </c>
      <c r="L361">
        <v>1314421200</v>
      </c>
      <c r="M361">
        <v>1315026000</v>
      </c>
      <c r="N361" s="4">
        <f t="shared" si="32"/>
        <v>40782.208333333336</v>
      </c>
      <c r="O361" s="5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ht="16" x14ac:dyDescent="0.4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0"/>
        <v>226</v>
      </c>
      <c r="G362" t="s">
        <v>20</v>
      </c>
      <c r="H362">
        <v>2875</v>
      </c>
      <c r="I362">
        <f t="shared" si="31"/>
        <v>47</v>
      </c>
      <c r="J362" t="s">
        <v>40</v>
      </c>
      <c r="K362" t="s">
        <v>41</v>
      </c>
      <c r="L362">
        <v>1293861600</v>
      </c>
      <c r="M362">
        <v>1295071200</v>
      </c>
      <c r="N362" s="4">
        <f t="shared" si="32"/>
        <v>40544.25</v>
      </c>
      <c r="O362" s="5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ht="16" x14ac:dyDescent="0.4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0"/>
        <v>174</v>
      </c>
      <c r="G363" t="s">
        <v>20</v>
      </c>
      <c r="H363">
        <v>88</v>
      </c>
      <c r="I363">
        <f t="shared" si="31"/>
        <v>108.48</v>
      </c>
      <c r="J363" t="s">
        <v>21</v>
      </c>
      <c r="K363" t="s">
        <v>22</v>
      </c>
      <c r="L363">
        <v>1507352400</v>
      </c>
      <c r="M363">
        <v>1509426000</v>
      </c>
      <c r="N363" s="4">
        <f t="shared" si="32"/>
        <v>43015.208333333328</v>
      </c>
      <c r="O363" s="5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ht="16" x14ac:dyDescent="0.4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0"/>
        <v>372</v>
      </c>
      <c r="G364" t="s">
        <v>20</v>
      </c>
      <c r="H364">
        <v>191</v>
      </c>
      <c r="I364">
        <f t="shared" si="31"/>
        <v>72.02</v>
      </c>
      <c r="J364" t="s">
        <v>21</v>
      </c>
      <c r="K364" t="s">
        <v>22</v>
      </c>
      <c r="L364">
        <v>1296108000</v>
      </c>
      <c r="M364">
        <v>1299391200</v>
      </c>
      <c r="N364" s="4">
        <f t="shared" si="32"/>
        <v>40570.25</v>
      </c>
      <c r="O364" s="5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ht="16" x14ac:dyDescent="0.4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0"/>
        <v>160</v>
      </c>
      <c r="G365" t="s">
        <v>20</v>
      </c>
      <c r="H365">
        <v>139</v>
      </c>
      <c r="I365">
        <f t="shared" si="31"/>
        <v>59.93</v>
      </c>
      <c r="J365" t="s">
        <v>21</v>
      </c>
      <c r="K365" t="s">
        <v>22</v>
      </c>
      <c r="L365">
        <v>1324965600</v>
      </c>
      <c r="M365">
        <v>1325052000</v>
      </c>
      <c r="N365" s="4">
        <f t="shared" si="32"/>
        <v>40904.25</v>
      </c>
      <c r="O365" s="5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ht="16" x14ac:dyDescent="0.4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0"/>
        <v>1616</v>
      </c>
      <c r="G366" t="s">
        <v>20</v>
      </c>
      <c r="H366">
        <v>186</v>
      </c>
      <c r="I366">
        <f t="shared" si="3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4">
        <f t="shared" si="32"/>
        <v>43164.25</v>
      </c>
      <c r="O366" s="5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ht="16" x14ac:dyDescent="0.4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0"/>
        <v>733</v>
      </c>
      <c r="G367" t="s">
        <v>20</v>
      </c>
      <c r="H367">
        <v>112</v>
      </c>
      <c r="I367">
        <f t="shared" si="31"/>
        <v>104.78</v>
      </c>
      <c r="J367" t="s">
        <v>26</v>
      </c>
      <c r="K367" t="s">
        <v>27</v>
      </c>
      <c r="L367">
        <v>1482991200</v>
      </c>
      <c r="M367">
        <v>1485324000</v>
      </c>
      <c r="N367" s="4">
        <f t="shared" si="32"/>
        <v>42733.25</v>
      </c>
      <c r="O367" s="5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ht="16" x14ac:dyDescent="0.4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0"/>
        <v>592</v>
      </c>
      <c r="G368" t="s">
        <v>20</v>
      </c>
      <c r="H368">
        <v>101</v>
      </c>
      <c r="I368">
        <f t="shared" si="31"/>
        <v>105.52</v>
      </c>
      <c r="J368" t="s">
        <v>21</v>
      </c>
      <c r="K368" t="s">
        <v>22</v>
      </c>
      <c r="L368">
        <v>1294034400</v>
      </c>
      <c r="M368">
        <v>1294120800</v>
      </c>
      <c r="N368" s="4">
        <f t="shared" si="32"/>
        <v>40546.25</v>
      </c>
      <c r="O368" s="5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ht="16" x14ac:dyDescent="0.4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0"/>
        <v>19</v>
      </c>
      <c r="G369" t="s">
        <v>14</v>
      </c>
      <c r="H369">
        <v>75</v>
      </c>
      <c r="I369">
        <f t="shared" si="31"/>
        <v>24.93</v>
      </c>
      <c r="J369" t="s">
        <v>21</v>
      </c>
      <c r="K369" t="s">
        <v>22</v>
      </c>
      <c r="L369">
        <v>1413608400</v>
      </c>
      <c r="M369">
        <v>1415685600</v>
      </c>
      <c r="N369" s="4">
        <f t="shared" si="32"/>
        <v>41930.208333333336</v>
      </c>
      <c r="O369" s="5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ht="16" x14ac:dyDescent="0.4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0"/>
        <v>277</v>
      </c>
      <c r="G370" t="s">
        <v>20</v>
      </c>
      <c r="H370">
        <v>206</v>
      </c>
      <c r="I370">
        <f t="shared" si="31"/>
        <v>69.87</v>
      </c>
      <c r="J370" t="s">
        <v>40</v>
      </c>
      <c r="K370" t="s">
        <v>41</v>
      </c>
      <c r="L370">
        <v>1286946000</v>
      </c>
      <c r="M370">
        <v>1288933200</v>
      </c>
      <c r="N370" s="4">
        <f t="shared" si="32"/>
        <v>40464.208333333336</v>
      </c>
      <c r="O370" s="5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ht="16" x14ac:dyDescent="0.4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0"/>
        <v>273</v>
      </c>
      <c r="G371" t="s">
        <v>20</v>
      </c>
      <c r="H371">
        <v>154</v>
      </c>
      <c r="I371">
        <f t="shared" si="31"/>
        <v>95.73</v>
      </c>
      <c r="J371" t="s">
        <v>21</v>
      </c>
      <c r="K371" t="s">
        <v>22</v>
      </c>
      <c r="L371">
        <v>1359871200</v>
      </c>
      <c r="M371">
        <v>1363237200</v>
      </c>
      <c r="N371" s="4">
        <f t="shared" si="32"/>
        <v>41308.25</v>
      </c>
      <c r="O371" s="5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ht="16" x14ac:dyDescent="0.4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0"/>
        <v>159</v>
      </c>
      <c r="G372" t="s">
        <v>20</v>
      </c>
      <c r="H372">
        <v>5966</v>
      </c>
      <c r="I372">
        <f t="shared" si="31"/>
        <v>30</v>
      </c>
      <c r="J372" t="s">
        <v>21</v>
      </c>
      <c r="K372" t="s">
        <v>22</v>
      </c>
      <c r="L372">
        <v>1555304400</v>
      </c>
      <c r="M372">
        <v>1555822800</v>
      </c>
      <c r="N372" s="4">
        <f t="shared" si="32"/>
        <v>43570.208333333328</v>
      </c>
      <c r="O372" s="5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ht="16" x14ac:dyDescent="0.4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0"/>
        <v>68</v>
      </c>
      <c r="G373" t="s">
        <v>14</v>
      </c>
      <c r="H373">
        <v>2176</v>
      </c>
      <c r="I373">
        <f t="shared" si="31"/>
        <v>59.01</v>
      </c>
      <c r="J373" t="s">
        <v>21</v>
      </c>
      <c r="K373" t="s">
        <v>22</v>
      </c>
      <c r="L373">
        <v>1423375200</v>
      </c>
      <c r="M373">
        <v>1427778000</v>
      </c>
      <c r="N373" s="4">
        <f t="shared" si="32"/>
        <v>42043.25</v>
      </c>
      <c r="O373" s="5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16" x14ac:dyDescent="0.4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0"/>
        <v>1592</v>
      </c>
      <c r="G374" t="s">
        <v>20</v>
      </c>
      <c r="H374">
        <v>169</v>
      </c>
      <c r="I374">
        <f t="shared" si="31"/>
        <v>84.76</v>
      </c>
      <c r="J374" t="s">
        <v>21</v>
      </c>
      <c r="K374" t="s">
        <v>22</v>
      </c>
      <c r="L374">
        <v>1420696800</v>
      </c>
      <c r="M374">
        <v>1422424800</v>
      </c>
      <c r="N374" s="4">
        <f t="shared" si="32"/>
        <v>42012.25</v>
      </c>
      <c r="O374" s="5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ht="16" x14ac:dyDescent="0.4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0"/>
        <v>730</v>
      </c>
      <c r="G375" t="s">
        <v>20</v>
      </c>
      <c r="H375">
        <v>2106</v>
      </c>
      <c r="I375">
        <f t="shared" si="3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4">
        <f t="shared" si="32"/>
        <v>42964.208333333328</v>
      </c>
      <c r="O375" s="5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16" x14ac:dyDescent="0.4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0"/>
        <v>13</v>
      </c>
      <c r="G376" t="s">
        <v>14</v>
      </c>
      <c r="H376">
        <v>441</v>
      </c>
      <c r="I376">
        <f t="shared" si="31"/>
        <v>50.05</v>
      </c>
      <c r="J376" t="s">
        <v>21</v>
      </c>
      <c r="K376" t="s">
        <v>22</v>
      </c>
      <c r="L376">
        <v>1547186400</v>
      </c>
      <c r="M376">
        <v>1547618400</v>
      </c>
      <c r="N376" s="4">
        <f t="shared" si="32"/>
        <v>43476.25</v>
      </c>
      <c r="O376" s="5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16" x14ac:dyDescent="0.4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0"/>
        <v>55</v>
      </c>
      <c r="G377" t="s">
        <v>14</v>
      </c>
      <c r="H377">
        <v>25</v>
      </c>
      <c r="I377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4">
        <f t="shared" si="32"/>
        <v>42293.208333333328</v>
      </c>
      <c r="O377" s="5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ht="16" x14ac:dyDescent="0.4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0"/>
        <v>361</v>
      </c>
      <c r="G378" t="s">
        <v>20</v>
      </c>
      <c r="H378">
        <v>131</v>
      </c>
      <c r="I378">
        <f t="shared" si="31"/>
        <v>93.7</v>
      </c>
      <c r="J378" t="s">
        <v>21</v>
      </c>
      <c r="K378" t="s">
        <v>22</v>
      </c>
      <c r="L378">
        <v>1404622800</v>
      </c>
      <c r="M378">
        <v>1405141200</v>
      </c>
      <c r="N378" s="4">
        <f t="shared" si="32"/>
        <v>41826.208333333336</v>
      </c>
      <c r="O378" s="5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ht="16" x14ac:dyDescent="0.4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0"/>
        <v>10</v>
      </c>
      <c r="G379" t="s">
        <v>14</v>
      </c>
      <c r="H379">
        <v>127</v>
      </c>
      <c r="I379">
        <f t="shared" si="31"/>
        <v>40.14</v>
      </c>
      <c r="J379" t="s">
        <v>21</v>
      </c>
      <c r="K379" t="s">
        <v>22</v>
      </c>
      <c r="L379">
        <v>1571720400</v>
      </c>
      <c r="M379">
        <v>1572933600</v>
      </c>
      <c r="N379" s="4">
        <f t="shared" si="32"/>
        <v>43760.208333333328</v>
      </c>
      <c r="O379" s="5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ht="16" x14ac:dyDescent="0.4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0"/>
        <v>14</v>
      </c>
      <c r="G380" t="s">
        <v>14</v>
      </c>
      <c r="H380">
        <v>355</v>
      </c>
      <c r="I380">
        <f t="shared" si="31"/>
        <v>70.09</v>
      </c>
      <c r="J380" t="s">
        <v>21</v>
      </c>
      <c r="K380" t="s">
        <v>22</v>
      </c>
      <c r="L380">
        <v>1526878800</v>
      </c>
      <c r="M380">
        <v>1530162000</v>
      </c>
      <c r="N380" s="4">
        <f t="shared" si="32"/>
        <v>43241.208333333328</v>
      </c>
      <c r="O380" s="5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ht="16" x14ac:dyDescent="0.4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0"/>
        <v>40</v>
      </c>
      <c r="G381" t="s">
        <v>14</v>
      </c>
      <c r="H381">
        <v>44</v>
      </c>
      <c r="I381">
        <f t="shared" si="3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4">
        <f t="shared" si="32"/>
        <v>40843.208333333336</v>
      </c>
      <c r="O381" s="5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16" x14ac:dyDescent="0.4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0"/>
        <v>160</v>
      </c>
      <c r="G382" t="s">
        <v>20</v>
      </c>
      <c r="H382">
        <v>84</v>
      </c>
      <c r="I382">
        <f t="shared" si="31"/>
        <v>47.71</v>
      </c>
      <c r="J382" t="s">
        <v>21</v>
      </c>
      <c r="K382" t="s">
        <v>22</v>
      </c>
      <c r="L382">
        <v>1371963600</v>
      </c>
      <c r="M382">
        <v>1372395600</v>
      </c>
      <c r="N382" s="4">
        <f t="shared" si="32"/>
        <v>41448.208333333336</v>
      </c>
      <c r="O382" s="5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ht="16" x14ac:dyDescent="0.4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0"/>
        <v>184</v>
      </c>
      <c r="G383" t="s">
        <v>20</v>
      </c>
      <c r="H383">
        <v>155</v>
      </c>
      <c r="I383">
        <f t="shared" si="31"/>
        <v>62.9</v>
      </c>
      <c r="J383" t="s">
        <v>21</v>
      </c>
      <c r="K383" t="s">
        <v>22</v>
      </c>
      <c r="L383">
        <v>1433739600</v>
      </c>
      <c r="M383">
        <v>1437714000</v>
      </c>
      <c r="N383" s="4">
        <f t="shared" si="32"/>
        <v>42163.208333333328</v>
      </c>
      <c r="O383" s="5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16" x14ac:dyDescent="0.4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0"/>
        <v>64</v>
      </c>
      <c r="G384" t="s">
        <v>14</v>
      </c>
      <c r="H384">
        <v>67</v>
      </c>
      <c r="I384">
        <f t="shared" si="31"/>
        <v>86.61</v>
      </c>
      <c r="J384" t="s">
        <v>21</v>
      </c>
      <c r="K384" t="s">
        <v>22</v>
      </c>
      <c r="L384">
        <v>1508130000</v>
      </c>
      <c r="M384">
        <v>1509771600</v>
      </c>
      <c r="N384" s="4">
        <f t="shared" si="32"/>
        <v>43024.208333333328</v>
      </c>
      <c r="O384" s="5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ht="16" x14ac:dyDescent="0.4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0"/>
        <v>225</v>
      </c>
      <c r="G385" t="s">
        <v>20</v>
      </c>
      <c r="H385">
        <v>189</v>
      </c>
      <c r="I385">
        <f t="shared" si="31"/>
        <v>75.13</v>
      </c>
      <c r="J385" t="s">
        <v>21</v>
      </c>
      <c r="K385" t="s">
        <v>22</v>
      </c>
      <c r="L385">
        <v>1550037600</v>
      </c>
      <c r="M385">
        <v>1550556000</v>
      </c>
      <c r="N385" s="4">
        <f t="shared" si="32"/>
        <v>43509.25</v>
      </c>
      <c r="O385" s="5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ht="16" x14ac:dyDescent="0.4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30"/>
        <v>172</v>
      </c>
      <c r="G386" t="s">
        <v>20</v>
      </c>
      <c r="H386">
        <v>4799</v>
      </c>
      <c r="I386">
        <f t="shared" si="31"/>
        <v>41</v>
      </c>
      <c r="J386" t="s">
        <v>21</v>
      </c>
      <c r="K386" t="s">
        <v>22</v>
      </c>
      <c r="L386">
        <v>1486706400</v>
      </c>
      <c r="M386">
        <v>1489039200</v>
      </c>
      <c r="N386" s="4">
        <f t="shared" si="32"/>
        <v>42776.25</v>
      </c>
      <c r="O386" s="5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16" x14ac:dyDescent="0.4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36">ROUND(E387/D387*100,0)</f>
        <v>146</v>
      </c>
      <c r="G387" t="s">
        <v>20</v>
      </c>
      <c r="H387">
        <v>1137</v>
      </c>
      <c r="I387">
        <f t="shared" ref="I387:I450" si="37">IF(H387=0,0,ROUND(E387/H387,2))</f>
        <v>50.01</v>
      </c>
      <c r="J387" t="s">
        <v>21</v>
      </c>
      <c r="K387" t="s">
        <v>22</v>
      </c>
      <c r="L387">
        <v>1553835600</v>
      </c>
      <c r="M387">
        <v>1556600400</v>
      </c>
      <c r="N387" s="4">
        <f t="shared" ref="N387:N450" si="38">(((L387/60)/60)/24)+DATE(1970,1,1)</f>
        <v>43553.208333333328</v>
      </c>
      <c r="O387" s="5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LEFT(R387,FIND("/",R387)-1)</f>
        <v>publishing</v>
      </c>
      <c r="T387" t="str">
        <f t="shared" ref="T387:T450" si="41">RIGHT(R387,LEN(R387)-FIND("/",R387))</f>
        <v>nonfiction</v>
      </c>
    </row>
    <row r="388" spans="1:20" ht="16" x14ac:dyDescent="0.4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36"/>
        <v>76</v>
      </c>
      <c r="G388" t="s">
        <v>14</v>
      </c>
      <c r="H388">
        <v>1068</v>
      </c>
      <c r="I388">
        <f t="shared" si="37"/>
        <v>96.96</v>
      </c>
      <c r="J388" t="s">
        <v>21</v>
      </c>
      <c r="K388" t="s">
        <v>22</v>
      </c>
      <c r="L388">
        <v>1277528400</v>
      </c>
      <c r="M388">
        <v>1278565200</v>
      </c>
      <c r="N388" s="4">
        <f t="shared" si="38"/>
        <v>40355.208333333336</v>
      </c>
      <c r="O388" s="5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ht="16" x14ac:dyDescent="0.4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36"/>
        <v>39</v>
      </c>
      <c r="G389" t="s">
        <v>14</v>
      </c>
      <c r="H389">
        <v>424</v>
      </c>
      <c r="I389">
        <f t="shared" si="37"/>
        <v>100.93</v>
      </c>
      <c r="J389" t="s">
        <v>21</v>
      </c>
      <c r="K389" t="s">
        <v>22</v>
      </c>
      <c r="L389">
        <v>1339477200</v>
      </c>
      <c r="M389">
        <v>1339909200</v>
      </c>
      <c r="N389" s="4">
        <f t="shared" si="38"/>
        <v>41072.208333333336</v>
      </c>
      <c r="O389" s="5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ht="16" x14ac:dyDescent="0.4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36"/>
        <v>11</v>
      </c>
      <c r="G390" t="s">
        <v>74</v>
      </c>
      <c r="H390">
        <v>145</v>
      </c>
      <c r="I390">
        <f t="shared" si="37"/>
        <v>89.23</v>
      </c>
      <c r="J390" t="s">
        <v>98</v>
      </c>
      <c r="K390" t="s">
        <v>99</v>
      </c>
      <c r="L390">
        <v>1325656800</v>
      </c>
      <c r="M390">
        <v>1325829600</v>
      </c>
      <c r="N390" s="4">
        <f t="shared" si="38"/>
        <v>40912.25</v>
      </c>
      <c r="O390" s="5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ht="16" x14ac:dyDescent="0.4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36"/>
        <v>122</v>
      </c>
      <c r="G391" t="s">
        <v>20</v>
      </c>
      <c r="H391">
        <v>1152</v>
      </c>
      <c r="I391">
        <f t="shared" si="37"/>
        <v>87.98</v>
      </c>
      <c r="J391" t="s">
        <v>21</v>
      </c>
      <c r="K391" t="s">
        <v>22</v>
      </c>
      <c r="L391">
        <v>1288242000</v>
      </c>
      <c r="M391">
        <v>1290578400</v>
      </c>
      <c r="N391" s="4">
        <f t="shared" si="38"/>
        <v>40479.208333333336</v>
      </c>
      <c r="O391" s="5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ht="16" x14ac:dyDescent="0.4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36"/>
        <v>187</v>
      </c>
      <c r="G392" t="s">
        <v>20</v>
      </c>
      <c r="H392">
        <v>50</v>
      </c>
      <c r="I392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4">
        <f t="shared" si="38"/>
        <v>41530.208333333336</v>
      </c>
      <c r="O392" s="5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ht="16" x14ac:dyDescent="0.4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36"/>
        <v>7</v>
      </c>
      <c r="G393" t="s">
        <v>14</v>
      </c>
      <c r="H393">
        <v>151</v>
      </c>
      <c r="I393">
        <f t="shared" si="37"/>
        <v>29.09</v>
      </c>
      <c r="J393" t="s">
        <v>21</v>
      </c>
      <c r="K393" t="s">
        <v>22</v>
      </c>
      <c r="L393">
        <v>1389679200</v>
      </c>
      <c r="M393">
        <v>1389852000</v>
      </c>
      <c r="N393" s="4">
        <f t="shared" si="38"/>
        <v>41653.25</v>
      </c>
      <c r="O393" s="5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16" x14ac:dyDescent="0.4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36"/>
        <v>66</v>
      </c>
      <c r="G394" t="s">
        <v>14</v>
      </c>
      <c r="H394">
        <v>1608</v>
      </c>
      <c r="I394">
        <f t="shared" si="37"/>
        <v>42.01</v>
      </c>
      <c r="J394" t="s">
        <v>21</v>
      </c>
      <c r="K394" t="s">
        <v>22</v>
      </c>
      <c r="L394">
        <v>1294293600</v>
      </c>
      <c r="M394">
        <v>1294466400</v>
      </c>
      <c r="N394" s="4">
        <f t="shared" si="38"/>
        <v>40549.25</v>
      </c>
      <c r="O394" s="5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ht="16" x14ac:dyDescent="0.4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36"/>
        <v>229</v>
      </c>
      <c r="G395" t="s">
        <v>20</v>
      </c>
      <c r="H395">
        <v>3059</v>
      </c>
      <c r="I395">
        <f t="shared" si="37"/>
        <v>47</v>
      </c>
      <c r="J395" t="s">
        <v>15</v>
      </c>
      <c r="K395" t="s">
        <v>16</v>
      </c>
      <c r="L395">
        <v>1500267600</v>
      </c>
      <c r="M395">
        <v>1500354000</v>
      </c>
      <c r="N395" s="4">
        <f t="shared" si="38"/>
        <v>42933.208333333328</v>
      </c>
      <c r="O395" s="5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ht="16" x14ac:dyDescent="0.4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36"/>
        <v>469</v>
      </c>
      <c r="G396" t="s">
        <v>20</v>
      </c>
      <c r="H396">
        <v>34</v>
      </c>
      <c r="I396">
        <f t="shared" si="37"/>
        <v>110.44</v>
      </c>
      <c r="J396" t="s">
        <v>21</v>
      </c>
      <c r="K396" t="s">
        <v>22</v>
      </c>
      <c r="L396">
        <v>1375074000</v>
      </c>
      <c r="M396">
        <v>1375938000</v>
      </c>
      <c r="N396" s="4">
        <f t="shared" si="38"/>
        <v>41484.208333333336</v>
      </c>
      <c r="O396" s="5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16" x14ac:dyDescent="0.4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36"/>
        <v>130</v>
      </c>
      <c r="G397" t="s">
        <v>20</v>
      </c>
      <c r="H397">
        <v>220</v>
      </c>
      <c r="I397">
        <f t="shared" si="37"/>
        <v>41.99</v>
      </c>
      <c r="J397" t="s">
        <v>21</v>
      </c>
      <c r="K397" t="s">
        <v>22</v>
      </c>
      <c r="L397">
        <v>1323324000</v>
      </c>
      <c r="M397">
        <v>1323410400</v>
      </c>
      <c r="N397" s="4">
        <f t="shared" si="38"/>
        <v>40885.25</v>
      </c>
      <c r="O397" s="5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ht="16" x14ac:dyDescent="0.4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36"/>
        <v>167</v>
      </c>
      <c r="G398" t="s">
        <v>20</v>
      </c>
      <c r="H398">
        <v>1604</v>
      </c>
      <c r="I398">
        <f t="shared" si="37"/>
        <v>48.01</v>
      </c>
      <c r="J398" t="s">
        <v>26</v>
      </c>
      <c r="K398" t="s">
        <v>27</v>
      </c>
      <c r="L398">
        <v>1538715600</v>
      </c>
      <c r="M398">
        <v>1539406800</v>
      </c>
      <c r="N398" s="4">
        <f t="shared" si="38"/>
        <v>43378.208333333328</v>
      </c>
      <c r="O398" s="5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ht="16" x14ac:dyDescent="0.4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36"/>
        <v>174</v>
      </c>
      <c r="G399" t="s">
        <v>20</v>
      </c>
      <c r="H399">
        <v>454</v>
      </c>
      <c r="I399">
        <f t="shared" si="37"/>
        <v>31.02</v>
      </c>
      <c r="J399" t="s">
        <v>21</v>
      </c>
      <c r="K399" t="s">
        <v>22</v>
      </c>
      <c r="L399">
        <v>1369285200</v>
      </c>
      <c r="M399">
        <v>1369803600</v>
      </c>
      <c r="N399" s="4">
        <f t="shared" si="38"/>
        <v>41417.208333333336</v>
      </c>
      <c r="O399" s="5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16" x14ac:dyDescent="0.4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36"/>
        <v>718</v>
      </c>
      <c r="G400" t="s">
        <v>20</v>
      </c>
      <c r="H400">
        <v>123</v>
      </c>
      <c r="I400">
        <f t="shared" si="37"/>
        <v>99.2</v>
      </c>
      <c r="J400" t="s">
        <v>107</v>
      </c>
      <c r="K400" t="s">
        <v>108</v>
      </c>
      <c r="L400">
        <v>1525755600</v>
      </c>
      <c r="M400">
        <v>1525928400</v>
      </c>
      <c r="N400" s="4">
        <f t="shared" si="38"/>
        <v>43228.208333333328</v>
      </c>
      <c r="O400" s="5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ht="16" x14ac:dyDescent="0.4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36"/>
        <v>64</v>
      </c>
      <c r="G401" t="s">
        <v>14</v>
      </c>
      <c r="H401">
        <v>941</v>
      </c>
      <c r="I401">
        <f t="shared" si="37"/>
        <v>66.02</v>
      </c>
      <c r="J401" t="s">
        <v>21</v>
      </c>
      <c r="K401" t="s">
        <v>22</v>
      </c>
      <c r="L401">
        <v>1296626400</v>
      </c>
      <c r="M401">
        <v>1297231200</v>
      </c>
      <c r="N401" s="4">
        <f t="shared" si="38"/>
        <v>40576.25</v>
      </c>
      <c r="O401" s="5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16" x14ac:dyDescent="0.4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36"/>
        <v>2</v>
      </c>
      <c r="G402" t="s">
        <v>14</v>
      </c>
      <c r="H402">
        <v>1</v>
      </c>
      <c r="I402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4">
        <f t="shared" si="38"/>
        <v>41502.208333333336</v>
      </c>
      <c r="O402" s="5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ht="16" x14ac:dyDescent="0.4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36"/>
        <v>1530</v>
      </c>
      <c r="G403" t="s">
        <v>20</v>
      </c>
      <c r="H403">
        <v>299</v>
      </c>
      <c r="I403">
        <f t="shared" si="37"/>
        <v>46.06</v>
      </c>
      <c r="J403" t="s">
        <v>21</v>
      </c>
      <c r="K403" t="s">
        <v>22</v>
      </c>
      <c r="L403">
        <v>1572152400</v>
      </c>
      <c r="M403">
        <v>1572152400</v>
      </c>
      <c r="N403" s="4">
        <f t="shared" si="38"/>
        <v>43765.208333333328</v>
      </c>
      <c r="O403" s="5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ht="16" x14ac:dyDescent="0.4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36"/>
        <v>40</v>
      </c>
      <c r="G404" t="s">
        <v>14</v>
      </c>
      <c r="H404">
        <v>40</v>
      </c>
      <c r="I40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4">
        <f t="shared" si="38"/>
        <v>40914.25</v>
      </c>
      <c r="O404" s="5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ht="16" x14ac:dyDescent="0.4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36"/>
        <v>86</v>
      </c>
      <c r="G405" t="s">
        <v>14</v>
      </c>
      <c r="H405">
        <v>3015</v>
      </c>
      <c r="I405">
        <f t="shared" si="37"/>
        <v>55.99</v>
      </c>
      <c r="J405" t="s">
        <v>15</v>
      </c>
      <c r="K405" t="s">
        <v>16</v>
      </c>
      <c r="L405">
        <v>1273640400</v>
      </c>
      <c r="M405">
        <v>1276750800</v>
      </c>
      <c r="N405" s="4">
        <f t="shared" si="38"/>
        <v>40310.208333333336</v>
      </c>
      <c r="O405" s="5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ht="16" x14ac:dyDescent="0.4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36"/>
        <v>316</v>
      </c>
      <c r="G406" t="s">
        <v>20</v>
      </c>
      <c r="H406">
        <v>2237</v>
      </c>
      <c r="I406">
        <f t="shared" si="3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4">
        <f t="shared" si="38"/>
        <v>43053.25</v>
      </c>
      <c r="O406" s="5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ht="16" x14ac:dyDescent="0.4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36"/>
        <v>90</v>
      </c>
      <c r="G407" t="s">
        <v>14</v>
      </c>
      <c r="H407">
        <v>435</v>
      </c>
      <c r="I407">
        <f t="shared" si="37"/>
        <v>60.98</v>
      </c>
      <c r="J407" t="s">
        <v>21</v>
      </c>
      <c r="K407" t="s">
        <v>22</v>
      </c>
      <c r="L407">
        <v>1528088400</v>
      </c>
      <c r="M407">
        <v>1532408400</v>
      </c>
      <c r="N407" s="4">
        <f t="shared" si="38"/>
        <v>43255.208333333328</v>
      </c>
      <c r="O407" s="5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16" x14ac:dyDescent="0.4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36"/>
        <v>182</v>
      </c>
      <c r="G408" t="s">
        <v>20</v>
      </c>
      <c r="H408">
        <v>645</v>
      </c>
      <c r="I408">
        <f t="shared" si="37"/>
        <v>110.98</v>
      </c>
      <c r="J408" t="s">
        <v>21</v>
      </c>
      <c r="K408" t="s">
        <v>22</v>
      </c>
      <c r="L408">
        <v>1359525600</v>
      </c>
      <c r="M408">
        <v>1360562400</v>
      </c>
      <c r="N408" s="4">
        <f t="shared" si="38"/>
        <v>41304.25</v>
      </c>
      <c r="O408" s="5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ht="16" x14ac:dyDescent="0.4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36"/>
        <v>356</v>
      </c>
      <c r="G409" t="s">
        <v>20</v>
      </c>
      <c r="H409">
        <v>484</v>
      </c>
      <c r="I409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4">
        <f t="shared" si="38"/>
        <v>43751.208333333328</v>
      </c>
      <c r="O409" s="5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ht="16" x14ac:dyDescent="0.4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36"/>
        <v>132</v>
      </c>
      <c r="G410" t="s">
        <v>20</v>
      </c>
      <c r="H410">
        <v>154</v>
      </c>
      <c r="I410">
        <f t="shared" si="3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4">
        <f t="shared" si="38"/>
        <v>42541.208333333328</v>
      </c>
      <c r="O410" s="5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ht="16" x14ac:dyDescent="0.4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36"/>
        <v>46</v>
      </c>
      <c r="G411" t="s">
        <v>14</v>
      </c>
      <c r="H411">
        <v>714</v>
      </c>
      <c r="I411">
        <f t="shared" si="37"/>
        <v>87.96</v>
      </c>
      <c r="J411" t="s">
        <v>21</v>
      </c>
      <c r="K411" t="s">
        <v>22</v>
      </c>
      <c r="L411">
        <v>1492491600</v>
      </c>
      <c r="M411">
        <v>1492837200</v>
      </c>
      <c r="N411" s="4">
        <f t="shared" si="38"/>
        <v>42843.208333333328</v>
      </c>
      <c r="O411" s="5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ht="16" x14ac:dyDescent="0.4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36"/>
        <v>36</v>
      </c>
      <c r="G412" t="s">
        <v>47</v>
      </c>
      <c r="H412">
        <v>1111</v>
      </c>
      <c r="I412">
        <f t="shared" si="37"/>
        <v>49.99</v>
      </c>
      <c r="J412" t="s">
        <v>21</v>
      </c>
      <c r="K412" t="s">
        <v>22</v>
      </c>
      <c r="L412">
        <v>1430197200</v>
      </c>
      <c r="M412">
        <v>1430197200</v>
      </c>
      <c r="N412" s="4">
        <f t="shared" si="38"/>
        <v>42122.208333333328</v>
      </c>
      <c r="O412" s="5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ht="16" x14ac:dyDescent="0.4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36"/>
        <v>105</v>
      </c>
      <c r="G413" t="s">
        <v>20</v>
      </c>
      <c r="H413">
        <v>82</v>
      </c>
      <c r="I413">
        <f t="shared" si="37"/>
        <v>99.52</v>
      </c>
      <c r="J413" t="s">
        <v>21</v>
      </c>
      <c r="K413" t="s">
        <v>22</v>
      </c>
      <c r="L413">
        <v>1496034000</v>
      </c>
      <c r="M413">
        <v>1496206800</v>
      </c>
      <c r="N413" s="4">
        <f t="shared" si="38"/>
        <v>42884.208333333328</v>
      </c>
      <c r="O413" s="5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ht="16" x14ac:dyDescent="0.4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36"/>
        <v>669</v>
      </c>
      <c r="G414" t="s">
        <v>20</v>
      </c>
      <c r="H414">
        <v>134</v>
      </c>
      <c r="I414">
        <f t="shared" si="37"/>
        <v>104.82</v>
      </c>
      <c r="J414" t="s">
        <v>21</v>
      </c>
      <c r="K414" t="s">
        <v>22</v>
      </c>
      <c r="L414">
        <v>1388728800</v>
      </c>
      <c r="M414">
        <v>1389592800</v>
      </c>
      <c r="N414" s="4">
        <f t="shared" si="38"/>
        <v>41642.25</v>
      </c>
      <c r="O414" s="5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ht="16" x14ac:dyDescent="0.4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36"/>
        <v>62</v>
      </c>
      <c r="G415" t="s">
        <v>47</v>
      </c>
      <c r="H415">
        <v>1089</v>
      </c>
      <c r="I415">
        <f t="shared" si="37"/>
        <v>108.01</v>
      </c>
      <c r="J415" t="s">
        <v>21</v>
      </c>
      <c r="K415" t="s">
        <v>22</v>
      </c>
      <c r="L415">
        <v>1543298400</v>
      </c>
      <c r="M415">
        <v>1545631200</v>
      </c>
      <c r="N415" s="4">
        <f t="shared" si="38"/>
        <v>43431.25</v>
      </c>
      <c r="O415" s="5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ht="16" x14ac:dyDescent="0.4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36"/>
        <v>85</v>
      </c>
      <c r="G416" t="s">
        <v>14</v>
      </c>
      <c r="H416">
        <v>5497</v>
      </c>
      <c r="I416">
        <f t="shared" si="37"/>
        <v>29</v>
      </c>
      <c r="J416" t="s">
        <v>21</v>
      </c>
      <c r="K416" t="s">
        <v>22</v>
      </c>
      <c r="L416">
        <v>1271739600</v>
      </c>
      <c r="M416">
        <v>1272430800</v>
      </c>
      <c r="N416" s="4">
        <f t="shared" si="38"/>
        <v>40288.208333333336</v>
      </c>
      <c r="O416" s="5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ht="16" x14ac:dyDescent="0.4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36"/>
        <v>11</v>
      </c>
      <c r="G417" t="s">
        <v>14</v>
      </c>
      <c r="H417">
        <v>418</v>
      </c>
      <c r="I417">
        <f t="shared" si="37"/>
        <v>30.03</v>
      </c>
      <c r="J417" t="s">
        <v>21</v>
      </c>
      <c r="K417" t="s">
        <v>22</v>
      </c>
      <c r="L417">
        <v>1326434400</v>
      </c>
      <c r="M417">
        <v>1327903200</v>
      </c>
      <c r="N417" s="4">
        <f t="shared" si="38"/>
        <v>40921.25</v>
      </c>
      <c r="O417" s="5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16" x14ac:dyDescent="0.4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36"/>
        <v>44</v>
      </c>
      <c r="G418" t="s">
        <v>14</v>
      </c>
      <c r="H418">
        <v>1439</v>
      </c>
      <c r="I418">
        <f t="shared" si="37"/>
        <v>41.01</v>
      </c>
      <c r="J418" t="s">
        <v>21</v>
      </c>
      <c r="K418" t="s">
        <v>22</v>
      </c>
      <c r="L418">
        <v>1295244000</v>
      </c>
      <c r="M418">
        <v>1296021600</v>
      </c>
      <c r="N418" s="4">
        <f t="shared" si="38"/>
        <v>40560.25</v>
      </c>
      <c r="O418" s="5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ht="16" x14ac:dyDescent="0.4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36"/>
        <v>55</v>
      </c>
      <c r="G419" t="s">
        <v>14</v>
      </c>
      <c r="H419">
        <v>15</v>
      </c>
      <c r="I419">
        <f t="shared" si="37"/>
        <v>62.87</v>
      </c>
      <c r="J419" t="s">
        <v>21</v>
      </c>
      <c r="K419" t="s">
        <v>22</v>
      </c>
      <c r="L419">
        <v>1541221200</v>
      </c>
      <c r="M419">
        <v>1543298400</v>
      </c>
      <c r="N419" s="4">
        <f t="shared" si="38"/>
        <v>43407.208333333328</v>
      </c>
      <c r="O419" s="5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ht="16" x14ac:dyDescent="0.4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36"/>
        <v>57</v>
      </c>
      <c r="G420" t="s">
        <v>14</v>
      </c>
      <c r="H420">
        <v>1999</v>
      </c>
      <c r="I420">
        <f t="shared" si="37"/>
        <v>47.01</v>
      </c>
      <c r="J420" t="s">
        <v>15</v>
      </c>
      <c r="K420" t="s">
        <v>16</v>
      </c>
      <c r="L420">
        <v>1336280400</v>
      </c>
      <c r="M420">
        <v>1336366800</v>
      </c>
      <c r="N420" s="4">
        <f t="shared" si="38"/>
        <v>41035.208333333336</v>
      </c>
      <c r="O420" s="5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ht="16" x14ac:dyDescent="0.4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36"/>
        <v>123</v>
      </c>
      <c r="G421" t="s">
        <v>20</v>
      </c>
      <c r="H421">
        <v>5203</v>
      </c>
      <c r="I421">
        <f t="shared" si="37"/>
        <v>27</v>
      </c>
      <c r="J421" t="s">
        <v>21</v>
      </c>
      <c r="K421" t="s">
        <v>22</v>
      </c>
      <c r="L421">
        <v>1324533600</v>
      </c>
      <c r="M421">
        <v>1325052000</v>
      </c>
      <c r="N421" s="4">
        <f t="shared" si="38"/>
        <v>40899.25</v>
      </c>
      <c r="O421" s="5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ht="16" x14ac:dyDescent="0.4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36"/>
        <v>128</v>
      </c>
      <c r="G422" t="s">
        <v>20</v>
      </c>
      <c r="H422">
        <v>94</v>
      </c>
      <c r="I422">
        <f t="shared" si="37"/>
        <v>68.33</v>
      </c>
      <c r="J422" t="s">
        <v>21</v>
      </c>
      <c r="K422" t="s">
        <v>22</v>
      </c>
      <c r="L422">
        <v>1498366800</v>
      </c>
      <c r="M422">
        <v>1499576400</v>
      </c>
      <c r="N422" s="4">
        <f t="shared" si="38"/>
        <v>42911.208333333328</v>
      </c>
      <c r="O422" s="5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ht="16" x14ac:dyDescent="0.4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36"/>
        <v>64</v>
      </c>
      <c r="G423" t="s">
        <v>14</v>
      </c>
      <c r="H423">
        <v>118</v>
      </c>
      <c r="I423">
        <f t="shared" si="37"/>
        <v>50.97</v>
      </c>
      <c r="J423" t="s">
        <v>21</v>
      </c>
      <c r="K423" t="s">
        <v>22</v>
      </c>
      <c r="L423">
        <v>1498712400</v>
      </c>
      <c r="M423">
        <v>1501304400</v>
      </c>
      <c r="N423" s="4">
        <f t="shared" si="38"/>
        <v>42915.208333333328</v>
      </c>
      <c r="O423" s="5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16" x14ac:dyDescent="0.4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36"/>
        <v>127</v>
      </c>
      <c r="G424" t="s">
        <v>20</v>
      </c>
      <c r="H424">
        <v>205</v>
      </c>
      <c r="I424">
        <f t="shared" si="37"/>
        <v>54.02</v>
      </c>
      <c r="J424" t="s">
        <v>21</v>
      </c>
      <c r="K424" t="s">
        <v>22</v>
      </c>
      <c r="L424">
        <v>1271480400</v>
      </c>
      <c r="M424">
        <v>1273208400</v>
      </c>
      <c r="N424" s="4">
        <f t="shared" si="38"/>
        <v>40285.208333333336</v>
      </c>
      <c r="O424" s="5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ht="16" x14ac:dyDescent="0.4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36"/>
        <v>11</v>
      </c>
      <c r="G425" t="s">
        <v>14</v>
      </c>
      <c r="H425">
        <v>162</v>
      </c>
      <c r="I425">
        <f t="shared" si="37"/>
        <v>97.06</v>
      </c>
      <c r="J425" t="s">
        <v>21</v>
      </c>
      <c r="K425" t="s">
        <v>22</v>
      </c>
      <c r="L425">
        <v>1316667600</v>
      </c>
      <c r="M425">
        <v>1316840400</v>
      </c>
      <c r="N425" s="4">
        <f t="shared" si="38"/>
        <v>40808.208333333336</v>
      </c>
      <c r="O425" s="5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ht="16" x14ac:dyDescent="0.4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36"/>
        <v>40</v>
      </c>
      <c r="G426" t="s">
        <v>14</v>
      </c>
      <c r="H426">
        <v>83</v>
      </c>
      <c r="I426">
        <f t="shared" si="37"/>
        <v>24.87</v>
      </c>
      <c r="J426" t="s">
        <v>21</v>
      </c>
      <c r="K426" t="s">
        <v>22</v>
      </c>
      <c r="L426">
        <v>1524027600</v>
      </c>
      <c r="M426">
        <v>1524546000</v>
      </c>
      <c r="N426" s="4">
        <f t="shared" si="38"/>
        <v>43208.208333333328</v>
      </c>
      <c r="O426" s="5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ht="16" x14ac:dyDescent="0.4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36"/>
        <v>288</v>
      </c>
      <c r="G427" t="s">
        <v>20</v>
      </c>
      <c r="H427">
        <v>92</v>
      </c>
      <c r="I427">
        <f t="shared" si="37"/>
        <v>84.42</v>
      </c>
      <c r="J427" t="s">
        <v>21</v>
      </c>
      <c r="K427" t="s">
        <v>22</v>
      </c>
      <c r="L427">
        <v>1438059600</v>
      </c>
      <c r="M427">
        <v>1438578000</v>
      </c>
      <c r="N427" s="4">
        <f t="shared" si="38"/>
        <v>42213.208333333328</v>
      </c>
      <c r="O427" s="5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ht="16" x14ac:dyDescent="0.4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36"/>
        <v>573</v>
      </c>
      <c r="G428" t="s">
        <v>20</v>
      </c>
      <c r="H428">
        <v>219</v>
      </c>
      <c r="I428">
        <f t="shared" si="37"/>
        <v>47.09</v>
      </c>
      <c r="J428" t="s">
        <v>21</v>
      </c>
      <c r="K428" t="s">
        <v>22</v>
      </c>
      <c r="L428">
        <v>1361944800</v>
      </c>
      <c r="M428">
        <v>1362549600</v>
      </c>
      <c r="N428" s="4">
        <f t="shared" si="38"/>
        <v>41332.25</v>
      </c>
      <c r="O428" s="5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ht="16" x14ac:dyDescent="0.4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36"/>
        <v>113</v>
      </c>
      <c r="G429" t="s">
        <v>20</v>
      </c>
      <c r="H429">
        <v>2526</v>
      </c>
      <c r="I429">
        <f t="shared" si="37"/>
        <v>78</v>
      </c>
      <c r="J429" t="s">
        <v>21</v>
      </c>
      <c r="K429" t="s">
        <v>22</v>
      </c>
      <c r="L429">
        <v>1410584400</v>
      </c>
      <c r="M429">
        <v>1413349200</v>
      </c>
      <c r="N429" s="4">
        <f t="shared" si="38"/>
        <v>41895.208333333336</v>
      </c>
      <c r="O429" s="5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ht="16" x14ac:dyDescent="0.4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36"/>
        <v>46</v>
      </c>
      <c r="G430" t="s">
        <v>14</v>
      </c>
      <c r="H430">
        <v>747</v>
      </c>
      <c r="I430">
        <f t="shared" si="37"/>
        <v>62.97</v>
      </c>
      <c r="J430" t="s">
        <v>21</v>
      </c>
      <c r="K430" t="s">
        <v>22</v>
      </c>
      <c r="L430">
        <v>1297404000</v>
      </c>
      <c r="M430">
        <v>1298008800</v>
      </c>
      <c r="N430" s="4">
        <f t="shared" si="38"/>
        <v>40585.25</v>
      </c>
      <c r="O430" s="5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ht="16" x14ac:dyDescent="0.4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36"/>
        <v>91</v>
      </c>
      <c r="G431" t="s">
        <v>74</v>
      </c>
      <c r="H431">
        <v>2138</v>
      </c>
      <c r="I431">
        <f t="shared" si="3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4">
        <f t="shared" si="38"/>
        <v>41680.25</v>
      </c>
      <c r="O431" s="5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16" x14ac:dyDescent="0.4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36"/>
        <v>68</v>
      </c>
      <c r="G432" t="s">
        <v>14</v>
      </c>
      <c r="H432">
        <v>84</v>
      </c>
      <c r="I432">
        <f t="shared" si="3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4">
        <f t="shared" si="38"/>
        <v>43737.208333333328</v>
      </c>
      <c r="O432" s="5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ht="16" x14ac:dyDescent="0.4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36"/>
        <v>192</v>
      </c>
      <c r="G433" t="s">
        <v>20</v>
      </c>
      <c r="H433">
        <v>94</v>
      </c>
      <c r="I433">
        <f t="shared" si="37"/>
        <v>104.44</v>
      </c>
      <c r="J433" t="s">
        <v>21</v>
      </c>
      <c r="K433" t="s">
        <v>22</v>
      </c>
      <c r="L433">
        <v>1529643600</v>
      </c>
      <c r="M433">
        <v>1531112400</v>
      </c>
      <c r="N433" s="4">
        <f t="shared" si="38"/>
        <v>43273.208333333328</v>
      </c>
      <c r="O433" s="5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16" x14ac:dyDescent="0.4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36"/>
        <v>83</v>
      </c>
      <c r="G434" t="s">
        <v>14</v>
      </c>
      <c r="H434">
        <v>91</v>
      </c>
      <c r="I434">
        <f t="shared" si="3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4">
        <f t="shared" si="38"/>
        <v>41761.208333333336</v>
      </c>
      <c r="O434" s="5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ht="16" x14ac:dyDescent="0.4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36"/>
        <v>54</v>
      </c>
      <c r="G435" t="s">
        <v>14</v>
      </c>
      <c r="H435">
        <v>792</v>
      </c>
      <c r="I435">
        <f t="shared" si="37"/>
        <v>83.02</v>
      </c>
      <c r="J435" t="s">
        <v>21</v>
      </c>
      <c r="K435" t="s">
        <v>22</v>
      </c>
      <c r="L435">
        <v>1385359200</v>
      </c>
      <c r="M435">
        <v>1386741600</v>
      </c>
      <c r="N435" s="4">
        <f t="shared" si="38"/>
        <v>41603.25</v>
      </c>
      <c r="O435" s="5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ht="16" x14ac:dyDescent="0.4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36"/>
        <v>17</v>
      </c>
      <c r="G436" t="s">
        <v>74</v>
      </c>
      <c r="H436">
        <v>10</v>
      </c>
      <c r="I43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4">
        <f t="shared" si="38"/>
        <v>42705.25</v>
      </c>
      <c r="O436" s="5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ht="16" x14ac:dyDescent="0.4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36"/>
        <v>117</v>
      </c>
      <c r="G437" t="s">
        <v>20</v>
      </c>
      <c r="H437">
        <v>1713</v>
      </c>
      <c r="I437">
        <f t="shared" si="3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4">
        <f t="shared" si="38"/>
        <v>41988.25</v>
      </c>
      <c r="O437" s="5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ht="16" x14ac:dyDescent="0.4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36"/>
        <v>1052</v>
      </c>
      <c r="G438" t="s">
        <v>20</v>
      </c>
      <c r="H438">
        <v>249</v>
      </c>
      <c r="I438">
        <f t="shared" si="37"/>
        <v>54.93</v>
      </c>
      <c r="J438" t="s">
        <v>21</v>
      </c>
      <c r="K438" t="s">
        <v>22</v>
      </c>
      <c r="L438">
        <v>1555736400</v>
      </c>
      <c r="M438">
        <v>1555822800</v>
      </c>
      <c r="N438" s="4">
        <f t="shared" si="38"/>
        <v>43575.208333333328</v>
      </c>
      <c r="O438" s="5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ht="16" x14ac:dyDescent="0.4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36"/>
        <v>123</v>
      </c>
      <c r="G439" t="s">
        <v>20</v>
      </c>
      <c r="H439">
        <v>192</v>
      </c>
      <c r="I439">
        <f t="shared" si="37"/>
        <v>51.92</v>
      </c>
      <c r="J439" t="s">
        <v>21</v>
      </c>
      <c r="K439" t="s">
        <v>22</v>
      </c>
      <c r="L439">
        <v>1442120400</v>
      </c>
      <c r="M439">
        <v>1442379600</v>
      </c>
      <c r="N439" s="4">
        <f t="shared" si="38"/>
        <v>42260.208333333328</v>
      </c>
      <c r="O439" s="5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16" x14ac:dyDescent="0.4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36"/>
        <v>179</v>
      </c>
      <c r="G440" t="s">
        <v>20</v>
      </c>
      <c r="H440">
        <v>247</v>
      </c>
      <c r="I440">
        <f t="shared" si="37"/>
        <v>60.03</v>
      </c>
      <c r="J440" t="s">
        <v>21</v>
      </c>
      <c r="K440" t="s">
        <v>22</v>
      </c>
      <c r="L440">
        <v>1362376800</v>
      </c>
      <c r="M440">
        <v>1364965200</v>
      </c>
      <c r="N440" s="4">
        <f t="shared" si="38"/>
        <v>41337.25</v>
      </c>
      <c r="O440" s="5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ht="16" x14ac:dyDescent="0.4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36"/>
        <v>355</v>
      </c>
      <c r="G441" t="s">
        <v>20</v>
      </c>
      <c r="H441">
        <v>2293</v>
      </c>
      <c r="I441">
        <f t="shared" si="37"/>
        <v>44</v>
      </c>
      <c r="J441" t="s">
        <v>21</v>
      </c>
      <c r="K441" t="s">
        <v>22</v>
      </c>
      <c r="L441">
        <v>1478408400</v>
      </c>
      <c r="M441">
        <v>1479016800</v>
      </c>
      <c r="N441" s="4">
        <f t="shared" si="38"/>
        <v>42680.208333333328</v>
      </c>
      <c r="O441" s="5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ht="16" x14ac:dyDescent="0.4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36"/>
        <v>162</v>
      </c>
      <c r="G442" t="s">
        <v>20</v>
      </c>
      <c r="H442">
        <v>3131</v>
      </c>
      <c r="I442">
        <f t="shared" si="37"/>
        <v>53</v>
      </c>
      <c r="J442" t="s">
        <v>21</v>
      </c>
      <c r="K442" t="s">
        <v>22</v>
      </c>
      <c r="L442">
        <v>1498798800</v>
      </c>
      <c r="M442">
        <v>1499662800</v>
      </c>
      <c r="N442" s="4">
        <f t="shared" si="38"/>
        <v>42916.208333333328</v>
      </c>
      <c r="O442" s="5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ht="16" x14ac:dyDescent="0.4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36"/>
        <v>25</v>
      </c>
      <c r="G443" t="s">
        <v>14</v>
      </c>
      <c r="H443">
        <v>32</v>
      </c>
      <c r="I443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4">
        <f t="shared" si="38"/>
        <v>41025.208333333336</v>
      </c>
      <c r="O443" s="5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ht="16" x14ac:dyDescent="0.4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36"/>
        <v>199</v>
      </c>
      <c r="G444" t="s">
        <v>20</v>
      </c>
      <c r="H444">
        <v>143</v>
      </c>
      <c r="I444">
        <f t="shared" si="3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4">
        <f t="shared" si="38"/>
        <v>42980.208333333328</v>
      </c>
      <c r="O444" s="5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ht="16" x14ac:dyDescent="0.4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36"/>
        <v>35</v>
      </c>
      <c r="G445" t="s">
        <v>74</v>
      </c>
      <c r="H445">
        <v>90</v>
      </c>
      <c r="I445">
        <f t="shared" si="3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4">
        <f t="shared" si="38"/>
        <v>40451.208333333336</v>
      </c>
      <c r="O445" s="5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ht="16" x14ac:dyDescent="0.4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36"/>
        <v>176</v>
      </c>
      <c r="G446" t="s">
        <v>20</v>
      </c>
      <c r="H446">
        <v>296</v>
      </c>
      <c r="I446">
        <f t="shared" si="3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4">
        <f t="shared" si="38"/>
        <v>40748.208333333336</v>
      </c>
      <c r="O446" s="5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16" x14ac:dyDescent="0.4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36"/>
        <v>511</v>
      </c>
      <c r="G447" t="s">
        <v>20</v>
      </c>
      <c r="H447">
        <v>170</v>
      </c>
      <c r="I447">
        <f t="shared" si="37"/>
        <v>63.17</v>
      </c>
      <c r="J447" t="s">
        <v>21</v>
      </c>
      <c r="K447" t="s">
        <v>22</v>
      </c>
      <c r="L447">
        <v>1291356000</v>
      </c>
      <c r="M447">
        <v>1293170400</v>
      </c>
      <c r="N447" s="4">
        <f t="shared" si="38"/>
        <v>40515.25</v>
      </c>
      <c r="O447" s="5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ht="16" x14ac:dyDescent="0.4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36"/>
        <v>82</v>
      </c>
      <c r="G448" t="s">
        <v>14</v>
      </c>
      <c r="H448">
        <v>186</v>
      </c>
      <c r="I448">
        <f t="shared" si="37"/>
        <v>29.99</v>
      </c>
      <c r="J448" t="s">
        <v>21</v>
      </c>
      <c r="K448" t="s">
        <v>22</v>
      </c>
      <c r="L448">
        <v>1355810400</v>
      </c>
      <c r="M448">
        <v>1355983200</v>
      </c>
      <c r="N448" s="4">
        <f t="shared" si="38"/>
        <v>41261.25</v>
      </c>
      <c r="O448" s="5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16" x14ac:dyDescent="0.4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36"/>
        <v>24</v>
      </c>
      <c r="G449" t="s">
        <v>74</v>
      </c>
      <c r="H449">
        <v>439</v>
      </c>
      <c r="I449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4">
        <f t="shared" si="38"/>
        <v>43088.25</v>
      </c>
      <c r="O449" s="5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ht="16" x14ac:dyDescent="0.4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36"/>
        <v>50</v>
      </c>
      <c r="G450" t="s">
        <v>14</v>
      </c>
      <c r="H450">
        <v>605</v>
      </c>
      <c r="I450">
        <f t="shared" si="3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4">
        <f t="shared" si="38"/>
        <v>41378.208333333336</v>
      </c>
      <c r="O450" s="5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ht="16" x14ac:dyDescent="0.4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42">ROUND(E451/D451*100,0)</f>
        <v>967</v>
      </c>
      <c r="G451" t="s">
        <v>20</v>
      </c>
      <c r="H451">
        <v>86</v>
      </c>
      <c r="I451">
        <f t="shared" ref="I451:I514" si="43">IF(H451=0,0,ROUND(E451/H451,2))</f>
        <v>101.2</v>
      </c>
      <c r="J451" t="s">
        <v>36</v>
      </c>
      <c r="K451" t="s">
        <v>37</v>
      </c>
      <c r="L451">
        <v>1551852000</v>
      </c>
      <c r="M451">
        <v>1553317200</v>
      </c>
      <c r="N451" s="4">
        <f t="shared" ref="N451:N514" si="44">(((L451/60)/60)/24)+DATE(1970,1,1)</f>
        <v>43530.25</v>
      </c>
      <c r="O451" s="5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LEFT(R451,FIND("/",R451)-1)</f>
        <v>games</v>
      </c>
      <c r="T451" t="str">
        <f t="shared" ref="T451:T514" si="47">RIGHT(R451,LEN(R451)-FIND("/",R451))</f>
        <v>video games</v>
      </c>
    </row>
    <row r="452" spans="1:20" ht="16" x14ac:dyDescent="0.4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42"/>
        <v>4</v>
      </c>
      <c r="G452" t="s">
        <v>14</v>
      </c>
      <c r="H452">
        <v>1</v>
      </c>
      <c r="I452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4">
        <f t="shared" si="44"/>
        <v>43394.208333333328</v>
      </c>
      <c r="O452" s="5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ht="16" x14ac:dyDescent="0.4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2"/>
        <v>123</v>
      </c>
      <c r="G453" t="s">
        <v>20</v>
      </c>
      <c r="H453">
        <v>6286</v>
      </c>
      <c r="I453">
        <f t="shared" si="43"/>
        <v>29</v>
      </c>
      <c r="J453" t="s">
        <v>21</v>
      </c>
      <c r="K453" t="s">
        <v>22</v>
      </c>
      <c r="L453">
        <v>1500440400</v>
      </c>
      <c r="M453">
        <v>1503118800</v>
      </c>
      <c r="N453" s="4">
        <f t="shared" si="44"/>
        <v>42935.208333333328</v>
      </c>
      <c r="O453" s="5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16" x14ac:dyDescent="0.4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2"/>
        <v>63</v>
      </c>
      <c r="G454" t="s">
        <v>14</v>
      </c>
      <c r="H454">
        <v>31</v>
      </c>
      <c r="I454">
        <f t="shared" si="43"/>
        <v>98.23</v>
      </c>
      <c r="J454" t="s">
        <v>21</v>
      </c>
      <c r="K454" t="s">
        <v>22</v>
      </c>
      <c r="L454">
        <v>1278392400</v>
      </c>
      <c r="M454">
        <v>1278478800</v>
      </c>
      <c r="N454" s="4">
        <f t="shared" si="44"/>
        <v>40365.208333333336</v>
      </c>
      <c r="O454" s="5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16" x14ac:dyDescent="0.4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2"/>
        <v>56</v>
      </c>
      <c r="G455" t="s">
        <v>14</v>
      </c>
      <c r="H455">
        <v>1181</v>
      </c>
      <c r="I455">
        <f t="shared" si="43"/>
        <v>87</v>
      </c>
      <c r="J455" t="s">
        <v>21</v>
      </c>
      <c r="K455" t="s">
        <v>22</v>
      </c>
      <c r="L455">
        <v>1480572000</v>
      </c>
      <c r="M455">
        <v>1484114400</v>
      </c>
      <c r="N455" s="4">
        <f t="shared" si="44"/>
        <v>42705.25</v>
      </c>
      <c r="O455" s="5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ht="16" x14ac:dyDescent="0.4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2"/>
        <v>44</v>
      </c>
      <c r="G456" t="s">
        <v>14</v>
      </c>
      <c r="H456">
        <v>39</v>
      </c>
      <c r="I456">
        <f t="shared" si="43"/>
        <v>45.21</v>
      </c>
      <c r="J456" t="s">
        <v>21</v>
      </c>
      <c r="K456" t="s">
        <v>22</v>
      </c>
      <c r="L456">
        <v>1382331600</v>
      </c>
      <c r="M456">
        <v>1385445600</v>
      </c>
      <c r="N456" s="4">
        <f t="shared" si="44"/>
        <v>41568.208333333336</v>
      </c>
      <c r="O456" s="5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ht="16" x14ac:dyDescent="0.4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2"/>
        <v>118</v>
      </c>
      <c r="G457" t="s">
        <v>20</v>
      </c>
      <c r="H457">
        <v>3727</v>
      </c>
      <c r="I457">
        <f t="shared" si="43"/>
        <v>37</v>
      </c>
      <c r="J457" t="s">
        <v>21</v>
      </c>
      <c r="K457" t="s">
        <v>22</v>
      </c>
      <c r="L457">
        <v>1316754000</v>
      </c>
      <c r="M457">
        <v>1318741200</v>
      </c>
      <c r="N457" s="4">
        <f t="shared" si="44"/>
        <v>40809.208333333336</v>
      </c>
      <c r="O457" s="5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16" x14ac:dyDescent="0.4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2"/>
        <v>104</v>
      </c>
      <c r="G458" t="s">
        <v>20</v>
      </c>
      <c r="H458">
        <v>1605</v>
      </c>
      <c r="I458">
        <f t="shared" si="43"/>
        <v>94.98</v>
      </c>
      <c r="J458" t="s">
        <v>21</v>
      </c>
      <c r="K458" t="s">
        <v>22</v>
      </c>
      <c r="L458">
        <v>1518242400</v>
      </c>
      <c r="M458">
        <v>1518242400</v>
      </c>
      <c r="N458" s="4">
        <f t="shared" si="44"/>
        <v>43141.25</v>
      </c>
      <c r="O458" s="5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ht="16" x14ac:dyDescent="0.4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2"/>
        <v>27</v>
      </c>
      <c r="G459" t="s">
        <v>14</v>
      </c>
      <c r="H459">
        <v>46</v>
      </c>
      <c r="I459">
        <f t="shared" si="43"/>
        <v>28.96</v>
      </c>
      <c r="J459" t="s">
        <v>21</v>
      </c>
      <c r="K459" t="s">
        <v>22</v>
      </c>
      <c r="L459">
        <v>1476421200</v>
      </c>
      <c r="M459">
        <v>1476594000</v>
      </c>
      <c r="N459" s="4">
        <f t="shared" si="44"/>
        <v>42657.208333333328</v>
      </c>
      <c r="O459" s="5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ht="16" x14ac:dyDescent="0.4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2"/>
        <v>351</v>
      </c>
      <c r="G460" t="s">
        <v>20</v>
      </c>
      <c r="H460">
        <v>2120</v>
      </c>
      <c r="I460">
        <f t="shared" si="43"/>
        <v>55.99</v>
      </c>
      <c r="J460" t="s">
        <v>21</v>
      </c>
      <c r="K460" t="s">
        <v>22</v>
      </c>
      <c r="L460">
        <v>1269752400</v>
      </c>
      <c r="M460">
        <v>1273554000</v>
      </c>
      <c r="N460" s="4">
        <f t="shared" si="44"/>
        <v>40265.208333333336</v>
      </c>
      <c r="O460" s="5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ht="16" x14ac:dyDescent="0.4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2"/>
        <v>90</v>
      </c>
      <c r="G461" t="s">
        <v>14</v>
      </c>
      <c r="H461">
        <v>105</v>
      </c>
      <c r="I461">
        <f t="shared" si="43"/>
        <v>54.04</v>
      </c>
      <c r="J461" t="s">
        <v>21</v>
      </c>
      <c r="K461" t="s">
        <v>22</v>
      </c>
      <c r="L461">
        <v>1419746400</v>
      </c>
      <c r="M461">
        <v>1421906400</v>
      </c>
      <c r="N461" s="4">
        <f t="shared" si="44"/>
        <v>42001.25</v>
      </c>
      <c r="O461" s="5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ht="16" x14ac:dyDescent="0.4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2"/>
        <v>172</v>
      </c>
      <c r="G462" t="s">
        <v>20</v>
      </c>
      <c r="H462">
        <v>50</v>
      </c>
      <c r="I462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4">
        <f t="shared" si="44"/>
        <v>40399.208333333336</v>
      </c>
      <c r="O462" s="5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ht="16" x14ac:dyDescent="0.4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2"/>
        <v>141</v>
      </c>
      <c r="G463" t="s">
        <v>20</v>
      </c>
      <c r="H463">
        <v>2080</v>
      </c>
      <c r="I463">
        <f t="shared" si="43"/>
        <v>67</v>
      </c>
      <c r="J463" t="s">
        <v>21</v>
      </c>
      <c r="K463" t="s">
        <v>22</v>
      </c>
      <c r="L463">
        <v>1398661200</v>
      </c>
      <c r="M463">
        <v>1400389200</v>
      </c>
      <c r="N463" s="4">
        <f t="shared" si="44"/>
        <v>41757.208333333336</v>
      </c>
      <c r="O463" s="5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ht="16" x14ac:dyDescent="0.4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2"/>
        <v>31</v>
      </c>
      <c r="G464" t="s">
        <v>14</v>
      </c>
      <c r="H464">
        <v>535</v>
      </c>
      <c r="I464">
        <f t="shared" si="43"/>
        <v>107.91</v>
      </c>
      <c r="J464" t="s">
        <v>21</v>
      </c>
      <c r="K464" t="s">
        <v>22</v>
      </c>
      <c r="L464">
        <v>1359525600</v>
      </c>
      <c r="M464">
        <v>1362808800</v>
      </c>
      <c r="N464" s="4">
        <f t="shared" si="44"/>
        <v>41304.25</v>
      </c>
      <c r="O464" s="5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16" x14ac:dyDescent="0.4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2"/>
        <v>108</v>
      </c>
      <c r="G465" t="s">
        <v>20</v>
      </c>
      <c r="H465">
        <v>2105</v>
      </c>
      <c r="I465">
        <f t="shared" si="43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4">
        <f t="shared" si="44"/>
        <v>41639.25</v>
      </c>
      <c r="O465" s="5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ht="16" x14ac:dyDescent="0.4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2"/>
        <v>133</v>
      </c>
      <c r="G466" t="s">
        <v>20</v>
      </c>
      <c r="H466">
        <v>2436</v>
      </c>
      <c r="I466">
        <f t="shared" si="43"/>
        <v>39.01</v>
      </c>
      <c r="J466" t="s">
        <v>21</v>
      </c>
      <c r="K466" t="s">
        <v>22</v>
      </c>
      <c r="L466">
        <v>1518328800</v>
      </c>
      <c r="M466">
        <v>1519538400</v>
      </c>
      <c r="N466" s="4">
        <f t="shared" si="44"/>
        <v>43142.25</v>
      </c>
      <c r="O466" s="5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ht="16" x14ac:dyDescent="0.4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2"/>
        <v>188</v>
      </c>
      <c r="G467" t="s">
        <v>20</v>
      </c>
      <c r="H467">
        <v>80</v>
      </c>
      <c r="I467">
        <f t="shared" si="43"/>
        <v>110.36</v>
      </c>
      <c r="J467" t="s">
        <v>21</v>
      </c>
      <c r="K467" t="s">
        <v>22</v>
      </c>
      <c r="L467">
        <v>1517032800</v>
      </c>
      <c r="M467">
        <v>1517810400</v>
      </c>
      <c r="N467" s="4">
        <f t="shared" si="44"/>
        <v>43127.25</v>
      </c>
      <c r="O467" s="5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ht="16" x14ac:dyDescent="0.4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2"/>
        <v>332</v>
      </c>
      <c r="G468" t="s">
        <v>20</v>
      </c>
      <c r="H468">
        <v>42</v>
      </c>
      <c r="I468">
        <f t="shared" si="43"/>
        <v>94.86</v>
      </c>
      <c r="J468" t="s">
        <v>21</v>
      </c>
      <c r="K468" t="s">
        <v>22</v>
      </c>
      <c r="L468">
        <v>1368594000</v>
      </c>
      <c r="M468">
        <v>1370581200</v>
      </c>
      <c r="N468" s="4">
        <f t="shared" si="44"/>
        <v>41409.208333333336</v>
      </c>
      <c r="O468" s="5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16" x14ac:dyDescent="0.4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2"/>
        <v>575</v>
      </c>
      <c r="G469" t="s">
        <v>20</v>
      </c>
      <c r="H469">
        <v>139</v>
      </c>
      <c r="I469">
        <f t="shared" si="43"/>
        <v>57.94</v>
      </c>
      <c r="J469" t="s">
        <v>15</v>
      </c>
      <c r="K469" t="s">
        <v>16</v>
      </c>
      <c r="L469">
        <v>1448258400</v>
      </c>
      <c r="M469">
        <v>1448863200</v>
      </c>
      <c r="N469" s="4">
        <f t="shared" si="44"/>
        <v>42331.25</v>
      </c>
      <c r="O469" s="5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ht="16" x14ac:dyDescent="0.4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2"/>
        <v>41</v>
      </c>
      <c r="G470" t="s">
        <v>14</v>
      </c>
      <c r="H470">
        <v>16</v>
      </c>
      <c r="I470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4">
        <f t="shared" si="44"/>
        <v>43569.208333333328</v>
      </c>
      <c r="O470" s="5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ht="16" x14ac:dyDescent="0.4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2"/>
        <v>184</v>
      </c>
      <c r="G471" t="s">
        <v>20</v>
      </c>
      <c r="H471">
        <v>159</v>
      </c>
      <c r="I471">
        <f t="shared" si="43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4">
        <f t="shared" si="44"/>
        <v>42142.208333333328</v>
      </c>
      <c r="O471" s="5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ht="16" x14ac:dyDescent="0.4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2"/>
        <v>286</v>
      </c>
      <c r="G472" t="s">
        <v>20</v>
      </c>
      <c r="H472">
        <v>381</v>
      </c>
      <c r="I472">
        <f t="shared" si="43"/>
        <v>27.01</v>
      </c>
      <c r="J472" t="s">
        <v>21</v>
      </c>
      <c r="K472" t="s">
        <v>22</v>
      </c>
      <c r="L472">
        <v>1481522400</v>
      </c>
      <c r="M472">
        <v>1482127200</v>
      </c>
      <c r="N472" s="4">
        <f t="shared" si="44"/>
        <v>42716.25</v>
      </c>
      <c r="O472" s="5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ht="16" x14ac:dyDescent="0.4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2"/>
        <v>319</v>
      </c>
      <c r="G473" t="s">
        <v>20</v>
      </c>
      <c r="H473">
        <v>194</v>
      </c>
      <c r="I473">
        <f t="shared" si="43"/>
        <v>50.97</v>
      </c>
      <c r="J473" t="s">
        <v>40</v>
      </c>
      <c r="K473" t="s">
        <v>41</v>
      </c>
      <c r="L473">
        <v>1335934800</v>
      </c>
      <c r="M473">
        <v>1335934800</v>
      </c>
      <c r="N473" s="4">
        <f t="shared" si="44"/>
        <v>41031.208333333336</v>
      </c>
      <c r="O473" s="5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16" x14ac:dyDescent="0.4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2"/>
        <v>39</v>
      </c>
      <c r="G474" t="s">
        <v>14</v>
      </c>
      <c r="H474">
        <v>575</v>
      </c>
      <c r="I474">
        <f t="shared" si="43"/>
        <v>104.94</v>
      </c>
      <c r="J474" t="s">
        <v>21</v>
      </c>
      <c r="K474" t="s">
        <v>22</v>
      </c>
      <c r="L474">
        <v>1552280400</v>
      </c>
      <c r="M474">
        <v>1556946000</v>
      </c>
      <c r="N474" s="4">
        <f t="shared" si="44"/>
        <v>43535.208333333328</v>
      </c>
      <c r="O474" s="5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ht="16" x14ac:dyDescent="0.4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2"/>
        <v>178</v>
      </c>
      <c r="G475" t="s">
        <v>20</v>
      </c>
      <c r="H475">
        <v>106</v>
      </c>
      <c r="I475">
        <f t="shared" si="43"/>
        <v>84.03</v>
      </c>
      <c r="J475" t="s">
        <v>21</v>
      </c>
      <c r="K475" t="s">
        <v>22</v>
      </c>
      <c r="L475">
        <v>1529989200</v>
      </c>
      <c r="M475">
        <v>1530075600</v>
      </c>
      <c r="N475" s="4">
        <f t="shared" si="44"/>
        <v>43277.208333333328</v>
      </c>
      <c r="O475" s="5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ht="16" x14ac:dyDescent="0.4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2"/>
        <v>365</v>
      </c>
      <c r="G476" t="s">
        <v>20</v>
      </c>
      <c r="H476">
        <v>142</v>
      </c>
      <c r="I476">
        <f t="shared" si="43"/>
        <v>102.86</v>
      </c>
      <c r="J476" t="s">
        <v>21</v>
      </c>
      <c r="K476" t="s">
        <v>22</v>
      </c>
      <c r="L476">
        <v>1418709600</v>
      </c>
      <c r="M476">
        <v>1418796000</v>
      </c>
      <c r="N476" s="4">
        <f t="shared" si="44"/>
        <v>41989.25</v>
      </c>
      <c r="O476" s="5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16" x14ac:dyDescent="0.4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2"/>
        <v>114</v>
      </c>
      <c r="G477" t="s">
        <v>20</v>
      </c>
      <c r="H477">
        <v>211</v>
      </c>
      <c r="I477">
        <f t="shared" si="43"/>
        <v>39.96</v>
      </c>
      <c r="J477" t="s">
        <v>21</v>
      </c>
      <c r="K477" t="s">
        <v>22</v>
      </c>
      <c r="L477">
        <v>1372136400</v>
      </c>
      <c r="M477">
        <v>1372482000</v>
      </c>
      <c r="N477" s="4">
        <f t="shared" si="44"/>
        <v>41450.208333333336</v>
      </c>
      <c r="O477" s="5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16" x14ac:dyDescent="0.4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2"/>
        <v>30</v>
      </c>
      <c r="G478" t="s">
        <v>14</v>
      </c>
      <c r="H478">
        <v>1120</v>
      </c>
      <c r="I478">
        <f t="shared" si="43"/>
        <v>51</v>
      </c>
      <c r="J478" t="s">
        <v>21</v>
      </c>
      <c r="K478" t="s">
        <v>22</v>
      </c>
      <c r="L478">
        <v>1533877200</v>
      </c>
      <c r="M478">
        <v>1534395600</v>
      </c>
      <c r="N478" s="4">
        <f t="shared" si="44"/>
        <v>43322.208333333328</v>
      </c>
      <c r="O478" s="5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ht="16" x14ac:dyDescent="0.4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2"/>
        <v>54</v>
      </c>
      <c r="G479" t="s">
        <v>14</v>
      </c>
      <c r="H479">
        <v>113</v>
      </c>
      <c r="I479">
        <f t="shared" si="43"/>
        <v>40.82</v>
      </c>
      <c r="J479" t="s">
        <v>21</v>
      </c>
      <c r="K479" t="s">
        <v>22</v>
      </c>
      <c r="L479">
        <v>1309064400</v>
      </c>
      <c r="M479">
        <v>1311397200</v>
      </c>
      <c r="N479" s="4">
        <f t="shared" si="44"/>
        <v>40720.208333333336</v>
      </c>
      <c r="O479" s="5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ht="16" x14ac:dyDescent="0.4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2"/>
        <v>236</v>
      </c>
      <c r="G480" t="s">
        <v>20</v>
      </c>
      <c r="H480">
        <v>2756</v>
      </c>
      <c r="I480">
        <f t="shared" si="43"/>
        <v>59</v>
      </c>
      <c r="J480" t="s">
        <v>21</v>
      </c>
      <c r="K480" t="s">
        <v>22</v>
      </c>
      <c r="L480">
        <v>1425877200</v>
      </c>
      <c r="M480">
        <v>1426914000</v>
      </c>
      <c r="N480" s="4">
        <f t="shared" si="44"/>
        <v>42072.208333333328</v>
      </c>
      <c r="O480" s="5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ht="16" x14ac:dyDescent="0.4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2"/>
        <v>513</v>
      </c>
      <c r="G481" t="s">
        <v>20</v>
      </c>
      <c r="H481">
        <v>173</v>
      </c>
      <c r="I481">
        <f t="shared" si="43"/>
        <v>71.16</v>
      </c>
      <c r="J481" t="s">
        <v>40</v>
      </c>
      <c r="K481" t="s">
        <v>41</v>
      </c>
      <c r="L481">
        <v>1501304400</v>
      </c>
      <c r="M481">
        <v>1501477200</v>
      </c>
      <c r="N481" s="4">
        <f t="shared" si="44"/>
        <v>42945.208333333328</v>
      </c>
      <c r="O481" s="5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ht="16" x14ac:dyDescent="0.4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2"/>
        <v>101</v>
      </c>
      <c r="G482" t="s">
        <v>20</v>
      </c>
      <c r="H482">
        <v>87</v>
      </c>
      <c r="I482">
        <f t="shared" si="43"/>
        <v>99.49</v>
      </c>
      <c r="J482" t="s">
        <v>21</v>
      </c>
      <c r="K482" t="s">
        <v>22</v>
      </c>
      <c r="L482">
        <v>1268287200</v>
      </c>
      <c r="M482">
        <v>1269061200</v>
      </c>
      <c r="N482" s="4">
        <f t="shared" si="44"/>
        <v>40248.25</v>
      </c>
      <c r="O482" s="5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16" x14ac:dyDescent="0.4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2"/>
        <v>81</v>
      </c>
      <c r="G483" t="s">
        <v>14</v>
      </c>
      <c r="H483">
        <v>1538</v>
      </c>
      <c r="I483">
        <f t="shared" si="43"/>
        <v>103.99</v>
      </c>
      <c r="J483" t="s">
        <v>21</v>
      </c>
      <c r="K483" t="s">
        <v>22</v>
      </c>
      <c r="L483">
        <v>1412139600</v>
      </c>
      <c r="M483">
        <v>1415772000</v>
      </c>
      <c r="N483" s="4">
        <f t="shared" si="44"/>
        <v>41913.208333333336</v>
      </c>
      <c r="O483" s="5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16" x14ac:dyDescent="0.4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2"/>
        <v>16</v>
      </c>
      <c r="G484" t="s">
        <v>14</v>
      </c>
      <c r="H484">
        <v>9</v>
      </c>
      <c r="I484">
        <f t="shared" si="43"/>
        <v>76.56</v>
      </c>
      <c r="J484" t="s">
        <v>21</v>
      </c>
      <c r="K484" t="s">
        <v>22</v>
      </c>
      <c r="L484">
        <v>1330063200</v>
      </c>
      <c r="M484">
        <v>1331013600</v>
      </c>
      <c r="N484" s="4">
        <f t="shared" si="44"/>
        <v>40963.25</v>
      </c>
      <c r="O484" s="5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ht="16" x14ac:dyDescent="0.4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2"/>
        <v>53</v>
      </c>
      <c r="G485" t="s">
        <v>14</v>
      </c>
      <c r="H485">
        <v>554</v>
      </c>
      <c r="I485">
        <f t="shared" si="43"/>
        <v>87.07</v>
      </c>
      <c r="J485" t="s">
        <v>21</v>
      </c>
      <c r="K485" t="s">
        <v>22</v>
      </c>
      <c r="L485">
        <v>1576130400</v>
      </c>
      <c r="M485">
        <v>1576735200</v>
      </c>
      <c r="N485" s="4">
        <f t="shared" si="44"/>
        <v>43811.25</v>
      </c>
      <c r="O485" s="5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ht="16" x14ac:dyDescent="0.4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2"/>
        <v>260</v>
      </c>
      <c r="G486" t="s">
        <v>20</v>
      </c>
      <c r="H486">
        <v>1572</v>
      </c>
      <c r="I486">
        <f t="shared" si="43"/>
        <v>49</v>
      </c>
      <c r="J486" t="s">
        <v>40</v>
      </c>
      <c r="K486" t="s">
        <v>41</v>
      </c>
      <c r="L486">
        <v>1407128400</v>
      </c>
      <c r="M486">
        <v>1411362000</v>
      </c>
      <c r="N486" s="4">
        <f t="shared" si="44"/>
        <v>41855.208333333336</v>
      </c>
      <c r="O486" s="5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16" x14ac:dyDescent="0.4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2"/>
        <v>31</v>
      </c>
      <c r="G487" t="s">
        <v>14</v>
      </c>
      <c r="H487">
        <v>648</v>
      </c>
      <c r="I487">
        <f t="shared" si="43"/>
        <v>42.97</v>
      </c>
      <c r="J487" t="s">
        <v>40</v>
      </c>
      <c r="K487" t="s">
        <v>41</v>
      </c>
      <c r="L487">
        <v>1560142800</v>
      </c>
      <c r="M487">
        <v>1563685200</v>
      </c>
      <c r="N487" s="4">
        <f t="shared" si="44"/>
        <v>43626.208333333328</v>
      </c>
      <c r="O487" s="5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16" x14ac:dyDescent="0.4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2"/>
        <v>14</v>
      </c>
      <c r="G488" t="s">
        <v>14</v>
      </c>
      <c r="H488">
        <v>21</v>
      </c>
      <c r="I488">
        <f t="shared" si="43"/>
        <v>33.43</v>
      </c>
      <c r="J488" t="s">
        <v>40</v>
      </c>
      <c r="K488" t="s">
        <v>41</v>
      </c>
      <c r="L488">
        <v>1520575200</v>
      </c>
      <c r="M488">
        <v>1521867600</v>
      </c>
      <c r="N488" s="4">
        <f t="shared" si="44"/>
        <v>43168.25</v>
      </c>
      <c r="O488" s="5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ht="16" x14ac:dyDescent="0.4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2"/>
        <v>179</v>
      </c>
      <c r="G489" t="s">
        <v>20</v>
      </c>
      <c r="H489">
        <v>2346</v>
      </c>
      <c r="I489">
        <f t="shared" si="43"/>
        <v>83.98</v>
      </c>
      <c r="J489" t="s">
        <v>21</v>
      </c>
      <c r="K489" t="s">
        <v>22</v>
      </c>
      <c r="L489">
        <v>1492664400</v>
      </c>
      <c r="M489">
        <v>1495515600</v>
      </c>
      <c r="N489" s="4">
        <f t="shared" si="44"/>
        <v>42845.208333333328</v>
      </c>
      <c r="O489" s="5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ht="16" x14ac:dyDescent="0.4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2"/>
        <v>220</v>
      </c>
      <c r="G490" t="s">
        <v>20</v>
      </c>
      <c r="H490">
        <v>115</v>
      </c>
      <c r="I490">
        <f t="shared" si="43"/>
        <v>101.42</v>
      </c>
      <c r="J490" t="s">
        <v>21</v>
      </c>
      <c r="K490" t="s">
        <v>22</v>
      </c>
      <c r="L490">
        <v>1454479200</v>
      </c>
      <c r="M490">
        <v>1455948000</v>
      </c>
      <c r="N490" s="4">
        <f t="shared" si="44"/>
        <v>42403.25</v>
      </c>
      <c r="O490" s="5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ht="16" x14ac:dyDescent="0.4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2"/>
        <v>102</v>
      </c>
      <c r="G491" t="s">
        <v>20</v>
      </c>
      <c r="H491">
        <v>85</v>
      </c>
      <c r="I491">
        <f t="shared" si="43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4">
        <f t="shared" si="44"/>
        <v>40406.208333333336</v>
      </c>
      <c r="O491" s="5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16" x14ac:dyDescent="0.4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2"/>
        <v>192</v>
      </c>
      <c r="G492" t="s">
        <v>20</v>
      </c>
      <c r="H492">
        <v>144</v>
      </c>
      <c r="I492">
        <f t="shared" si="43"/>
        <v>31.92</v>
      </c>
      <c r="J492" t="s">
        <v>21</v>
      </c>
      <c r="K492" t="s">
        <v>22</v>
      </c>
      <c r="L492">
        <v>1573970400</v>
      </c>
      <c r="M492">
        <v>1574575200</v>
      </c>
      <c r="N492" s="4">
        <f t="shared" si="44"/>
        <v>43786.25</v>
      </c>
      <c r="O492" s="5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16" x14ac:dyDescent="0.4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2"/>
        <v>305</v>
      </c>
      <c r="G493" t="s">
        <v>20</v>
      </c>
      <c r="H493">
        <v>2443</v>
      </c>
      <c r="I493">
        <f t="shared" si="43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4">
        <f t="shared" si="44"/>
        <v>41456.208333333336</v>
      </c>
      <c r="O493" s="5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ht="16" x14ac:dyDescent="0.4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2"/>
        <v>24</v>
      </c>
      <c r="G494" t="s">
        <v>74</v>
      </c>
      <c r="H494">
        <v>595</v>
      </c>
      <c r="I494">
        <f t="shared" si="43"/>
        <v>77.03</v>
      </c>
      <c r="J494" t="s">
        <v>21</v>
      </c>
      <c r="K494" t="s">
        <v>22</v>
      </c>
      <c r="L494">
        <v>1275886800</v>
      </c>
      <c r="M494">
        <v>1278910800</v>
      </c>
      <c r="N494" s="4">
        <f t="shared" si="44"/>
        <v>40336.208333333336</v>
      </c>
      <c r="O494" s="5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ht="16" x14ac:dyDescent="0.4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2"/>
        <v>724</v>
      </c>
      <c r="G495" t="s">
        <v>20</v>
      </c>
      <c r="H495">
        <v>64</v>
      </c>
      <c r="I495">
        <f t="shared" si="43"/>
        <v>101.78</v>
      </c>
      <c r="J495" t="s">
        <v>21</v>
      </c>
      <c r="K495" t="s">
        <v>22</v>
      </c>
      <c r="L495">
        <v>1561784400</v>
      </c>
      <c r="M495">
        <v>1562907600</v>
      </c>
      <c r="N495" s="4">
        <f t="shared" si="44"/>
        <v>43645.208333333328</v>
      </c>
      <c r="O495" s="5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16" x14ac:dyDescent="0.4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2"/>
        <v>547</v>
      </c>
      <c r="G496" t="s">
        <v>20</v>
      </c>
      <c r="H496">
        <v>268</v>
      </c>
      <c r="I496">
        <f t="shared" si="43"/>
        <v>51.06</v>
      </c>
      <c r="J496" t="s">
        <v>21</v>
      </c>
      <c r="K496" t="s">
        <v>22</v>
      </c>
      <c r="L496">
        <v>1332392400</v>
      </c>
      <c r="M496">
        <v>1332478800</v>
      </c>
      <c r="N496" s="4">
        <f t="shared" si="44"/>
        <v>40990.208333333336</v>
      </c>
      <c r="O496" s="5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ht="16" x14ac:dyDescent="0.4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2"/>
        <v>415</v>
      </c>
      <c r="G497" t="s">
        <v>20</v>
      </c>
      <c r="H497">
        <v>195</v>
      </c>
      <c r="I497">
        <f t="shared" si="43"/>
        <v>68.02</v>
      </c>
      <c r="J497" t="s">
        <v>36</v>
      </c>
      <c r="K497" t="s">
        <v>37</v>
      </c>
      <c r="L497">
        <v>1402376400</v>
      </c>
      <c r="M497">
        <v>1402722000</v>
      </c>
      <c r="N497" s="4">
        <f t="shared" si="44"/>
        <v>41800.208333333336</v>
      </c>
      <c r="O497" s="5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ht="16" x14ac:dyDescent="0.4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2"/>
        <v>1</v>
      </c>
      <c r="G498" t="s">
        <v>14</v>
      </c>
      <c r="H498">
        <v>54</v>
      </c>
      <c r="I498">
        <f t="shared" si="43"/>
        <v>30.87</v>
      </c>
      <c r="J498" t="s">
        <v>21</v>
      </c>
      <c r="K498" t="s">
        <v>22</v>
      </c>
      <c r="L498">
        <v>1495342800</v>
      </c>
      <c r="M498">
        <v>1496811600</v>
      </c>
      <c r="N498" s="4">
        <f t="shared" si="44"/>
        <v>42876.208333333328</v>
      </c>
      <c r="O498" s="5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ht="16" x14ac:dyDescent="0.4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2"/>
        <v>34</v>
      </c>
      <c r="G499" t="s">
        <v>14</v>
      </c>
      <c r="H499">
        <v>120</v>
      </c>
      <c r="I499">
        <f t="shared" si="43"/>
        <v>27.91</v>
      </c>
      <c r="J499" t="s">
        <v>21</v>
      </c>
      <c r="K499" t="s">
        <v>22</v>
      </c>
      <c r="L499">
        <v>1482213600</v>
      </c>
      <c r="M499">
        <v>1482213600</v>
      </c>
      <c r="N499" s="4">
        <f t="shared" si="44"/>
        <v>42724.25</v>
      </c>
      <c r="O499" s="5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ht="16" x14ac:dyDescent="0.4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2"/>
        <v>24</v>
      </c>
      <c r="G500" t="s">
        <v>14</v>
      </c>
      <c r="H500">
        <v>579</v>
      </c>
      <c r="I500">
        <f t="shared" si="43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4">
        <f t="shared" si="44"/>
        <v>42005.25</v>
      </c>
      <c r="O500" s="5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16" x14ac:dyDescent="0.4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2"/>
        <v>48</v>
      </c>
      <c r="G501" t="s">
        <v>14</v>
      </c>
      <c r="H501">
        <v>2072</v>
      </c>
      <c r="I501">
        <f t="shared" si="43"/>
        <v>38</v>
      </c>
      <c r="J501" t="s">
        <v>21</v>
      </c>
      <c r="K501" t="s">
        <v>22</v>
      </c>
      <c r="L501">
        <v>1458018000</v>
      </c>
      <c r="M501">
        <v>1458450000</v>
      </c>
      <c r="N501" s="4">
        <f t="shared" si="44"/>
        <v>42444.208333333328</v>
      </c>
      <c r="O501" s="5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ht="16" x14ac:dyDescent="0.4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2"/>
        <v>0</v>
      </c>
      <c r="G502" t="s">
        <v>14</v>
      </c>
      <c r="H502">
        <v>0</v>
      </c>
      <c r="I502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4">
        <f t="shared" si="44"/>
        <v>41395.208333333336</v>
      </c>
      <c r="O502" s="5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ht="16" x14ac:dyDescent="0.4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2"/>
        <v>70</v>
      </c>
      <c r="G503" t="s">
        <v>14</v>
      </c>
      <c r="H503">
        <v>1796</v>
      </c>
      <c r="I503">
        <f t="shared" si="43"/>
        <v>59.99</v>
      </c>
      <c r="J503" t="s">
        <v>21</v>
      </c>
      <c r="K503" t="s">
        <v>22</v>
      </c>
      <c r="L503">
        <v>1363064400</v>
      </c>
      <c r="M503">
        <v>1363237200</v>
      </c>
      <c r="N503" s="4">
        <f t="shared" si="44"/>
        <v>41345.208333333336</v>
      </c>
      <c r="O503" s="5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ht="16" x14ac:dyDescent="0.4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2"/>
        <v>530</v>
      </c>
      <c r="G504" t="s">
        <v>20</v>
      </c>
      <c r="H504">
        <v>186</v>
      </c>
      <c r="I504">
        <f t="shared" si="43"/>
        <v>37.04</v>
      </c>
      <c r="J504" t="s">
        <v>26</v>
      </c>
      <c r="K504" t="s">
        <v>27</v>
      </c>
      <c r="L504">
        <v>1343365200</v>
      </c>
      <c r="M504">
        <v>1345870800</v>
      </c>
      <c r="N504" s="4">
        <f t="shared" si="44"/>
        <v>41117.208333333336</v>
      </c>
      <c r="O504" s="5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16" x14ac:dyDescent="0.4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2"/>
        <v>180</v>
      </c>
      <c r="G505" t="s">
        <v>20</v>
      </c>
      <c r="H505">
        <v>460</v>
      </c>
      <c r="I505">
        <f t="shared" si="43"/>
        <v>99.96</v>
      </c>
      <c r="J505" t="s">
        <v>21</v>
      </c>
      <c r="K505" t="s">
        <v>22</v>
      </c>
      <c r="L505">
        <v>1435726800</v>
      </c>
      <c r="M505">
        <v>1437454800</v>
      </c>
      <c r="N505" s="4">
        <f t="shared" si="44"/>
        <v>42186.208333333328</v>
      </c>
      <c r="O505" s="5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ht="16" x14ac:dyDescent="0.4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2"/>
        <v>92</v>
      </c>
      <c r="G506" t="s">
        <v>14</v>
      </c>
      <c r="H506">
        <v>62</v>
      </c>
      <c r="I506">
        <f t="shared" si="43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4">
        <f t="shared" si="44"/>
        <v>42142.208333333328</v>
      </c>
      <c r="O506" s="5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ht="16" x14ac:dyDescent="0.4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2"/>
        <v>14</v>
      </c>
      <c r="G507" t="s">
        <v>14</v>
      </c>
      <c r="H507">
        <v>347</v>
      </c>
      <c r="I507">
        <f t="shared" si="43"/>
        <v>36.01</v>
      </c>
      <c r="J507" t="s">
        <v>21</v>
      </c>
      <c r="K507" t="s">
        <v>22</v>
      </c>
      <c r="L507">
        <v>1362722400</v>
      </c>
      <c r="M507">
        <v>1366347600</v>
      </c>
      <c r="N507" s="4">
        <f t="shared" si="44"/>
        <v>41341.25</v>
      </c>
      <c r="O507" s="5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ht="16" x14ac:dyDescent="0.4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2"/>
        <v>927</v>
      </c>
      <c r="G508" t="s">
        <v>20</v>
      </c>
      <c r="H508">
        <v>2528</v>
      </c>
      <c r="I508">
        <f t="shared" si="43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4">
        <f t="shared" si="44"/>
        <v>43062.25</v>
      </c>
      <c r="O508" s="5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16" x14ac:dyDescent="0.4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2"/>
        <v>40</v>
      </c>
      <c r="G509" t="s">
        <v>14</v>
      </c>
      <c r="H509">
        <v>19</v>
      </c>
      <c r="I509">
        <f t="shared" si="43"/>
        <v>44.05</v>
      </c>
      <c r="J509" t="s">
        <v>21</v>
      </c>
      <c r="K509" t="s">
        <v>22</v>
      </c>
      <c r="L509">
        <v>1365483600</v>
      </c>
      <c r="M509">
        <v>1369717200</v>
      </c>
      <c r="N509" s="4">
        <f t="shared" si="44"/>
        <v>41373.208333333336</v>
      </c>
      <c r="O509" s="5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ht="16" x14ac:dyDescent="0.4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2"/>
        <v>112</v>
      </c>
      <c r="G510" t="s">
        <v>20</v>
      </c>
      <c r="H510">
        <v>3657</v>
      </c>
      <c r="I510">
        <f t="shared" si="43"/>
        <v>53</v>
      </c>
      <c r="J510" t="s">
        <v>21</v>
      </c>
      <c r="K510" t="s">
        <v>22</v>
      </c>
      <c r="L510">
        <v>1532840400</v>
      </c>
      <c r="M510">
        <v>1534654800</v>
      </c>
      <c r="N510" s="4">
        <f t="shared" si="44"/>
        <v>43310.208333333328</v>
      </c>
      <c r="O510" s="5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ht="16" x14ac:dyDescent="0.4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2"/>
        <v>71</v>
      </c>
      <c r="G511" t="s">
        <v>14</v>
      </c>
      <c r="H511">
        <v>1258</v>
      </c>
      <c r="I511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4">
        <f t="shared" si="44"/>
        <v>41034.208333333336</v>
      </c>
      <c r="O511" s="5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ht="16" x14ac:dyDescent="0.4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2"/>
        <v>119</v>
      </c>
      <c r="G512" t="s">
        <v>20</v>
      </c>
      <c r="H512">
        <v>131</v>
      </c>
      <c r="I512">
        <f t="shared" si="43"/>
        <v>70.91</v>
      </c>
      <c r="J512" t="s">
        <v>26</v>
      </c>
      <c r="K512" t="s">
        <v>27</v>
      </c>
      <c r="L512">
        <v>1527742800</v>
      </c>
      <c r="M512">
        <v>1529816400</v>
      </c>
      <c r="N512" s="4">
        <f t="shared" si="44"/>
        <v>43251.208333333328</v>
      </c>
      <c r="O512" s="5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ht="16" x14ac:dyDescent="0.4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2"/>
        <v>24</v>
      </c>
      <c r="G513" t="s">
        <v>14</v>
      </c>
      <c r="H513">
        <v>362</v>
      </c>
      <c r="I513">
        <f t="shared" si="43"/>
        <v>98.06</v>
      </c>
      <c r="J513" t="s">
        <v>21</v>
      </c>
      <c r="K513" t="s">
        <v>22</v>
      </c>
      <c r="L513">
        <v>1564030800</v>
      </c>
      <c r="M513">
        <v>1564894800</v>
      </c>
      <c r="N513" s="4">
        <f t="shared" si="44"/>
        <v>43671.208333333328</v>
      </c>
      <c r="O513" s="5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ht="16" x14ac:dyDescent="0.4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42"/>
        <v>139</v>
      </c>
      <c r="G514" t="s">
        <v>20</v>
      </c>
      <c r="H514">
        <v>239</v>
      </c>
      <c r="I514">
        <f t="shared" si="43"/>
        <v>53.05</v>
      </c>
      <c r="J514" t="s">
        <v>21</v>
      </c>
      <c r="K514" t="s">
        <v>22</v>
      </c>
      <c r="L514">
        <v>1404536400</v>
      </c>
      <c r="M514">
        <v>1404622800</v>
      </c>
      <c r="N514" s="4">
        <f t="shared" si="44"/>
        <v>41825.208333333336</v>
      </c>
      <c r="O514" s="5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ht="16" x14ac:dyDescent="0.4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48">ROUND(E515/D515*100,0)</f>
        <v>39</v>
      </c>
      <c r="G515" t="s">
        <v>74</v>
      </c>
      <c r="H515">
        <v>35</v>
      </c>
      <c r="I515">
        <f t="shared" ref="I515:I578" si="49">IF(H515=0,0,ROUND(E515/H515,2))</f>
        <v>93.14</v>
      </c>
      <c r="J515" t="s">
        <v>21</v>
      </c>
      <c r="K515" t="s">
        <v>22</v>
      </c>
      <c r="L515">
        <v>1284008400</v>
      </c>
      <c r="M515">
        <v>1284181200</v>
      </c>
      <c r="N515" s="4">
        <f t="shared" ref="N515:N578" si="50">(((L515/60)/60)/24)+DATE(1970,1,1)</f>
        <v>40430.208333333336</v>
      </c>
      <c r="O515" s="5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LEFT(R515,FIND("/",R515)-1)</f>
        <v>film &amp; video</v>
      </c>
      <c r="T515" t="str">
        <f t="shared" ref="T515:T578" si="53">RIGHT(R515,LEN(R515)-FIND("/",R515))</f>
        <v>television</v>
      </c>
    </row>
    <row r="516" spans="1:20" ht="16" x14ac:dyDescent="0.4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48"/>
        <v>22</v>
      </c>
      <c r="G516" t="s">
        <v>74</v>
      </c>
      <c r="H516">
        <v>528</v>
      </c>
      <c r="I516">
        <f t="shared" si="49"/>
        <v>58.95</v>
      </c>
      <c r="J516" t="s">
        <v>98</v>
      </c>
      <c r="K516" t="s">
        <v>99</v>
      </c>
      <c r="L516">
        <v>1386309600</v>
      </c>
      <c r="M516">
        <v>1386741600</v>
      </c>
      <c r="N516" s="4">
        <f t="shared" si="50"/>
        <v>41614.25</v>
      </c>
      <c r="O516" s="5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ht="16" x14ac:dyDescent="0.4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48"/>
        <v>56</v>
      </c>
      <c r="G517" t="s">
        <v>14</v>
      </c>
      <c r="H517">
        <v>133</v>
      </c>
      <c r="I517">
        <f t="shared" si="49"/>
        <v>36.07</v>
      </c>
      <c r="J517" t="s">
        <v>15</v>
      </c>
      <c r="K517" t="s">
        <v>16</v>
      </c>
      <c r="L517">
        <v>1324620000</v>
      </c>
      <c r="M517">
        <v>1324792800</v>
      </c>
      <c r="N517" s="4">
        <f t="shared" si="50"/>
        <v>40900.25</v>
      </c>
      <c r="O517" s="5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ht="16" x14ac:dyDescent="0.4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48"/>
        <v>43</v>
      </c>
      <c r="G518" t="s">
        <v>14</v>
      </c>
      <c r="H518">
        <v>846</v>
      </c>
      <c r="I518">
        <f t="shared" si="49"/>
        <v>63.03</v>
      </c>
      <c r="J518" t="s">
        <v>21</v>
      </c>
      <c r="K518" t="s">
        <v>22</v>
      </c>
      <c r="L518">
        <v>1281070800</v>
      </c>
      <c r="M518">
        <v>1284354000</v>
      </c>
      <c r="N518" s="4">
        <f t="shared" si="50"/>
        <v>40396.208333333336</v>
      </c>
      <c r="O518" s="5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ht="16" x14ac:dyDescent="0.4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48"/>
        <v>112</v>
      </c>
      <c r="G519" t="s">
        <v>20</v>
      </c>
      <c r="H519">
        <v>78</v>
      </c>
      <c r="I519">
        <f t="shared" si="49"/>
        <v>84.72</v>
      </c>
      <c r="J519" t="s">
        <v>21</v>
      </c>
      <c r="K519" t="s">
        <v>22</v>
      </c>
      <c r="L519">
        <v>1493960400</v>
      </c>
      <c r="M519">
        <v>1494392400</v>
      </c>
      <c r="N519" s="4">
        <f t="shared" si="50"/>
        <v>42860.208333333328</v>
      </c>
      <c r="O519" s="5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16" x14ac:dyDescent="0.4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48"/>
        <v>7</v>
      </c>
      <c r="G520" t="s">
        <v>14</v>
      </c>
      <c r="H520">
        <v>10</v>
      </c>
      <c r="I520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4">
        <f t="shared" si="50"/>
        <v>43154.25</v>
      </c>
      <c r="O520" s="5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ht="16" x14ac:dyDescent="0.4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48"/>
        <v>102</v>
      </c>
      <c r="G521" t="s">
        <v>20</v>
      </c>
      <c r="H521">
        <v>1773</v>
      </c>
      <c r="I521">
        <f t="shared" si="49"/>
        <v>101.98</v>
      </c>
      <c r="J521" t="s">
        <v>21</v>
      </c>
      <c r="K521" t="s">
        <v>22</v>
      </c>
      <c r="L521">
        <v>1420696800</v>
      </c>
      <c r="M521">
        <v>1421906400</v>
      </c>
      <c r="N521" s="4">
        <f t="shared" si="50"/>
        <v>42012.25</v>
      </c>
      <c r="O521" s="5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ht="16" x14ac:dyDescent="0.4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48"/>
        <v>426</v>
      </c>
      <c r="G522" t="s">
        <v>20</v>
      </c>
      <c r="H522">
        <v>32</v>
      </c>
      <c r="I522">
        <f t="shared" si="49"/>
        <v>106.44</v>
      </c>
      <c r="J522" t="s">
        <v>21</v>
      </c>
      <c r="K522" t="s">
        <v>22</v>
      </c>
      <c r="L522">
        <v>1555650000</v>
      </c>
      <c r="M522">
        <v>1555909200</v>
      </c>
      <c r="N522" s="4">
        <f t="shared" si="50"/>
        <v>43574.208333333328</v>
      </c>
      <c r="O522" s="5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ht="16" x14ac:dyDescent="0.4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48"/>
        <v>146</v>
      </c>
      <c r="G523" t="s">
        <v>20</v>
      </c>
      <c r="H523">
        <v>369</v>
      </c>
      <c r="I523">
        <f t="shared" si="49"/>
        <v>29.98</v>
      </c>
      <c r="J523" t="s">
        <v>21</v>
      </c>
      <c r="K523" t="s">
        <v>22</v>
      </c>
      <c r="L523">
        <v>1471928400</v>
      </c>
      <c r="M523">
        <v>1472446800</v>
      </c>
      <c r="N523" s="4">
        <f t="shared" si="50"/>
        <v>42605.208333333328</v>
      </c>
      <c r="O523" s="5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16" x14ac:dyDescent="0.4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48"/>
        <v>32</v>
      </c>
      <c r="G524" t="s">
        <v>14</v>
      </c>
      <c r="H524">
        <v>191</v>
      </c>
      <c r="I524">
        <f t="shared" si="49"/>
        <v>85.81</v>
      </c>
      <c r="J524" t="s">
        <v>21</v>
      </c>
      <c r="K524" t="s">
        <v>22</v>
      </c>
      <c r="L524">
        <v>1341291600</v>
      </c>
      <c r="M524">
        <v>1342328400</v>
      </c>
      <c r="N524" s="4">
        <f t="shared" si="50"/>
        <v>41093.208333333336</v>
      </c>
      <c r="O524" s="5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ht="16" x14ac:dyDescent="0.4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48"/>
        <v>700</v>
      </c>
      <c r="G525" t="s">
        <v>20</v>
      </c>
      <c r="H525">
        <v>89</v>
      </c>
      <c r="I525">
        <f t="shared" si="49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4">
        <f t="shared" si="50"/>
        <v>40241.25</v>
      </c>
      <c r="O525" s="5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ht="16" x14ac:dyDescent="0.4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48"/>
        <v>84</v>
      </c>
      <c r="G526" t="s">
        <v>14</v>
      </c>
      <c r="H526">
        <v>1979</v>
      </c>
      <c r="I526">
        <f t="shared" si="49"/>
        <v>41</v>
      </c>
      <c r="J526" t="s">
        <v>21</v>
      </c>
      <c r="K526" t="s">
        <v>22</v>
      </c>
      <c r="L526">
        <v>1272258000</v>
      </c>
      <c r="M526">
        <v>1273381200</v>
      </c>
      <c r="N526" s="4">
        <f t="shared" si="50"/>
        <v>40294.208333333336</v>
      </c>
      <c r="O526" s="5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16" x14ac:dyDescent="0.4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48"/>
        <v>84</v>
      </c>
      <c r="G527" t="s">
        <v>14</v>
      </c>
      <c r="H527">
        <v>63</v>
      </c>
      <c r="I527">
        <f t="shared" si="49"/>
        <v>28.06</v>
      </c>
      <c r="J527" t="s">
        <v>21</v>
      </c>
      <c r="K527" t="s">
        <v>22</v>
      </c>
      <c r="L527">
        <v>1290492000</v>
      </c>
      <c r="M527">
        <v>1290837600</v>
      </c>
      <c r="N527" s="4">
        <f t="shared" si="50"/>
        <v>40505.25</v>
      </c>
      <c r="O527" s="5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16" x14ac:dyDescent="0.4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48"/>
        <v>156</v>
      </c>
      <c r="G528" t="s">
        <v>20</v>
      </c>
      <c r="H528">
        <v>147</v>
      </c>
      <c r="I528">
        <f t="shared" si="49"/>
        <v>88.05</v>
      </c>
      <c r="J528" t="s">
        <v>21</v>
      </c>
      <c r="K528" t="s">
        <v>22</v>
      </c>
      <c r="L528">
        <v>1451109600</v>
      </c>
      <c r="M528">
        <v>1454306400</v>
      </c>
      <c r="N528" s="4">
        <f t="shared" si="50"/>
        <v>42364.25</v>
      </c>
      <c r="O528" s="5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ht="16" x14ac:dyDescent="0.4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48"/>
        <v>100</v>
      </c>
      <c r="G529" t="s">
        <v>14</v>
      </c>
      <c r="H529">
        <v>6080</v>
      </c>
      <c r="I529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4">
        <f t="shared" si="50"/>
        <v>42405.25</v>
      </c>
      <c r="O529" s="5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ht="16" x14ac:dyDescent="0.4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48"/>
        <v>80</v>
      </c>
      <c r="G530" t="s">
        <v>14</v>
      </c>
      <c r="H530">
        <v>80</v>
      </c>
      <c r="I530">
        <f t="shared" si="49"/>
        <v>90.34</v>
      </c>
      <c r="J530" t="s">
        <v>40</v>
      </c>
      <c r="K530" t="s">
        <v>41</v>
      </c>
      <c r="L530">
        <v>1385186400</v>
      </c>
      <c r="M530">
        <v>1389074400</v>
      </c>
      <c r="N530" s="4">
        <f t="shared" si="50"/>
        <v>41601.25</v>
      </c>
      <c r="O530" s="5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ht="16" x14ac:dyDescent="0.4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48"/>
        <v>11</v>
      </c>
      <c r="G531" t="s">
        <v>14</v>
      </c>
      <c r="H531">
        <v>9</v>
      </c>
      <c r="I531">
        <f t="shared" si="49"/>
        <v>63.78</v>
      </c>
      <c r="J531" t="s">
        <v>21</v>
      </c>
      <c r="K531" t="s">
        <v>22</v>
      </c>
      <c r="L531">
        <v>1399698000</v>
      </c>
      <c r="M531">
        <v>1402117200</v>
      </c>
      <c r="N531" s="4">
        <f t="shared" si="50"/>
        <v>41769.208333333336</v>
      </c>
      <c r="O531" s="5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16" x14ac:dyDescent="0.4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48"/>
        <v>92</v>
      </c>
      <c r="G532" t="s">
        <v>14</v>
      </c>
      <c r="H532">
        <v>1784</v>
      </c>
      <c r="I532">
        <f t="shared" si="49"/>
        <v>54</v>
      </c>
      <c r="J532" t="s">
        <v>21</v>
      </c>
      <c r="K532" t="s">
        <v>22</v>
      </c>
      <c r="L532">
        <v>1283230800</v>
      </c>
      <c r="M532">
        <v>1284440400</v>
      </c>
      <c r="N532" s="4">
        <f t="shared" si="50"/>
        <v>40421.208333333336</v>
      </c>
      <c r="O532" s="5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16" x14ac:dyDescent="0.4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48"/>
        <v>96</v>
      </c>
      <c r="G533" t="s">
        <v>47</v>
      </c>
      <c r="H533">
        <v>3640</v>
      </c>
      <c r="I533">
        <f t="shared" si="49"/>
        <v>48.99</v>
      </c>
      <c r="J533" t="s">
        <v>98</v>
      </c>
      <c r="K533" t="s">
        <v>99</v>
      </c>
      <c r="L533">
        <v>1384149600</v>
      </c>
      <c r="M533">
        <v>1388988000</v>
      </c>
      <c r="N533" s="4">
        <f t="shared" si="50"/>
        <v>41589.25</v>
      </c>
      <c r="O533" s="5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ht="16" x14ac:dyDescent="0.4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48"/>
        <v>503</v>
      </c>
      <c r="G534" t="s">
        <v>20</v>
      </c>
      <c r="H534">
        <v>126</v>
      </c>
      <c r="I534">
        <f t="shared" si="49"/>
        <v>63.86</v>
      </c>
      <c r="J534" t="s">
        <v>15</v>
      </c>
      <c r="K534" t="s">
        <v>16</v>
      </c>
      <c r="L534">
        <v>1516860000</v>
      </c>
      <c r="M534">
        <v>1516946400</v>
      </c>
      <c r="N534" s="4">
        <f t="shared" si="50"/>
        <v>43125.25</v>
      </c>
      <c r="O534" s="5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ht="16" x14ac:dyDescent="0.4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48"/>
        <v>159</v>
      </c>
      <c r="G535" t="s">
        <v>20</v>
      </c>
      <c r="H535">
        <v>2218</v>
      </c>
      <c r="I535">
        <f t="shared" si="49"/>
        <v>83</v>
      </c>
      <c r="J535" t="s">
        <v>40</v>
      </c>
      <c r="K535" t="s">
        <v>41</v>
      </c>
      <c r="L535">
        <v>1374642000</v>
      </c>
      <c r="M535">
        <v>1377752400</v>
      </c>
      <c r="N535" s="4">
        <f t="shared" si="50"/>
        <v>41479.208333333336</v>
      </c>
      <c r="O535" s="5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ht="16" x14ac:dyDescent="0.4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48"/>
        <v>15</v>
      </c>
      <c r="G536" t="s">
        <v>14</v>
      </c>
      <c r="H536">
        <v>243</v>
      </c>
      <c r="I536">
        <f t="shared" si="49"/>
        <v>55.08</v>
      </c>
      <c r="J536" t="s">
        <v>21</v>
      </c>
      <c r="K536" t="s">
        <v>22</v>
      </c>
      <c r="L536">
        <v>1534482000</v>
      </c>
      <c r="M536">
        <v>1534568400</v>
      </c>
      <c r="N536" s="4">
        <f t="shared" si="50"/>
        <v>43329.208333333328</v>
      </c>
      <c r="O536" s="5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ht="16" x14ac:dyDescent="0.4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48"/>
        <v>482</v>
      </c>
      <c r="G537" t="s">
        <v>20</v>
      </c>
      <c r="H537">
        <v>202</v>
      </c>
      <c r="I537">
        <f t="shared" si="49"/>
        <v>62.04</v>
      </c>
      <c r="J537" t="s">
        <v>107</v>
      </c>
      <c r="K537" t="s">
        <v>108</v>
      </c>
      <c r="L537">
        <v>1528434000</v>
      </c>
      <c r="M537">
        <v>1528606800</v>
      </c>
      <c r="N537" s="4">
        <f t="shared" si="50"/>
        <v>43259.208333333328</v>
      </c>
      <c r="O537" s="5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ht="16" x14ac:dyDescent="0.4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48"/>
        <v>150</v>
      </c>
      <c r="G538" t="s">
        <v>20</v>
      </c>
      <c r="H538">
        <v>140</v>
      </c>
      <c r="I538">
        <f t="shared" si="49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4">
        <f t="shared" si="50"/>
        <v>40414.208333333336</v>
      </c>
      <c r="O538" s="5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ht="16" x14ac:dyDescent="0.4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48"/>
        <v>117</v>
      </c>
      <c r="G539" t="s">
        <v>20</v>
      </c>
      <c r="H539">
        <v>1052</v>
      </c>
      <c r="I539">
        <f t="shared" si="49"/>
        <v>94.04</v>
      </c>
      <c r="J539" t="s">
        <v>36</v>
      </c>
      <c r="K539" t="s">
        <v>37</v>
      </c>
      <c r="L539">
        <v>1535605200</v>
      </c>
      <c r="M539">
        <v>1537592400</v>
      </c>
      <c r="N539" s="4">
        <f t="shared" si="50"/>
        <v>43342.208333333328</v>
      </c>
      <c r="O539" s="5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ht="16" x14ac:dyDescent="0.4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48"/>
        <v>38</v>
      </c>
      <c r="G540" t="s">
        <v>14</v>
      </c>
      <c r="H540">
        <v>1296</v>
      </c>
      <c r="I540">
        <f t="shared" si="49"/>
        <v>44.01</v>
      </c>
      <c r="J540" t="s">
        <v>21</v>
      </c>
      <c r="K540" t="s">
        <v>22</v>
      </c>
      <c r="L540">
        <v>1379826000</v>
      </c>
      <c r="M540">
        <v>1381208400</v>
      </c>
      <c r="N540" s="4">
        <f t="shared" si="50"/>
        <v>41539.208333333336</v>
      </c>
      <c r="O540" s="5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ht="16" x14ac:dyDescent="0.4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48"/>
        <v>73</v>
      </c>
      <c r="G541" t="s">
        <v>14</v>
      </c>
      <c r="H541">
        <v>77</v>
      </c>
      <c r="I541">
        <f t="shared" si="49"/>
        <v>92.47</v>
      </c>
      <c r="J541" t="s">
        <v>21</v>
      </c>
      <c r="K541" t="s">
        <v>22</v>
      </c>
      <c r="L541">
        <v>1561957200</v>
      </c>
      <c r="M541">
        <v>1562475600</v>
      </c>
      <c r="N541" s="4">
        <f t="shared" si="50"/>
        <v>43647.208333333328</v>
      </c>
      <c r="O541" s="5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ht="16" x14ac:dyDescent="0.4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48"/>
        <v>266</v>
      </c>
      <c r="G542" t="s">
        <v>20</v>
      </c>
      <c r="H542">
        <v>247</v>
      </c>
      <c r="I542">
        <f t="shared" si="49"/>
        <v>57.07</v>
      </c>
      <c r="J542" t="s">
        <v>21</v>
      </c>
      <c r="K542" t="s">
        <v>22</v>
      </c>
      <c r="L542">
        <v>1525496400</v>
      </c>
      <c r="M542">
        <v>1527397200</v>
      </c>
      <c r="N542" s="4">
        <f t="shared" si="50"/>
        <v>43225.208333333328</v>
      </c>
      <c r="O542" s="5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ht="16" x14ac:dyDescent="0.4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48"/>
        <v>24</v>
      </c>
      <c r="G543" t="s">
        <v>14</v>
      </c>
      <c r="H543">
        <v>395</v>
      </c>
      <c r="I543">
        <f t="shared" si="49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4">
        <f t="shared" si="50"/>
        <v>42165.208333333328</v>
      </c>
      <c r="O543" s="5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ht="16" x14ac:dyDescent="0.4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48"/>
        <v>3</v>
      </c>
      <c r="G544" t="s">
        <v>14</v>
      </c>
      <c r="H544">
        <v>49</v>
      </c>
      <c r="I544">
        <f t="shared" si="49"/>
        <v>39.39</v>
      </c>
      <c r="J544" t="s">
        <v>40</v>
      </c>
      <c r="K544" t="s">
        <v>41</v>
      </c>
      <c r="L544">
        <v>1453442400</v>
      </c>
      <c r="M544">
        <v>1456034400</v>
      </c>
      <c r="N544" s="4">
        <f t="shared" si="50"/>
        <v>42391.25</v>
      </c>
      <c r="O544" s="5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ht="16" x14ac:dyDescent="0.4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48"/>
        <v>16</v>
      </c>
      <c r="G545" t="s">
        <v>14</v>
      </c>
      <c r="H545">
        <v>180</v>
      </c>
      <c r="I545">
        <f t="shared" si="49"/>
        <v>77.02</v>
      </c>
      <c r="J545" t="s">
        <v>21</v>
      </c>
      <c r="K545" t="s">
        <v>22</v>
      </c>
      <c r="L545">
        <v>1378875600</v>
      </c>
      <c r="M545">
        <v>1380171600</v>
      </c>
      <c r="N545" s="4">
        <f t="shared" si="50"/>
        <v>41528.208333333336</v>
      </c>
      <c r="O545" s="5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16" x14ac:dyDescent="0.4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48"/>
        <v>277</v>
      </c>
      <c r="G546" t="s">
        <v>20</v>
      </c>
      <c r="H546">
        <v>84</v>
      </c>
      <c r="I546">
        <f t="shared" si="49"/>
        <v>92.17</v>
      </c>
      <c r="J546" t="s">
        <v>21</v>
      </c>
      <c r="K546" t="s">
        <v>22</v>
      </c>
      <c r="L546">
        <v>1452232800</v>
      </c>
      <c r="M546">
        <v>1453356000</v>
      </c>
      <c r="N546" s="4">
        <f t="shared" si="50"/>
        <v>42377.25</v>
      </c>
      <c r="O546" s="5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ht="16" x14ac:dyDescent="0.4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48"/>
        <v>89</v>
      </c>
      <c r="G547" t="s">
        <v>14</v>
      </c>
      <c r="H547">
        <v>2690</v>
      </c>
      <c r="I547">
        <f t="shared" si="49"/>
        <v>61.01</v>
      </c>
      <c r="J547" t="s">
        <v>21</v>
      </c>
      <c r="K547" t="s">
        <v>22</v>
      </c>
      <c r="L547">
        <v>1577253600</v>
      </c>
      <c r="M547">
        <v>1578981600</v>
      </c>
      <c r="N547" s="4">
        <f t="shared" si="50"/>
        <v>43824.25</v>
      </c>
      <c r="O547" s="5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16" x14ac:dyDescent="0.4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48"/>
        <v>164</v>
      </c>
      <c r="G548" t="s">
        <v>20</v>
      </c>
      <c r="H548">
        <v>88</v>
      </c>
      <c r="I548">
        <f t="shared" si="49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4">
        <f t="shared" si="50"/>
        <v>43360.208333333328</v>
      </c>
      <c r="O548" s="5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ht="16" x14ac:dyDescent="0.4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48"/>
        <v>969</v>
      </c>
      <c r="G549" t="s">
        <v>20</v>
      </c>
      <c r="H549">
        <v>156</v>
      </c>
      <c r="I549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4">
        <f t="shared" si="50"/>
        <v>42029.25</v>
      </c>
      <c r="O549" s="5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ht="16" x14ac:dyDescent="0.4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48"/>
        <v>271</v>
      </c>
      <c r="G550" t="s">
        <v>20</v>
      </c>
      <c r="H550">
        <v>2985</v>
      </c>
      <c r="I550">
        <f t="shared" si="49"/>
        <v>59.99</v>
      </c>
      <c r="J550" t="s">
        <v>21</v>
      </c>
      <c r="K550" t="s">
        <v>22</v>
      </c>
      <c r="L550">
        <v>1459486800</v>
      </c>
      <c r="M550">
        <v>1460610000</v>
      </c>
      <c r="N550" s="4">
        <f t="shared" si="50"/>
        <v>42461.208333333328</v>
      </c>
      <c r="O550" s="5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16" x14ac:dyDescent="0.4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48"/>
        <v>284</v>
      </c>
      <c r="G551" t="s">
        <v>20</v>
      </c>
      <c r="H551">
        <v>762</v>
      </c>
      <c r="I551">
        <f t="shared" si="49"/>
        <v>110.03</v>
      </c>
      <c r="J551" t="s">
        <v>21</v>
      </c>
      <c r="K551" t="s">
        <v>22</v>
      </c>
      <c r="L551">
        <v>1369717200</v>
      </c>
      <c r="M551">
        <v>1370494800</v>
      </c>
      <c r="N551" s="4">
        <f t="shared" si="50"/>
        <v>41422.208333333336</v>
      </c>
      <c r="O551" s="5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16" x14ac:dyDescent="0.4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48"/>
        <v>4</v>
      </c>
      <c r="G552" t="s">
        <v>74</v>
      </c>
      <c r="H552">
        <v>1</v>
      </c>
      <c r="I552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4">
        <f t="shared" si="50"/>
        <v>40968.25</v>
      </c>
      <c r="O552" s="5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16" x14ac:dyDescent="0.4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48"/>
        <v>59</v>
      </c>
      <c r="G553" t="s">
        <v>14</v>
      </c>
      <c r="H553">
        <v>2779</v>
      </c>
      <c r="I553">
        <f t="shared" si="49"/>
        <v>38</v>
      </c>
      <c r="J553" t="s">
        <v>26</v>
      </c>
      <c r="K553" t="s">
        <v>27</v>
      </c>
      <c r="L553">
        <v>1419055200</v>
      </c>
      <c r="M553">
        <v>1422511200</v>
      </c>
      <c r="N553" s="4">
        <f t="shared" si="50"/>
        <v>41993.25</v>
      </c>
      <c r="O553" s="5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ht="16" x14ac:dyDescent="0.4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48"/>
        <v>99</v>
      </c>
      <c r="G554" t="s">
        <v>14</v>
      </c>
      <c r="H554">
        <v>92</v>
      </c>
      <c r="I554">
        <f t="shared" si="49"/>
        <v>96.37</v>
      </c>
      <c r="J554" t="s">
        <v>21</v>
      </c>
      <c r="K554" t="s">
        <v>22</v>
      </c>
      <c r="L554">
        <v>1480140000</v>
      </c>
      <c r="M554">
        <v>1480312800</v>
      </c>
      <c r="N554" s="4">
        <f t="shared" si="50"/>
        <v>42700.25</v>
      </c>
      <c r="O554" s="5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16" x14ac:dyDescent="0.4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48"/>
        <v>44</v>
      </c>
      <c r="G555" t="s">
        <v>14</v>
      </c>
      <c r="H555">
        <v>1028</v>
      </c>
      <c r="I555">
        <f t="shared" si="49"/>
        <v>72.98</v>
      </c>
      <c r="J555" t="s">
        <v>21</v>
      </c>
      <c r="K555" t="s">
        <v>22</v>
      </c>
      <c r="L555">
        <v>1293948000</v>
      </c>
      <c r="M555">
        <v>1294034400</v>
      </c>
      <c r="N555" s="4">
        <f t="shared" si="50"/>
        <v>40545.25</v>
      </c>
      <c r="O555" s="5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16" x14ac:dyDescent="0.4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48"/>
        <v>152</v>
      </c>
      <c r="G556" t="s">
        <v>20</v>
      </c>
      <c r="H556">
        <v>554</v>
      </c>
      <c r="I556">
        <f t="shared" si="49"/>
        <v>26.01</v>
      </c>
      <c r="J556" t="s">
        <v>15</v>
      </c>
      <c r="K556" t="s">
        <v>16</v>
      </c>
      <c r="L556">
        <v>1482127200</v>
      </c>
      <c r="M556">
        <v>1482645600</v>
      </c>
      <c r="N556" s="4">
        <f t="shared" si="50"/>
        <v>42723.25</v>
      </c>
      <c r="O556" s="5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ht="16" x14ac:dyDescent="0.4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48"/>
        <v>224</v>
      </c>
      <c r="G557" t="s">
        <v>20</v>
      </c>
      <c r="H557">
        <v>135</v>
      </c>
      <c r="I557">
        <f t="shared" si="49"/>
        <v>104.36</v>
      </c>
      <c r="J557" t="s">
        <v>36</v>
      </c>
      <c r="K557" t="s">
        <v>37</v>
      </c>
      <c r="L557">
        <v>1396414800</v>
      </c>
      <c r="M557">
        <v>1399093200</v>
      </c>
      <c r="N557" s="4">
        <f t="shared" si="50"/>
        <v>41731.208333333336</v>
      </c>
      <c r="O557" s="5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ht="16" x14ac:dyDescent="0.4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48"/>
        <v>240</v>
      </c>
      <c r="G558" t="s">
        <v>20</v>
      </c>
      <c r="H558">
        <v>122</v>
      </c>
      <c r="I558">
        <f t="shared" si="49"/>
        <v>102.19</v>
      </c>
      <c r="J558" t="s">
        <v>21</v>
      </c>
      <c r="K558" t="s">
        <v>22</v>
      </c>
      <c r="L558">
        <v>1315285200</v>
      </c>
      <c r="M558">
        <v>1315890000</v>
      </c>
      <c r="N558" s="4">
        <f t="shared" si="50"/>
        <v>40792.208333333336</v>
      </c>
      <c r="O558" s="5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ht="16" x14ac:dyDescent="0.4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48"/>
        <v>199</v>
      </c>
      <c r="G559" t="s">
        <v>20</v>
      </c>
      <c r="H559">
        <v>221</v>
      </c>
      <c r="I559">
        <f t="shared" si="49"/>
        <v>54.12</v>
      </c>
      <c r="J559" t="s">
        <v>21</v>
      </c>
      <c r="K559" t="s">
        <v>22</v>
      </c>
      <c r="L559">
        <v>1443762000</v>
      </c>
      <c r="M559">
        <v>1444021200</v>
      </c>
      <c r="N559" s="4">
        <f t="shared" si="50"/>
        <v>42279.208333333328</v>
      </c>
      <c r="O559" s="5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ht="16" x14ac:dyDescent="0.4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48"/>
        <v>137</v>
      </c>
      <c r="G560" t="s">
        <v>20</v>
      </c>
      <c r="H560">
        <v>126</v>
      </c>
      <c r="I560">
        <f t="shared" si="49"/>
        <v>63.22</v>
      </c>
      <c r="J560" t="s">
        <v>21</v>
      </c>
      <c r="K560" t="s">
        <v>22</v>
      </c>
      <c r="L560">
        <v>1456293600</v>
      </c>
      <c r="M560">
        <v>1460005200</v>
      </c>
      <c r="N560" s="4">
        <f t="shared" si="50"/>
        <v>42424.25</v>
      </c>
      <c r="O560" s="5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ht="16" x14ac:dyDescent="0.4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48"/>
        <v>101</v>
      </c>
      <c r="G561" t="s">
        <v>20</v>
      </c>
      <c r="H561">
        <v>1022</v>
      </c>
      <c r="I561">
        <f t="shared" si="49"/>
        <v>104.03</v>
      </c>
      <c r="J561" t="s">
        <v>21</v>
      </c>
      <c r="K561" t="s">
        <v>22</v>
      </c>
      <c r="L561">
        <v>1470114000</v>
      </c>
      <c r="M561">
        <v>1470718800</v>
      </c>
      <c r="N561" s="4">
        <f t="shared" si="50"/>
        <v>42584.208333333328</v>
      </c>
      <c r="O561" s="5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ht="16" x14ac:dyDescent="0.4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48"/>
        <v>794</v>
      </c>
      <c r="G562" t="s">
        <v>20</v>
      </c>
      <c r="H562">
        <v>3177</v>
      </c>
      <c r="I562">
        <f t="shared" si="49"/>
        <v>49.99</v>
      </c>
      <c r="J562" t="s">
        <v>21</v>
      </c>
      <c r="K562" t="s">
        <v>22</v>
      </c>
      <c r="L562">
        <v>1321596000</v>
      </c>
      <c r="M562">
        <v>1325052000</v>
      </c>
      <c r="N562" s="4">
        <f t="shared" si="50"/>
        <v>40865.25</v>
      </c>
      <c r="O562" s="5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ht="16" x14ac:dyDescent="0.4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48"/>
        <v>370</v>
      </c>
      <c r="G563" t="s">
        <v>20</v>
      </c>
      <c r="H563">
        <v>198</v>
      </c>
      <c r="I563">
        <f t="shared" si="49"/>
        <v>56.02</v>
      </c>
      <c r="J563" t="s">
        <v>98</v>
      </c>
      <c r="K563" t="s">
        <v>99</v>
      </c>
      <c r="L563">
        <v>1318827600</v>
      </c>
      <c r="M563">
        <v>1319000400</v>
      </c>
      <c r="N563" s="4">
        <f t="shared" si="50"/>
        <v>40833.208333333336</v>
      </c>
      <c r="O563" s="5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16" x14ac:dyDescent="0.4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48"/>
        <v>13</v>
      </c>
      <c r="G564" t="s">
        <v>14</v>
      </c>
      <c r="H564">
        <v>26</v>
      </c>
      <c r="I564">
        <f t="shared" si="49"/>
        <v>48.81</v>
      </c>
      <c r="J564" t="s">
        <v>98</v>
      </c>
      <c r="K564" t="s">
        <v>99</v>
      </c>
      <c r="L564">
        <v>1552366800</v>
      </c>
      <c r="M564">
        <v>1552539600</v>
      </c>
      <c r="N564" s="4">
        <f t="shared" si="50"/>
        <v>43536.208333333328</v>
      </c>
      <c r="O564" s="5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ht="16" x14ac:dyDescent="0.4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48"/>
        <v>138</v>
      </c>
      <c r="G565" t="s">
        <v>20</v>
      </c>
      <c r="H565">
        <v>85</v>
      </c>
      <c r="I565">
        <f t="shared" si="49"/>
        <v>60.08</v>
      </c>
      <c r="J565" t="s">
        <v>26</v>
      </c>
      <c r="K565" t="s">
        <v>27</v>
      </c>
      <c r="L565">
        <v>1542088800</v>
      </c>
      <c r="M565">
        <v>1543816800</v>
      </c>
      <c r="N565" s="4">
        <f t="shared" si="50"/>
        <v>43417.25</v>
      </c>
      <c r="O565" s="5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ht="16" x14ac:dyDescent="0.4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48"/>
        <v>84</v>
      </c>
      <c r="G566" t="s">
        <v>14</v>
      </c>
      <c r="H566">
        <v>1790</v>
      </c>
      <c r="I566">
        <f t="shared" si="49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4">
        <f t="shared" si="50"/>
        <v>42078.208333333328</v>
      </c>
      <c r="O566" s="5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ht="16" x14ac:dyDescent="0.4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48"/>
        <v>205</v>
      </c>
      <c r="G567" t="s">
        <v>20</v>
      </c>
      <c r="H567">
        <v>3596</v>
      </c>
      <c r="I567">
        <f t="shared" si="49"/>
        <v>53.99</v>
      </c>
      <c r="J567" t="s">
        <v>21</v>
      </c>
      <c r="K567" t="s">
        <v>22</v>
      </c>
      <c r="L567">
        <v>1321336800</v>
      </c>
      <c r="M567">
        <v>1323064800</v>
      </c>
      <c r="N567" s="4">
        <f t="shared" si="50"/>
        <v>40862.25</v>
      </c>
      <c r="O567" s="5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ht="16" x14ac:dyDescent="0.4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48"/>
        <v>44</v>
      </c>
      <c r="G568" t="s">
        <v>14</v>
      </c>
      <c r="H568">
        <v>37</v>
      </c>
      <c r="I568">
        <f t="shared" si="49"/>
        <v>111.46</v>
      </c>
      <c r="J568" t="s">
        <v>21</v>
      </c>
      <c r="K568" t="s">
        <v>22</v>
      </c>
      <c r="L568">
        <v>1456293600</v>
      </c>
      <c r="M568">
        <v>1458277200</v>
      </c>
      <c r="N568" s="4">
        <f t="shared" si="50"/>
        <v>42424.25</v>
      </c>
      <c r="O568" s="5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16" x14ac:dyDescent="0.4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48"/>
        <v>219</v>
      </c>
      <c r="G569" t="s">
        <v>20</v>
      </c>
      <c r="H569">
        <v>244</v>
      </c>
      <c r="I569">
        <f t="shared" si="49"/>
        <v>60.92</v>
      </c>
      <c r="J569" t="s">
        <v>21</v>
      </c>
      <c r="K569" t="s">
        <v>22</v>
      </c>
      <c r="L569">
        <v>1404968400</v>
      </c>
      <c r="M569">
        <v>1405141200</v>
      </c>
      <c r="N569" s="4">
        <f t="shared" si="50"/>
        <v>41830.208333333336</v>
      </c>
      <c r="O569" s="5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ht="16" x14ac:dyDescent="0.4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48"/>
        <v>186</v>
      </c>
      <c r="G570" t="s">
        <v>20</v>
      </c>
      <c r="H570">
        <v>5180</v>
      </c>
      <c r="I570">
        <f t="shared" si="49"/>
        <v>26</v>
      </c>
      <c r="J570" t="s">
        <v>21</v>
      </c>
      <c r="K570" t="s">
        <v>22</v>
      </c>
      <c r="L570">
        <v>1279170000</v>
      </c>
      <c r="M570">
        <v>1283058000</v>
      </c>
      <c r="N570" s="4">
        <f t="shared" si="50"/>
        <v>40374.208333333336</v>
      </c>
      <c r="O570" s="5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ht="16" x14ac:dyDescent="0.4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48"/>
        <v>237</v>
      </c>
      <c r="G571" t="s">
        <v>20</v>
      </c>
      <c r="H571">
        <v>589</v>
      </c>
      <c r="I571">
        <f t="shared" si="49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4">
        <f t="shared" si="50"/>
        <v>40554.25</v>
      </c>
      <c r="O571" s="5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ht="16" x14ac:dyDescent="0.4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48"/>
        <v>306</v>
      </c>
      <c r="G572" t="s">
        <v>20</v>
      </c>
      <c r="H572">
        <v>2725</v>
      </c>
      <c r="I572">
        <f t="shared" si="49"/>
        <v>35</v>
      </c>
      <c r="J572" t="s">
        <v>21</v>
      </c>
      <c r="K572" t="s">
        <v>22</v>
      </c>
      <c r="L572">
        <v>1419055200</v>
      </c>
      <c r="M572">
        <v>1419573600</v>
      </c>
      <c r="N572" s="4">
        <f t="shared" si="50"/>
        <v>41993.25</v>
      </c>
      <c r="O572" s="5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ht="16" x14ac:dyDescent="0.4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48"/>
        <v>94</v>
      </c>
      <c r="G573" t="s">
        <v>14</v>
      </c>
      <c r="H573">
        <v>35</v>
      </c>
      <c r="I573">
        <f t="shared" si="49"/>
        <v>94.14</v>
      </c>
      <c r="J573" t="s">
        <v>107</v>
      </c>
      <c r="K573" t="s">
        <v>108</v>
      </c>
      <c r="L573">
        <v>1434690000</v>
      </c>
      <c r="M573">
        <v>1438750800</v>
      </c>
      <c r="N573" s="4">
        <f t="shared" si="50"/>
        <v>42174.208333333328</v>
      </c>
      <c r="O573" s="5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ht="16" x14ac:dyDescent="0.4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48"/>
        <v>54</v>
      </c>
      <c r="G574" t="s">
        <v>74</v>
      </c>
      <c r="H574">
        <v>94</v>
      </c>
      <c r="I574">
        <f t="shared" si="49"/>
        <v>52.09</v>
      </c>
      <c r="J574" t="s">
        <v>21</v>
      </c>
      <c r="K574" t="s">
        <v>22</v>
      </c>
      <c r="L574">
        <v>1443416400</v>
      </c>
      <c r="M574">
        <v>1444798800</v>
      </c>
      <c r="N574" s="4">
        <f t="shared" si="50"/>
        <v>42275.208333333328</v>
      </c>
      <c r="O574" s="5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ht="16" x14ac:dyDescent="0.4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48"/>
        <v>112</v>
      </c>
      <c r="G575" t="s">
        <v>20</v>
      </c>
      <c r="H575">
        <v>300</v>
      </c>
      <c r="I575">
        <f t="shared" si="49"/>
        <v>24.99</v>
      </c>
      <c r="J575" t="s">
        <v>21</v>
      </c>
      <c r="K575" t="s">
        <v>22</v>
      </c>
      <c r="L575">
        <v>1399006800</v>
      </c>
      <c r="M575">
        <v>1399179600</v>
      </c>
      <c r="N575" s="4">
        <f t="shared" si="50"/>
        <v>41761.208333333336</v>
      </c>
      <c r="O575" s="5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ht="16" x14ac:dyDescent="0.4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48"/>
        <v>369</v>
      </c>
      <c r="G576" t="s">
        <v>20</v>
      </c>
      <c r="H576">
        <v>144</v>
      </c>
      <c r="I576">
        <f t="shared" si="49"/>
        <v>69.22</v>
      </c>
      <c r="J576" t="s">
        <v>21</v>
      </c>
      <c r="K576" t="s">
        <v>22</v>
      </c>
      <c r="L576">
        <v>1575698400</v>
      </c>
      <c r="M576">
        <v>1576562400</v>
      </c>
      <c r="N576" s="4">
        <f t="shared" si="50"/>
        <v>43806.25</v>
      </c>
      <c r="O576" s="5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ht="16" x14ac:dyDescent="0.4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48"/>
        <v>63</v>
      </c>
      <c r="G577" t="s">
        <v>14</v>
      </c>
      <c r="H577">
        <v>558</v>
      </c>
      <c r="I577">
        <f t="shared" si="49"/>
        <v>93.94</v>
      </c>
      <c r="J577" t="s">
        <v>21</v>
      </c>
      <c r="K577" t="s">
        <v>22</v>
      </c>
      <c r="L577">
        <v>1400562000</v>
      </c>
      <c r="M577">
        <v>1400821200</v>
      </c>
      <c r="N577" s="4">
        <f t="shared" si="50"/>
        <v>41779.208333333336</v>
      </c>
      <c r="O577" s="5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16" x14ac:dyDescent="0.4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48"/>
        <v>65</v>
      </c>
      <c r="G578" t="s">
        <v>14</v>
      </c>
      <c r="H578">
        <v>64</v>
      </c>
      <c r="I578">
        <f t="shared" si="49"/>
        <v>98.41</v>
      </c>
      <c r="J578" t="s">
        <v>21</v>
      </c>
      <c r="K578" t="s">
        <v>22</v>
      </c>
      <c r="L578">
        <v>1509512400</v>
      </c>
      <c r="M578">
        <v>1510984800</v>
      </c>
      <c r="N578" s="4">
        <f t="shared" si="50"/>
        <v>43040.208333333328</v>
      </c>
      <c r="O578" s="5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ht="16" x14ac:dyDescent="0.4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54">ROUND(E579/D579*100,0)</f>
        <v>19</v>
      </c>
      <c r="G579" t="s">
        <v>74</v>
      </c>
      <c r="H579">
        <v>37</v>
      </c>
      <c r="I579">
        <f t="shared" ref="I579:I642" si="55">IF(H579=0,0,ROUND(E579/H579,2))</f>
        <v>41.78</v>
      </c>
      <c r="J579" t="s">
        <v>21</v>
      </c>
      <c r="K579" t="s">
        <v>22</v>
      </c>
      <c r="L579">
        <v>1299823200</v>
      </c>
      <c r="M579">
        <v>1302066000</v>
      </c>
      <c r="N579" s="4">
        <f t="shared" ref="N579:N642" si="56">(((L579/60)/60)/24)+DATE(1970,1,1)</f>
        <v>40613.25</v>
      </c>
      <c r="O579" s="5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LEFT(R579,FIND("/",R579)-1)</f>
        <v>music</v>
      </c>
      <c r="T579" t="str">
        <f t="shared" ref="T579:T642" si="59">RIGHT(R579,LEN(R579)-FIND("/",R579))</f>
        <v>jazz</v>
      </c>
    </row>
    <row r="580" spans="1:20" ht="16" x14ac:dyDescent="0.4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54"/>
        <v>17</v>
      </c>
      <c r="G580" t="s">
        <v>14</v>
      </c>
      <c r="H580">
        <v>245</v>
      </c>
      <c r="I580">
        <f t="shared" si="55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4">
        <f t="shared" si="56"/>
        <v>40878.25</v>
      </c>
      <c r="O580" s="5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ht="16" x14ac:dyDescent="0.4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54"/>
        <v>101</v>
      </c>
      <c r="G581" t="s">
        <v>20</v>
      </c>
      <c r="H581">
        <v>87</v>
      </c>
      <c r="I581">
        <f t="shared" si="55"/>
        <v>72.06</v>
      </c>
      <c r="J581" t="s">
        <v>21</v>
      </c>
      <c r="K581" t="s">
        <v>22</v>
      </c>
      <c r="L581">
        <v>1312693200</v>
      </c>
      <c r="M581">
        <v>1313730000</v>
      </c>
      <c r="N581" s="4">
        <f t="shared" si="56"/>
        <v>40762.208333333336</v>
      </c>
      <c r="O581" s="5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ht="16" x14ac:dyDescent="0.4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54"/>
        <v>342</v>
      </c>
      <c r="G582" t="s">
        <v>20</v>
      </c>
      <c r="H582">
        <v>3116</v>
      </c>
      <c r="I582">
        <f t="shared" si="55"/>
        <v>48</v>
      </c>
      <c r="J582" t="s">
        <v>21</v>
      </c>
      <c r="K582" t="s">
        <v>22</v>
      </c>
      <c r="L582">
        <v>1393394400</v>
      </c>
      <c r="M582">
        <v>1394085600</v>
      </c>
      <c r="N582" s="4">
        <f t="shared" si="56"/>
        <v>41696.25</v>
      </c>
      <c r="O582" s="5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ht="16" x14ac:dyDescent="0.4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54"/>
        <v>64</v>
      </c>
      <c r="G583" t="s">
        <v>14</v>
      </c>
      <c r="H583">
        <v>71</v>
      </c>
      <c r="I583">
        <f t="shared" si="55"/>
        <v>54.1</v>
      </c>
      <c r="J583" t="s">
        <v>21</v>
      </c>
      <c r="K583" t="s">
        <v>22</v>
      </c>
      <c r="L583">
        <v>1304053200</v>
      </c>
      <c r="M583">
        <v>1305349200</v>
      </c>
      <c r="N583" s="4">
        <f t="shared" si="56"/>
        <v>40662.208333333336</v>
      </c>
      <c r="O583" s="5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ht="16" x14ac:dyDescent="0.4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54"/>
        <v>52</v>
      </c>
      <c r="G584" t="s">
        <v>14</v>
      </c>
      <c r="H584">
        <v>42</v>
      </c>
      <c r="I584">
        <f t="shared" si="55"/>
        <v>107.88</v>
      </c>
      <c r="J584" t="s">
        <v>21</v>
      </c>
      <c r="K584" t="s">
        <v>22</v>
      </c>
      <c r="L584">
        <v>1433912400</v>
      </c>
      <c r="M584">
        <v>1434344400</v>
      </c>
      <c r="N584" s="4">
        <f t="shared" si="56"/>
        <v>42165.208333333328</v>
      </c>
      <c r="O584" s="5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16" x14ac:dyDescent="0.4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54"/>
        <v>322</v>
      </c>
      <c r="G585" t="s">
        <v>20</v>
      </c>
      <c r="H585">
        <v>909</v>
      </c>
      <c r="I585">
        <f t="shared" si="55"/>
        <v>67.03</v>
      </c>
      <c r="J585" t="s">
        <v>21</v>
      </c>
      <c r="K585" t="s">
        <v>22</v>
      </c>
      <c r="L585">
        <v>1329717600</v>
      </c>
      <c r="M585">
        <v>1331186400</v>
      </c>
      <c r="N585" s="4">
        <f t="shared" si="56"/>
        <v>40959.25</v>
      </c>
      <c r="O585" s="5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16" x14ac:dyDescent="0.4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54"/>
        <v>120</v>
      </c>
      <c r="G586" t="s">
        <v>20</v>
      </c>
      <c r="H586">
        <v>1613</v>
      </c>
      <c r="I586">
        <f t="shared" si="55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4">
        <f t="shared" si="56"/>
        <v>41024.208333333336</v>
      </c>
      <c r="O586" s="5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ht="16" x14ac:dyDescent="0.4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54"/>
        <v>147</v>
      </c>
      <c r="G587" t="s">
        <v>20</v>
      </c>
      <c r="H587">
        <v>136</v>
      </c>
      <c r="I587">
        <f t="shared" si="55"/>
        <v>96.07</v>
      </c>
      <c r="J587" t="s">
        <v>21</v>
      </c>
      <c r="K587" t="s">
        <v>22</v>
      </c>
      <c r="L587">
        <v>1268888400</v>
      </c>
      <c r="M587">
        <v>1269752400</v>
      </c>
      <c r="N587" s="4">
        <f t="shared" si="56"/>
        <v>40255.208333333336</v>
      </c>
      <c r="O587" s="5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16" x14ac:dyDescent="0.4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54"/>
        <v>951</v>
      </c>
      <c r="G588" t="s">
        <v>20</v>
      </c>
      <c r="H588">
        <v>130</v>
      </c>
      <c r="I588">
        <f t="shared" si="55"/>
        <v>51.18</v>
      </c>
      <c r="J588" t="s">
        <v>21</v>
      </c>
      <c r="K588" t="s">
        <v>22</v>
      </c>
      <c r="L588">
        <v>1289973600</v>
      </c>
      <c r="M588">
        <v>1291615200</v>
      </c>
      <c r="N588" s="4">
        <f t="shared" si="56"/>
        <v>40499.25</v>
      </c>
      <c r="O588" s="5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ht="16" x14ac:dyDescent="0.4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54"/>
        <v>73</v>
      </c>
      <c r="G589" t="s">
        <v>14</v>
      </c>
      <c r="H589">
        <v>156</v>
      </c>
      <c r="I589">
        <f t="shared" si="55"/>
        <v>43.92</v>
      </c>
      <c r="J589" t="s">
        <v>15</v>
      </c>
      <c r="K589" t="s">
        <v>16</v>
      </c>
      <c r="L589">
        <v>1547877600</v>
      </c>
      <c r="M589">
        <v>1552366800</v>
      </c>
      <c r="N589" s="4">
        <f t="shared" si="56"/>
        <v>43484.25</v>
      </c>
      <c r="O589" s="5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ht="16" x14ac:dyDescent="0.4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54"/>
        <v>79</v>
      </c>
      <c r="G590" t="s">
        <v>14</v>
      </c>
      <c r="H590">
        <v>1368</v>
      </c>
      <c r="I590">
        <f t="shared" si="55"/>
        <v>91.02</v>
      </c>
      <c r="J590" t="s">
        <v>40</v>
      </c>
      <c r="K590" t="s">
        <v>41</v>
      </c>
      <c r="L590">
        <v>1269493200</v>
      </c>
      <c r="M590">
        <v>1272171600</v>
      </c>
      <c r="N590" s="4">
        <f t="shared" si="56"/>
        <v>40262.208333333336</v>
      </c>
      <c r="O590" s="5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ht="16" x14ac:dyDescent="0.4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54"/>
        <v>65</v>
      </c>
      <c r="G591" t="s">
        <v>14</v>
      </c>
      <c r="H591">
        <v>102</v>
      </c>
      <c r="I591">
        <f t="shared" si="55"/>
        <v>50.13</v>
      </c>
      <c r="J591" t="s">
        <v>21</v>
      </c>
      <c r="K591" t="s">
        <v>22</v>
      </c>
      <c r="L591">
        <v>1436072400</v>
      </c>
      <c r="M591">
        <v>1436677200</v>
      </c>
      <c r="N591" s="4">
        <f t="shared" si="56"/>
        <v>42190.208333333328</v>
      </c>
      <c r="O591" s="5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16" x14ac:dyDescent="0.4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54"/>
        <v>82</v>
      </c>
      <c r="G592" t="s">
        <v>14</v>
      </c>
      <c r="H592">
        <v>86</v>
      </c>
      <c r="I592">
        <f t="shared" si="55"/>
        <v>67.72</v>
      </c>
      <c r="J592" t="s">
        <v>26</v>
      </c>
      <c r="K592" t="s">
        <v>27</v>
      </c>
      <c r="L592">
        <v>1419141600</v>
      </c>
      <c r="M592">
        <v>1420092000</v>
      </c>
      <c r="N592" s="4">
        <f t="shared" si="56"/>
        <v>41994.25</v>
      </c>
      <c r="O592" s="5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ht="16" x14ac:dyDescent="0.4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54"/>
        <v>1038</v>
      </c>
      <c r="G593" t="s">
        <v>20</v>
      </c>
      <c r="H593">
        <v>102</v>
      </c>
      <c r="I593">
        <f t="shared" si="55"/>
        <v>61.04</v>
      </c>
      <c r="J593" t="s">
        <v>21</v>
      </c>
      <c r="K593" t="s">
        <v>22</v>
      </c>
      <c r="L593">
        <v>1279083600</v>
      </c>
      <c r="M593">
        <v>1279947600</v>
      </c>
      <c r="N593" s="4">
        <f t="shared" si="56"/>
        <v>40373.208333333336</v>
      </c>
      <c r="O593" s="5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16" x14ac:dyDescent="0.4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54"/>
        <v>13</v>
      </c>
      <c r="G594" t="s">
        <v>14</v>
      </c>
      <c r="H594">
        <v>253</v>
      </c>
      <c r="I594">
        <f t="shared" si="55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4">
        <f t="shared" si="56"/>
        <v>41789.208333333336</v>
      </c>
      <c r="O594" s="5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16" x14ac:dyDescent="0.4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54"/>
        <v>155</v>
      </c>
      <c r="G595" t="s">
        <v>20</v>
      </c>
      <c r="H595">
        <v>4006</v>
      </c>
      <c r="I595">
        <f t="shared" si="55"/>
        <v>47</v>
      </c>
      <c r="J595" t="s">
        <v>21</v>
      </c>
      <c r="K595" t="s">
        <v>22</v>
      </c>
      <c r="L595">
        <v>1395810000</v>
      </c>
      <c r="M595">
        <v>1396933200</v>
      </c>
      <c r="N595" s="4">
        <f t="shared" si="56"/>
        <v>41724.208333333336</v>
      </c>
      <c r="O595" s="5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16" x14ac:dyDescent="0.4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54"/>
        <v>7</v>
      </c>
      <c r="G596" t="s">
        <v>14</v>
      </c>
      <c r="H596">
        <v>157</v>
      </c>
      <c r="I596">
        <f t="shared" si="55"/>
        <v>71.13</v>
      </c>
      <c r="J596" t="s">
        <v>21</v>
      </c>
      <c r="K596" t="s">
        <v>22</v>
      </c>
      <c r="L596">
        <v>1467003600</v>
      </c>
      <c r="M596">
        <v>1467262800</v>
      </c>
      <c r="N596" s="4">
        <f t="shared" si="56"/>
        <v>42548.208333333328</v>
      </c>
      <c r="O596" s="5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16" x14ac:dyDescent="0.4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54"/>
        <v>209</v>
      </c>
      <c r="G597" t="s">
        <v>20</v>
      </c>
      <c r="H597">
        <v>1629</v>
      </c>
      <c r="I597">
        <f t="shared" si="55"/>
        <v>89.99</v>
      </c>
      <c r="J597" t="s">
        <v>21</v>
      </c>
      <c r="K597" t="s">
        <v>22</v>
      </c>
      <c r="L597">
        <v>1268715600</v>
      </c>
      <c r="M597">
        <v>1270530000</v>
      </c>
      <c r="N597" s="4">
        <f t="shared" si="56"/>
        <v>40253.208333333336</v>
      </c>
      <c r="O597" s="5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ht="16" x14ac:dyDescent="0.4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54"/>
        <v>100</v>
      </c>
      <c r="G598" t="s">
        <v>14</v>
      </c>
      <c r="H598">
        <v>183</v>
      </c>
      <c r="I598">
        <f t="shared" si="55"/>
        <v>43.03</v>
      </c>
      <c r="J598" t="s">
        <v>21</v>
      </c>
      <c r="K598" t="s">
        <v>22</v>
      </c>
      <c r="L598">
        <v>1457157600</v>
      </c>
      <c r="M598">
        <v>1457762400</v>
      </c>
      <c r="N598" s="4">
        <f t="shared" si="56"/>
        <v>42434.25</v>
      </c>
      <c r="O598" s="5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ht="16" x14ac:dyDescent="0.4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54"/>
        <v>202</v>
      </c>
      <c r="G599" t="s">
        <v>20</v>
      </c>
      <c r="H599">
        <v>2188</v>
      </c>
      <c r="I599">
        <f t="shared" si="55"/>
        <v>68</v>
      </c>
      <c r="J599" t="s">
        <v>21</v>
      </c>
      <c r="K599" t="s">
        <v>22</v>
      </c>
      <c r="L599">
        <v>1573970400</v>
      </c>
      <c r="M599">
        <v>1575525600</v>
      </c>
      <c r="N599" s="4">
        <f t="shared" si="56"/>
        <v>43786.25</v>
      </c>
      <c r="O599" s="5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ht="16" x14ac:dyDescent="0.4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54"/>
        <v>162</v>
      </c>
      <c r="G600" t="s">
        <v>20</v>
      </c>
      <c r="H600">
        <v>2409</v>
      </c>
      <c r="I600">
        <f t="shared" si="55"/>
        <v>73</v>
      </c>
      <c r="J600" t="s">
        <v>107</v>
      </c>
      <c r="K600" t="s">
        <v>108</v>
      </c>
      <c r="L600">
        <v>1276578000</v>
      </c>
      <c r="M600">
        <v>1279083600</v>
      </c>
      <c r="N600" s="4">
        <f t="shared" si="56"/>
        <v>40344.208333333336</v>
      </c>
      <c r="O600" s="5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16" x14ac:dyDescent="0.4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54"/>
        <v>4</v>
      </c>
      <c r="G601" t="s">
        <v>14</v>
      </c>
      <c r="H601">
        <v>82</v>
      </c>
      <c r="I601">
        <f t="shared" si="55"/>
        <v>62.34</v>
      </c>
      <c r="J601" t="s">
        <v>36</v>
      </c>
      <c r="K601" t="s">
        <v>37</v>
      </c>
      <c r="L601">
        <v>1423720800</v>
      </c>
      <c r="M601">
        <v>1424412000</v>
      </c>
      <c r="N601" s="4">
        <f t="shared" si="56"/>
        <v>42047.25</v>
      </c>
      <c r="O601" s="5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ht="16" x14ac:dyDescent="0.4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54"/>
        <v>5</v>
      </c>
      <c r="G602" t="s">
        <v>14</v>
      </c>
      <c r="H602">
        <v>1</v>
      </c>
      <c r="I602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4">
        <f t="shared" si="56"/>
        <v>41485.208333333336</v>
      </c>
      <c r="O602" s="5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ht="16" x14ac:dyDescent="0.4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54"/>
        <v>207</v>
      </c>
      <c r="G603" t="s">
        <v>20</v>
      </c>
      <c r="H603">
        <v>194</v>
      </c>
      <c r="I603">
        <f t="shared" si="55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4">
        <f t="shared" si="56"/>
        <v>41789.208333333336</v>
      </c>
      <c r="O603" s="5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16" x14ac:dyDescent="0.4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54"/>
        <v>128</v>
      </c>
      <c r="G604" t="s">
        <v>20</v>
      </c>
      <c r="H604">
        <v>1140</v>
      </c>
      <c r="I604">
        <f t="shared" si="55"/>
        <v>79.98</v>
      </c>
      <c r="J604" t="s">
        <v>21</v>
      </c>
      <c r="K604" t="s">
        <v>22</v>
      </c>
      <c r="L604">
        <v>1433480400</v>
      </c>
      <c r="M604">
        <v>1434430800</v>
      </c>
      <c r="N604" s="4">
        <f t="shared" si="56"/>
        <v>42160.208333333328</v>
      </c>
      <c r="O604" s="5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ht="16" x14ac:dyDescent="0.4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54"/>
        <v>120</v>
      </c>
      <c r="G605" t="s">
        <v>20</v>
      </c>
      <c r="H605">
        <v>102</v>
      </c>
      <c r="I605">
        <f t="shared" si="55"/>
        <v>62.18</v>
      </c>
      <c r="J605" t="s">
        <v>21</v>
      </c>
      <c r="K605" t="s">
        <v>22</v>
      </c>
      <c r="L605">
        <v>1555563600</v>
      </c>
      <c r="M605">
        <v>1557896400</v>
      </c>
      <c r="N605" s="4">
        <f t="shared" si="56"/>
        <v>43573.208333333328</v>
      </c>
      <c r="O605" s="5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ht="16" x14ac:dyDescent="0.4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54"/>
        <v>171</v>
      </c>
      <c r="G606" t="s">
        <v>20</v>
      </c>
      <c r="H606">
        <v>2857</v>
      </c>
      <c r="I606">
        <f t="shared" si="55"/>
        <v>53.01</v>
      </c>
      <c r="J606" t="s">
        <v>21</v>
      </c>
      <c r="K606" t="s">
        <v>22</v>
      </c>
      <c r="L606">
        <v>1295676000</v>
      </c>
      <c r="M606">
        <v>1297490400</v>
      </c>
      <c r="N606" s="4">
        <f t="shared" si="56"/>
        <v>40565.25</v>
      </c>
      <c r="O606" s="5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ht="16" x14ac:dyDescent="0.4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54"/>
        <v>187</v>
      </c>
      <c r="G607" t="s">
        <v>20</v>
      </c>
      <c r="H607">
        <v>107</v>
      </c>
      <c r="I607">
        <f t="shared" si="55"/>
        <v>57.74</v>
      </c>
      <c r="J607" t="s">
        <v>21</v>
      </c>
      <c r="K607" t="s">
        <v>22</v>
      </c>
      <c r="L607">
        <v>1443848400</v>
      </c>
      <c r="M607">
        <v>1447394400</v>
      </c>
      <c r="N607" s="4">
        <f t="shared" si="56"/>
        <v>42280.208333333328</v>
      </c>
      <c r="O607" s="5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ht="16" x14ac:dyDescent="0.4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54"/>
        <v>188</v>
      </c>
      <c r="G608" t="s">
        <v>20</v>
      </c>
      <c r="H608">
        <v>160</v>
      </c>
      <c r="I608">
        <f t="shared" si="55"/>
        <v>40.03</v>
      </c>
      <c r="J608" t="s">
        <v>40</v>
      </c>
      <c r="K608" t="s">
        <v>41</v>
      </c>
      <c r="L608">
        <v>1457330400</v>
      </c>
      <c r="M608">
        <v>1458277200</v>
      </c>
      <c r="N608" s="4">
        <f t="shared" si="56"/>
        <v>42436.25</v>
      </c>
      <c r="O608" s="5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ht="16" x14ac:dyDescent="0.4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54"/>
        <v>131</v>
      </c>
      <c r="G609" t="s">
        <v>20</v>
      </c>
      <c r="H609">
        <v>2230</v>
      </c>
      <c r="I609">
        <f t="shared" si="55"/>
        <v>81.02</v>
      </c>
      <c r="J609" t="s">
        <v>21</v>
      </c>
      <c r="K609" t="s">
        <v>22</v>
      </c>
      <c r="L609">
        <v>1395550800</v>
      </c>
      <c r="M609">
        <v>1395723600</v>
      </c>
      <c r="N609" s="4">
        <f t="shared" si="56"/>
        <v>41721.208333333336</v>
      </c>
      <c r="O609" s="5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ht="16" x14ac:dyDescent="0.4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54"/>
        <v>284</v>
      </c>
      <c r="G610" t="s">
        <v>20</v>
      </c>
      <c r="H610">
        <v>316</v>
      </c>
      <c r="I610">
        <f t="shared" si="55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4">
        <f t="shared" si="56"/>
        <v>43530.25</v>
      </c>
      <c r="O610" s="5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ht="16" x14ac:dyDescent="0.4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54"/>
        <v>120</v>
      </c>
      <c r="G611" t="s">
        <v>20</v>
      </c>
      <c r="H611">
        <v>117</v>
      </c>
      <c r="I611">
        <f t="shared" si="55"/>
        <v>102.92</v>
      </c>
      <c r="J611" t="s">
        <v>21</v>
      </c>
      <c r="K611" t="s">
        <v>22</v>
      </c>
      <c r="L611">
        <v>1547618400</v>
      </c>
      <c r="M611">
        <v>1549087200</v>
      </c>
      <c r="N611" s="4">
        <f t="shared" si="56"/>
        <v>43481.25</v>
      </c>
      <c r="O611" s="5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16" x14ac:dyDescent="0.4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54"/>
        <v>419</v>
      </c>
      <c r="G612" t="s">
        <v>20</v>
      </c>
      <c r="H612">
        <v>6406</v>
      </c>
      <c r="I612">
        <f t="shared" si="55"/>
        <v>28</v>
      </c>
      <c r="J612" t="s">
        <v>21</v>
      </c>
      <c r="K612" t="s">
        <v>22</v>
      </c>
      <c r="L612">
        <v>1355637600</v>
      </c>
      <c r="M612">
        <v>1356847200</v>
      </c>
      <c r="N612" s="4">
        <f t="shared" si="56"/>
        <v>41259.25</v>
      </c>
      <c r="O612" s="5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ht="16" x14ac:dyDescent="0.4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54"/>
        <v>14</v>
      </c>
      <c r="G613" t="s">
        <v>74</v>
      </c>
      <c r="H613">
        <v>15</v>
      </c>
      <c r="I613">
        <f t="shared" si="55"/>
        <v>75.73</v>
      </c>
      <c r="J613" t="s">
        <v>21</v>
      </c>
      <c r="K613" t="s">
        <v>22</v>
      </c>
      <c r="L613">
        <v>1374728400</v>
      </c>
      <c r="M613">
        <v>1375765200</v>
      </c>
      <c r="N613" s="4">
        <f t="shared" si="56"/>
        <v>41480.208333333336</v>
      </c>
      <c r="O613" s="5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ht="16" x14ac:dyDescent="0.4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54"/>
        <v>139</v>
      </c>
      <c r="G614" t="s">
        <v>20</v>
      </c>
      <c r="H614">
        <v>192</v>
      </c>
      <c r="I614">
        <f t="shared" si="55"/>
        <v>45.03</v>
      </c>
      <c r="J614" t="s">
        <v>21</v>
      </c>
      <c r="K614" t="s">
        <v>22</v>
      </c>
      <c r="L614">
        <v>1287810000</v>
      </c>
      <c r="M614">
        <v>1289800800</v>
      </c>
      <c r="N614" s="4">
        <f t="shared" si="56"/>
        <v>40474.208333333336</v>
      </c>
      <c r="O614" s="5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16" x14ac:dyDescent="0.4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54"/>
        <v>174</v>
      </c>
      <c r="G615" t="s">
        <v>20</v>
      </c>
      <c r="H615">
        <v>26</v>
      </c>
      <c r="I615">
        <f t="shared" si="55"/>
        <v>73.62</v>
      </c>
      <c r="J615" t="s">
        <v>15</v>
      </c>
      <c r="K615" t="s">
        <v>16</v>
      </c>
      <c r="L615">
        <v>1503723600</v>
      </c>
      <c r="M615">
        <v>1504501200</v>
      </c>
      <c r="N615" s="4">
        <f t="shared" si="56"/>
        <v>42973.208333333328</v>
      </c>
      <c r="O615" s="5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16" x14ac:dyDescent="0.4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54"/>
        <v>155</v>
      </c>
      <c r="G616" t="s">
        <v>20</v>
      </c>
      <c r="H616">
        <v>723</v>
      </c>
      <c r="I616">
        <f t="shared" si="55"/>
        <v>56.99</v>
      </c>
      <c r="J616" t="s">
        <v>21</v>
      </c>
      <c r="K616" t="s">
        <v>22</v>
      </c>
      <c r="L616">
        <v>1484114400</v>
      </c>
      <c r="M616">
        <v>1485669600</v>
      </c>
      <c r="N616" s="4">
        <f t="shared" si="56"/>
        <v>42746.25</v>
      </c>
      <c r="O616" s="5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ht="16" x14ac:dyDescent="0.4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54"/>
        <v>170</v>
      </c>
      <c r="G617" t="s">
        <v>20</v>
      </c>
      <c r="H617">
        <v>170</v>
      </c>
      <c r="I617">
        <f t="shared" si="55"/>
        <v>85.22</v>
      </c>
      <c r="J617" t="s">
        <v>107</v>
      </c>
      <c r="K617" t="s">
        <v>108</v>
      </c>
      <c r="L617">
        <v>1461906000</v>
      </c>
      <c r="M617">
        <v>1462770000</v>
      </c>
      <c r="N617" s="4">
        <f t="shared" si="56"/>
        <v>42489.208333333328</v>
      </c>
      <c r="O617" s="5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ht="16" x14ac:dyDescent="0.4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54"/>
        <v>190</v>
      </c>
      <c r="G618" t="s">
        <v>20</v>
      </c>
      <c r="H618">
        <v>238</v>
      </c>
      <c r="I618">
        <f t="shared" si="55"/>
        <v>50.96</v>
      </c>
      <c r="J618" t="s">
        <v>40</v>
      </c>
      <c r="K618" t="s">
        <v>41</v>
      </c>
      <c r="L618">
        <v>1379653200</v>
      </c>
      <c r="M618">
        <v>1379739600</v>
      </c>
      <c r="N618" s="4">
        <f t="shared" si="56"/>
        <v>41537.208333333336</v>
      </c>
      <c r="O618" s="5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ht="16" x14ac:dyDescent="0.4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54"/>
        <v>250</v>
      </c>
      <c r="G619" t="s">
        <v>20</v>
      </c>
      <c r="H619">
        <v>55</v>
      </c>
      <c r="I619">
        <f t="shared" si="55"/>
        <v>63.56</v>
      </c>
      <c r="J619" t="s">
        <v>21</v>
      </c>
      <c r="K619" t="s">
        <v>22</v>
      </c>
      <c r="L619">
        <v>1401858000</v>
      </c>
      <c r="M619">
        <v>1402722000</v>
      </c>
      <c r="N619" s="4">
        <f t="shared" si="56"/>
        <v>41794.208333333336</v>
      </c>
      <c r="O619" s="5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ht="16" x14ac:dyDescent="0.4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54"/>
        <v>49</v>
      </c>
      <c r="G620" t="s">
        <v>14</v>
      </c>
      <c r="H620">
        <v>1198</v>
      </c>
      <c r="I620">
        <f t="shared" si="55"/>
        <v>81</v>
      </c>
      <c r="J620" t="s">
        <v>21</v>
      </c>
      <c r="K620" t="s">
        <v>22</v>
      </c>
      <c r="L620">
        <v>1367470800</v>
      </c>
      <c r="M620">
        <v>1369285200</v>
      </c>
      <c r="N620" s="4">
        <f t="shared" si="56"/>
        <v>41396.208333333336</v>
      </c>
      <c r="O620" s="5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ht="16" x14ac:dyDescent="0.4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54"/>
        <v>28</v>
      </c>
      <c r="G621" t="s">
        <v>14</v>
      </c>
      <c r="H621">
        <v>648</v>
      </c>
      <c r="I621">
        <f t="shared" si="55"/>
        <v>86.04</v>
      </c>
      <c r="J621" t="s">
        <v>21</v>
      </c>
      <c r="K621" t="s">
        <v>22</v>
      </c>
      <c r="L621">
        <v>1304658000</v>
      </c>
      <c r="M621">
        <v>1304744400</v>
      </c>
      <c r="N621" s="4">
        <f t="shared" si="56"/>
        <v>40669.208333333336</v>
      </c>
      <c r="O621" s="5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ht="16" x14ac:dyDescent="0.4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54"/>
        <v>268</v>
      </c>
      <c r="G622" t="s">
        <v>20</v>
      </c>
      <c r="H622">
        <v>128</v>
      </c>
      <c r="I622">
        <f t="shared" si="55"/>
        <v>90.04</v>
      </c>
      <c r="J622" t="s">
        <v>26</v>
      </c>
      <c r="K622" t="s">
        <v>27</v>
      </c>
      <c r="L622">
        <v>1467954000</v>
      </c>
      <c r="M622">
        <v>1468299600</v>
      </c>
      <c r="N622" s="4">
        <f t="shared" si="56"/>
        <v>42559.208333333328</v>
      </c>
      <c r="O622" s="5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ht="16" x14ac:dyDescent="0.4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54"/>
        <v>620</v>
      </c>
      <c r="G623" t="s">
        <v>20</v>
      </c>
      <c r="H623">
        <v>2144</v>
      </c>
      <c r="I623">
        <f t="shared" si="55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4">
        <f t="shared" si="56"/>
        <v>42626.208333333328</v>
      </c>
      <c r="O623" s="5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ht="16" x14ac:dyDescent="0.4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54"/>
        <v>3</v>
      </c>
      <c r="G624" t="s">
        <v>14</v>
      </c>
      <c r="H624">
        <v>64</v>
      </c>
      <c r="I624">
        <f t="shared" si="55"/>
        <v>92.44</v>
      </c>
      <c r="J624" t="s">
        <v>21</v>
      </c>
      <c r="K624" t="s">
        <v>22</v>
      </c>
      <c r="L624">
        <v>1523768400</v>
      </c>
      <c r="M624">
        <v>1526014800</v>
      </c>
      <c r="N624" s="4">
        <f t="shared" si="56"/>
        <v>43205.208333333328</v>
      </c>
      <c r="O624" s="5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ht="16" x14ac:dyDescent="0.4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54"/>
        <v>160</v>
      </c>
      <c r="G625" t="s">
        <v>20</v>
      </c>
      <c r="H625">
        <v>2693</v>
      </c>
      <c r="I625">
        <f t="shared" si="55"/>
        <v>56</v>
      </c>
      <c r="J625" t="s">
        <v>40</v>
      </c>
      <c r="K625" t="s">
        <v>41</v>
      </c>
      <c r="L625">
        <v>1437022800</v>
      </c>
      <c r="M625">
        <v>1437454800</v>
      </c>
      <c r="N625" s="4">
        <f t="shared" si="56"/>
        <v>42201.208333333328</v>
      </c>
      <c r="O625" s="5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ht="16" x14ac:dyDescent="0.4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54"/>
        <v>279</v>
      </c>
      <c r="G626" t="s">
        <v>20</v>
      </c>
      <c r="H626">
        <v>432</v>
      </c>
      <c r="I626">
        <f t="shared" si="55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4">
        <f t="shared" si="56"/>
        <v>42029.25</v>
      </c>
      <c r="O626" s="5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16" x14ac:dyDescent="0.4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54"/>
        <v>77</v>
      </c>
      <c r="G627" t="s">
        <v>14</v>
      </c>
      <c r="H627">
        <v>62</v>
      </c>
      <c r="I627">
        <f t="shared" si="55"/>
        <v>93.6</v>
      </c>
      <c r="J627" t="s">
        <v>21</v>
      </c>
      <c r="K627" t="s">
        <v>22</v>
      </c>
      <c r="L627">
        <v>1580104800</v>
      </c>
      <c r="M627">
        <v>1581314400</v>
      </c>
      <c r="N627" s="4">
        <f t="shared" si="56"/>
        <v>43857.25</v>
      </c>
      <c r="O627" s="5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16" x14ac:dyDescent="0.4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54"/>
        <v>206</v>
      </c>
      <c r="G628" t="s">
        <v>20</v>
      </c>
      <c r="H628">
        <v>189</v>
      </c>
      <c r="I628">
        <f t="shared" si="55"/>
        <v>69.87</v>
      </c>
      <c r="J628" t="s">
        <v>21</v>
      </c>
      <c r="K628" t="s">
        <v>22</v>
      </c>
      <c r="L628">
        <v>1285650000</v>
      </c>
      <c r="M628">
        <v>1286427600</v>
      </c>
      <c r="N628" s="4">
        <f t="shared" si="56"/>
        <v>40449.208333333336</v>
      </c>
      <c r="O628" s="5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ht="16" x14ac:dyDescent="0.4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54"/>
        <v>694</v>
      </c>
      <c r="G629" t="s">
        <v>20</v>
      </c>
      <c r="H629">
        <v>154</v>
      </c>
      <c r="I629">
        <f t="shared" si="55"/>
        <v>72.13</v>
      </c>
      <c r="J629" t="s">
        <v>40</v>
      </c>
      <c r="K629" t="s">
        <v>41</v>
      </c>
      <c r="L629">
        <v>1276664400</v>
      </c>
      <c r="M629">
        <v>1278738000</v>
      </c>
      <c r="N629" s="4">
        <f t="shared" si="56"/>
        <v>40345.208333333336</v>
      </c>
      <c r="O629" s="5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ht="16" x14ac:dyDescent="0.4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54"/>
        <v>152</v>
      </c>
      <c r="G630" t="s">
        <v>20</v>
      </c>
      <c r="H630">
        <v>96</v>
      </c>
      <c r="I630">
        <f t="shared" si="55"/>
        <v>30.04</v>
      </c>
      <c r="J630" t="s">
        <v>21</v>
      </c>
      <c r="K630" t="s">
        <v>22</v>
      </c>
      <c r="L630">
        <v>1286168400</v>
      </c>
      <c r="M630">
        <v>1286427600</v>
      </c>
      <c r="N630" s="4">
        <f t="shared" si="56"/>
        <v>40455.208333333336</v>
      </c>
      <c r="O630" s="5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ht="16" x14ac:dyDescent="0.4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54"/>
        <v>65</v>
      </c>
      <c r="G631" t="s">
        <v>14</v>
      </c>
      <c r="H631">
        <v>750</v>
      </c>
      <c r="I631">
        <f t="shared" si="55"/>
        <v>73.97</v>
      </c>
      <c r="J631" t="s">
        <v>21</v>
      </c>
      <c r="K631" t="s">
        <v>22</v>
      </c>
      <c r="L631">
        <v>1467781200</v>
      </c>
      <c r="M631">
        <v>1467954000</v>
      </c>
      <c r="N631" s="4">
        <f t="shared" si="56"/>
        <v>42557.208333333328</v>
      </c>
      <c r="O631" s="5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ht="16" x14ac:dyDescent="0.4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54"/>
        <v>63</v>
      </c>
      <c r="G632" t="s">
        <v>74</v>
      </c>
      <c r="H632">
        <v>87</v>
      </c>
      <c r="I632">
        <f t="shared" si="55"/>
        <v>68.66</v>
      </c>
      <c r="J632" t="s">
        <v>21</v>
      </c>
      <c r="K632" t="s">
        <v>22</v>
      </c>
      <c r="L632">
        <v>1556686800</v>
      </c>
      <c r="M632">
        <v>1557637200</v>
      </c>
      <c r="N632" s="4">
        <f t="shared" si="56"/>
        <v>43586.208333333328</v>
      </c>
      <c r="O632" s="5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ht="16" x14ac:dyDescent="0.4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54"/>
        <v>310</v>
      </c>
      <c r="G633" t="s">
        <v>20</v>
      </c>
      <c r="H633">
        <v>3063</v>
      </c>
      <c r="I633">
        <f t="shared" si="55"/>
        <v>59.99</v>
      </c>
      <c r="J633" t="s">
        <v>21</v>
      </c>
      <c r="K633" t="s">
        <v>22</v>
      </c>
      <c r="L633">
        <v>1553576400</v>
      </c>
      <c r="M633">
        <v>1553922000</v>
      </c>
      <c r="N633" s="4">
        <f t="shared" si="56"/>
        <v>43550.208333333328</v>
      </c>
      <c r="O633" s="5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ht="16" x14ac:dyDescent="0.4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54"/>
        <v>43</v>
      </c>
      <c r="G634" t="s">
        <v>47</v>
      </c>
      <c r="H634">
        <v>278</v>
      </c>
      <c r="I634">
        <f t="shared" si="55"/>
        <v>111.16</v>
      </c>
      <c r="J634" t="s">
        <v>21</v>
      </c>
      <c r="K634" t="s">
        <v>22</v>
      </c>
      <c r="L634">
        <v>1414904400</v>
      </c>
      <c r="M634">
        <v>1416463200</v>
      </c>
      <c r="N634" s="4">
        <f t="shared" si="56"/>
        <v>41945.208333333336</v>
      </c>
      <c r="O634" s="5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16" x14ac:dyDescent="0.4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54"/>
        <v>83</v>
      </c>
      <c r="G635" t="s">
        <v>14</v>
      </c>
      <c r="H635">
        <v>105</v>
      </c>
      <c r="I635">
        <f t="shared" si="55"/>
        <v>53.04</v>
      </c>
      <c r="J635" t="s">
        <v>21</v>
      </c>
      <c r="K635" t="s">
        <v>22</v>
      </c>
      <c r="L635">
        <v>1446876000</v>
      </c>
      <c r="M635">
        <v>1447221600</v>
      </c>
      <c r="N635" s="4">
        <f t="shared" si="56"/>
        <v>42315.25</v>
      </c>
      <c r="O635" s="5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ht="16" x14ac:dyDescent="0.4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54"/>
        <v>79</v>
      </c>
      <c r="G636" t="s">
        <v>74</v>
      </c>
      <c r="H636">
        <v>1658</v>
      </c>
      <c r="I636">
        <f t="shared" si="55"/>
        <v>55.99</v>
      </c>
      <c r="J636" t="s">
        <v>21</v>
      </c>
      <c r="K636" t="s">
        <v>22</v>
      </c>
      <c r="L636">
        <v>1490418000</v>
      </c>
      <c r="M636">
        <v>1491627600</v>
      </c>
      <c r="N636" s="4">
        <f t="shared" si="56"/>
        <v>42819.208333333328</v>
      </c>
      <c r="O636" s="5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ht="16" x14ac:dyDescent="0.4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54"/>
        <v>114</v>
      </c>
      <c r="G637" t="s">
        <v>20</v>
      </c>
      <c r="H637">
        <v>2266</v>
      </c>
      <c r="I637">
        <f t="shared" si="55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4">
        <f t="shared" si="56"/>
        <v>41314.25</v>
      </c>
      <c r="O637" s="5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ht="16" x14ac:dyDescent="0.4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54"/>
        <v>65</v>
      </c>
      <c r="G638" t="s">
        <v>14</v>
      </c>
      <c r="H638">
        <v>2604</v>
      </c>
      <c r="I638">
        <f t="shared" si="55"/>
        <v>49</v>
      </c>
      <c r="J638" t="s">
        <v>36</v>
      </c>
      <c r="K638" t="s">
        <v>37</v>
      </c>
      <c r="L638">
        <v>1326866400</v>
      </c>
      <c r="M638">
        <v>1330754400</v>
      </c>
      <c r="N638" s="4">
        <f t="shared" si="56"/>
        <v>40926.25</v>
      </c>
      <c r="O638" s="5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ht="16" x14ac:dyDescent="0.4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54"/>
        <v>79</v>
      </c>
      <c r="G639" t="s">
        <v>14</v>
      </c>
      <c r="H639">
        <v>65</v>
      </c>
      <c r="I639">
        <f t="shared" si="55"/>
        <v>103.85</v>
      </c>
      <c r="J639" t="s">
        <v>21</v>
      </c>
      <c r="K639" t="s">
        <v>22</v>
      </c>
      <c r="L639">
        <v>1479103200</v>
      </c>
      <c r="M639">
        <v>1479794400</v>
      </c>
      <c r="N639" s="4">
        <f t="shared" si="56"/>
        <v>42688.25</v>
      </c>
      <c r="O639" s="5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ht="16" x14ac:dyDescent="0.4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54"/>
        <v>11</v>
      </c>
      <c r="G640" t="s">
        <v>14</v>
      </c>
      <c r="H640">
        <v>94</v>
      </c>
      <c r="I640">
        <f t="shared" si="55"/>
        <v>99.13</v>
      </c>
      <c r="J640" t="s">
        <v>21</v>
      </c>
      <c r="K640" t="s">
        <v>22</v>
      </c>
      <c r="L640">
        <v>1280206800</v>
      </c>
      <c r="M640">
        <v>1281243600</v>
      </c>
      <c r="N640" s="4">
        <f t="shared" si="56"/>
        <v>40386.208333333336</v>
      </c>
      <c r="O640" s="5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ht="16" x14ac:dyDescent="0.4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54"/>
        <v>56</v>
      </c>
      <c r="G641" t="s">
        <v>47</v>
      </c>
      <c r="H641">
        <v>45</v>
      </c>
      <c r="I641">
        <f t="shared" si="55"/>
        <v>107.38</v>
      </c>
      <c r="J641" t="s">
        <v>21</v>
      </c>
      <c r="K641" t="s">
        <v>22</v>
      </c>
      <c r="L641">
        <v>1532754000</v>
      </c>
      <c r="M641">
        <v>1532754000</v>
      </c>
      <c r="N641" s="4">
        <f t="shared" si="56"/>
        <v>43309.208333333328</v>
      </c>
      <c r="O641" s="5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ht="16" x14ac:dyDescent="0.4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54"/>
        <v>17</v>
      </c>
      <c r="G642" t="s">
        <v>14</v>
      </c>
      <c r="H642">
        <v>257</v>
      </c>
      <c r="I642">
        <f t="shared" si="55"/>
        <v>76.92</v>
      </c>
      <c r="J642" t="s">
        <v>21</v>
      </c>
      <c r="K642" t="s">
        <v>22</v>
      </c>
      <c r="L642">
        <v>1453096800</v>
      </c>
      <c r="M642">
        <v>1453356000</v>
      </c>
      <c r="N642" s="4">
        <f t="shared" si="56"/>
        <v>42387.25</v>
      </c>
      <c r="O642" s="5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16" x14ac:dyDescent="0.4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60">ROUND(E643/D643*100,0)</f>
        <v>120</v>
      </c>
      <c r="G643" t="s">
        <v>20</v>
      </c>
      <c r="H643">
        <v>194</v>
      </c>
      <c r="I643">
        <f t="shared" ref="I643:I706" si="61">IF(H643=0,0,ROUND(E643/H643,2))</f>
        <v>58.13</v>
      </c>
      <c r="J643" t="s">
        <v>98</v>
      </c>
      <c r="K643" t="s">
        <v>99</v>
      </c>
      <c r="L643">
        <v>1487570400</v>
      </c>
      <c r="M643">
        <v>1489986000</v>
      </c>
      <c r="N643" s="4">
        <f t="shared" ref="N643:N706" si="62">(((L643/60)/60)/24)+DATE(1970,1,1)</f>
        <v>42786.25</v>
      </c>
      <c r="O643" s="5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LEFT(R643,FIND("/",R643)-1)</f>
        <v>theater</v>
      </c>
      <c r="T643" t="str">
        <f t="shared" ref="T643:T706" si="65">RIGHT(R643,LEN(R643)-FIND("/",R643))</f>
        <v>plays</v>
      </c>
    </row>
    <row r="644" spans="1:20" ht="16" x14ac:dyDescent="0.4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60"/>
        <v>145</v>
      </c>
      <c r="G644" t="s">
        <v>20</v>
      </c>
      <c r="H644">
        <v>129</v>
      </c>
      <c r="I644">
        <f t="shared" si="61"/>
        <v>103.74</v>
      </c>
      <c r="J644" t="s">
        <v>15</v>
      </c>
      <c r="K644" t="s">
        <v>16</v>
      </c>
      <c r="L644">
        <v>1545026400</v>
      </c>
      <c r="M644">
        <v>1545804000</v>
      </c>
      <c r="N644" s="4">
        <f t="shared" si="62"/>
        <v>43451.25</v>
      </c>
      <c r="O644" s="5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ht="16" x14ac:dyDescent="0.4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60"/>
        <v>221</v>
      </c>
      <c r="G645" t="s">
        <v>20</v>
      </c>
      <c r="H645">
        <v>375</v>
      </c>
      <c r="I645">
        <f t="shared" si="61"/>
        <v>87.96</v>
      </c>
      <c r="J645" t="s">
        <v>21</v>
      </c>
      <c r="K645" t="s">
        <v>22</v>
      </c>
      <c r="L645">
        <v>1488348000</v>
      </c>
      <c r="M645">
        <v>1489899600</v>
      </c>
      <c r="N645" s="4">
        <f t="shared" si="62"/>
        <v>42795.25</v>
      </c>
      <c r="O645" s="5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ht="16" x14ac:dyDescent="0.4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60"/>
        <v>48</v>
      </c>
      <c r="G646" t="s">
        <v>14</v>
      </c>
      <c r="H646">
        <v>2928</v>
      </c>
      <c r="I64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4">
        <f t="shared" si="62"/>
        <v>43452.25</v>
      </c>
      <c r="O646" s="5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ht="16" x14ac:dyDescent="0.4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60"/>
        <v>93</v>
      </c>
      <c r="G647" t="s">
        <v>14</v>
      </c>
      <c r="H647">
        <v>4697</v>
      </c>
      <c r="I647">
        <f t="shared" si="61"/>
        <v>38</v>
      </c>
      <c r="J647" t="s">
        <v>21</v>
      </c>
      <c r="K647" t="s">
        <v>22</v>
      </c>
      <c r="L647">
        <v>1537938000</v>
      </c>
      <c r="M647">
        <v>1539752400</v>
      </c>
      <c r="N647" s="4">
        <f t="shared" si="62"/>
        <v>43369.208333333328</v>
      </c>
      <c r="O647" s="5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ht="16" x14ac:dyDescent="0.4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60"/>
        <v>89</v>
      </c>
      <c r="G648" t="s">
        <v>14</v>
      </c>
      <c r="H648">
        <v>2915</v>
      </c>
      <c r="I648">
        <f t="shared" si="61"/>
        <v>30</v>
      </c>
      <c r="J648" t="s">
        <v>21</v>
      </c>
      <c r="K648" t="s">
        <v>22</v>
      </c>
      <c r="L648">
        <v>1363150800</v>
      </c>
      <c r="M648">
        <v>1364101200</v>
      </c>
      <c r="N648" s="4">
        <f t="shared" si="62"/>
        <v>41346.208333333336</v>
      </c>
      <c r="O648" s="5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ht="16" x14ac:dyDescent="0.4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60"/>
        <v>41</v>
      </c>
      <c r="G649" t="s">
        <v>14</v>
      </c>
      <c r="H649">
        <v>18</v>
      </c>
      <c r="I649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4">
        <f t="shared" si="62"/>
        <v>43199.208333333328</v>
      </c>
      <c r="O649" s="5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ht="16" x14ac:dyDescent="0.4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60"/>
        <v>63</v>
      </c>
      <c r="G650" t="s">
        <v>74</v>
      </c>
      <c r="H650">
        <v>723</v>
      </c>
      <c r="I650">
        <f t="shared" si="61"/>
        <v>85.99</v>
      </c>
      <c r="J650" t="s">
        <v>21</v>
      </c>
      <c r="K650" t="s">
        <v>22</v>
      </c>
      <c r="L650">
        <v>1499317200</v>
      </c>
      <c r="M650">
        <v>1500872400</v>
      </c>
      <c r="N650" s="4">
        <f t="shared" si="62"/>
        <v>42922.208333333328</v>
      </c>
      <c r="O650" s="5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ht="16" x14ac:dyDescent="0.4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60"/>
        <v>48</v>
      </c>
      <c r="G651" t="s">
        <v>14</v>
      </c>
      <c r="H651">
        <v>602</v>
      </c>
      <c r="I651">
        <f t="shared" si="61"/>
        <v>98.01</v>
      </c>
      <c r="J651" t="s">
        <v>98</v>
      </c>
      <c r="K651" t="s">
        <v>99</v>
      </c>
      <c r="L651">
        <v>1287550800</v>
      </c>
      <c r="M651">
        <v>1288501200</v>
      </c>
      <c r="N651" s="4">
        <f t="shared" si="62"/>
        <v>40471.208333333336</v>
      </c>
      <c r="O651" s="5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ht="16" x14ac:dyDescent="0.4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60"/>
        <v>2</v>
      </c>
      <c r="G652" t="s">
        <v>14</v>
      </c>
      <c r="H652">
        <v>1</v>
      </c>
      <c r="I652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4">
        <f t="shared" si="62"/>
        <v>41828.208333333336</v>
      </c>
      <c r="O652" s="5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ht="16" x14ac:dyDescent="0.4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60"/>
        <v>88</v>
      </c>
      <c r="G653" t="s">
        <v>14</v>
      </c>
      <c r="H653">
        <v>3868</v>
      </c>
      <c r="I653">
        <f t="shared" si="6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4">
        <f t="shared" si="62"/>
        <v>41692.25</v>
      </c>
      <c r="O653" s="5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ht="16" x14ac:dyDescent="0.4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60"/>
        <v>127</v>
      </c>
      <c r="G654" t="s">
        <v>20</v>
      </c>
      <c r="H654">
        <v>409</v>
      </c>
      <c r="I654">
        <f t="shared" si="61"/>
        <v>31.01</v>
      </c>
      <c r="J654" t="s">
        <v>21</v>
      </c>
      <c r="K654" t="s">
        <v>22</v>
      </c>
      <c r="L654">
        <v>1470373200</v>
      </c>
      <c r="M654">
        <v>1474088400</v>
      </c>
      <c r="N654" s="4">
        <f t="shared" si="62"/>
        <v>42587.208333333328</v>
      </c>
      <c r="O654" s="5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16" x14ac:dyDescent="0.4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60"/>
        <v>2339</v>
      </c>
      <c r="G655" t="s">
        <v>20</v>
      </c>
      <c r="H655">
        <v>234</v>
      </c>
      <c r="I655">
        <f t="shared" si="61"/>
        <v>59.97</v>
      </c>
      <c r="J655" t="s">
        <v>21</v>
      </c>
      <c r="K655" t="s">
        <v>22</v>
      </c>
      <c r="L655">
        <v>1460091600</v>
      </c>
      <c r="M655">
        <v>1460264400</v>
      </c>
      <c r="N655" s="4">
        <f t="shared" si="62"/>
        <v>42468.208333333328</v>
      </c>
      <c r="O655" s="5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ht="16" x14ac:dyDescent="0.4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60"/>
        <v>508</v>
      </c>
      <c r="G656" t="s">
        <v>20</v>
      </c>
      <c r="H656">
        <v>3016</v>
      </c>
      <c r="I656">
        <f t="shared" si="61"/>
        <v>59</v>
      </c>
      <c r="J656" t="s">
        <v>21</v>
      </c>
      <c r="K656" t="s">
        <v>22</v>
      </c>
      <c r="L656">
        <v>1440392400</v>
      </c>
      <c r="M656">
        <v>1440824400</v>
      </c>
      <c r="N656" s="4">
        <f t="shared" si="62"/>
        <v>42240.208333333328</v>
      </c>
      <c r="O656" s="5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ht="16" x14ac:dyDescent="0.4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60"/>
        <v>191</v>
      </c>
      <c r="G657" t="s">
        <v>20</v>
      </c>
      <c r="H657">
        <v>264</v>
      </c>
      <c r="I657">
        <f t="shared" si="61"/>
        <v>50.05</v>
      </c>
      <c r="J657" t="s">
        <v>21</v>
      </c>
      <c r="K657" t="s">
        <v>22</v>
      </c>
      <c r="L657">
        <v>1488434400</v>
      </c>
      <c r="M657">
        <v>1489554000</v>
      </c>
      <c r="N657" s="4">
        <f t="shared" si="62"/>
        <v>42796.25</v>
      </c>
      <c r="O657" s="5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16" x14ac:dyDescent="0.4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60"/>
        <v>42</v>
      </c>
      <c r="G658" t="s">
        <v>14</v>
      </c>
      <c r="H658">
        <v>504</v>
      </c>
      <c r="I658">
        <f t="shared" si="61"/>
        <v>98.97</v>
      </c>
      <c r="J658" t="s">
        <v>26</v>
      </c>
      <c r="K658" t="s">
        <v>27</v>
      </c>
      <c r="L658">
        <v>1514440800</v>
      </c>
      <c r="M658">
        <v>1514872800</v>
      </c>
      <c r="N658" s="4">
        <f t="shared" si="62"/>
        <v>43097.25</v>
      </c>
      <c r="O658" s="5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ht="16" x14ac:dyDescent="0.4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60"/>
        <v>8</v>
      </c>
      <c r="G659" t="s">
        <v>14</v>
      </c>
      <c r="H659">
        <v>14</v>
      </c>
      <c r="I659">
        <f t="shared" si="61"/>
        <v>58.86</v>
      </c>
      <c r="J659" t="s">
        <v>21</v>
      </c>
      <c r="K659" t="s">
        <v>22</v>
      </c>
      <c r="L659">
        <v>1514354400</v>
      </c>
      <c r="M659">
        <v>1515736800</v>
      </c>
      <c r="N659" s="4">
        <f t="shared" si="62"/>
        <v>43096.25</v>
      </c>
      <c r="O659" s="5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ht="16" x14ac:dyDescent="0.4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60"/>
        <v>60</v>
      </c>
      <c r="G660" t="s">
        <v>74</v>
      </c>
      <c r="H660">
        <v>390</v>
      </c>
      <c r="I660">
        <f t="shared" si="6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4">
        <f t="shared" si="62"/>
        <v>42246.208333333328</v>
      </c>
      <c r="O660" s="5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ht="16" x14ac:dyDescent="0.4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60"/>
        <v>47</v>
      </c>
      <c r="G661" t="s">
        <v>14</v>
      </c>
      <c r="H661">
        <v>750</v>
      </c>
      <c r="I661">
        <f t="shared" si="6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4">
        <f t="shared" si="62"/>
        <v>40570.25</v>
      </c>
      <c r="O661" s="5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ht="16" x14ac:dyDescent="0.4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60"/>
        <v>82</v>
      </c>
      <c r="G662" t="s">
        <v>14</v>
      </c>
      <c r="H662">
        <v>77</v>
      </c>
      <c r="I662">
        <f t="shared" si="61"/>
        <v>96.6</v>
      </c>
      <c r="J662" t="s">
        <v>21</v>
      </c>
      <c r="K662" t="s">
        <v>22</v>
      </c>
      <c r="L662">
        <v>1440133200</v>
      </c>
      <c r="M662">
        <v>1440910800</v>
      </c>
      <c r="N662" s="4">
        <f t="shared" si="62"/>
        <v>42237.208333333328</v>
      </c>
      <c r="O662" s="5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ht="16" x14ac:dyDescent="0.4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60"/>
        <v>54</v>
      </c>
      <c r="G663" t="s">
        <v>14</v>
      </c>
      <c r="H663">
        <v>752</v>
      </c>
      <c r="I663">
        <f t="shared" si="6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4">
        <f t="shared" si="62"/>
        <v>40996.208333333336</v>
      </c>
      <c r="O663" s="5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ht="16" x14ac:dyDescent="0.4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60"/>
        <v>98</v>
      </c>
      <c r="G664" t="s">
        <v>14</v>
      </c>
      <c r="H664">
        <v>131</v>
      </c>
      <c r="I664">
        <f t="shared" si="61"/>
        <v>67.98</v>
      </c>
      <c r="J664" t="s">
        <v>21</v>
      </c>
      <c r="K664" t="s">
        <v>22</v>
      </c>
      <c r="L664">
        <v>1544335200</v>
      </c>
      <c r="M664">
        <v>1544680800</v>
      </c>
      <c r="N664" s="4">
        <f t="shared" si="62"/>
        <v>43443.25</v>
      </c>
      <c r="O664" s="5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ht="16" x14ac:dyDescent="0.4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60"/>
        <v>77</v>
      </c>
      <c r="G665" t="s">
        <v>14</v>
      </c>
      <c r="H665">
        <v>87</v>
      </c>
      <c r="I665">
        <f t="shared" si="61"/>
        <v>88.78</v>
      </c>
      <c r="J665" t="s">
        <v>21</v>
      </c>
      <c r="K665" t="s">
        <v>22</v>
      </c>
      <c r="L665">
        <v>1286427600</v>
      </c>
      <c r="M665">
        <v>1288414800</v>
      </c>
      <c r="N665" s="4">
        <f t="shared" si="62"/>
        <v>40458.208333333336</v>
      </c>
      <c r="O665" s="5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ht="16" x14ac:dyDescent="0.4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60"/>
        <v>33</v>
      </c>
      <c r="G666" t="s">
        <v>14</v>
      </c>
      <c r="H666">
        <v>1063</v>
      </c>
      <c r="I666">
        <f t="shared" si="61"/>
        <v>25</v>
      </c>
      <c r="J666" t="s">
        <v>21</v>
      </c>
      <c r="K666" t="s">
        <v>22</v>
      </c>
      <c r="L666">
        <v>1329717600</v>
      </c>
      <c r="M666">
        <v>1330581600</v>
      </c>
      <c r="N666" s="4">
        <f t="shared" si="62"/>
        <v>40959.25</v>
      </c>
      <c r="O666" s="5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ht="16" x14ac:dyDescent="0.4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60"/>
        <v>240</v>
      </c>
      <c r="G667" t="s">
        <v>20</v>
      </c>
      <c r="H667">
        <v>272</v>
      </c>
      <c r="I667">
        <f t="shared" si="61"/>
        <v>44.92</v>
      </c>
      <c r="J667" t="s">
        <v>21</v>
      </c>
      <c r="K667" t="s">
        <v>22</v>
      </c>
      <c r="L667">
        <v>1310187600</v>
      </c>
      <c r="M667">
        <v>1311397200</v>
      </c>
      <c r="N667" s="4">
        <f t="shared" si="62"/>
        <v>40733.208333333336</v>
      </c>
      <c r="O667" s="5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ht="16" x14ac:dyDescent="0.4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60"/>
        <v>64</v>
      </c>
      <c r="G668" t="s">
        <v>74</v>
      </c>
      <c r="H668">
        <v>25</v>
      </c>
      <c r="I668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4">
        <f t="shared" si="62"/>
        <v>41516.208333333336</v>
      </c>
      <c r="O668" s="5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16" x14ac:dyDescent="0.4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60"/>
        <v>176</v>
      </c>
      <c r="G669" t="s">
        <v>20</v>
      </c>
      <c r="H669">
        <v>419</v>
      </c>
      <c r="I669">
        <f t="shared" si="61"/>
        <v>29.01</v>
      </c>
      <c r="J669" t="s">
        <v>21</v>
      </c>
      <c r="K669" t="s">
        <v>22</v>
      </c>
      <c r="L669">
        <v>1410325200</v>
      </c>
      <c r="M669">
        <v>1411102800</v>
      </c>
      <c r="N669" s="4">
        <f t="shared" si="62"/>
        <v>41892.208333333336</v>
      </c>
      <c r="O669" s="5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16" x14ac:dyDescent="0.4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60"/>
        <v>20</v>
      </c>
      <c r="G670" t="s">
        <v>14</v>
      </c>
      <c r="H670">
        <v>76</v>
      </c>
      <c r="I670">
        <f t="shared" si="61"/>
        <v>73.59</v>
      </c>
      <c r="J670" t="s">
        <v>21</v>
      </c>
      <c r="K670" t="s">
        <v>22</v>
      </c>
      <c r="L670">
        <v>1343797200</v>
      </c>
      <c r="M670">
        <v>1344834000</v>
      </c>
      <c r="N670" s="4">
        <f t="shared" si="62"/>
        <v>41122.208333333336</v>
      </c>
      <c r="O670" s="5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ht="16" x14ac:dyDescent="0.4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60"/>
        <v>359</v>
      </c>
      <c r="G671" t="s">
        <v>20</v>
      </c>
      <c r="H671">
        <v>1621</v>
      </c>
      <c r="I671">
        <f t="shared" si="6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4">
        <f t="shared" si="62"/>
        <v>42912.208333333328</v>
      </c>
      <c r="O671" s="5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16" x14ac:dyDescent="0.4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60"/>
        <v>469</v>
      </c>
      <c r="G672" t="s">
        <v>20</v>
      </c>
      <c r="H672">
        <v>1101</v>
      </c>
      <c r="I672">
        <f t="shared" si="6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4">
        <f t="shared" si="62"/>
        <v>42425.25</v>
      </c>
      <c r="O672" s="5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16" x14ac:dyDescent="0.4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60"/>
        <v>122</v>
      </c>
      <c r="G673" t="s">
        <v>20</v>
      </c>
      <c r="H673">
        <v>1073</v>
      </c>
      <c r="I673">
        <f t="shared" si="61"/>
        <v>111.02</v>
      </c>
      <c r="J673" t="s">
        <v>21</v>
      </c>
      <c r="K673" t="s">
        <v>22</v>
      </c>
      <c r="L673">
        <v>1280552400</v>
      </c>
      <c r="M673">
        <v>1280898000</v>
      </c>
      <c r="N673" s="4">
        <f t="shared" si="62"/>
        <v>40390.208333333336</v>
      </c>
      <c r="O673" s="5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ht="16" x14ac:dyDescent="0.4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60"/>
        <v>56</v>
      </c>
      <c r="G674" t="s">
        <v>14</v>
      </c>
      <c r="H674">
        <v>4428</v>
      </c>
      <c r="I674">
        <f t="shared" si="61"/>
        <v>25</v>
      </c>
      <c r="J674" t="s">
        <v>26</v>
      </c>
      <c r="K674" t="s">
        <v>27</v>
      </c>
      <c r="L674">
        <v>1521608400</v>
      </c>
      <c r="M674">
        <v>1522472400</v>
      </c>
      <c r="N674" s="4">
        <f t="shared" si="62"/>
        <v>43180.208333333328</v>
      </c>
      <c r="O674" s="5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ht="16" x14ac:dyDescent="0.4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60"/>
        <v>44</v>
      </c>
      <c r="G675" t="s">
        <v>14</v>
      </c>
      <c r="H675">
        <v>58</v>
      </c>
      <c r="I675">
        <f t="shared" si="6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4">
        <f t="shared" si="62"/>
        <v>42475.208333333328</v>
      </c>
      <c r="O675" s="5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ht="16" x14ac:dyDescent="0.4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60"/>
        <v>34</v>
      </c>
      <c r="G676" t="s">
        <v>74</v>
      </c>
      <c r="H676">
        <v>1218</v>
      </c>
      <c r="I676">
        <f t="shared" si="61"/>
        <v>47</v>
      </c>
      <c r="J676" t="s">
        <v>21</v>
      </c>
      <c r="K676" t="s">
        <v>22</v>
      </c>
      <c r="L676">
        <v>1313730000</v>
      </c>
      <c r="M676">
        <v>1317790800</v>
      </c>
      <c r="N676" s="4">
        <f t="shared" si="62"/>
        <v>40774.208333333336</v>
      </c>
      <c r="O676" s="5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ht="16" x14ac:dyDescent="0.4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60"/>
        <v>123</v>
      </c>
      <c r="G677" t="s">
        <v>20</v>
      </c>
      <c r="H677">
        <v>331</v>
      </c>
      <c r="I677">
        <f t="shared" si="61"/>
        <v>36.04</v>
      </c>
      <c r="J677" t="s">
        <v>21</v>
      </c>
      <c r="K677" t="s">
        <v>22</v>
      </c>
      <c r="L677">
        <v>1568178000</v>
      </c>
      <c r="M677">
        <v>1568782800</v>
      </c>
      <c r="N677" s="4">
        <f t="shared" si="62"/>
        <v>43719.208333333328</v>
      </c>
      <c r="O677" s="5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ht="16" x14ac:dyDescent="0.4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60"/>
        <v>190</v>
      </c>
      <c r="G678" t="s">
        <v>20</v>
      </c>
      <c r="H678">
        <v>1170</v>
      </c>
      <c r="I678">
        <f t="shared" si="61"/>
        <v>101.04</v>
      </c>
      <c r="J678" t="s">
        <v>21</v>
      </c>
      <c r="K678" t="s">
        <v>22</v>
      </c>
      <c r="L678">
        <v>1348635600</v>
      </c>
      <c r="M678">
        <v>1349413200</v>
      </c>
      <c r="N678" s="4">
        <f t="shared" si="62"/>
        <v>41178.208333333336</v>
      </c>
      <c r="O678" s="5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ht="16" x14ac:dyDescent="0.4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60"/>
        <v>84</v>
      </c>
      <c r="G679" t="s">
        <v>14</v>
      </c>
      <c r="H679">
        <v>111</v>
      </c>
      <c r="I679">
        <f t="shared" si="61"/>
        <v>39.93</v>
      </c>
      <c r="J679" t="s">
        <v>21</v>
      </c>
      <c r="K679" t="s">
        <v>22</v>
      </c>
      <c r="L679">
        <v>1468126800</v>
      </c>
      <c r="M679">
        <v>1472446800</v>
      </c>
      <c r="N679" s="4">
        <f t="shared" si="62"/>
        <v>42561.208333333328</v>
      </c>
      <c r="O679" s="5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ht="16" x14ac:dyDescent="0.4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60"/>
        <v>18</v>
      </c>
      <c r="G680" t="s">
        <v>74</v>
      </c>
      <c r="H680">
        <v>215</v>
      </c>
      <c r="I680">
        <f t="shared" si="61"/>
        <v>83.16</v>
      </c>
      <c r="J680" t="s">
        <v>21</v>
      </c>
      <c r="K680" t="s">
        <v>22</v>
      </c>
      <c r="L680">
        <v>1547877600</v>
      </c>
      <c r="M680">
        <v>1548050400</v>
      </c>
      <c r="N680" s="4">
        <f t="shared" si="62"/>
        <v>43484.25</v>
      </c>
      <c r="O680" s="5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ht="16" x14ac:dyDescent="0.4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60"/>
        <v>1037</v>
      </c>
      <c r="G681" t="s">
        <v>20</v>
      </c>
      <c r="H681">
        <v>363</v>
      </c>
      <c r="I681">
        <f t="shared" si="6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4">
        <f t="shared" si="62"/>
        <v>43756.208333333328</v>
      </c>
      <c r="O681" s="5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16" x14ac:dyDescent="0.4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60"/>
        <v>97</v>
      </c>
      <c r="G682" t="s">
        <v>14</v>
      </c>
      <c r="H682">
        <v>2955</v>
      </c>
      <c r="I682">
        <f t="shared" si="61"/>
        <v>47.99</v>
      </c>
      <c r="J682" t="s">
        <v>21</v>
      </c>
      <c r="K682" t="s">
        <v>22</v>
      </c>
      <c r="L682">
        <v>1576303200</v>
      </c>
      <c r="M682">
        <v>1576476000</v>
      </c>
      <c r="N682" s="4">
        <f t="shared" si="62"/>
        <v>43813.25</v>
      </c>
      <c r="O682" s="5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16" x14ac:dyDescent="0.4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60"/>
        <v>86</v>
      </c>
      <c r="G683" t="s">
        <v>14</v>
      </c>
      <c r="H683">
        <v>1657</v>
      </c>
      <c r="I683">
        <f t="shared" si="61"/>
        <v>95.98</v>
      </c>
      <c r="J683" t="s">
        <v>21</v>
      </c>
      <c r="K683" t="s">
        <v>22</v>
      </c>
      <c r="L683">
        <v>1324447200</v>
      </c>
      <c r="M683">
        <v>1324965600</v>
      </c>
      <c r="N683" s="4">
        <f t="shared" si="62"/>
        <v>40898.25</v>
      </c>
      <c r="O683" s="5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ht="16" x14ac:dyDescent="0.4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60"/>
        <v>150</v>
      </c>
      <c r="G684" t="s">
        <v>20</v>
      </c>
      <c r="H684">
        <v>103</v>
      </c>
      <c r="I684">
        <f t="shared" si="61"/>
        <v>78.73</v>
      </c>
      <c r="J684" t="s">
        <v>21</v>
      </c>
      <c r="K684" t="s">
        <v>22</v>
      </c>
      <c r="L684">
        <v>1386741600</v>
      </c>
      <c r="M684">
        <v>1387519200</v>
      </c>
      <c r="N684" s="4">
        <f t="shared" si="62"/>
        <v>41619.25</v>
      </c>
      <c r="O684" s="5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ht="16" x14ac:dyDescent="0.4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60"/>
        <v>358</v>
      </c>
      <c r="G685" t="s">
        <v>20</v>
      </c>
      <c r="H685">
        <v>147</v>
      </c>
      <c r="I685">
        <f t="shared" si="61"/>
        <v>56.08</v>
      </c>
      <c r="J685" t="s">
        <v>21</v>
      </c>
      <c r="K685" t="s">
        <v>22</v>
      </c>
      <c r="L685">
        <v>1537074000</v>
      </c>
      <c r="M685">
        <v>1537246800</v>
      </c>
      <c r="N685" s="4">
        <f t="shared" si="62"/>
        <v>43359.208333333328</v>
      </c>
      <c r="O685" s="5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ht="16" x14ac:dyDescent="0.4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60"/>
        <v>543</v>
      </c>
      <c r="G686" t="s">
        <v>20</v>
      </c>
      <c r="H686">
        <v>110</v>
      </c>
      <c r="I686">
        <f t="shared" si="61"/>
        <v>69.09</v>
      </c>
      <c r="J686" t="s">
        <v>15</v>
      </c>
      <c r="K686" t="s">
        <v>16</v>
      </c>
      <c r="L686">
        <v>1277787600</v>
      </c>
      <c r="M686">
        <v>1279515600</v>
      </c>
      <c r="N686" s="4">
        <f t="shared" si="62"/>
        <v>40358.208333333336</v>
      </c>
      <c r="O686" s="5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ht="16" x14ac:dyDescent="0.4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60"/>
        <v>68</v>
      </c>
      <c r="G687" t="s">
        <v>14</v>
      </c>
      <c r="H687">
        <v>926</v>
      </c>
      <c r="I687">
        <f t="shared" si="61"/>
        <v>102.05</v>
      </c>
      <c r="J687" t="s">
        <v>15</v>
      </c>
      <c r="K687" t="s">
        <v>16</v>
      </c>
      <c r="L687">
        <v>1440306000</v>
      </c>
      <c r="M687">
        <v>1442379600</v>
      </c>
      <c r="N687" s="4">
        <f t="shared" si="62"/>
        <v>42239.208333333328</v>
      </c>
      <c r="O687" s="5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ht="16" x14ac:dyDescent="0.4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60"/>
        <v>192</v>
      </c>
      <c r="G688" t="s">
        <v>20</v>
      </c>
      <c r="H688">
        <v>134</v>
      </c>
      <c r="I688">
        <f t="shared" si="61"/>
        <v>107.32</v>
      </c>
      <c r="J688" t="s">
        <v>21</v>
      </c>
      <c r="K688" t="s">
        <v>22</v>
      </c>
      <c r="L688">
        <v>1522126800</v>
      </c>
      <c r="M688">
        <v>1523077200</v>
      </c>
      <c r="N688" s="4">
        <f t="shared" si="62"/>
        <v>43186.208333333328</v>
      </c>
      <c r="O688" s="5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ht="16" x14ac:dyDescent="0.4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60"/>
        <v>932</v>
      </c>
      <c r="G689" t="s">
        <v>20</v>
      </c>
      <c r="H689">
        <v>269</v>
      </c>
      <c r="I689">
        <f t="shared" si="61"/>
        <v>51.97</v>
      </c>
      <c r="J689" t="s">
        <v>21</v>
      </c>
      <c r="K689" t="s">
        <v>22</v>
      </c>
      <c r="L689">
        <v>1489298400</v>
      </c>
      <c r="M689">
        <v>1489554000</v>
      </c>
      <c r="N689" s="4">
        <f t="shared" si="62"/>
        <v>42806.25</v>
      </c>
      <c r="O689" s="5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ht="16" x14ac:dyDescent="0.4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60"/>
        <v>429</v>
      </c>
      <c r="G690" t="s">
        <v>20</v>
      </c>
      <c r="H690">
        <v>175</v>
      </c>
      <c r="I690">
        <f t="shared" si="61"/>
        <v>71.14</v>
      </c>
      <c r="J690" t="s">
        <v>21</v>
      </c>
      <c r="K690" t="s">
        <v>22</v>
      </c>
      <c r="L690">
        <v>1547100000</v>
      </c>
      <c r="M690">
        <v>1548482400</v>
      </c>
      <c r="N690" s="4">
        <f t="shared" si="62"/>
        <v>43475.25</v>
      </c>
      <c r="O690" s="5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ht="16" x14ac:dyDescent="0.4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60"/>
        <v>101</v>
      </c>
      <c r="G691" t="s">
        <v>20</v>
      </c>
      <c r="H691">
        <v>69</v>
      </c>
      <c r="I691">
        <f t="shared" si="61"/>
        <v>106.49</v>
      </c>
      <c r="J691" t="s">
        <v>21</v>
      </c>
      <c r="K691" t="s">
        <v>22</v>
      </c>
      <c r="L691">
        <v>1383022800</v>
      </c>
      <c r="M691">
        <v>1384063200</v>
      </c>
      <c r="N691" s="4">
        <f t="shared" si="62"/>
        <v>41576.208333333336</v>
      </c>
      <c r="O691" s="5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ht="16" x14ac:dyDescent="0.4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60"/>
        <v>227</v>
      </c>
      <c r="G692" t="s">
        <v>20</v>
      </c>
      <c r="H692">
        <v>190</v>
      </c>
      <c r="I692">
        <f t="shared" si="61"/>
        <v>42.94</v>
      </c>
      <c r="J692" t="s">
        <v>21</v>
      </c>
      <c r="K692" t="s">
        <v>22</v>
      </c>
      <c r="L692">
        <v>1322373600</v>
      </c>
      <c r="M692">
        <v>1322892000</v>
      </c>
      <c r="N692" s="4">
        <f t="shared" si="62"/>
        <v>40874.25</v>
      </c>
      <c r="O692" s="5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ht="16" x14ac:dyDescent="0.4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60"/>
        <v>142</v>
      </c>
      <c r="G693" t="s">
        <v>20</v>
      </c>
      <c r="H693">
        <v>237</v>
      </c>
      <c r="I693">
        <f t="shared" si="61"/>
        <v>30.04</v>
      </c>
      <c r="J693" t="s">
        <v>21</v>
      </c>
      <c r="K693" t="s">
        <v>22</v>
      </c>
      <c r="L693">
        <v>1349240400</v>
      </c>
      <c r="M693">
        <v>1350709200</v>
      </c>
      <c r="N693" s="4">
        <f t="shared" si="62"/>
        <v>41185.208333333336</v>
      </c>
      <c r="O693" s="5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16" x14ac:dyDescent="0.4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60"/>
        <v>91</v>
      </c>
      <c r="G694" t="s">
        <v>14</v>
      </c>
      <c r="H694">
        <v>77</v>
      </c>
      <c r="I694">
        <f t="shared" si="61"/>
        <v>70.62</v>
      </c>
      <c r="J694" t="s">
        <v>40</v>
      </c>
      <c r="K694" t="s">
        <v>41</v>
      </c>
      <c r="L694">
        <v>1562648400</v>
      </c>
      <c r="M694">
        <v>1564203600</v>
      </c>
      <c r="N694" s="4">
        <f t="shared" si="62"/>
        <v>43655.208333333328</v>
      </c>
      <c r="O694" s="5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16" x14ac:dyDescent="0.4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60"/>
        <v>64</v>
      </c>
      <c r="G695" t="s">
        <v>14</v>
      </c>
      <c r="H695">
        <v>1748</v>
      </c>
      <c r="I695">
        <f t="shared" si="61"/>
        <v>66.02</v>
      </c>
      <c r="J695" t="s">
        <v>21</v>
      </c>
      <c r="K695" t="s">
        <v>22</v>
      </c>
      <c r="L695">
        <v>1508216400</v>
      </c>
      <c r="M695">
        <v>1509685200</v>
      </c>
      <c r="N695" s="4">
        <f t="shared" si="62"/>
        <v>43025.208333333328</v>
      </c>
      <c r="O695" s="5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ht="16" x14ac:dyDescent="0.4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60"/>
        <v>84</v>
      </c>
      <c r="G696" t="s">
        <v>14</v>
      </c>
      <c r="H696">
        <v>79</v>
      </c>
      <c r="I696">
        <f t="shared" si="61"/>
        <v>96.91</v>
      </c>
      <c r="J696" t="s">
        <v>21</v>
      </c>
      <c r="K696" t="s">
        <v>22</v>
      </c>
      <c r="L696">
        <v>1511762400</v>
      </c>
      <c r="M696">
        <v>1514959200</v>
      </c>
      <c r="N696" s="4">
        <f t="shared" si="62"/>
        <v>43066.25</v>
      </c>
      <c r="O696" s="5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ht="16" x14ac:dyDescent="0.4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60"/>
        <v>134</v>
      </c>
      <c r="G697" t="s">
        <v>20</v>
      </c>
      <c r="H697">
        <v>196</v>
      </c>
      <c r="I697">
        <f t="shared" si="6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4">
        <f t="shared" si="62"/>
        <v>42322.25</v>
      </c>
      <c r="O697" s="5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ht="16" x14ac:dyDescent="0.4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60"/>
        <v>59</v>
      </c>
      <c r="G698" t="s">
        <v>14</v>
      </c>
      <c r="H698">
        <v>889</v>
      </c>
      <c r="I698">
        <f t="shared" si="61"/>
        <v>108.99</v>
      </c>
      <c r="J698" t="s">
        <v>21</v>
      </c>
      <c r="K698" t="s">
        <v>22</v>
      </c>
      <c r="L698">
        <v>1429506000</v>
      </c>
      <c r="M698">
        <v>1429592400</v>
      </c>
      <c r="N698" s="4">
        <f t="shared" si="62"/>
        <v>42114.208333333328</v>
      </c>
      <c r="O698" s="5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16" x14ac:dyDescent="0.4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60"/>
        <v>153</v>
      </c>
      <c r="G699" t="s">
        <v>20</v>
      </c>
      <c r="H699">
        <v>7295</v>
      </c>
      <c r="I699">
        <f t="shared" si="61"/>
        <v>27</v>
      </c>
      <c r="J699" t="s">
        <v>21</v>
      </c>
      <c r="K699" t="s">
        <v>22</v>
      </c>
      <c r="L699">
        <v>1522472400</v>
      </c>
      <c r="M699">
        <v>1522645200</v>
      </c>
      <c r="N699" s="4">
        <f t="shared" si="62"/>
        <v>43190.208333333328</v>
      </c>
      <c r="O699" s="5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ht="16" x14ac:dyDescent="0.4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60"/>
        <v>447</v>
      </c>
      <c r="G700" t="s">
        <v>20</v>
      </c>
      <c r="H700">
        <v>2893</v>
      </c>
      <c r="I700">
        <f t="shared" si="61"/>
        <v>65</v>
      </c>
      <c r="J700" t="s">
        <v>15</v>
      </c>
      <c r="K700" t="s">
        <v>16</v>
      </c>
      <c r="L700">
        <v>1322114400</v>
      </c>
      <c r="M700">
        <v>1323324000</v>
      </c>
      <c r="N700" s="4">
        <f t="shared" si="62"/>
        <v>40871.25</v>
      </c>
      <c r="O700" s="5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ht="16" x14ac:dyDescent="0.4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60"/>
        <v>84</v>
      </c>
      <c r="G701" t="s">
        <v>14</v>
      </c>
      <c r="H701">
        <v>56</v>
      </c>
      <c r="I701">
        <f t="shared" si="61"/>
        <v>111.52</v>
      </c>
      <c r="J701" t="s">
        <v>21</v>
      </c>
      <c r="K701" t="s">
        <v>22</v>
      </c>
      <c r="L701">
        <v>1561438800</v>
      </c>
      <c r="M701">
        <v>1561525200</v>
      </c>
      <c r="N701" s="4">
        <f t="shared" si="62"/>
        <v>43641.208333333328</v>
      </c>
      <c r="O701" s="5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16" x14ac:dyDescent="0.4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60"/>
        <v>3</v>
      </c>
      <c r="G702" t="s">
        <v>14</v>
      </c>
      <c r="H702">
        <v>1</v>
      </c>
      <c r="I702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4">
        <f t="shared" si="62"/>
        <v>40203.25</v>
      </c>
      <c r="O702" s="5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16" x14ac:dyDescent="0.4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60"/>
        <v>175</v>
      </c>
      <c r="G703" t="s">
        <v>20</v>
      </c>
      <c r="H703">
        <v>820</v>
      </c>
      <c r="I703">
        <f t="shared" si="61"/>
        <v>110.99</v>
      </c>
      <c r="J703" t="s">
        <v>21</v>
      </c>
      <c r="K703" t="s">
        <v>22</v>
      </c>
      <c r="L703">
        <v>1301202000</v>
      </c>
      <c r="M703">
        <v>1301806800</v>
      </c>
      <c r="N703" s="4">
        <f t="shared" si="62"/>
        <v>40629.208333333336</v>
      </c>
      <c r="O703" s="5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16" x14ac:dyDescent="0.4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60"/>
        <v>54</v>
      </c>
      <c r="G704" t="s">
        <v>14</v>
      </c>
      <c r="H704">
        <v>83</v>
      </c>
      <c r="I704">
        <f t="shared" si="61"/>
        <v>56.75</v>
      </c>
      <c r="J704" t="s">
        <v>21</v>
      </c>
      <c r="K704" t="s">
        <v>22</v>
      </c>
      <c r="L704">
        <v>1374469200</v>
      </c>
      <c r="M704">
        <v>1374901200</v>
      </c>
      <c r="N704" s="4">
        <f t="shared" si="62"/>
        <v>41477.208333333336</v>
      </c>
      <c r="O704" s="5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ht="16" x14ac:dyDescent="0.4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60"/>
        <v>312</v>
      </c>
      <c r="G705" t="s">
        <v>20</v>
      </c>
      <c r="H705">
        <v>2038</v>
      </c>
      <c r="I705">
        <f t="shared" si="61"/>
        <v>97.02</v>
      </c>
      <c r="J705" t="s">
        <v>21</v>
      </c>
      <c r="K705" t="s">
        <v>22</v>
      </c>
      <c r="L705">
        <v>1334984400</v>
      </c>
      <c r="M705">
        <v>1336453200</v>
      </c>
      <c r="N705" s="4">
        <f t="shared" si="62"/>
        <v>41020.208333333336</v>
      </c>
      <c r="O705" s="5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16" x14ac:dyDescent="0.4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60"/>
        <v>123</v>
      </c>
      <c r="G706" t="s">
        <v>20</v>
      </c>
      <c r="H706">
        <v>116</v>
      </c>
      <c r="I706">
        <f t="shared" si="61"/>
        <v>92.09</v>
      </c>
      <c r="J706" t="s">
        <v>21</v>
      </c>
      <c r="K706" t="s">
        <v>22</v>
      </c>
      <c r="L706">
        <v>1467608400</v>
      </c>
      <c r="M706">
        <v>1468904400</v>
      </c>
      <c r="N706" s="4">
        <f t="shared" si="62"/>
        <v>42555.208333333328</v>
      </c>
      <c r="O706" s="5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ht="16" x14ac:dyDescent="0.4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66">ROUND(E707/D707*100,0)</f>
        <v>99</v>
      </c>
      <c r="G707" t="s">
        <v>14</v>
      </c>
      <c r="H707">
        <v>2025</v>
      </c>
      <c r="I707">
        <f t="shared" ref="I707:I770" si="67">IF(H707=0,0,ROUND(E707/H707,2))</f>
        <v>82.99</v>
      </c>
      <c r="J707" t="s">
        <v>40</v>
      </c>
      <c r="K707" t="s">
        <v>41</v>
      </c>
      <c r="L707">
        <v>1386741600</v>
      </c>
      <c r="M707">
        <v>1387087200</v>
      </c>
      <c r="N707" s="4">
        <f t="shared" ref="N707:N770" si="68">(((L707/60)/60)/24)+DATE(1970,1,1)</f>
        <v>41619.25</v>
      </c>
      <c r="O707" s="5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LEFT(R707,FIND("/",R707)-1)</f>
        <v>publishing</v>
      </c>
      <c r="T707" t="str">
        <f t="shared" ref="T707:T770" si="71">RIGHT(R707,LEN(R707)-FIND("/",R707))</f>
        <v>nonfiction</v>
      </c>
    </row>
    <row r="708" spans="1:20" ht="16" x14ac:dyDescent="0.4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66"/>
        <v>128</v>
      </c>
      <c r="G708" t="s">
        <v>20</v>
      </c>
      <c r="H708">
        <v>1345</v>
      </c>
      <c r="I708">
        <f t="shared" si="67"/>
        <v>103.04</v>
      </c>
      <c r="J708" t="s">
        <v>26</v>
      </c>
      <c r="K708" t="s">
        <v>27</v>
      </c>
      <c r="L708">
        <v>1546754400</v>
      </c>
      <c r="M708">
        <v>1547445600</v>
      </c>
      <c r="N708" s="4">
        <f t="shared" si="68"/>
        <v>43471.25</v>
      </c>
      <c r="O708" s="5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16" x14ac:dyDescent="0.4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66"/>
        <v>159</v>
      </c>
      <c r="G709" t="s">
        <v>20</v>
      </c>
      <c r="H709">
        <v>168</v>
      </c>
      <c r="I709">
        <f t="shared" si="67"/>
        <v>68.92</v>
      </c>
      <c r="J709" t="s">
        <v>21</v>
      </c>
      <c r="K709" t="s">
        <v>22</v>
      </c>
      <c r="L709">
        <v>1544248800</v>
      </c>
      <c r="M709">
        <v>1547359200</v>
      </c>
      <c r="N709" s="4">
        <f t="shared" si="68"/>
        <v>43442.25</v>
      </c>
      <c r="O709" s="5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ht="16" x14ac:dyDescent="0.4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66"/>
        <v>707</v>
      </c>
      <c r="G710" t="s">
        <v>20</v>
      </c>
      <c r="H710">
        <v>137</v>
      </c>
      <c r="I710">
        <f t="shared" si="67"/>
        <v>87.74</v>
      </c>
      <c r="J710" t="s">
        <v>98</v>
      </c>
      <c r="K710" t="s">
        <v>99</v>
      </c>
      <c r="L710">
        <v>1495429200</v>
      </c>
      <c r="M710">
        <v>1496293200</v>
      </c>
      <c r="N710" s="4">
        <f t="shared" si="68"/>
        <v>42877.208333333328</v>
      </c>
      <c r="O710" s="5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ht="16" x14ac:dyDescent="0.4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66"/>
        <v>142</v>
      </c>
      <c r="G711" t="s">
        <v>20</v>
      </c>
      <c r="H711">
        <v>186</v>
      </c>
      <c r="I711">
        <f t="shared" si="6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4">
        <f t="shared" si="68"/>
        <v>41018.208333333336</v>
      </c>
      <c r="O711" s="5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16" x14ac:dyDescent="0.4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66"/>
        <v>148</v>
      </c>
      <c r="G712" t="s">
        <v>20</v>
      </c>
      <c r="H712">
        <v>125</v>
      </c>
      <c r="I712">
        <f t="shared" si="67"/>
        <v>50.86</v>
      </c>
      <c r="J712" t="s">
        <v>21</v>
      </c>
      <c r="K712" t="s">
        <v>22</v>
      </c>
      <c r="L712">
        <v>1531544400</v>
      </c>
      <c r="M712">
        <v>1532149200</v>
      </c>
      <c r="N712" s="4">
        <f t="shared" si="68"/>
        <v>43295.208333333328</v>
      </c>
      <c r="O712" s="5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16" x14ac:dyDescent="0.4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66"/>
        <v>20</v>
      </c>
      <c r="G713" t="s">
        <v>14</v>
      </c>
      <c r="H713">
        <v>14</v>
      </c>
      <c r="I713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4">
        <f t="shared" si="68"/>
        <v>42393.25</v>
      </c>
      <c r="O713" s="5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16" x14ac:dyDescent="0.4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66"/>
        <v>1841</v>
      </c>
      <c r="G714" t="s">
        <v>20</v>
      </c>
      <c r="H714">
        <v>202</v>
      </c>
      <c r="I714">
        <f t="shared" si="6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4">
        <f t="shared" si="68"/>
        <v>42559.208333333328</v>
      </c>
      <c r="O714" s="5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ht="16" x14ac:dyDescent="0.4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66"/>
        <v>162</v>
      </c>
      <c r="G715" t="s">
        <v>20</v>
      </c>
      <c r="H715">
        <v>103</v>
      </c>
      <c r="I715">
        <f t="shared" si="67"/>
        <v>108.49</v>
      </c>
      <c r="J715" t="s">
        <v>21</v>
      </c>
      <c r="K715" t="s">
        <v>22</v>
      </c>
      <c r="L715">
        <v>1471842000</v>
      </c>
      <c r="M715">
        <v>1472878800</v>
      </c>
      <c r="N715" s="4">
        <f t="shared" si="68"/>
        <v>42604.208333333328</v>
      </c>
      <c r="O715" s="5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ht="16" x14ac:dyDescent="0.4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66"/>
        <v>473</v>
      </c>
      <c r="G716" t="s">
        <v>20</v>
      </c>
      <c r="H716">
        <v>1785</v>
      </c>
      <c r="I716">
        <f t="shared" si="67"/>
        <v>101.98</v>
      </c>
      <c r="J716" t="s">
        <v>21</v>
      </c>
      <c r="K716" t="s">
        <v>22</v>
      </c>
      <c r="L716">
        <v>1408424400</v>
      </c>
      <c r="M716">
        <v>1408510800</v>
      </c>
      <c r="N716" s="4">
        <f t="shared" si="68"/>
        <v>41870.208333333336</v>
      </c>
      <c r="O716" s="5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ht="16" x14ac:dyDescent="0.4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66"/>
        <v>24</v>
      </c>
      <c r="G717" t="s">
        <v>14</v>
      </c>
      <c r="H717">
        <v>656</v>
      </c>
      <c r="I717">
        <f t="shared" si="67"/>
        <v>44.01</v>
      </c>
      <c r="J717" t="s">
        <v>21</v>
      </c>
      <c r="K717" t="s">
        <v>22</v>
      </c>
      <c r="L717">
        <v>1281157200</v>
      </c>
      <c r="M717">
        <v>1281589200</v>
      </c>
      <c r="N717" s="4">
        <f t="shared" si="68"/>
        <v>40397.208333333336</v>
      </c>
      <c r="O717" s="5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ht="16" x14ac:dyDescent="0.4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66"/>
        <v>518</v>
      </c>
      <c r="G718" t="s">
        <v>20</v>
      </c>
      <c r="H718">
        <v>157</v>
      </c>
      <c r="I718">
        <f t="shared" si="67"/>
        <v>65.94</v>
      </c>
      <c r="J718" t="s">
        <v>21</v>
      </c>
      <c r="K718" t="s">
        <v>22</v>
      </c>
      <c r="L718">
        <v>1373432400</v>
      </c>
      <c r="M718">
        <v>1375851600</v>
      </c>
      <c r="N718" s="4">
        <f t="shared" si="68"/>
        <v>41465.208333333336</v>
      </c>
      <c r="O718" s="5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16" x14ac:dyDescent="0.4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66"/>
        <v>248</v>
      </c>
      <c r="G719" t="s">
        <v>20</v>
      </c>
      <c r="H719">
        <v>555</v>
      </c>
      <c r="I719">
        <f t="shared" si="67"/>
        <v>24.99</v>
      </c>
      <c r="J719" t="s">
        <v>21</v>
      </c>
      <c r="K719" t="s">
        <v>22</v>
      </c>
      <c r="L719">
        <v>1313989200</v>
      </c>
      <c r="M719">
        <v>1315803600</v>
      </c>
      <c r="N719" s="4">
        <f t="shared" si="68"/>
        <v>40777.208333333336</v>
      </c>
      <c r="O719" s="5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ht="16" x14ac:dyDescent="0.4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66"/>
        <v>100</v>
      </c>
      <c r="G720" t="s">
        <v>20</v>
      </c>
      <c r="H720">
        <v>297</v>
      </c>
      <c r="I720">
        <f t="shared" si="67"/>
        <v>28</v>
      </c>
      <c r="J720" t="s">
        <v>21</v>
      </c>
      <c r="K720" t="s">
        <v>22</v>
      </c>
      <c r="L720">
        <v>1371445200</v>
      </c>
      <c r="M720">
        <v>1373691600</v>
      </c>
      <c r="N720" s="4">
        <f t="shared" si="68"/>
        <v>41442.208333333336</v>
      </c>
      <c r="O720" s="5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ht="16" x14ac:dyDescent="0.4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66"/>
        <v>153</v>
      </c>
      <c r="G721" t="s">
        <v>20</v>
      </c>
      <c r="H721">
        <v>123</v>
      </c>
      <c r="I721">
        <f t="shared" si="67"/>
        <v>85.83</v>
      </c>
      <c r="J721" t="s">
        <v>21</v>
      </c>
      <c r="K721" t="s">
        <v>22</v>
      </c>
      <c r="L721">
        <v>1338267600</v>
      </c>
      <c r="M721">
        <v>1339218000</v>
      </c>
      <c r="N721" s="4">
        <f t="shared" si="68"/>
        <v>41058.208333333336</v>
      </c>
      <c r="O721" s="5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16" x14ac:dyDescent="0.4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66"/>
        <v>37</v>
      </c>
      <c r="G722" t="s">
        <v>74</v>
      </c>
      <c r="H722">
        <v>38</v>
      </c>
      <c r="I722">
        <f t="shared" si="67"/>
        <v>84.92</v>
      </c>
      <c r="J722" t="s">
        <v>36</v>
      </c>
      <c r="K722" t="s">
        <v>37</v>
      </c>
      <c r="L722">
        <v>1519192800</v>
      </c>
      <c r="M722">
        <v>1520402400</v>
      </c>
      <c r="N722" s="4">
        <f t="shared" si="68"/>
        <v>43152.25</v>
      </c>
      <c r="O722" s="5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ht="16" x14ac:dyDescent="0.4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66"/>
        <v>4</v>
      </c>
      <c r="G723" t="s">
        <v>74</v>
      </c>
      <c r="H723">
        <v>60</v>
      </c>
      <c r="I723">
        <f t="shared" si="67"/>
        <v>90.48</v>
      </c>
      <c r="J723" t="s">
        <v>21</v>
      </c>
      <c r="K723" t="s">
        <v>22</v>
      </c>
      <c r="L723">
        <v>1522818000</v>
      </c>
      <c r="M723">
        <v>1523336400</v>
      </c>
      <c r="N723" s="4">
        <f t="shared" si="68"/>
        <v>43194.208333333328</v>
      </c>
      <c r="O723" s="5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ht="16" x14ac:dyDescent="0.4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66"/>
        <v>157</v>
      </c>
      <c r="G724" t="s">
        <v>20</v>
      </c>
      <c r="H724">
        <v>3036</v>
      </c>
      <c r="I724">
        <f t="shared" si="67"/>
        <v>25</v>
      </c>
      <c r="J724" t="s">
        <v>21</v>
      </c>
      <c r="K724" t="s">
        <v>22</v>
      </c>
      <c r="L724">
        <v>1509948000</v>
      </c>
      <c r="M724">
        <v>1512280800</v>
      </c>
      <c r="N724" s="4">
        <f t="shared" si="68"/>
        <v>43045.25</v>
      </c>
      <c r="O724" s="5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ht="16" x14ac:dyDescent="0.4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66"/>
        <v>270</v>
      </c>
      <c r="G725" t="s">
        <v>20</v>
      </c>
      <c r="H725">
        <v>144</v>
      </c>
      <c r="I725">
        <f t="shared" si="67"/>
        <v>92.01</v>
      </c>
      <c r="J725" t="s">
        <v>26</v>
      </c>
      <c r="K725" t="s">
        <v>27</v>
      </c>
      <c r="L725">
        <v>1456898400</v>
      </c>
      <c r="M725">
        <v>1458709200</v>
      </c>
      <c r="N725" s="4">
        <f t="shared" si="68"/>
        <v>42431.25</v>
      </c>
      <c r="O725" s="5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16" x14ac:dyDescent="0.4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66"/>
        <v>134</v>
      </c>
      <c r="G726" t="s">
        <v>20</v>
      </c>
      <c r="H726">
        <v>121</v>
      </c>
      <c r="I726">
        <f t="shared" si="67"/>
        <v>93.07</v>
      </c>
      <c r="J726" t="s">
        <v>40</v>
      </c>
      <c r="K726" t="s">
        <v>41</v>
      </c>
      <c r="L726">
        <v>1413954000</v>
      </c>
      <c r="M726">
        <v>1414126800</v>
      </c>
      <c r="N726" s="4">
        <f t="shared" si="68"/>
        <v>41934.208333333336</v>
      </c>
      <c r="O726" s="5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ht="16" x14ac:dyDescent="0.4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66"/>
        <v>50</v>
      </c>
      <c r="G727" t="s">
        <v>14</v>
      </c>
      <c r="H727">
        <v>1596</v>
      </c>
      <c r="I727">
        <f t="shared" si="67"/>
        <v>61.01</v>
      </c>
      <c r="J727" t="s">
        <v>21</v>
      </c>
      <c r="K727" t="s">
        <v>22</v>
      </c>
      <c r="L727">
        <v>1416031200</v>
      </c>
      <c r="M727">
        <v>1416204000</v>
      </c>
      <c r="N727" s="4">
        <f t="shared" si="68"/>
        <v>41958.25</v>
      </c>
      <c r="O727" s="5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16" x14ac:dyDescent="0.4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66"/>
        <v>89</v>
      </c>
      <c r="G728" t="s">
        <v>74</v>
      </c>
      <c r="H728">
        <v>524</v>
      </c>
      <c r="I728">
        <f t="shared" si="67"/>
        <v>92.04</v>
      </c>
      <c r="J728" t="s">
        <v>21</v>
      </c>
      <c r="K728" t="s">
        <v>22</v>
      </c>
      <c r="L728">
        <v>1287982800</v>
      </c>
      <c r="M728">
        <v>1288501200</v>
      </c>
      <c r="N728" s="4">
        <f t="shared" si="68"/>
        <v>40476.208333333336</v>
      </c>
      <c r="O728" s="5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ht="16" x14ac:dyDescent="0.4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66"/>
        <v>165</v>
      </c>
      <c r="G729" t="s">
        <v>20</v>
      </c>
      <c r="H729">
        <v>181</v>
      </c>
      <c r="I729">
        <f t="shared" si="67"/>
        <v>81.13</v>
      </c>
      <c r="J729" t="s">
        <v>21</v>
      </c>
      <c r="K729" t="s">
        <v>22</v>
      </c>
      <c r="L729">
        <v>1547964000</v>
      </c>
      <c r="M729">
        <v>1552971600</v>
      </c>
      <c r="N729" s="4">
        <f t="shared" si="68"/>
        <v>43485.25</v>
      </c>
      <c r="O729" s="5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16" x14ac:dyDescent="0.4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66"/>
        <v>18</v>
      </c>
      <c r="G730" t="s">
        <v>14</v>
      </c>
      <c r="H730">
        <v>10</v>
      </c>
      <c r="I730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4">
        <f t="shared" si="68"/>
        <v>42515.208333333328</v>
      </c>
      <c r="O730" s="5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16" x14ac:dyDescent="0.4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66"/>
        <v>186</v>
      </c>
      <c r="G731" t="s">
        <v>20</v>
      </c>
      <c r="H731">
        <v>122</v>
      </c>
      <c r="I731">
        <f t="shared" si="67"/>
        <v>85.22</v>
      </c>
      <c r="J731" t="s">
        <v>21</v>
      </c>
      <c r="K731" t="s">
        <v>22</v>
      </c>
      <c r="L731">
        <v>1359957600</v>
      </c>
      <c r="M731">
        <v>1360130400</v>
      </c>
      <c r="N731" s="4">
        <f t="shared" si="68"/>
        <v>41309.25</v>
      </c>
      <c r="O731" s="5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ht="16" x14ac:dyDescent="0.4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66"/>
        <v>413</v>
      </c>
      <c r="G732" t="s">
        <v>20</v>
      </c>
      <c r="H732">
        <v>1071</v>
      </c>
      <c r="I732">
        <f t="shared" si="67"/>
        <v>110.97</v>
      </c>
      <c r="J732" t="s">
        <v>15</v>
      </c>
      <c r="K732" t="s">
        <v>16</v>
      </c>
      <c r="L732">
        <v>1432357200</v>
      </c>
      <c r="M732">
        <v>1432875600</v>
      </c>
      <c r="N732" s="4">
        <f t="shared" si="68"/>
        <v>42147.208333333328</v>
      </c>
      <c r="O732" s="5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ht="16" x14ac:dyDescent="0.4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66"/>
        <v>90</v>
      </c>
      <c r="G733" t="s">
        <v>74</v>
      </c>
      <c r="H733">
        <v>219</v>
      </c>
      <c r="I733">
        <f t="shared" si="67"/>
        <v>32.97</v>
      </c>
      <c r="J733" t="s">
        <v>21</v>
      </c>
      <c r="K733" t="s">
        <v>22</v>
      </c>
      <c r="L733">
        <v>1500786000</v>
      </c>
      <c r="M733">
        <v>1500872400</v>
      </c>
      <c r="N733" s="4">
        <f t="shared" si="68"/>
        <v>42939.208333333328</v>
      </c>
      <c r="O733" s="5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ht="16" x14ac:dyDescent="0.4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66"/>
        <v>92</v>
      </c>
      <c r="G734" t="s">
        <v>14</v>
      </c>
      <c r="H734">
        <v>1121</v>
      </c>
      <c r="I734">
        <f t="shared" si="67"/>
        <v>96.01</v>
      </c>
      <c r="J734" t="s">
        <v>21</v>
      </c>
      <c r="K734" t="s">
        <v>22</v>
      </c>
      <c r="L734">
        <v>1490158800</v>
      </c>
      <c r="M734">
        <v>1492146000</v>
      </c>
      <c r="N734" s="4">
        <f t="shared" si="68"/>
        <v>42816.208333333328</v>
      </c>
      <c r="O734" s="5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ht="16" x14ac:dyDescent="0.4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66"/>
        <v>527</v>
      </c>
      <c r="G735" t="s">
        <v>20</v>
      </c>
      <c r="H735">
        <v>980</v>
      </c>
      <c r="I735">
        <f t="shared" si="67"/>
        <v>84.97</v>
      </c>
      <c r="J735" t="s">
        <v>21</v>
      </c>
      <c r="K735" t="s">
        <v>22</v>
      </c>
      <c r="L735">
        <v>1406178000</v>
      </c>
      <c r="M735">
        <v>1407301200</v>
      </c>
      <c r="N735" s="4">
        <f t="shared" si="68"/>
        <v>41844.208333333336</v>
      </c>
      <c r="O735" s="5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ht="16" x14ac:dyDescent="0.4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66"/>
        <v>319</v>
      </c>
      <c r="G736" t="s">
        <v>20</v>
      </c>
      <c r="H736">
        <v>536</v>
      </c>
      <c r="I736">
        <f t="shared" si="67"/>
        <v>25.01</v>
      </c>
      <c r="J736" t="s">
        <v>21</v>
      </c>
      <c r="K736" t="s">
        <v>22</v>
      </c>
      <c r="L736">
        <v>1485583200</v>
      </c>
      <c r="M736">
        <v>1486620000</v>
      </c>
      <c r="N736" s="4">
        <f t="shared" si="68"/>
        <v>42763.25</v>
      </c>
      <c r="O736" s="5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16" x14ac:dyDescent="0.4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66"/>
        <v>354</v>
      </c>
      <c r="G737" t="s">
        <v>20</v>
      </c>
      <c r="H737">
        <v>1991</v>
      </c>
      <c r="I737">
        <f t="shared" si="67"/>
        <v>66</v>
      </c>
      <c r="J737" t="s">
        <v>21</v>
      </c>
      <c r="K737" t="s">
        <v>22</v>
      </c>
      <c r="L737">
        <v>1459314000</v>
      </c>
      <c r="M737">
        <v>1459918800</v>
      </c>
      <c r="N737" s="4">
        <f t="shared" si="68"/>
        <v>42459.208333333328</v>
      </c>
      <c r="O737" s="5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ht="16" x14ac:dyDescent="0.4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66"/>
        <v>33</v>
      </c>
      <c r="G738" t="s">
        <v>74</v>
      </c>
      <c r="H738">
        <v>29</v>
      </c>
      <c r="I738">
        <f t="shared" si="67"/>
        <v>87.34</v>
      </c>
      <c r="J738" t="s">
        <v>21</v>
      </c>
      <c r="K738" t="s">
        <v>22</v>
      </c>
      <c r="L738">
        <v>1424412000</v>
      </c>
      <c r="M738">
        <v>1424757600</v>
      </c>
      <c r="N738" s="4">
        <f t="shared" si="68"/>
        <v>42055.25</v>
      </c>
      <c r="O738" s="5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16" x14ac:dyDescent="0.4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66"/>
        <v>136</v>
      </c>
      <c r="G739" t="s">
        <v>20</v>
      </c>
      <c r="H739">
        <v>180</v>
      </c>
      <c r="I739">
        <f t="shared" si="67"/>
        <v>27.93</v>
      </c>
      <c r="J739" t="s">
        <v>21</v>
      </c>
      <c r="K739" t="s">
        <v>22</v>
      </c>
      <c r="L739">
        <v>1478844000</v>
      </c>
      <c r="M739">
        <v>1479880800</v>
      </c>
      <c r="N739" s="4">
        <f t="shared" si="68"/>
        <v>42685.25</v>
      </c>
      <c r="O739" s="5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16" x14ac:dyDescent="0.4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66"/>
        <v>2</v>
      </c>
      <c r="G740" t="s">
        <v>14</v>
      </c>
      <c r="H740">
        <v>15</v>
      </c>
      <c r="I740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4">
        <f t="shared" si="68"/>
        <v>41959.25</v>
      </c>
      <c r="O740" s="5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ht="16" x14ac:dyDescent="0.4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66"/>
        <v>61</v>
      </c>
      <c r="G741" t="s">
        <v>14</v>
      </c>
      <c r="H741">
        <v>191</v>
      </c>
      <c r="I741">
        <f t="shared" si="67"/>
        <v>31.94</v>
      </c>
      <c r="J741" t="s">
        <v>21</v>
      </c>
      <c r="K741" t="s">
        <v>22</v>
      </c>
      <c r="L741">
        <v>1340946000</v>
      </c>
      <c r="M741">
        <v>1341032400</v>
      </c>
      <c r="N741" s="4">
        <f t="shared" si="68"/>
        <v>41089.208333333336</v>
      </c>
      <c r="O741" s="5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16" x14ac:dyDescent="0.4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66"/>
        <v>30</v>
      </c>
      <c r="G742" t="s">
        <v>14</v>
      </c>
      <c r="H742">
        <v>16</v>
      </c>
      <c r="I742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4">
        <f t="shared" si="68"/>
        <v>42769.25</v>
      </c>
      <c r="O742" s="5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ht="16" x14ac:dyDescent="0.4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66"/>
        <v>1179</v>
      </c>
      <c r="G743" t="s">
        <v>20</v>
      </c>
      <c r="H743">
        <v>130</v>
      </c>
      <c r="I743">
        <f t="shared" si="67"/>
        <v>108.85</v>
      </c>
      <c r="J743" t="s">
        <v>21</v>
      </c>
      <c r="K743" t="s">
        <v>22</v>
      </c>
      <c r="L743">
        <v>1274590800</v>
      </c>
      <c r="M743">
        <v>1274677200</v>
      </c>
      <c r="N743" s="4">
        <f t="shared" si="68"/>
        <v>40321.208333333336</v>
      </c>
      <c r="O743" s="5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ht="16" x14ac:dyDescent="0.4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66"/>
        <v>1126</v>
      </c>
      <c r="G744" t="s">
        <v>20</v>
      </c>
      <c r="H744">
        <v>122</v>
      </c>
      <c r="I744">
        <f t="shared" si="67"/>
        <v>110.76</v>
      </c>
      <c r="J744" t="s">
        <v>21</v>
      </c>
      <c r="K744" t="s">
        <v>22</v>
      </c>
      <c r="L744">
        <v>1263880800</v>
      </c>
      <c r="M744">
        <v>1267509600</v>
      </c>
      <c r="N744" s="4">
        <f t="shared" si="68"/>
        <v>40197.25</v>
      </c>
      <c r="O744" s="5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16" x14ac:dyDescent="0.4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66"/>
        <v>13</v>
      </c>
      <c r="G745" t="s">
        <v>14</v>
      </c>
      <c r="H745">
        <v>17</v>
      </c>
      <c r="I745">
        <f t="shared" si="67"/>
        <v>29.65</v>
      </c>
      <c r="J745" t="s">
        <v>21</v>
      </c>
      <c r="K745" t="s">
        <v>22</v>
      </c>
      <c r="L745">
        <v>1445403600</v>
      </c>
      <c r="M745">
        <v>1445922000</v>
      </c>
      <c r="N745" s="4">
        <f t="shared" si="68"/>
        <v>42298.208333333328</v>
      </c>
      <c r="O745" s="5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ht="16" x14ac:dyDescent="0.4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66"/>
        <v>712</v>
      </c>
      <c r="G746" t="s">
        <v>20</v>
      </c>
      <c r="H746">
        <v>140</v>
      </c>
      <c r="I746">
        <f t="shared" si="67"/>
        <v>101.71</v>
      </c>
      <c r="J746" t="s">
        <v>21</v>
      </c>
      <c r="K746" t="s">
        <v>22</v>
      </c>
      <c r="L746">
        <v>1533877200</v>
      </c>
      <c r="M746">
        <v>1534050000</v>
      </c>
      <c r="N746" s="4">
        <f t="shared" si="68"/>
        <v>43322.208333333328</v>
      </c>
      <c r="O746" s="5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16" x14ac:dyDescent="0.4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66"/>
        <v>30</v>
      </c>
      <c r="G747" t="s">
        <v>14</v>
      </c>
      <c r="H747">
        <v>34</v>
      </c>
      <c r="I747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4">
        <f t="shared" si="68"/>
        <v>40328.208333333336</v>
      </c>
      <c r="O747" s="5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ht="16" x14ac:dyDescent="0.4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66"/>
        <v>213</v>
      </c>
      <c r="G748" t="s">
        <v>20</v>
      </c>
      <c r="H748">
        <v>3388</v>
      </c>
      <c r="I748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4">
        <f t="shared" si="68"/>
        <v>40825.208333333336</v>
      </c>
      <c r="O748" s="5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ht="16" x14ac:dyDescent="0.4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66"/>
        <v>229</v>
      </c>
      <c r="G749" t="s">
        <v>20</v>
      </c>
      <c r="H749">
        <v>280</v>
      </c>
      <c r="I749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4">
        <f t="shared" si="68"/>
        <v>40423.208333333336</v>
      </c>
      <c r="O749" s="5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ht="16" x14ac:dyDescent="0.4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66"/>
        <v>35</v>
      </c>
      <c r="G750" t="s">
        <v>74</v>
      </c>
      <c r="H750">
        <v>614</v>
      </c>
      <c r="I750">
        <f t="shared" si="67"/>
        <v>110.97</v>
      </c>
      <c r="J750" t="s">
        <v>21</v>
      </c>
      <c r="K750" t="s">
        <v>22</v>
      </c>
      <c r="L750">
        <v>1267423200</v>
      </c>
      <c r="M750">
        <v>1269579600</v>
      </c>
      <c r="N750" s="4">
        <f t="shared" si="68"/>
        <v>40238.25</v>
      </c>
      <c r="O750" s="5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ht="16" x14ac:dyDescent="0.4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66"/>
        <v>157</v>
      </c>
      <c r="G751" t="s">
        <v>20</v>
      </c>
      <c r="H751">
        <v>366</v>
      </c>
      <c r="I751">
        <f t="shared" si="6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4">
        <f t="shared" si="68"/>
        <v>41920.208333333336</v>
      </c>
      <c r="O751" s="5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16" x14ac:dyDescent="0.4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66"/>
        <v>1</v>
      </c>
      <c r="G752" t="s">
        <v>14</v>
      </c>
      <c r="H752">
        <v>1</v>
      </c>
      <c r="I752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4">
        <f t="shared" si="68"/>
        <v>40360.208333333336</v>
      </c>
      <c r="O752" s="5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ht="16" x14ac:dyDescent="0.4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66"/>
        <v>232</v>
      </c>
      <c r="G753" t="s">
        <v>20</v>
      </c>
      <c r="H753">
        <v>270</v>
      </c>
      <c r="I753">
        <f t="shared" si="67"/>
        <v>30.97</v>
      </c>
      <c r="J753" t="s">
        <v>21</v>
      </c>
      <c r="K753" t="s">
        <v>22</v>
      </c>
      <c r="L753">
        <v>1458190800</v>
      </c>
      <c r="M753">
        <v>1459486800</v>
      </c>
      <c r="N753" s="4">
        <f t="shared" si="68"/>
        <v>42446.208333333328</v>
      </c>
      <c r="O753" s="5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ht="16" x14ac:dyDescent="0.4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66"/>
        <v>92</v>
      </c>
      <c r="G754" t="s">
        <v>74</v>
      </c>
      <c r="H754">
        <v>114</v>
      </c>
      <c r="I754">
        <f t="shared" si="67"/>
        <v>47.04</v>
      </c>
      <c r="J754" t="s">
        <v>21</v>
      </c>
      <c r="K754" t="s">
        <v>22</v>
      </c>
      <c r="L754">
        <v>1280984400</v>
      </c>
      <c r="M754">
        <v>1282539600</v>
      </c>
      <c r="N754" s="4">
        <f t="shared" si="68"/>
        <v>40395.208333333336</v>
      </c>
      <c r="O754" s="5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ht="16" x14ac:dyDescent="0.4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66"/>
        <v>257</v>
      </c>
      <c r="G755" t="s">
        <v>20</v>
      </c>
      <c r="H755">
        <v>137</v>
      </c>
      <c r="I755">
        <f t="shared" si="67"/>
        <v>88.07</v>
      </c>
      <c r="J755" t="s">
        <v>21</v>
      </c>
      <c r="K755" t="s">
        <v>22</v>
      </c>
      <c r="L755">
        <v>1274590800</v>
      </c>
      <c r="M755">
        <v>1275886800</v>
      </c>
      <c r="N755" s="4">
        <f t="shared" si="68"/>
        <v>40321.208333333336</v>
      </c>
      <c r="O755" s="5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ht="16" x14ac:dyDescent="0.4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66"/>
        <v>168</v>
      </c>
      <c r="G756" t="s">
        <v>20</v>
      </c>
      <c r="H756">
        <v>3205</v>
      </c>
      <c r="I756">
        <f t="shared" si="67"/>
        <v>37.01</v>
      </c>
      <c r="J756" t="s">
        <v>21</v>
      </c>
      <c r="K756" t="s">
        <v>22</v>
      </c>
      <c r="L756">
        <v>1351400400</v>
      </c>
      <c r="M756">
        <v>1355983200</v>
      </c>
      <c r="N756" s="4">
        <f t="shared" si="68"/>
        <v>41210.208333333336</v>
      </c>
      <c r="O756" s="5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ht="16" x14ac:dyDescent="0.4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66"/>
        <v>167</v>
      </c>
      <c r="G757" t="s">
        <v>20</v>
      </c>
      <c r="H757">
        <v>288</v>
      </c>
      <c r="I757">
        <f t="shared" si="67"/>
        <v>26.03</v>
      </c>
      <c r="J757" t="s">
        <v>36</v>
      </c>
      <c r="K757" t="s">
        <v>37</v>
      </c>
      <c r="L757">
        <v>1514354400</v>
      </c>
      <c r="M757">
        <v>1515391200</v>
      </c>
      <c r="N757" s="4">
        <f t="shared" si="68"/>
        <v>43096.25</v>
      </c>
      <c r="O757" s="5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16" x14ac:dyDescent="0.4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66"/>
        <v>772</v>
      </c>
      <c r="G758" t="s">
        <v>20</v>
      </c>
      <c r="H758">
        <v>148</v>
      </c>
      <c r="I758">
        <f t="shared" si="6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4">
        <f t="shared" si="68"/>
        <v>42024.25</v>
      </c>
      <c r="O758" s="5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ht="16" x14ac:dyDescent="0.4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66"/>
        <v>407</v>
      </c>
      <c r="G759" t="s">
        <v>20</v>
      </c>
      <c r="H759">
        <v>114</v>
      </c>
      <c r="I759">
        <f t="shared" si="67"/>
        <v>49.96</v>
      </c>
      <c r="J759" t="s">
        <v>21</v>
      </c>
      <c r="K759" t="s">
        <v>22</v>
      </c>
      <c r="L759">
        <v>1305176400</v>
      </c>
      <c r="M759">
        <v>1305522000</v>
      </c>
      <c r="N759" s="4">
        <f t="shared" si="68"/>
        <v>40675.208333333336</v>
      </c>
      <c r="O759" s="5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ht="16" x14ac:dyDescent="0.4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66"/>
        <v>564</v>
      </c>
      <c r="G760" t="s">
        <v>20</v>
      </c>
      <c r="H760">
        <v>1518</v>
      </c>
      <c r="I760">
        <f t="shared" si="67"/>
        <v>110.02</v>
      </c>
      <c r="J760" t="s">
        <v>15</v>
      </c>
      <c r="K760" t="s">
        <v>16</v>
      </c>
      <c r="L760">
        <v>1414126800</v>
      </c>
      <c r="M760">
        <v>1414904400</v>
      </c>
      <c r="N760" s="4">
        <f t="shared" si="68"/>
        <v>41936.208333333336</v>
      </c>
      <c r="O760" s="5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16" x14ac:dyDescent="0.4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66"/>
        <v>68</v>
      </c>
      <c r="G761" t="s">
        <v>14</v>
      </c>
      <c r="H761">
        <v>1274</v>
      </c>
      <c r="I761">
        <f t="shared" si="67"/>
        <v>89.96</v>
      </c>
      <c r="J761" t="s">
        <v>21</v>
      </c>
      <c r="K761" t="s">
        <v>22</v>
      </c>
      <c r="L761">
        <v>1517810400</v>
      </c>
      <c r="M761">
        <v>1520402400</v>
      </c>
      <c r="N761" s="4">
        <f t="shared" si="68"/>
        <v>43136.25</v>
      </c>
      <c r="O761" s="5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ht="16" x14ac:dyDescent="0.4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66"/>
        <v>34</v>
      </c>
      <c r="G762" t="s">
        <v>14</v>
      </c>
      <c r="H762">
        <v>210</v>
      </c>
      <c r="I762">
        <f t="shared" si="6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4">
        <f t="shared" si="68"/>
        <v>43678.208333333328</v>
      </c>
      <c r="O762" s="5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ht="16" x14ac:dyDescent="0.4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66"/>
        <v>655</v>
      </c>
      <c r="G763" t="s">
        <v>20</v>
      </c>
      <c r="H763">
        <v>166</v>
      </c>
      <c r="I763">
        <f t="shared" si="67"/>
        <v>86.87</v>
      </c>
      <c r="J763" t="s">
        <v>21</v>
      </c>
      <c r="K763" t="s">
        <v>22</v>
      </c>
      <c r="L763">
        <v>1500699600</v>
      </c>
      <c r="M763">
        <v>1501131600</v>
      </c>
      <c r="N763" s="4">
        <f t="shared" si="68"/>
        <v>42938.208333333328</v>
      </c>
      <c r="O763" s="5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ht="16" x14ac:dyDescent="0.4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66"/>
        <v>177</v>
      </c>
      <c r="G764" t="s">
        <v>20</v>
      </c>
      <c r="H764">
        <v>100</v>
      </c>
      <c r="I76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4">
        <f t="shared" si="68"/>
        <v>41241.25</v>
      </c>
      <c r="O764" s="5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ht="16" x14ac:dyDescent="0.4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66"/>
        <v>113</v>
      </c>
      <c r="G765" t="s">
        <v>20</v>
      </c>
      <c r="H765">
        <v>235</v>
      </c>
      <c r="I765">
        <f t="shared" si="67"/>
        <v>26.97</v>
      </c>
      <c r="J765" t="s">
        <v>21</v>
      </c>
      <c r="K765" t="s">
        <v>22</v>
      </c>
      <c r="L765">
        <v>1336453200</v>
      </c>
      <c r="M765">
        <v>1339477200</v>
      </c>
      <c r="N765" s="4">
        <f t="shared" si="68"/>
        <v>41037.208333333336</v>
      </c>
      <c r="O765" s="5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16" x14ac:dyDescent="0.4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66"/>
        <v>728</v>
      </c>
      <c r="G766" t="s">
        <v>20</v>
      </c>
      <c r="H766">
        <v>148</v>
      </c>
      <c r="I766">
        <f t="shared" si="67"/>
        <v>54.12</v>
      </c>
      <c r="J766" t="s">
        <v>21</v>
      </c>
      <c r="K766" t="s">
        <v>22</v>
      </c>
      <c r="L766">
        <v>1305262800</v>
      </c>
      <c r="M766">
        <v>1305954000</v>
      </c>
      <c r="N766" s="4">
        <f t="shared" si="68"/>
        <v>40676.208333333336</v>
      </c>
      <c r="O766" s="5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ht="16" x14ac:dyDescent="0.4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66"/>
        <v>208</v>
      </c>
      <c r="G767" t="s">
        <v>20</v>
      </c>
      <c r="H767">
        <v>198</v>
      </c>
      <c r="I767">
        <f t="shared" si="67"/>
        <v>41.04</v>
      </c>
      <c r="J767" t="s">
        <v>21</v>
      </c>
      <c r="K767" t="s">
        <v>22</v>
      </c>
      <c r="L767">
        <v>1492232400</v>
      </c>
      <c r="M767">
        <v>1494392400</v>
      </c>
      <c r="N767" s="4">
        <f t="shared" si="68"/>
        <v>42840.208333333328</v>
      </c>
      <c r="O767" s="5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16" x14ac:dyDescent="0.4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66"/>
        <v>31</v>
      </c>
      <c r="G768" t="s">
        <v>14</v>
      </c>
      <c r="H768">
        <v>248</v>
      </c>
      <c r="I768">
        <f t="shared" si="67"/>
        <v>55.05</v>
      </c>
      <c r="J768" t="s">
        <v>26</v>
      </c>
      <c r="K768" t="s">
        <v>27</v>
      </c>
      <c r="L768">
        <v>1537333200</v>
      </c>
      <c r="M768">
        <v>1537419600</v>
      </c>
      <c r="N768" s="4">
        <f t="shared" si="68"/>
        <v>43362.208333333328</v>
      </c>
      <c r="O768" s="5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ht="16" x14ac:dyDescent="0.4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66"/>
        <v>57</v>
      </c>
      <c r="G769" t="s">
        <v>14</v>
      </c>
      <c r="H769">
        <v>513</v>
      </c>
      <c r="I769">
        <f t="shared" si="67"/>
        <v>107.94</v>
      </c>
      <c r="J769" t="s">
        <v>21</v>
      </c>
      <c r="K769" t="s">
        <v>22</v>
      </c>
      <c r="L769">
        <v>1444107600</v>
      </c>
      <c r="M769">
        <v>1447999200</v>
      </c>
      <c r="N769" s="4">
        <f t="shared" si="68"/>
        <v>42283.208333333328</v>
      </c>
      <c r="O769" s="5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ht="16" x14ac:dyDescent="0.4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66"/>
        <v>231</v>
      </c>
      <c r="G770" t="s">
        <v>20</v>
      </c>
      <c r="H770">
        <v>150</v>
      </c>
      <c r="I770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4">
        <f t="shared" si="68"/>
        <v>41619.25</v>
      </c>
      <c r="O770" s="5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ht="16" x14ac:dyDescent="0.4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72">ROUND(E771/D771*100,0)</f>
        <v>87</v>
      </c>
      <c r="G771" t="s">
        <v>14</v>
      </c>
      <c r="H771">
        <v>3410</v>
      </c>
      <c r="I771">
        <f t="shared" ref="I771:I834" si="73">IF(H771=0,0,ROUND(E771/H771,2))</f>
        <v>32</v>
      </c>
      <c r="J771" t="s">
        <v>21</v>
      </c>
      <c r="K771" t="s">
        <v>22</v>
      </c>
      <c r="L771">
        <v>1376542800</v>
      </c>
      <c r="M771">
        <v>1378789200</v>
      </c>
      <c r="N771" s="4">
        <f t="shared" ref="N771:N834" si="74">(((L771/60)/60)/24)+DATE(1970,1,1)</f>
        <v>41501.208333333336</v>
      </c>
      <c r="O771" s="5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LEFT(R771,FIND("/",R771)-1)</f>
        <v>games</v>
      </c>
      <c r="T771" t="str">
        <f t="shared" ref="T771:T834" si="77">RIGHT(R771,LEN(R771)-FIND("/",R771))</f>
        <v>video games</v>
      </c>
    </row>
    <row r="772" spans="1:20" ht="16" x14ac:dyDescent="0.4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72"/>
        <v>271</v>
      </c>
      <c r="G772" t="s">
        <v>20</v>
      </c>
      <c r="H772">
        <v>216</v>
      </c>
      <c r="I772">
        <f t="shared" si="73"/>
        <v>53.9</v>
      </c>
      <c r="J772" t="s">
        <v>107</v>
      </c>
      <c r="K772" t="s">
        <v>108</v>
      </c>
      <c r="L772">
        <v>1397451600</v>
      </c>
      <c r="M772">
        <v>1398056400</v>
      </c>
      <c r="N772" s="4">
        <f t="shared" si="74"/>
        <v>41743.208333333336</v>
      </c>
      <c r="O772" s="5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ht="16" x14ac:dyDescent="0.4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72"/>
        <v>49</v>
      </c>
      <c r="G773" t="s">
        <v>74</v>
      </c>
      <c r="H773">
        <v>26</v>
      </c>
      <c r="I773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4">
        <f t="shared" si="74"/>
        <v>43491.25</v>
      </c>
      <c r="O773" s="5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ht="16" x14ac:dyDescent="0.4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72"/>
        <v>113</v>
      </c>
      <c r="G774" t="s">
        <v>20</v>
      </c>
      <c r="H774">
        <v>5139</v>
      </c>
      <c r="I774">
        <f t="shared" si="73"/>
        <v>33</v>
      </c>
      <c r="J774" t="s">
        <v>21</v>
      </c>
      <c r="K774" t="s">
        <v>22</v>
      </c>
      <c r="L774">
        <v>1549692000</v>
      </c>
      <c r="M774">
        <v>1550037600</v>
      </c>
      <c r="N774" s="4">
        <f t="shared" si="74"/>
        <v>43505.25</v>
      </c>
      <c r="O774" s="5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ht="16" x14ac:dyDescent="0.4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72"/>
        <v>191</v>
      </c>
      <c r="G775" t="s">
        <v>20</v>
      </c>
      <c r="H775">
        <v>2353</v>
      </c>
      <c r="I775">
        <f t="shared" si="73"/>
        <v>43</v>
      </c>
      <c r="J775" t="s">
        <v>21</v>
      </c>
      <c r="K775" t="s">
        <v>22</v>
      </c>
      <c r="L775">
        <v>1492059600</v>
      </c>
      <c r="M775">
        <v>1492923600</v>
      </c>
      <c r="N775" s="4">
        <f t="shared" si="74"/>
        <v>42838.208333333328</v>
      </c>
      <c r="O775" s="5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ht="16" x14ac:dyDescent="0.4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72"/>
        <v>136</v>
      </c>
      <c r="G776" t="s">
        <v>20</v>
      </c>
      <c r="H776">
        <v>78</v>
      </c>
      <c r="I776">
        <f t="shared" si="73"/>
        <v>86.86</v>
      </c>
      <c r="J776" t="s">
        <v>107</v>
      </c>
      <c r="K776" t="s">
        <v>108</v>
      </c>
      <c r="L776">
        <v>1463979600</v>
      </c>
      <c r="M776">
        <v>1467522000</v>
      </c>
      <c r="N776" s="4">
        <f t="shared" si="74"/>
        <v>42513.208333333328</v>
      </c>
      <c r="O776" s="5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16" x14ac:dyDescent="0.4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72"/>
        <v>10</v>
      </c>
      <c r="G777" t="s">
        <v>14</v>
      </c>
      <c r="H777">
        <v>10</v>
      </c>
      <c r="I777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4">
        <f t="shared" si="74"/>
        <v>41949.25</v>
      </c>
      <c r="O777" s="5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ht="16" x14ac:dyDescent="0.4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72"/>
        <v>66</v>
      </c>
      <c r="G778" t="s">
        <v>14</v>
      </c>
      <c r="H778">
        <v>2201</v>
      </c>
      <c r="I778">
        <f t="shared" si="73"/>
        <v>33</v>
      </c>
      <c r="J778" t="s">
        <v>21</v>
      </c>
      <c r="K778" t="s">
        <v>22</v>
      </c>
      <c r="L778">
        <v>1562216400</v>
      </c>
      <c r="M778">
        <v>1563771600</v>
      </c>
      <c r="N778" s="4">
        <f t="shared" si="74"/>
        <v>43650.208333333328</v>
      </c>
      <c r="O778" s="5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ht="16" x14ac:dyDescent="0.4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72"/>
        <v>49</v>
      </c>
      <c r="G779" t="s">
        <v>14</v>
      </c>
      <c r="H779">
        <v>676</v>
      </c>
      <c r="I779">
        <f t="shared" si="73"/>
        <v>68.03</v>
      </c>
      <c r="J779" t="s">
        <v>21</v>
      </c>
      <c r="K779" t="s">
        <v>22</v>
      </c>
      <c r="L779">
        <v>1316754000</v>
      </c>
      <c r="M779">
        <v>1319259600</v>
      </c>
      <c r="N779" s="4">
        <f t="shared" si="74"/>
        <v>40809.208333333336</v>
      </c>
      <c r="O779" s="5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ht="16" x14ac:dyDescent="0.4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72"/>
        <v>788</v>
      </c>
      <c r="G780" t="s">
        <v>20</v>
      </c>
      <c r="H780">
        <v>174</v>
      </c>
      <c r="I780">
        <f t="shared" si="73"/>
        <v>58.87</v>
      </c>
      <c r="J780" t="s">
        <v>98</v>
      </c>
      <c r="K780" t="s">
        <v>99</v>
      </c>
      <c r="L780">
        <v>1313211600</v>
      </c>
      <c r="M780">
        <v>1313643600</v>
      </c>
      <c r="N780" s="4">
        <f t="shared" si="74"/>
        <v>40768.208333333336</v>
      </c>
      <c r="O780" s="5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ht="16" x14ac:dyDescent="0.4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72"/>
        <v>80</v>
      </c>
      <c r="G781" t="s">
        <v>14</v>
      </c>
      <c r="H781">
        <v>831</v>
      </c>
      <c r="I781">
        <f t="shared" si="73"/>
        <v>105.05</v>
      </c>
      <c r="J781" t="s">
        <v>21</v>
      </c>
      <c r="K781" t="s">
        <v>22</v>
      </c>
      <c r="L781">
        <v>1439528400</v>
      </c>
      <c r="M781">
        <v>1440306000</v>
      </c>
      <c r="N781" s="4">
        <f t="shared" si="74"/>
        <v>42230.208333333328</v>
      </c>
      <c r="O781" s="5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16" x14ac:dyDescent="0.4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72"/>
        <v>106</v>
      </c>
      <c r="G782" t="s">
        <v>20</v>
      </c>
      <c r="H782">
        <v>164</v>
      </c>
      <c r="I782">
        <f t="shared" si="73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4">
        <f t="shared" si="74"/>
        <v>42573.208333333328</v>
      </c>
      <c r="O782" s="5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ht="16" x14ac:dyDescent="0.4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72"/>
        <v>51</v>
      </c>
      <c r="G783" t="s">
        <v>74</v>
      </c>
      <c r="H783">
        <v>56</v>
      </c>
      <c r="I783">
        <f t="shared" si="73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4">
        <f t="shared" si="74"/>
        <v>40482.208333333336</v>
      </c>
      <c r="O783" s="5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ht="16" x14ac:dyDescent="0.4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72"/>
        <v>215</v>
      </c>
      <c r="G784" t="s">
        <v>20</v>
      </c>
      <c r="H784">
        <v>161</v>
      </c>
      <c r="I784">
        <f t="shared" si="73"/>
        <v>68.2</v>
      </c>
      <c r="J784" t="s">
        <v>21</v>
      </c>
      <c r="K784" t="s">
        <v>22</v>
      </c>
      <c r="L784">
        <v>1298959200</v>
      </c>
      <c r="M784">
        <v>1301374800</v>
      </c>
      <c r="N784" s="4">
        <f t="shared" si="74"/>
        <v>40603.25</v>
      </c>
      <c r="O784" s="5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ht="16" x14ac:dyDescent="0.4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72"/>
        <v>141</v>
      </c>
      <c r="G785" t="s">
        <v>20</v>
      </c>
      <c r="H785">
        <v>138</v>
      </c>
      <c r="I785">
        <f t="shared" si="73"/>
        <v>75.73</v>
      </c>
      <c r="J785" t="s">
        <v>21</v>
      </c>
      <c r="K785" t="s">
        <v>22</v>
      </c>
      <c r="L785">
        <v>1387260000</v>
      </c>
      <c r="M785">
        <v>1387864800</v>
      </c>
      <c r="N785" s="4">
        <f t="shared" si="74"/>
        <v>41625.25</v>
      </c>
      <c r="O785" s="5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ht="16" x14ac:dyDescent="0.4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72"/>
        <v>115</v>
      </c>
      <c r="G786" t="s">
        <v>20</v>
      </c>
      <c r="H786">
        <v>3308</v>
      </c>
      <c r="I786">
        <f t="shared" si="73"/>
        <v>31</v>
      </c>
      <c r="J786" t="s">
        <v>21</v>
      </c>
      <c r="K786" t="s">
        <v>22</v>
      </c>
      <c r="L786">
        <v>1457244000</v>
      </c>
      <c r="M786">
        <v>1458190800</v>
      </c>
      <c r="N786" s="4">
        <f t="shared" si="74"/>
        <v>42435.25</v>
      </c>
      <c r="O786" s="5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16" x14ac:dyDescent="0.4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72"/>
        <v>193</v>
      </c>
      <c r="G787" t="s">
        <v>20</v>
      </c>
      <c r="H787">
        <v>127</v>
      </c>
      <c r="I787">
        <f t="shared" si="73"/>
        <v>101.88</v>
      </c>
      <c r="J787" t="s">
        <v>26</v>
      </c>
      <c r="K787" t="s">
        <v>27</v>
      </c>
      <c r="L787">
        <v>1556341200</v>
      </c>
      <c r="M787">
        <v>1559278800</v>
      </c>
      <c r="N787" s="4">
        <f t="shared" si="74"/>
        <v>43582.208333333328</v>
      </c>
      <c r="O787" s="5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ht="16" x14ac:dyDescent="0.4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72"/>
        <v>730</v>
      </c>
      <c r="G788" t="s">
        <v>20</v>
      </c>
      <c r="H788">
        <v>207</v>
      </c>
      <c r="I788">
        <f t="shared" si="73"/>
        <v>52.88</v>
      </c>
      <c r="J788" t="s">
        <v>107</v>
      </c>
      <c r="K788" t="s">
        <v>108</v>
      </c>
      <c r="L788">
        <v>1522126800</v>
      </c>
      <c r="M788">
        <v>1522731600</v>
      </c>
      <c r="N788" s="4">
        <f t="shared" si="74"/>
        <v>43186.208333333328</v>
      </c>
      <c r="O788" s="5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ht="16" x14ac:dyDescent="0.4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72"/>
        <v>100</v>
      </c>
      <c r="G789" t="s">
        <v>14</v>
      </c>
      <c r="H789">
        <v>859</v>
      </c>
      <c r="I789">
        <f t="shared" si="73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4">
        <f t="shared" si="74"/>
        <v>40684.208333333336</v>
      </c>
      <c r="O789" s="5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ht="16" x14ac:dyDescent="0.4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72"/>
        <v>88</v>
      </c>
      <c r="G790" t="s">
        <v>47</v>
      </c>
      <c r="H790">
        <v>31</v>
      </c>
      <c r="I790">
        <f t="shared" si="73"/>
        <v>102.39</v>
      </c>
      <c r="J790" t="s">
        <v>21</v>
      </c>
      <c r="K790" t="s">
        <v>22</v>
      </c>
      <c r="L790">
        <v>1350709200</v>
      </c>
      <c r="M790">
        <v>1352527200</v>
      </c>
      <c r="N790" s="4">
        <f t="shared" si="74"/>
        <v>41202.208333333336</v>
      </c>
      <c r="O790" s="5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ht="16" x14ac:dyDescent="0.4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72"/>
        <v>37</v>
      </c>
      <c r="G791" t="s">
        <v>14</v>
      </c>
      <c r="H791">
        <v>45</v>
      </c>
      <c r="I791">
        <f t="shared" si="73"/>
        <v>74.47</v>
      </c>
      <c r="J791" t="s">
        <v>21</v>
      </c>
      <c r="K791" t="s">
        <v>22</v>
      </c>
      <c r="L791">
        <v>1401166800</v>
      </c>
      <c r="M791">
        <v>1404363600</v>
      </c>
      <c r="N791" s="4">
        <f t="shared" si="74"/>
        <v>41786.208333333336</v>
      </c>
      <c r="O791" s="5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ht="16" x14ac:dyDescent="0.4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72"/>
        <v>31</v>
      </c>
      <c r="G792" t="s">
        <v>74</v>
      </c>
      <c r="H792">
        <v>1113</v>
      </c>
      <c r="I792">
        <f t="shared" si="73"/>
        <v>51.01</v>
      </c>
      <c r="J792" t="s">
        <v>21</v>
      </c>
      <c r="K792" t="s">
        <v>22</v>
      </c>
      <c r="L792">
        <v>1266127200</v>
      </c>
      <c r="M792">
        <v>1266645600</v>
      </c>
      <c r="N792" s="4">
        <f t="shared" si="74"/>
        <v>40223.25</v>
      </c>
      <c r="O792" s="5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ht="16" x14ac:dyDescent="0.4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72"/>
        <v>26</v>
      </c>
      <c r="G793" t="s">
        <v>14</v>
      </c>
      <c r="H793">
        <v>6</v>
      </c>
      <c r="I793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4">
        <f t="shared" si="74"/>
        <v>42715.25</v>
      </c>
      <c r="O793" s="5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ht="16" x14ac:dyDescent="0.4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72"/>
        <v>34</v>
      </c>
      <c r="G794" t="s">
        <v>14</v>
      </c>
      <c r="H794">
        <v>7</v>
      </c>
      <c r="I794">
        <f t="shared" si="73"/>
        <v>97.14</v>
      </c>
      <c r="J794" t="s">
        <v>21</v>
      </c>
      <c r="K794" t="s">
        <v>22</v>
      </c>
      <c r="L794">
        <v>1372222800</v>
      </c>
      <c r="M794">
        <v>1374642000</v>
      </c>
      <c r="N794" s="4">
        <f t="shared" si="74"/>
        <v>41451.208333333336</v>
      </c>
      <c r="O794" s="5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ht="16" x14ac:dyDescent="0.4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72"/>
        <v>1186</v>
      </c>
      <c r="G795" t="s">
        <v>20</v>
      </c>
      <c r="H795">
        <v>181</v>
      </c>
      <c r="I795">
        <f t="shared" si="73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4">
        <f t="shared" si="74"/>
        <v>41450.208333333336</v>
      </c>
      <c r="O795" s="5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ht="16" x14ac:dyDescent="0.4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72"/>
        <v>125</v>
      </c>
      <c r="G796" t="s">
        <v>20</v>
      </c>
      <c r="H796">
        <v>110</v>
      </c>
      <c r="I796">
        <f t="shared" si="73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4">
        <f t="shared" si="74"/>
        <v>43091.25</v>
      </c>
      <c r="O796" s="5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16" x14ac:dyDescent="0.4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72"/>
        <v>14</v>
      </c>
      <c r="G797" t="s">
        <v>14</v>
      </c>
      <c r="H797">
        <v>31</v>
      </c>
      <c r="I797">
        <f t="shared" si="73"/>
        <v>32.97</v>
      </c>
      <c r="J797" t="s">
        <v>21</v>
      </c>
      <c r="K797" t="s">
        <v>22</v>
      </c>
      <c r="L797">
        <v>1477976400</v>
      </c>
      <c r="M797">
        <v>1478235600</v>
      </c>
      <c r="N797" s="4">
        <f t="shared" si="74"/>
        <v>42675.208333333328</v>
      </c>
      <c r="O797" s="5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ht="16" x14ac:dyDescent="0.4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72"/>
        <v>55</v>
      </c>
      <c r="G798" t="s">
        <v>14</v>
      </c>
      <c r="H798">
        <v>78</v>
      </c>
      <c r="I798">
        <f t="shared" si="73"/>
        <v>54.81</v>
      </c>
      <c r="J798" t="s">
        <v>21</v>
      </c>
      <c r="K798" t="s">
        <v>22</v>
      </c>
      <c r="L798">
        <v>1407474000</v>
      </c>
      <c r="M798">
        <v>1408078800</v>
      </c>
      <c r="N798" s="4">
        <f t="shared" si="74"/>
        <v>41859.208333333336</v>
      </c>
      <c r="O798" s="5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ht="16" x14ac:dyDescent="0.4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72"/>
        <v>110</v>
      </c>
      <c r="G799" t="s">
        <v>20</v>
      </c>
      <c r="H799">
        <v>185</v>
      </c>
      <c r="I799">
        <f t="shared" si="73"/>
        <v>45.04</v>
      </c>
      <c r="J799" t="s">
        <v>21</v>
      </c>
      <c r="K799" t="s">
        <v>22</v>
      </c>
      <c r="L799">
        <v>1546149600</v>
      </c>
      <c r="M799">
        <v>1548136800</v>
      </c>
      <c r="N799" s="4">
        <f t="shared" si="74"/>
        <v>43464.25</v>
      </c>
      <c r="O799" s="5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ht="16" x14ac:dyDescent="0.4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72"/>
        <v>188</v>
      </c>
      <c r="G800" t="s">
        <v>20</v>
      </c>
      <c r="H800">
        <v>121</v>
      </c>
      <c r="I800">
        <f t="shared" si="73"/>
        <v>52.96</v>
      </c>
      <c r="J800" t="s">
        <v>21</v>
      </c>
      <c r="K800" t="s">
        <v>22</v>
      </c>
      <c r="L800">
        <v>1338440400</v>
      </c>
      <c r="M800">
        <v>1340859600</v>
      </c>
      <c r="N800" s="4">
        <f t="shared" si="74"/>
        <v>41060.208333333336</v>
      </c>
      <c r="O800" s="5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ht="16" x14ac:dyDescent="0.4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72"/>
        <v>87</v>
      </c>
      <c r="G801" t="s">
        <v>14</v>
      </c>
      <c r="H801">
        <v>1225</v>
      </c>
      <c r="I801">
        <f t="shared" si="73"/>
        <v>60.02</v>
      </c>
      <c r="J801" t="s">
        <v>40</v>
      </c>
      <c r="K801" t="s">
        <v>41</v>
      </c>
      <c r="L801">
        <v>1454133600</v>
      </c>
      <c r="M801">
        <v>1454479200</v>
      </c>
      <c r="N801" s="4">
        <f t="shared" si="74"/>
        <v>42399.25</v>
      </c>
      <c r="O801" s="5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ht="16" x14ac:dyDescent="0.4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72"/>
        <v>1</v>
      </c>
      <c r="G802" t="s">
        <v>14</v>
      </c>
      <c r="H802">
        <v>1</v>
      </c>
      <c r="I802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4">
        <f t="shared" si="74"/>
        <v>42167.208333333328</v>
      </c>
      <c r="O802" s="5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ht="16" x14ac:dyDescent="0.4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72"/>
        <v>203</v>
      </c>
      <c r="G803" t="s">
        <v>20</v>
      </c>
      <c r="H803">
        <v>106</v>
      </c>
      <c r="I803">
        <f t="shared" si="73"/>
        <v>44.03</v>
      </c>
      <c r="J803" t="s">
        <v>21</v>
      </c>
      <c r="K803" t="s">
        <v>22</v>
      </c>
      <c r="L803">
        <v>1577772000</v>
      </c>
      <c r="M803">
        <v>1579672800</v>
      </c>
      <c r="N803" s="4">
        <f t="shared" si="74"/>
        <v>43830.25</v>
      </c>
      <c r="O803" s="5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16" x14ac:dyDescent="0.4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72"/>
        <v>197</v>
      </c>
      <c r="G804" t="s">
        <v>20</v>
      </c>
      <c r="H804">
        <v>142</v>
      </c>
      <c r="I804">
        <f t="shared" si="73"/>
        <v>86.03</v>
      </c>
      <c r="J804" t="s">
        <v>21</v>
      </c>
      <c r="K804" t="s">
        <v>22</v>
      </c>
      <c r="L804">
        <v>1562216400</v>
      </c>
      <c r="M804">
        <v>1562389200</v>
      </c>
      <c r="N804" s="4">
        <f t="shared" si="74"/>
        <v>43650.208333333328</v>
      </c>
      <c r="O804" s="5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16" x14ac:dyDescent="0.4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72"/>
        <v>107</v>
      </c>
      <c r="G805" t="s">
        <v>20</v>
      </c>
      <c r="H805">
        <v>233</v>
      </c>
      <c r="I805">
        <f t="shared" si="73"/>
        <v>28.01</v>
      </c>
      <c r="J805" t="s">
        <v>21</v>
      </c>
      <c r="K805" t="s">
        <v>22</v>
      </c>
      <c r="L805">
        <v>1548568800</v>
      </c>
      <c r="M805">
        <v>1551506400</v>
      </c>
      <c r="N805" s="4">
        <f t="shared" si="74"/>
        <v>43492.25</v>
      </c>
      <c r="O805" s="5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ht="16" x14ac:dyDescent="0.4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72"/>
        <v>269</v>
      </c>
      <c r="G806" t="s">
        <v>20</v>
      </c>
      <c r="H806">
        <v>218</v>
      </c>
      <c r="I806">
        <f t="shared" si="73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4">
        <f t="shared" si="74"/>
        <v>43102.25</v>
      </c>
      <c r="O806" s="5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16" x14ac:dyDescent="0.4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72"/>
        <v>51</v>
      </c>
      <c r="G807" t="s">
        <v>14</v>
      </c>
      <c r="H807">
        <v>67</v>
      </c>
      <c r="I807">
        <f t="shared" si="73"/>
        <v>73.61</v>
      </c>
      <c r="J807" t="s">
        <v>26</v>
      </c>
      <c r="K807" t="s">
        <v>27</v>
      </c>
      <c r="L807">
        <v>1416031200</v>
      </c>
      <c r="M807">
        <v>1420437600</v>
      </c>
      <c r="N807" s="4">
        <f t="shared" si="74"/>
        <v>41958.25</v>
      </c>
      <c r="O807" s="5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ht="16" x14ac:dyDescent="0.4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72"/>
        <v>1180</v>
      </c>
      <c r="G808" t="s">
        <v>20</v>
      </c>
      <c r="H808">
        <v>76</v>
      </c>
      <c r="I808">
        <f t="shared" si="73"/>
        <v>108.71</v>
      </c>
      <c r="J808" t="s">
        <v>21</v>
      </c>
      <c r="K808" t="s">
        <v>22</v>
      </c>
      <c r="L808">
        <v>1330927200</v>
      </c>
      <c r="M808">
        <v>1332997200</v>
      </c>
      <c r="N808" s="4">
        <f t="shared" si="74"/>
        <v>40973.25</v>
      </c>
      <c r="O808" s="5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ht="16" x14ac:dyDescent="0.4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72"/>
        <v>264</v>
      </c>
      <c r="G809" t="s">
        <v>20</v>
      </c>
      <c r="H809">
        <v>43</v>
      </c>
      <c r="I809">
        <f t="shared" si="73"/>
        <v>42.98</v>
      </c>
      <c r="J809" t="s">
        <v>21</v>
      </c>
      <c r="K809" t="s">
        <v>22</v>
      </c>
      <c r="L809">
        <v>1571115600</v>
      </c>
      <c r="M809">
        <v>1574920800</v>
      </c>
      <c r="N809" s="4">
        <f t="shared" si="74"/>
        <v>43753.208333333328</v>
      </c>
      <c r="O809" s="5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ht="16" x14ac:dyDescent="0.4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72"/>
        <v>30</v>
      </c>
      <c r="G810" t="s">
        <v>14</v>
      </c>
      <c r="H810">
        <v>19</v>
      </c>
      <c r="I810">
        <f t="shared" si="73"/>
        <v>83.32</v>
      </c>
      <c r="J810" t="s">
        <v>21</v>
      </c>
      <c r="K810" t="s">
        <v>22</v>
      </c>
      <c r="L810">
        <v>1463461200</v>
      </c>
      <c r="M810">
        <v>1464930000</v>
      </c>
      <c r="N810" s="4">
        <f t="shared" si="74"/>
        <v>42507.208333333328</v>
      </c>
      <c r="O810" s="5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ht="16" x14ac:dyDescent="0.4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72"/>
        <v>63</v>
      </c>
      <c r="G811" t="s">
        <v>14</v>
      </c>
      <c r="H811">
        <v>2108</v>
      </c>
      <c r="I811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4">
        <f t="shared" si="74"/>
        <v>41135.208333333336</v>
      </c>
      <c r="O811" s="5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16" x14ac:dyDescent="0.4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72"/>
        <v>193</v>
      </c>
      <c r="G812" t="s">
        <v>20</v>
      </c>
      <c r="H812">
        <v>221</v>
      </c>
      <c r="I812">
        <f t="shared" si="73"/>
        <v>55.93</v>
      </c>
      <c r="J812" t="s">
        <v>21</v>
      </c>
      <c r="K812" t="s">
        <v>22</v>
      </c>
      <c r="L812">
        <v>1511848800</v>
      </c>
      <c r="M812">
        <v>1512712800</v>
      </c>
      <c r="N812" s="4">
        <f t="shared" si="74"/>
        <v>43067.25</v>
      </c>
      <c r="O812" s="5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ht="16" x14ac:dyDescent="0.4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72"/>
        <v>77</v>
      </c>
      <c r="G813" t="s">
        <v>14</v>
      </c>
      <c r="H813">
        <v>679</v>
      </c>
      <c r="I813">
        <f t="shared" si="73"/>
        <v>105.04</v>
      </c>
      <c r="J813" t="s">
        <v>21</v>
      </c>
      <c r="K813" t="s">
        <v>22</v>
      </c>
      <c r="L813">
        <v>1452319200</v>
      </c>
      <c r="M813">
        <v>1452492000</v>
      </c>
      <c r="N813" s="4">
        <f t="shared" si="74"/>
        <v>42378.25</v>
      </c>
      <c r="O813" s="5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ht="16" x14ac:dyDescent="0.4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72"/>
        <v>226</v>
      </c>
      <c r="G814" t="s">
        <v>20</v>
      </c>
      <c r="H814">
        <v>2805</v>
      </c>
      <c r="I81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4">
        <f t="shared" si="74"/>
        <v>43206.208333333328</v>
      </c>
      <c r="O814" s="5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ht="16" x14ac:dyDescent="0.4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72"/>
        <v>239</v>
      </c>
      <c r="G815" t="s">
        <v>20</v>
      </c>
      <c r="H815">
        <v>68</v>
      </c>
      <c r="I815">
        <f t="shared" si="73"/>
        <v>112.66</v>
      </c>
      <c r="J815" t="s">
        <v>21</v>
      </c>
      <c r="K815" t="s">
        <v>22</v>
      </c>
      <c r="L815">
        <v>1346043600</v>
      </c>
      <c r="M815">
        <v>1346907600</v>
      </c>
      <c r="N815" s="4">
        <f t="shared" si="74"/>
        <v>41148.208333333336</v>
      </c>
      <c r="O815" s="5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ht="16" x14ac:dyDescent="0.4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72"/>
        <v>92</v>
      </c>
      <c r="G816" t="s">
        <v>14</v>
      </c>
      <c r="H816">
        <v>36</v>
      </c>
      <c r="I816">
        <f t="shared" si="73"/>
        <v>81.94</v>
      </c>
      <c r="J816" t="s">
        <v>36</v>
      </c>
      <c r="K816" t="s">
        <v>37</v>
      </c>
      <c r="L816">
        <v>1464325200</v>
      </c>
      <c r="M816">
        <v>1464498000</v>
      </c>
      <c r="N816" s="4">
        <f t="shared" si="74"/>
        <v>42517.208333333328</v>
      </c>
      <c r="O816" s="5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16" x14ac:dyDescent="0.4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72"/>
        <v>130</v>
      </c>
      <c r="G817" t="s">
        <v>20</v>
      </c>
      <c r="H817">
        <v>183</v>
      </c>
      <c r="I817">
        <f t="shared" si="73"/>
        <v>64.05</v>
      </c>
      <c r="J817" t="s">
        <v>15</v>
      </c>
      <c r="K817" t="s">
        <v>16</v>
      </c>
      <c r="L817">
        <v>1511935200</v>
      </c>
      <c r="M817">
        <v>1514181600</v>
      </c>
      <c r="N817" s="4">
        <f t="shared" si="74"/>
        <v>43068.25</v>
      </c>
      <c r="O817" s="5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16" x14ac:dyDescent="0.4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72"/>
        <v>615</v>
      </c>
      <c r="G818" t="s">
        <v>20</v>
      </c>
      <c r="H818">
        <v>133</v>
      </c>
      <c r="I818">
        <f t="shared" si="73"/>
        <v>106.39</v>
      </c>
      <c r="J818" t="s">
        <v>21</v>
      </c>
      <c r="K818" t="s">
        <v>22</v>
      </c>
      <c r="L818">
        <v>1392012000</v>
      </c>
      <c r="M818">
        <v>1392184800</v>
      </c>
      <c r="N818" s="4">
        <f t="shared" si="74"/>
        <v>41680.25</v>
      </c>
      <c r="O818" s="5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ht="16" x14ac:dyDescent="0.4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72"/>
        <v>369</v>
      </c>
      <c r="G819" t="s">
        <v>20</v>
      </c>
      <c r="H819">
        <v>2489</v>
      </c>
      <c r="I819">
        <f t="shared" si="73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4">
        <f t="shared" si="74"/>
        <v>43589.208333333328</v>
      </c>
      <c r="O819" s="5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ht="16" x14ac:dyDescent="0.4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72"/>
        <v>1095</v>
      </c>
      <c r="G820" t="s">
        <v>20</v>
      </c>
      <c r="H820">
        <v>69</v>
      </c>
      <c r="I820">
        <f t="shared" si="73"/>
        <v>111.07</v>
      </c>
      <c r="J820" t="s">
        <v>21</v>
      </c>
      <c r="K820" t="s">
        <v>22</v>
      </c>
      <c r="L820">
        <v>1548050400</v>
      </c>
      <c r="M820">
        <v>1549173600</v>
      </c>
      <c r="N820" s="4">
        <f t="shared" si="74"/>
        <v>43486.25</v>
      </c>
      <c r="O820" s="5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16" x14ac:dyDescent="0.4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72"/>
        <v>51</v>
      </c>
      <c r="G821" t="s">
        <v>14</v>
      </c>
      <c r="H821">
        <v>47</v>
      </c>
      <c r="I821">
        <f t="shared" si="73"/>
        <v>95.94</v>
      </c>
      <c r="J821" t="s">
        <v>21</v>
      </c>
      <c r="K821" t="s">
        <v>22</v>
      </c>
      <c r="L821">
        <v>1353736800</v>
      </c>
      <c r="M821">
        <v>1355032800</v>
      </c>
      <c r="N821" s="4">
        <f t="shared" si="74"/>
        <v>41237.25</v>
      </c>
      <c r="O821" s="5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ht="16" x14ac:dyDescent="0.4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72"/>
        <v>801</v>
      </c>
      <c r="G822" t="s">
        <v>20</v>
      </c>
      <c r="H822">
        <v>279</v>
      </c>
      <c r="I822">
        <f t="shared" si="73"/>
        <v>43.04</v>
      </c>
      <c r="J822" t="s">
        <v>40</v>
      </c>
      <c r="K822" t="s">
        <v>41</v>
      </c>
      <c r="L822">
        <v>1532840400</v>
      </c>
      <c r="M822">
        <v>1533963600</v>
      </c>
      <c r="N822" s="4">
        <f t="shared" si="74"/>
        <v>43310.208333333328</v>
      </c>
      <c r="O822" s="5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ht="16" x14ac:dyDescent="0.4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72"/>
        <v>291</v>
      </c>
      <c r="G823" t="s">
        <v>20</v>
      </c>
      <c r="H823">
        <v>210</v>
      </c>
      <c r="I823">
        <f t="shared" si="73"/>
        <v>67.97</v>
      </c>
      <c r="J823" t="s">
        <v>21</v>
      </c>
      <c r="K823" t="s">
        <v>22</v>
      </c>
      <c r="L823">
        <v>1488261600</v>
      </c>
      <c r="M823">
        <v>1489381200</v>
      </c>
      <c r="N823" s="4">
        <f t="shared" si="74"/>
        <v>42794.25</v>
      </c>
      <c r="O823" s="5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ht="16" x14ac:dyDescent="0.4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72"/>
        <v>350</v>
      </c>
      <c r="G824" t="s">
        <v>20</v>
      </c>
      <c r="H824">
        <v>2100</v>
      </c>
      <c r="I824">
        <f t="shared" si="73"/>
        <v>89.99</v>
      </c>
      <c r="J824" t="s">
        <v>21</v>
      </c>
      <c r="K824" t="s">
        <v>22</v>
      </c>
      <c r="L824">
        <v>1393567200</v>
      </c>
      <c r="M824">
        <v>1395032400</v>
      </c>
      <c r="N824" s="4">
        <f t="shared" si="74"/>
        <v>41698.25</v>
      </c>
      <c r="O824" s="5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16" x14ac:dyDescent="0.4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72"/>
        <v>357</v>
      </c>
      <c r="G825" t="s">
        <v>20</v>
      </c>
      <c r="H825">
        <v>252</v>
      </c>
      <c r="I825">
        <f t="shared" si="73"/>
        <v>58.1</v>
      </c>
      <c r="J825" t="s">
        <v>21</v>
      </c>
      <c r="K825" t="s">
        <v>22</v>
      </c>
      <c r="L825">
        <v>1410325200</v>
      </c>
      <c r="M825">
        <v>1412485200</v>
      </c>
      <c r="N825" s="4">
        <f t="shared" si="74"/>
        <v>41892.208333333336</v>
      </c>
      <c r="O825" s="5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ht="16" x14ac:dyDescent="0.4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72"/>
        <v>126</v>
      </c>
      <c r="G826" t="s">
        <v>20</v>
      </c>
      <c r="H826">
        <v>1280</v>
      </c>
      <c r="I826">
        <f t="shared" si="73"/>
        <v>84</v>
      </c>
      <c r="J826" t="s">
        <v>21</v>
      </c>
      <c r="K826" t="s">
        <v>22</v>
      </c>
      <c r="L826">
        <v>1276923600</v>
      </c>
      <c r="M826">
        <v>1279688400</v>
      </c>
      <c r="N826" s="4">
        <f t="shared" si="74"/>
        <v>40348.208333333336</v>
      </c>
      <c r="O826" s="5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ht="16" x14ac:dyDescent="0.4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72"/>
        <v>388</v>
      </c>
      <c r="G827" t="s">
        <v>20</v>
      </c>
      <c r="H827">
        <v>157</v>
      </c>
      <c r="I827">
        <f t="shared" si="73"/>
        <v>88.85</v>
      </c>
      <c r="J827" t="s">
        <v>40</v>
      </c>
      <c r="K827" t="s">
        <v>41</v>
      </c>
      <c r="L827">
        <v>1500958800</v>
      </c>
      <c r="M827">
        <v>1501995600</v>
      </c>
      <c r="N827" s="4">
        <f t="shared" si="74"/>
        <v>42941.208333333328</v>
      </c>
      <c r="O827" s="5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16" x14ac:dyDescent="0.4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72"/>
        <v>457</v>
      </c>
      <c r="G828" t="s">
        <v>20</v>
      </c>
      <c r="H828">
        <v>194</v>
      </c>
      <c r="I828">
        <f t="shared" si="73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4">
        <f t="shared" si="74"/>
        <v>40525.25</v>
      </c>
      <c r="O828" s="5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16" x14ac:dyDescent="0.4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72"/>
        <v>267</v>
      </c>
      <c r="G829" t="s">
        <v>20</v>
      </c>
      <c r="H829">
        <v>82</v>
      </c>
      <c r="I829">
        <f t="shared" si="73"/>
        <v>74.8</v>
      </c>
      <c r="J829" t="s">
        <v>26</v>
      </c>
      <c r="K829" t="s">
        <v>27</v>
      </c>
      <c r="L829">
        <v>1304398800</v>
      </c>
      <c r="M829">
        <v>1305435600</v>
      </c>
      <c r="N829" s="4">
        <f t="shared" si="74"/>
        <v>40666.208333333336</v>
      </c>
      <c r="O829" s="5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16" x14ac:dyDescent="0.4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72"/>
        <v>69</v>
      </c>
      <c r="G830" t="s">
        <v>14</v>
      </c>
      <c r="H830">
        <v>70</v>
      </c>
      <c r="I830">
        <f t="shared" si="73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4">
        <f t="shared" si="74"/>
        <v>43340.208333333328</v>
      </c>
      <c r="O830" s="5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ht="16" x14ac:dyDescent="0.4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72"/>
        <v>51</v>
      </c>
      <c r="G831" t="s">
        <v>14</v>
      </c>
      <c r="H831">
        <v>154</v>
      </c>
      <c r="I831">
        <f t="shared" si="73"/>
        <v>32.01</v>
      </c>
      <c r="J831" t="s">
        <v>21</v>
      </c>
      <c r="K831" t="s">
        <v>22</v>
      </c>
      <c r="L831">
        <v>1433826000</v>
      </c>
      <c r="M831">
        <v>1435122000</v>
      </c>
      <c r="N831" s="4">
        <f t="shared" si="74"/>
        <v>42164.208333333328</v>
      </c>
      <c r="O831" s="5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16" x14ac:dyDescent="0.4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72"/>
        <v>1</v>
      </c>
      <c r="G832" t="s">
        <v>14</v>
      </c>
      <c r="H832">
        <v>22</v>
      </c>
      <c r="I832">
        <f t="shared" si="73"/>
        <v>64.73</v>
      </c>
      <c r="J832" t="s">
        <v>21</v>
      </c>
      <c r="K832" t="s">
        <v>22</v>
      </c>
      <c r="L832">
        <v>1514959200</v>
      </c>
      <c r="M832">
        <v>1520056800</v>
      </c>
      <c r="N832" s="4">
        <f t="shared" si="74"/>
        <v>43103.25</v>
      </c>
      <c r="O832" s="5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16" x14ac:dyDescent="0.4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72"/>
        <v>109</v>
      </c>
      <c r="G833" t="s">
        <v>20</v>
      </c>
      <c r="H833">
        <v>4233</v>
      </c>
      <c r="I833">
        <f t="shared" si="73"/>
        <v>25</v>
      </c>
      <c r="J833" t="s">
        <v>21</v>
      </c>
      <c r="K833" t="s">
        <v>22</v>
      </c>
      <c r="L833">
        <v>1332738000</v>
      </c>
      <c r="M833">
        <v>1335675600</v>
      </c>
      <c r="N833" s="4">
        <f t="shared" si="74"/>
        <v>40994.208333333336</v>
      </c>
      <c r="O833" s="5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ht="16" x14ac:dyDescent="0.4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72"/>
        <v>315</v>
      </c>
      <c r="G834" t="s">
        <v>20</v>
      </c>
      <c r="H834">
        <v>1297</v>
      </c>
      <c r="I834">
        <f t="shared" si="73"/>
        <v>104.98</v>
      </c>
      <c r="J834" t="s">
        <v>36</v>
      </c>
      <c r="K834" t="s">
        <v>37</v>
      </c>
      <c r="L834">
        <v>1445490000</v>
      </c>
      <c r="M834">
        <v>1448431200</v>
      </c>
      <c r="N834" s="4">
        <f t="shared" si="74"/>
        <v>42299.208333333328</v>
      </c>
      <c r="O834" s="5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ht="16" x14ac:dyDescent="0.4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78">ROUND(E835/D835*100,0)</f>
        <v>158</v>
      </c>
      <c r="G835" t="s">
        <v>20</v>
      </c>
      <c r="H835">
        <v>165</v>
      </c>
      <c r="I835">
        <f t="shared" ref="I835:I898" si="79">IF(H835=0,0,ROUND(E835/H835,2))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4">
        <f t="shared" ref="N835:N898" si="80">(((L835/60)/60)/24)+DATE(1970,1,1)</f>
        <v>40588.25</v>
      </c>
      <c r="O835" s="5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LEFT(R835,FIND("/",R835)-1)</f>
        <v>publishing</v>
      </c>
      <c r="T835" t="str">
        <f t="shared" ref="T835:T898" si="83">RIGHT(R835,LEN(R835)-FIND("/",R835))</f>
        <v>translations</v>
      </c>
    </row>
    <row r="836" spans="1:20" ht="16" x14ac:dyDescent="0.4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78"/>
        <v>154</v>
      </c>
      <c r="G836" t="s">
        <v>20</v>
      </c>
      <c r="H836">
        <v>119</v>
      </c>
      <c r="I836">
        <f t="shared" si="79"/>
        <v>94.35</v>
      </c>
      <c r="J836" t="s">
        <v>21</v>
      </c>
      <c r="K836" t="s">
        <v>22</v>
      </c>
      <c r="L836">
        <v>1371963600</v>
      </c>
      <c r="M836">
        <v>1372482000</v>
      </c>
      <c r="N836" s="4">
        <f t="shared" si="80"/>
        <v>41448.208333333336</v>
      </c>
      <c r="O836" s="5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ht="16" x14ac:dyDescent="0.4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78"/>
        <v>90</v>
      </c>
      <c r="G837" t="s">
        <v>14</v>
      </c>
      <c r="H837">
        <v>1758</v>
      </c>
      <c r="I837">
        <f t="shared" si="79"/>
        <v>44</v>
      </c>
      <c r="J837" t="s">
        <v>21</v>
      </c>
      <c r="K837" t="s">
        <v>22</v>
      </c>
      <c r="L837">
        <v>1425103200</v>
      </c>
      <c r="M837">
        <v>1425621600</v>
      </c>
      <c r="N837" s="4">
        <f t="shared" si="80"/>
        <v>42063.25</v>
      </c>
      <c r="O837" s="5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ht="16" x14ac:dyDescent="0.4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78"/>
        <v>75</v>
      </c>
      <c r="G838" t="s">
        <v>14</v>
      </c>
      <c r="H838">
        <v>94</v>
      </c>
      <c r="I838">
        <f t="shared" si="79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4">
        <f t="shared" si="80"/>
        <v>40214.25</v>
      </c>
      <c r="O838" s="5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ht="16" x14ac:dyDescent="0.4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78"/>
        <v>853</v>
      </c>
      <c r="G839" t="s">
        <v>20</v>
      </c>
      <c r="H839">
        <v>1797</v>
      </c>
      <c r="I839">
        <f t="shared" si="79"/>
        <v>84.01</v>
      </c>
      <c r="J839" t="s">
        <v>21</v>
      </c>
      <c r="K839" t="s">
        <v>22</v>
      </c>
      <c r="L839">
        <v>1301202000</v>
      </c>
      <c r="M839">
        <v>1305867600</v>
      </c>
      <c r="N839" s="4">
        <f t="shared" si="80"/>
        <v>40629.208333333336</v>
      </c>
      <c r="O839" s="5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ht="16" x14ac:dyDescent="0.4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78"/>
        <v>139</v>
      </c>
      <c r="G840" t="s">
        <v>20</v>
      </c>
      <c r="H840">
        <v>261</v>
      </c>
      <c r="I840">
        <f t="shared" si="79"/>
        <v>34.06</v>
      </c>
      <c r="J840" t="s">
        <v>21</v>
      </c>
      <c r="K840" t="s">
        <v>22</v>
      </c>
      <c r="L840">
        <v>1538024400</v>
      </c>
      <c r="M840">
        <v>1538802000</v>
      </c>
      <c r="N840" s="4">
        <f t="shared" si="80"/>
        <v>43370.208333333328</v>
      </c>
      <c r="O840" s="5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ht="16" x14ac:dyDescent="0.4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78"/>
        <v>190</v>
      </c>
      <c r="G841" t="s">
        <v>20</v>
      </c>
      <c r="H841">
        <v>157</v>
      </c>
      <c r="I841">
        <f t="shared" si="79"/>
        <v>93.27</v>
      </c>
      <c r="J841" t="s">
        <v>21</v>
      </c>
      <c r="K841" t="s">
        <v>22</v>
      </c>
      <c r="L841">
        <v>1395032400</v>
      </c>
      <c r="M841">
        <v>1398920400</v>
      </c>
      <c r="N841" s="4">
        <f t="shared" si="80"/>
        <v>41715.208333333336</v>
      </c>
      <c r="O841" s="5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ht="16" x14ac:dyDescent="0.4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78"/>
        <v>100</v>
      </c>
      <c r="G842" t="s">
        <v>20</v>
      </c>
      <c r="H842">
        <v>3533</v>
      </c>
      <c r="I842">
        <f t="shared" si="79"/>
        <v>33</v>
      </c>
      <c r="J842" t="s">
        <v>21</v>
      </c>
      <c r="K842" t="s">
        <v>22</v>
      </c>
      <c r="L842">
        <v>1405486800</v>
      </c>
      <c r="M842">
        <v>1405659600</v>
      </c>
      <c r="N842" s="4">
        <f t="shared" si="80"/>
        <v>41836.208333333336</v>
      </c>
      <c r="O842" s="5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ht="16" x14ac:dyDescent="0.4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78"/>
        <v>143</v>
      </c>
      <c r="G843" t="s">
        <v>20</v>
      </c>
      <c r="H843">
        <v>155</v>
      </c>
      <c r="I843">
        <f t="shared" si="79"/>
        <v>83.81</v>
      </c>
      <c r="J843" t="s">
        <v>21</v>
      </c>
      <c r="K843" t="s">
        <v>22</v>
      </c>
      <c r="L843">
        <v>1455861600</v>
      </c>
      <c r="M843">
        <v>1457244000</v>
      </c>
      <c r="N843" s="4">
        <f t="shared" si="80"/>
        <v>42419.25</v>
      </c>
      <c r="O843" s="5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16" x14ac:dyDescent="0.4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78"/>
        <v>563</v>
      </c>
      <c r="G844" t="s">
        <v>20</v>
      </c>
      <c r="H844">
        <v>132</v>
      </c>
      <c r="I844">
        <f t="shared" si="79"/>
        <v>63.99</v>
      </c>
      <c r="J844" t="s">
        <v>107</v>
      </c>
      <c r="K844" t="s">
        <v>108</v>
      </c>
      <c r="L844">
        <v>1529038800</v>
      </c>
      <c r="M844">
        <v>1529298000</v>
      </c>
      <c r="N844" s="4">
        <f t="shared" si="80"/>
        <v>43266.208333333328</v>
      </c>
      <c r="O844" s="5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16" x14ac:dyDescent="0.4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78"/>
        <v>31</v>
      </c>
      <c r="G845" t="s">
        <v>14</v>
      </c>
      <c r="H845">
        <v>33</v>
      </c>
      <c r="I845">
        <f t="shared" si="79"/>
        <v>81.91</v>
      </c>
      <c r="J845" t="s">
        <v>21</v>
      </c>
      <c r="K845" t="s">
        <v>22</v>
      </c>
      <c r="L845">
        <v>1535259600</v>
      </c>
      <c r="M845">
        <v>1535778000</v>
      </c>
      <c r="N845" s="4">
        <f t="shared" si="80"/>
        <v>43338.208333333328</v>
      </c>
      <c r="O845" s="5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ht="16" x14ac:dyDescent="0.4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78"/>
        <v>99</v>
      </c>
      <c r="G846" t="s">
        <v>74</v>
      </c>
      <c r="H846">
        <v>94</v>
      </c>
      <c r="I846">
        <f t="shared" si="79"/>
        <v>93.05</v>
      </c>
      <c r="J846" t="s">
        <v>21</v>
      </c>
      <c r="K846" t="s">
        <v>22</v>
      </c>
      <c r="L846">
        <v>1327212000</v>
      </c>
      <c r="M846">
        <v>1327471200</v>
      </c>
      <c r="N846" s="4">
        <f t="shared" si="80"/>
        <v>40930.25</v>
      </c>
      <c r="O846" s="5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ht="16" x14ac:dyDescent="0.4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78"/>
        <v>198</v>
      </c>
      <c r="G847" t="s">
        <v>20</v>
      </c>
      <c r="H847">
        <v>1354</v>
      </c>
      <c r="I847">
        <f t="shared" si="79"/>
        <v>101.98</v>
      </c>
      <c r="J847" t="s">
        <v>40</v>
      </c>
      <c r="K847" t="s">
        <v>41</v>
      </c>
      <c r="L847">
        <v>1526360400</v>
      </c>
      <c r="M847">
        <v>1529557200</v>
      </c>
      <c r="N847" s="4">
        <f t="shared" si="80"/>
        <v>43235.208333333328</v>
      </c>
      <c r="O847" s="5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ht="16" x14ac:dyDescent="0.4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78"/>
        <v>509</v>
      </c>
      <c r="G848" t="s">
        <v>20</v>
      </c>
      <c r="H848">
        <v>48</v>
      </c>
      <c r="I848">
        <f t="shared" si="79"/>
        <v>105.94</v>
      </c>
      <c r="J848" t="s">
        <v>21</v>
      </c>
      <c r="K848" t="s">
        <v>22</v>
      </c>
      <c r="L848">
        <v>1532149200</v>
      </c>
      <c r="M848">
        <v>1535259600</v>
      </c>
      <c r="N848" s="4">
        <f t="shared" si="80"/>
        <v>43302.208333333328</v>
      </c>
      <c r="O848" s="5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ht="16" x14ac:dyDescent="0.4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78"/>
        <v>238</v>
      </c>
      <c r="G849" t="s">
        <v>20</v>
      </c>
      <c r="H849">
        <v>110</v>
      </c>
      <c r="I849">
        <f t="shared" si="79"/>
        <v>101.58</v>
      </c>
      <c r="J849" t="s">
        <v>21</v>
      </c>
      <c r="K849" t="s">
        <v>22</v>
      </c>
      <c r="L849">
        <v>1515304800</v>
      </c>
      <c r="M849">
        <v>1515564000</v>
      </c>
      <c r="N849" s="4">
        <f t="shared" si="80"/>
        <v>43107.25</v>
      </c>
      <c r="O849" s="5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ht="16" x14ac:dyDescent="0.4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78"/>
        <v>338</v>
      </c>
      <c r="G850" t="s">
        <v>20</v>
      </c>
      <c r="H850">
        <v>172</v>
      </c>
      <c r="I850">
        <f t="shared" si="79"/>
        <v>62.97</v>
      </c>
      <c r="J850" t="s">
        <v>21</v>
      </c>
      <c r="K850" t="s">
        <v>22</v>
      </c>
      <c r="L850">
        <v>1276318800</v>
      </c>
      <c r="M850">
        <v>1277096400</v>
      </c>
      <c r="N850" s="4">
        <f t="shared" si="80"/>
        <v>40341.208333333336</v>
      </c>
      <c r="O850" s="5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16" x14ac:dyDescent="0.4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78"/>
        <v>133</v>
      </c>
      <c r="G851" t="s">
        <v>20</v>
      </c>
      <c r="H851">
        <v>307</v>
      </c>
      <c r="I851">
        <f t="shared" si="79"/>
        <v>29.05</v>
      </c>
      <c r="J851" t="s">
        <v>21</v>
      </c>
      <c r="K851" t="s">
        <v>22</v>
      </c>
      <c r="L851">
        <v>1328767200</v>
      </c>
      <c r="M851">
        <v>1329026400</v>
      </c>
      <c r="N851" s="4">
        <f t="shared" si="80"/>
        <v>40948.25</v>
      </c>
      <c r="O851" s="5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16" x14ac:dyDescent="0.4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78"/>
        <v>1</v>
      </c>
      <c r="G852" t="s">
        <v>14</v>
      </c>
      <c r="H852">
        <v>1</v>
      </c>
      <c r="I852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4">
        <f t="shared" si="80"/>
        <v>40866.25</v>
      </c>
      <c r="O852" s="5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16" x14ac:dyDescent="0.4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78"/>
        <v>208</v>
      </c>
      <c r="G853" t="s">
        <v>20</v>
      </c>
      <c r="H853">
        <v>160</v>
      </c>
      <c r="I853">
        <f t="shared" si="79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4">
        <f t="shared" si="80"/>
        <v>41031.208333333336</v>
      </c>
      <c r="O853" s="5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16" x14ac:dyDescent="0.4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78"/>
        <v>51</v>
      </c>
      <c r="G854" t="s">
        <v>14</v>
      </c>
      <c r="H854">
        <v>31</v>
      </c>
      <c r="I854">
        <f t="shared" si="79"/>
        <v>80.81</v>
      </c>
      <c r="J854" t="s">
        <v>21</v>
      </c>
      <c r="K854" t="s">
        <v>22</v>
      </c>
      <c r="L854">
        <v>1310792400</v>
      </c>
      <c r="M854">
        <v>1311656400</v>
      </c>
      <c r="N854" s="4">
        <f t="shared" si="80"/>
        <v>40740.208333333336</v>
      </c>
      <c r="O854" s="5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ht="16" x14ac:dyDescent="0.4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78"/>
        <v>652</v>
      </c>
      <c r="G855" t="s">
        <v>20</v>
      </c>
      <c r="H855">
        <v>1467</v>
      </c>
      <c r="I855">
        <f t="shared" si="79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4">
        <f t="shared" si="80"/>
        <v>40714.208333333336</v>
      </c>
      <c r="O855" s="5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16" x14ac:dyDescent="0.4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78"/>
        <v>114</v>
      </c>
      <c r="G856" t="s">
        <v>20</v>
      </c>
      <c r="H856">
        <v>2662</v>
      </c>
      <c r="I856">
        <f t="shared" si="79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4">
        <f t="shared" si="80"/>
        <v>43787.25</v>
      </c>
      <c r="O856" s="5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ht="16" x14ac:dyDescent="0.4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78"/>
        <v>102</v>
      </c>
      <c r="G857" t="s">
        <v>20</v>
      </c>
      <c r="H857">
        <v>452</v>
      </c>
      <c r="I857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4">
        <f t="shared" si="80"/>
        <v>40712.208333333336</v>
      </c>
      <c r="O857" s="5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ht="16" x14ac:dyDescent="0.4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78"/>
        <v>357</v>
      </c>
      <c r="G858" t="s">
        <v>20</v>
      </c>
      <c r="H858">
        <v>158</v>
      </c>
      <c r="I858">
        <f t="shared" si="79"/>
        <v>54.16</v>
      </c>
      <c r="J858" t="s">
        <v>21</v>
      </c>
      <c r="K858" t="s">
        <v>22</v>
      </c>
      <c r="L858">
        <v>1335243600</v>
      </c>
      <c r="M858">
        <v>1336712400</v>
      </c>
      <c r="N858" s="4">
        <f t="shared" si="80"/>
        <v>41023.208333333336</v>
      </c>
      <c r="O858" s="5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16" x14ac:dyDescent="0.4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78"/>
        <v>140</v>
      </c>
      <c r="G859" t="s">
        <v>20</v>
      </c>
      <c r="H859">
        <v>225</v>
      </c>
      <c r="I859">
        <f t="shared" si="79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4">
        <f t="shared" si="80"/>
        <v>40944.25</v>
      </c>
      <c r="O859" s="5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16" x14ac:dyDescent="0.4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78"/>
        <v>69</v>
      </c>
      <c r="G860" t="s">
        <v>14</v>
      </c>
      <c r="H860">
        <v>35</v>
      </c>
      <c r="I860">
        <f t="shared" si="79"/>
        <v>79.37</v>
      </c>
      <c r="J860" t="s">
        <v>21</v>
      </c>
      <c r="K860" t="s">
        <v>22</v>
      </c>
      <c r="L860">
        <v>1524286800</v>
      </c>
      <c r="M860">
        <v>1524891600</v>
      </c>
      <c r="N860" s="4">
        <f t="shared" si="80"/>
        <v>43211.208333333328</v>
      </c>
      <c r="O860" s="5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16" x14ac:dyDescent="0.4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78"/>
        <v>36</v>
      </c>
      <c r="G861" t="s">
        <v>14</v>
      </c>
      <c r="H861">
        <v>63</v>
      </c>
      <c r="I861">
        <f t="shared" si="79"/>
        <v>41.17</v>
      </c>
      <c r="J861" t="s">
        <v>21</v>
      </c>
      <c r="K861" t="s">
        <v>22</v>
      </c>
      <c r="L861">
        <v>1362117600</v>
      </c>
      <c r="M861">
        <v>1363669200</v>
      </c>
      <c r="N861" s="4">
        <f t="shared" si="80"/>
        <v>41334.25</v>
      </c>
      <c r="O861" s="5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16" x14ac:dyDescent="0.4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78"/>
        <v>252</v>
      </c>
      <c r="G862" t="s">
        <v>20</v>
      </c>
      <c r="H862">
        <v>65</v>
      </c>
      <c r="I862">
        <f t="shared" si="79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4">
        <f t="shared" si="80"/>
        <v>43515.25</v>
      </c>
      <c r="O862" s="5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ht="16" x14ac:dyDescent="0.4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78"/>
        <v>106</v>
      </c>
      <c r="G863" t="s">
        <v>20</v>
      </c>
      <c r="H863">
        <v>163</v>
      </c>
      <c r="I863">
        <f t="shared" si="79"/>
        <v>57.16</v>
      </c>
      <c r="J863" t="s">
        <v>21</v>
      </c>
      <c r="K863" t="s">
        <v>22</v>
      </c>
      <c r="L863">
        <v>1269147600</v>
      </c>
      <c r="M863">
        <v>1269838800</v>
      </c>
      <c r="N863" s="4">
        <f t="shared" si="80"/>
        <v>40258.208333333336</v>
      </c>
      <c r="O863" s="5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16" x14ac:dyDescent="0.4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78"/>
        <v>187</v>
      </c>
      <c r="G864" t="s">
        <v>20</v>
      </c>
      <c r="H864">
        <v>85</v>
      </c>
      <c r="I864">
        <f t="shared" si="79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4">
        <f t="shared" si="80"/>
        <v>40756.208333333336</v>
      </c>
      <c r="O864" s="5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ht="16" x14ac:dyDescent="0.4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78"/>
        <v>387</v>
      </c>
      <c r="G865" t="s">
        <v>20</v>
      </c>
      <c r="H865">
        <v>217</v>
      </c>
      <c r="I865">
        <f t="shared" si="79"/>
        <v>24.95</v>
      </c>
      <c r="J865" t="s">
        <v>21</v>
      </c>
      <c r="K865" t="s">
        <v>22</v>
      </c>
      <c r="L865">
        <v>1434517200</v>
      </c>
      <c r="M865">
        <v>1436504400</v>
      </c>
      <c r="N865" s="4">
        <f t="shared" si="80"/>
        <v>42172.208333333328</v>
      </c>
      <c r="O865" s="5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ht="16" x14ac:dyDescent="0.4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78"/>
        <v>347</v>
      </c>
      <c r="G866" t="s">
        <v>20</v>
      </c>
      <c r="H866">
        <v>150</v>
      </c>
      <c r="I86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4">
        <f t="shared" si="80"/>
        <v>42601.208333333328</v>
      </c>
      <c r="O866" s="5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16" x14ac:dyDescent="0.4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78"/>
        <v>186</v>
      </c>
      <c r="G867" t="s">
        <v>20</v>
      </c>
      <c r="H867">
        <v>3272</v>
      </c>
      <c r="I867">
        <f t="shared" si="79"/>
        <v>46</v>
      </c>
      <c r="J867" t="s">
        <v>21</v>
      </c>
      <c r="K867" t="s">
        <v>22</v>
      </c>
      <c r="L867">
        <v>1410757200</v>
      </c>
      <c r="M867">
        <v>1411534800</v>
      </c>
      <c r="N867" s="4">
        <f t="shared" si="80"/>
        <v>41897.208333333336</v>
      </c>
      <c r="O867" s="5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t="16" x14ac:dyDescent="0.4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78"/>
        <v>43</v>
      </c>
      <c r="G868" t="s">
        <v>74</v>
      </c>
      <c r="H868">
        <v>898</v>
      </c>
      <c r="I868">
        <f t="shared" si="79"/>
        <v>88.02</v>
      </c>
      <c r="J868" t="s">
        <v>21</v>
      </c>
      <c r="K868" t="s">
        <v>22</v>
      </c>
      <c r="L868">
        <v>1304830800</v>
      </c>
      <c r="M868">
        <v>1304917200</v>
      </c>
      <c r="N868" s="4">
        <f t="shared" si="80"/>
        <v>40671.208333333336</v>
      </c>
      <c r="O868" s="5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16" x14ac:dyDescent="0.4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78"/>
        <v>162</v>
      </c>
      <c r="G869" t="s">
        <v>20</v>
      </c>
      <c r="H869">
        <v>300</v>
      </c>
      <c r="I869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4">
        <f t="shared" si="80"/>
        <v>43382.208333333328</v>
      </c>
      <c r="O869" s="5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ht="16" x14ac:dyDescent="0.4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78"/>
        <v>185</v>
      </c>
      <c r="G870" t="s">
        <v>20</v>
      </c>
      <c r="H870">
        <v>126</v>
      </c>
      <c r="I870">
        <f t="shared" si="79"/>
        <v>102.69</v>
      </c>
      <c r="J870" t="s">
        <v>21</v>
      </c>
      <c r="K870" t="s">
        <v>22</v>
      </c>
      <c r="L870">
        <v>1381554000</v>
      </c>
      <c r="M870">
        <v>1382504400</v>
      </c>
      <c r="N870" s="4">
        <f t="shared" si="80"/>
        <v>41559.208333333336</v>
      </c>
      <c r="O870" s="5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ht="16" x14ac:dyDescent="0.4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78"/>
        <v>24</v>
      </c>
      <c r="G871" t="s">
        <v>14</v>
      </c>
      <c r="H871">
        <v>526</v>
      </c>
      <c r="I871">
        <f t="shared" si="79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4">
        <f t="shared" si="80"/>
        <v>40350.208333333336</v>
      </c>
      <c r="O871" s="5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ht="16" x14ac:dyDescent="0.4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78"/>
        <v>90</v>
      </c>
      <c r="G872" t="s">
        <v>14</v>
      </c>
      <c r="H872">
        <v>121</v>
      </c>
      <c r="I872">
        <f t="shared" si="79"/>
        <v>57.19</v>
      </c>
      <c r="J872" t="s">
        <v>21</v>
      </c>
      <c r="K872" t="s">
        <v>22</v>
      </c>
      <c r="L872">
        <v>1440392400</v>
      </c>
      <c r="M872">
        <v>1442552400</v>
      </c>
      <c r="N872" s="4">
        <f t="shared" si="80"/>
        <v>42240.208333333328</v>
      </c>
      <c r="O872" s="5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16" x14ac:dyDescent="0.4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78"/>
        <v>273</v>
      </c>
      <c r="G873" t="s">
        <v>20</v>
      </c>
      <c r="H873">
        <v>2320</v>
      </c>
      <c r="I873">
        <f t="shared" si="79"/>
        <v>84.01</v>
      </c>
      <c r="J873" t="s">
        <v>21</v>
      </c>
      <c r="K873" t="s">
        <v>22</v>
      </c>
      <c r="L873">
        <v>1509512400</v>
      </c>
      <c r="M873">
        <v>1511071200</v>
      </c>
      <c r="N873" s="4">
        <f t="shared" si="80"/>
        <v>43040.208333333328</v>
      </c>
      <c r="O873" s="5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ht="16" x14ac:dyDescent="0.4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78"/>
        <v>170</v>
      </c>
      <c r="G874" t="s">
        <v>20</v>
      </c>
      <c r="H874">
        <v>81</v>
      </c>
      <c r="I874">
        <f t="shared" si="79"/>
        <v>98.67</v>
      </c>
      <c r="J874" t="s">
        <v>26</v>
      </c>
      <c r="K874" t="s">
        <v>27</v>
      </c>
      <c r="L874">
        <v>1535950800</v>
      </c>
      <c r="M874">
        <v>1536382800</v>
      </c>
      <c r="N874" s="4">
        <f t="shared" si="80"/>
        <v>43346.208333333328</v>
      </c>
      <c r="O874" s="5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ht="16" x14ac:dyDescent="0.4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78"/>
        <v>188</v>
      </c>
      <c r="G875" t="s">
        <v>20</v>
      </c>
      <c r="H875">
        <v>1887</v>
      </c>
      <c r="I875">
        <f t="shared" si="79"/>
        <v>42.01</v>
      </c>
      <c r="J875" t="s">
        <v>21</v>
      </c>
      <c r="K875" t="s">
        <v>22</v>
      </c>
      <c r="L875">
        <v>1389160800</v>
      </c>
      <c r="M875">
        <v>1389592800</v>
      </c>
      <c r="N875" s="4">
        <f t="shared" si="80"/>
        <v>41647.25</v>
      </c>
      <c r="O875" s="5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ht="16" x14ac:dyDescent="0.4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78"/>
        <v>347</v>
      </c>
      <c r="G876" t="s">
        <v>20</v>
      </c>
      <c r="H876">
        <v>4358</v>
      </c>
      <c r="I876">
        <f t="shared" si="79"/>
        <v>32</v>
      </c>
      <c r="J876" t="s">
        <v>21</v>
      </c>
      <c r="K876" t="s">
        <v>22</v>
      </c>
      <c r="L876">
        <v>1271998800</v>
      </c>
      <c r="M876">
        <v>1275282000</v>
      </c>
      <c r="N876" s="4">
        <f t="shared" si="80"/>
        <v>40291.208333333336</v>
      </c>
      <c r="O876" s="5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ht="16" x14ac:dyDescent="0.4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78"/>
        <v>69</v>
      </c>
      <c r="G877" t="s">
        <v>14</v>
      </c>
      <c r="H877">
        <v>67</v>
      </c>
      <c r="I877">
        <f t="shared" si="79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4">
        <f t="shared" si="80"/>
        <v>40556.25</v>
      </c>
      <c r="O877" s="5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16" x14ac:dyDescent="0.4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78"/>
        <v>25</v>
      </c>
      <c r="G878" t="s">
        <v>14</v>
      </c>
      <c r="H878">
        <v>57</v>
      </c>
      <c r="I878">
        <f t="shared" si="79"/>
        <v>37.04</v>
      </c>
      <c r="J878" t="s">
        <v>15</v>
      </c>
      <c r="K878" t="s">
        <v>16</v>
      </c>
      <c r="L878">
        <v>1559970000</v>
      </c>
      <c r="M878">
        <v>1562043600</v>
      </c>
      <c r="N878" s="4">
        <f t="shared" si="80"/>
        <v>43624.208333333328</v>
      </c>
      <c r="O878" s="5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ht="16" x14ac:dyDescent="0.4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78"/>
        <v>77</v>
      </c>
      <c r="G879" t="s">
        <v>14</v>
      </c>
      <c r="H879">
        <v>1229</v>
      </c>
      <c r="I879">
        <f t="shared" si="79"/>
        <v>103.03</v>
      </c>
      <c r="J879" t="s">
        <v>21</v>
      </c>
      <c r="K879" t="s">
        <v>22</v>
      </c>
      <c r="L879">
        <v>1469509200</v>
      </c>
      <c r="M879">
        <v>1469595600</v>
      </c>
      <c r="N879" s="4">
        <f t="shared" si="80"/>
        <v>42577.208333333328</v>
      </c>
      <c r="O879" s="5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ht="16" x14ac:dyDescent="0.4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78"/>
        <v>37</v>
      </c>
      <c r="G880" t="s">
        <v>14</v>
      </c>
      <c r="H880">
        <v>12</v>
      </c>
      <c r="I880">
        <f t="shared" si="79"/>
        <v>84.33</v>
      </c>
      <c r="J880" t="s">
        <v>107</v>
      </c>
      <c r="K880" t="s">
        <v>108</v>
      </c>
      <c r="L880">
        <v>1579068000</v>
      </c>
      <c r="M880">
        <v>1581141600</v>
      </c>
      <c r="N880" s="4">
        <f t="shared" si="80"/>
        <v>43845.25</v>
      </c>
      <c r="O880" s="5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ht="16" x14ac:dyDescent="0.4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78"/>
        <v>544</v>
      </c>
      <c r="G881" t="s">
        <v>20</v>
      </c>
      <c r="H881">
        <v>53</v>
      </c>
      <c r="I881">
        <f t="shared" si="79"/>
        <v>102.6</v>
      </c>
      <c r="J881" t="s">
        <v>21</v>
      </c>
      <c r="K881" t="s">
        <v>22</v>
      </c>
      <c r="L881">
        <v>1487743200</v>
      </c>
      <c r="M881">
        <v>1488520800</v>
      </c>
      <c r="N881" s="4">
        <f t="shared" si="80"/>
        <v>42788.25</v>
      </c>
      <c r="O881" s="5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16" x14ac:dyDescent="0.4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78"/>
        <v>229</v>
      </c>
      <c r="G882" t="s">
        <v>20</v>
      </c>
      <c r="H882">
        <v>2414</v>
      </c>
      <c r="I882">
        <f t="shared" si="79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4">
        <f t="shared" si="80"/>
        <v>43667.208333333328</v>
      </c>
      <c r="O882" s="5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ht="16" x14ac:dyDescent="0.4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78"/>
        <v>39</v>
      </c>
      <c r="G883" t="s">
        <v>14</v>
      </c>
      <c r="H883">
        <v>452</v>
      </c>
      <c r="I883">
        <f t="shared" si="79"/>
        <v>70.06</v>
      </c>
      <c r="J883" t="s">
        <v>21</v>
      </c>
      <c r="K883" t="s">
        <v>22</v>
      </c>
      <c r="L883">
        <v>1436418000</v>
      </c>
      <c r="M883">
        <v>1438923600</v>
      </c>
      <c r="N883" s="4">
        <f t="shared" si="80"/>
        <v>42194.208333333328</v>
      </c>
      <c r="O883" s="5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ht="16" x14ac:dyDescent="0.4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78"/>
        <v>370</v>
      </c>
      <c r="G884" t="s">
        <v>20</v>
      </c>
      <c r="H884">
        <v>80</v>
      </c>
      <c r="I88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4">
        <f t="shared" si="80"/>
        <v>42025.25</v>
      </c>
      <c r="O884" s="5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16" x14ac:dyDescent="0.4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78"/>
        <v>238</v>
      </c>
      <c r="G885" t="s">
        <v>20</v>
      </c>
      <c r="H885">
        <v>193</v>
      </c>
      <c r="I885">
        <f t="shared" si="79"/>
        <v>41.91</v>
      </c>
      <c r="J885" t="s">
        <v>21</v>
      </c>
      <c r="K885" t="s">
        <v>22</v>
      </c>
      <c r="L885">
        <v>1274763600</v>
      </c>
      <c r="M885">
        <v>1277874000</v>
      </c>
      <c r="N885" s="4">
        <f t="shared" si="80"/>
        <v>40323.208333333336</v>
      </c>
      <c r="O885" s="5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ht="16" x14ac:dyDescent="0.4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78"/>
        <v>64</v>
      </c>
      <c r="G886" t="s">
        <v>14</v>
      </c>
      <c r="H886">
        <v>1886</v>
      </c>
      <c r="I886">
        <f t="shared" si="79"/>
        <v>57.99</v>
      </c>
      <c r="J886" t="s">
        <v>21</v>
      </c>
      <c r="K886" t="s">
        <v>22</v>
      </c>
      <c r="L886">
        <v>1399179600</v>
      </c>
      <c r="M886">
        <v>1399352400</v>
      </c>
      <c r="N886" s="4">
        <f t="shared" si="80"/>
        <v>41763.208333333336</v>
      </c>
      <c r="O886" s="5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ht="16" x14ac:dyDescent="0.4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78"/>
        <v>118</v>
      </c>
      <c r="G887" t="s">
        <v>20</v>
      </c>
      <c r="H887">
        <v>52</v>
      </c>
      <c r="I887">
        <f t="shared" si="79"/>
        <v>40.94</v>
      </c>
      <c r="J887" t="s">
        <v>21</v>
      </c>
      <c r="K887" t="s">
        <v>22</v>
      </c>
      <c r="L887">
        <v>1275800400</v>
      </c>
      <c r="M887">
        <v>1279083600</v>
      </c>
      <c r="N887" s="4">
        <f t="shared" si="80"/>
        <v>40335.208333333336</v>
      </c>
      <c r="O887" s="5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ht="16" x14ac:dyDescent="0.4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78"/>
        <v>85</v>
      </c>
      <c r="G888" t="s">
        <v>14</v>
      </c>
      <c r="H888">
        <v>1825</v>
      </c>
      <c r="I888">
        <f t="shared" si="79"/>
        <v>70</v>
      </c>
      <c r="J888" t="s">
        <v>21</v>
      </c>
      <c r="K888" t="s">
        <v>22</v>
      </c>
      <c r="L888">
        <v>1282798800</v>
      </c>
      <c r="M888">
        <v>1284354000</v>
      </c>
      <c r="N888" s="4">
        <f t="shared" si="80"/>
        <v>40416.208333333336</v>
      </c>
      <c r="O888" s="5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16" x14ac:dyDescent="0.4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78"/>
        <v>29</v>
      </c>
      <c r="G889" t="s">
        <v>14</v>
      </c>
      <c r="H889">
        <v>31</v>
      </c>
      <c r="I889">
        <f t="shared" si="79"/>
        <v>73.84</v>
      </c>
      <c r="J889" t="s">
        <v>21</v>
      </c>
      <c r="K889" t="s">
        <v>22</v>
      </c>
      <c r="L889">
        <v>1437109200</v>
      </c>
      <c r="M889">
        <v>1441170000</v>
      </c>
      <c r="N889" s="4">
        <f t="shared" si="80"/>
        <v>42202.208333333328</v>
      </c>
      <c r="O889" s="5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16" x14ac:dyDescent="0.4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78"/>
        <v>210</v>
      </c>
      <c r="G890" t="s">
        <v>20</v>
      </c>
      <c r="H890">
        <v>290</v>
      </c>
      <c r="I890">
        <f t="shared" si="79"/>
        <v>41.98</v>
      </c>
      <c r="J890" t="s">
        <v>21</v>
      </c>
      <c r="K890" t="s">
        <v>22</v>
      </c>
      <c r="L890">
        <v>1491886800</v>
      </c>
      <c r="M890">
        <v>1493528400</v>
      </c>
      <c r="N890" s="4">
        <f t="shared" si="80"/>
        <v>42836.208333333328</v>
      </c>
      <c r="O890" s="5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ht="16" x14ac:dyDescent="0.4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78"/>
        <v>170</v>
      </c>
      <c r="G891" t="s">
        <v>20</v>
      </c>
      <c r="H891">
        <v>122</v>
      </c>
      <c r="I891">
        <f t="shared" si="79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4">
        <f t="shared" si="80"/>
        <v>41710.208333333336</v>
      </c>
      <c r="O891" s="5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ht="16" x14ac:dyDescent="0.4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78"/>
        <v>116</v>
      </c>
      <c r="G892" t="s">
        <v>20</v>
      </c>
      <c r="H892">
        <v>1470</v>
      </c>
      <c r="I892">
        <f t="shared" si="79"/>
        <v>106.02</v>
      </c>
      <c r="J892" t="s">
        <v>21</v>
      </c>
      <c r="K892" t="s">
        <v>22</v>
      </c>
      <c r="L892">
        <v>1561352400</v>
      </c>
      <c r="M892">
        <v>1561438800</v>
      </c>
      <c r="N892" s="4">
        <f t="shared" si="80"/>
        <v>43640.208333333328</v>
      </c>
      <c r="O892" s="5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16" x14ac:dyDescent="0.4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78"/>
        <v>259</v>
      </c>
      <c r="G893" t="s">
        <v>20</v>
      </c>
      <c r="H893">
        <v>165</v>
      </c>
      <c r="I893">
        <f t="shared" si="79"/>
        <v>47.02</v>
      </c>
      <c r="J893" t="s">
        <v>15</v>
      </c>
      <c r="K893" t="s">
        <v>16</v>
      </c>
      <c r="L893">
        <v>1322892000</v>
      </c>
      <c r="M893">
        <v>1326693600</v>
      </c>
      <c r="N893" s="4">
        <f t="shared" si="80"/>
        <v>40880.25</v>
      </c>
      <c r="O893" s="5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ht="16" x14ac:dyDescent="0.4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78"/>
        <v>231</v>
      </c>
      <c r="G894" t="s">
        <v>20</v>
      </c>
      <c r="H894">
        <v>182</v>
      </c>
      <c r="I894">
        <f t="shared" si="79"/>
        <v>76.02</v>
      </c>
      <c r="J894" t="s">
        <v>21</v>
      </c>
      <c r="K894" t="s">
        <v>22</v>
      </c>
      <c r="L894">
        <v>1274418000</v>
      </c>
      <c r="M894">
        <v>1277960400</v>
      </c>
      <c r="N894" s="4">
        <f t="shared" si="80"/>
        <v>40319.208333333336</v>
      </c>
      <c r="O894" s="5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ht="16" x14ac:dyDescent="0.4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78"/>
        <v>128</v>
      </c>
      <c r="G895" t="s">
        <v>20</v>
      </c>
      <c r="H895">
        <v>199</v>
      </c>
      <c r="I895">
        <f t="shared" si="79"/>
        <v>54.12</v>
      </c>
      <c r="J895" t="s">
        <v>107</v>
      </c>
      <c r="K895" t="s">
        <v>108</v>
      </c>
      <c r="L895">
        <v>1434344400</v>
      </c>
      <c r="M895">
        <v>1434690000</v>
      </c>
      <c r="N895" s="4">
        <f t="shared" si="80"/>
        <v>42170.208333333328</v>
      </c>
      <c r="O895" s="5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ht="16" x14ac:dyDescent="0.4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78"/>
        <v>189</v>
      </c>
      <c r="G896" t="s">
        <v>20</v>
      </c>
      <c r="H896">
        <v>56</v>
      </c>
      <c r="I896">
        <f t="shared" si="79"/>
        <v>57.29</v>
      </c>
      <c r="J896" t="s">
        <v>40</v>
      </c>
      <c r="K896" t="s">
        <v>41</v>
      </c>
      <c r="L896">
        <v>1373518800</v>
      </c>
      <c r="M896">
        <v>1376110800</v>
      </c>
      <c r="N896" s="4">
        <f t="shared" si="80"/>
        <v>41466.208333333336</v>
      </c>
      <c r="O896" s="5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16" x14ac:dyDescent="0.4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78"/>
        <v>7</v>
      </c>
      <c r="G897" t="s">
        <v>14</v>
      </c>
      <c r="H897">
        <v>107</v>
      </c>
      <c r="I897">
        <f t="shared" si="79"/>
        <v>103.81</v>
      </c>
      <c r="J897" t="s">
        <v>21</v>
      </c>
      <c r="K897" t="s">
        <v>22</v>
      </c>
      <c r="L897">
        <v>1517637600</v>
      </c>
      <c r="M897">
        <v>1518415200</v>
      </c>
      <c r="N897" s="4">
        <f t="shared" si="80"/>
        <v>43134.25</v>
      </c>
      <c r="O897" s="5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16" x14ac:dyDescent="0.4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78"/>
        <v>774</v>
      </c>
      <c r="G898" t="s">
        <v>20</v>
      </c>
      <c r="H898">
        <v>1460</v>
      </c>
      <c r="I898">
        <f t="shared" si="79"/>
        <v>105.03</v>
      </c>
      <c r="J898" t="s">
        <v>26</v>
      </c>
      <c r="K898" t="s">
        <v>27</v>
      </c>
      <c r="L898">
        <v>1310619600</v>
      </c>
      <c r="M898">
        <v>1310878800</v>
      </c>
      <c r="N898" s="4">
        <f t="shared" si="80"/>
        <v>40738.208333333336</v>
      </c>
      <c r="O898" s="5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ht="16" x14ac:dyDescent="0.4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84">ROUND(E899/D899*100,0)</f>
        <v>28</v>
      </c>
      <c r="G899" t="s">
        <v>14</v>
      </c>
      <c r="H899">
        <v>27</v>
      </c>
      <c r="I899">
        <f t="shared" ref="I899:I962" si="85">IF(H899=0,0,ROUND(E899/H899,2))</f>
        <v>90.26</v>
      </c>
      <c r="J899" t="s">
        <v>21</v>
      </c>
      <c r="K899" t="s">
        <v>22</v>
      </c>
      <c r="L899">
        <v>1556427600</v>
      </c>
      <c r="M899">
        <v>1556600400</v>
      </c>
      <c r="N899" s="4">
        <f t="shared" ref="N899:N962" si="86">(((L899/60)/60)/24)+DATE(1970,1,1)</f>
        <v>43583.208333333328</v>
      </c>
      <c r="O899" s="5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LEFT(R899,FIND("/",R899)-1)</f>
        <v>theater</v>
      </c>
      <c r="T899" t="str">
        <f t="shared" ref="T899:T962" si="89">RIGHT(R899,LEN(R899)-FIND("/",R899))</f>
        <v>plays</v>
      </c>
    </row>
    <row r="900" spans="1:20" ht="16" x14ac:dyDescent="0.4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84"/>
        <v>52</v>
      </c>
      <c r="G900" t="s">
        <v>14</v>
      </c>
      <c r="H900">
        <v>1221</v>
      </c>
      <c r="I900">
        <f t="shared" si="85"/>
        <v>76.98</v>
      </c>
      <c r="J900" t="s">
        <v>21</v>
      </c>
      <c r="K900" t="s">
        <v>22</v>
      </c>
      <c r="L900">
        <v>1576476000</v>
      </c>
      <c r="M900">
        <v>1576994400</v>
      </c>
      <c r="N900" s="4">
        <f t="shared" si="86"/>
        <v>43815.25</v>
      </c>
      <c r="O900" s="5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ht="16" x14ac:dyDescent="0.4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84"/>
        <v>407</v>
      </c>
      <c r="G901" t="s">
        <v>20</v>
      </c>
      <c r="H901">
        <v>123</v>
      </c>
      <c r="I901">
        <f t="shared" si="85"/>
        <v>102.6</v>
      </c>
      <c r="J901" t="s">
        <v>98</v>
      </c>
      <c r="K901" t="s">
        <v>99</v>
      </c>
      <c r="L901">
        <v>1381122000</v>
      </c>
      <c r="M901">
        <v>1382677200</v>
      </c>
      <c r="N901" s="4">
        <f t="shared" si="86"/>
        <v>41554.208333333336</v>
      </c>
      <c r="O901" s="5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ht="16" x14ac:dyDescent="0.4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84"/>
        <v>2</v>
      </c>
      <c r="G902" t="s">
        <v>14</v>
      </c>
      <c r="H902">
        <v>1</v>
      </c>
      <c r="I902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4">
        <f t="shared" si="86"/>
        <v>41901.208333333336</v>
      </c>
      <c r="O902" s="5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ht="16" x14ac:dyDescent="0.4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84"/>
        <v>156</v>
      </c>
      <c r="G903" t="s">
        <v>20</v>
      </c>
      <c r="H903">
        <v>159</v>
      </c>
      <c r="I903">
        <f t="shared" si="85"/>
        <v>55.01</v>
      </c>
      <c r="J903" t="s">
        <v>21</v>
      </c>
      <c r="K903" t="s">
        <v>22</v>
      </c>
      <c r="L903">
        <v>1531803600</v>
      </c>
      <c r="M903">
        <v>1534654800</v>
      </c>
      <c r="N903" s="4">
        <f t="shared" si="86"/>
        <v>43298.208333333328</v>
      </c>
      <c r="O903" s="5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ht="16" x14ac:dyDescent="0.4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84"/>
        <v>252</v>
      </c>
      <c r="G904" t="s">
        <v>20</v>
      </c>
      <c r="H904">
        <v>110</v>
      </c>
      <c r="I904">
        <f t="shared" si="85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4">
        <f t="shared" si="86"/>
        <v>42399.25</v>
      </c>
      <c r="O904" s="5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16" x14ac:dyDescent="0.4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84"/>
        <v>2</v>
      </c>
      <c r="G905" t="s">
        <v>47</v>
      </c>
      <c r="H905">
        <v>14</v>
      </c>
      <c r="I905">
        <f t="shared" si="85"/>
        <v>50.64</v>
      </c>
      <c r="J905" t="s">
        <v>21</v>
      </c>
      <c r="K905" t="s">
        <v>22</v>
      </c>
      <c r="L905">
        <v>1336194000</v>
      </c>
      <c r="M905">
        <v>1337490000</v>
      </c>
      <c r="N905" s="4">
        <f t="shared" si="86"/>
        <v>41034.208333333336</v>
      </c>
      <c r="O905" s="5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ht="16" x14ac:dyDescent="0.4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84"/>
        <v>12</v>
      </c>
      <c r="G906" t="s">
        <v>14</v>
      </c>
      <c r="H906">
        <v>16</v>
      </c>
      <c r="I906">
        <f t="shared" si="85"/>
        <v>49.69</v>
      </c>
      <c r="J906" t="s">
        <v>21</v>
      </c>
      <c r="K906" t="s">
        <v>22</v>
      </c>
      <c r="L906">
        <v>1349326800</v>
      </c>
      <c r="M906">
        <v>1349672400</v>
      </c>
      <c r="N906" s="4">
        <f t="shared" si="86"/>
        <v>41186.208333333336</v>
      </c>
      <c r="O906" s="5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ht="16" x14ac:dyDescent="0.4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84"/>
        <v>164</v>
      </c>
      <c r="G907" t="s">
        <v>20</v>
      </c>
      <c r="H907">
        <v>236</v>
      </c>
      <c r="I907">
        <f t="shared" si="85"/>
        <v>54.89</v>
      </c>
      <c r="J907" t="s">
        <v>21</v>
      </c>
      <c r="K907" t="s">
        <v>22</v>
      </c>
      <c r="L907">
        <v>1379566800</v>
      </c>
      <c r="M907">
        <v>1379826000</v>
      </c>
      <c r="N907" s="4">
        <f t="shared" si="86"/>
        <v>41536.208333333336</v>
      </c>
      <c r="O907" s="5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16" x14ac:dyDescent="0.4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84"/>
        <v>163</v>
      </c>
      <c r="G908" t="s">
        <v>20</v>
      </c>
      <c r="H908">
        <v>191</v>
      </c>
      <c r="I908">
        <f t="shared" si="85"/>
        <v>46.93</v>
      </c>
      <c r="J908" t="s">
        <v>21</v>
      </c>
      <c r="K908" t="s">
        <v>22</v>
      </c>
      <c r="L908">
        <v>1494651600</v>
      </c>
      <c r="M908">
        <v>1497762000</v>
      </c>
      <c r="N908" s="4">
        <f t="shared" si="86"/>
        <v>42868.208333333328</v>
      </c>
      <c r="O908" s="5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ht="16" x14ac:dyDescent="0.4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84"/>
        <v>20</v>
      </c>
      <c r="G909" t="s">
        <v>14</v>
      </c>
      <c r="H909">
        <v>41</v>
      </c>
      <c r="I909">
        <f t="shared" si="85"/>
        <v>44.95</v>
      </c>
      <c r="J909" t="s">
        <v>21</v>
      </c>
      <c r="K909" t="s">
        <v>22</v>
      </c>
      <c r="L909">
        <v>1303880400</v>
      </c>
      <c r="M909">
        <v>1304485200</v>
      </c>
      <c r="N909" s="4">
        <f t="shared" si="86"/>
        <v>40660.208333333336</v>
      </c>
      <c r="O909" s="5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ht="16" x14ac:dyDescent="0.4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84"/>
        <v>319</v>
      </c>
      <c r="G910" t="s">
        <v>20</v>
      </c>
      <c r="H910">
        <v>3934</v>
      </c>
      <c r="I910">
        <f t="shared" si="85"/>
        <v>31</v>
      </c>
      <c r="J910" t="s">
        <v>21</v>
      </c>
      <c r="K910" t="s">
        <v>22</v>
      </c>
      <c r="L910">
        <v>1335934800</v>
      </c>
      <c r="M910">
        <v>1336885200</v>
      </c>
      <c r="N910" s="4">
        <f t="shared" si="86"/>
        <v>41031.208333333336</v>
      </c>
      <c r="O910" s="5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ht="16" x14ac:dyDescent="0.4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84"/>
        <v>479</v>
      </c>
      <c r="G911" t="s">
        <v>20</v>
      </c>
      <c r="H911">
        <v>80</v>
      </c>
      <c r="I911">
        <f t="shared" si="85"/>
        <v>107.76</v>
      </c>
      <c r="J911" t="s">
        <v>15</v>
      </c>
      <c r="K911" t="s">
        <v>16</v>
      </c>
      <c r="L911">
        <v>1528088400</v>
      </c>
      <c r="M911">
        <v>1530421200</v>
      </c>
      <c r="N911" s="4">
        <f t="shared" si="86"/>
        <v>43255.208333333328</v>
      </c>
      <c r="O911" s="5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ht="16" x14ac:dyDescent="0.4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84"/>
        <v>20</v>
      </c>
      <c r="G912" t="s">
        <v>74</v>
      </c>
      <c r="H912">
        <v>296</v>
      </c>
      <c r="I912">
        <f t="shared" si="85"/>
        <v>102.08</v>
      </c>
      <c r="J912" t="s">
        <v>21</v>
      </c>
      <c r="K912" t="s">
        <v>22</v>
      </c>
      <c r="L912">
        <v>1421906400</v>
      </c>
      <c r="M912">
        <v>1421992800</v>
      </c>
      <c r="N912" s="4">
        <f t="shared" si="86"/>
        <v>42026.25</v>
      </c>
      <c r="O912" s="5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ht="16" x14ac:dyDescent="0.4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84"/>
        <v>199</v>
      </c>
      <c r="G913" t="s">
        <v>20</v>
      </c>
      <c r="H913">
        <v>462</v>
      </c>
      <c r="I913">
        <f t="shared" si="85"/>
        <v>24.98</v>
      </c>
      <c r="J913" t="s">
        <v>21</v>
      </c>
      <c r="K913" t="s">
        <v>22</v>
      </c>
      <c r="L913">
        <v>1568005200</v>
      </c>
      <c r="M913">
        <v>1568178000</v>
      </c>
      <c r="N913" s="4">
        <f t="shared" si="86"/>
        <v>43717.208333333328</v>
      </c>
      <c r="O913" s="5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ht="16" x14ac:dyDescent="0.4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84"/>
        <v>795</v>
      </c>
      <c r="G914" t="s">
        <v>20</v>
      </c>
      <c r="H914">
        <v>179</v>
      </c>
      <c r="I914">
        <f t="shared" si="85"/>
        <v>79.94</v>
      </c>
      <c r="J914" t="s">
        <v>21</v>
      </c>
      <c r="K914" t="s">
        <v>22</v>
      </c>
      <c r="L914">
        <v>1346821200</v>
      </c>
      <c r="M914">
        <v>1347944400</v>
      </c>
      <c r="N914" s="4">
        <f t="shared" si="86"/>
        <v>41157.208333333336</v>
      </c>
      <c r="O914" s="5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ht="16" x14ac:dyDescent="0.4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84"/>
        <v>51</v>
      </c>
      <c r="G915" t="s">
        <v>14</v>
      </c>
      <c r="H915">
        <v>523</v>
      </c>
      <c r="I915">
        <f t="shared" si="85"/>
        <v>67.95</v>
      </c>
      <c r="J915" t="s">
        <v>26</v>
      </c>
      <c r="K915" t="s">
        <v>27</v>
      </c>
      <c r="L915">
        <v>1557637200</v>
      </c>
      <c r="M915">
        <v>1558760400</v>
      </c>
      <c r="N915" s="4">
        <f t="shared" si="86"/>
        <v>43597.208333333328</v>
      </c>
      <c r="O915" s="5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ht="16" x14ac:dyDescent="0.4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84"/>
        <v>57</v>
      </c>
      <c r="G916" t="s">
        <v>14</v>
      </c>
      <c r="H916">
        <v>141</v>
      </c>
      <c r="I916">
        <f t="shared" si="85"/>
        <v>26.07</v>
      </c>
      <c r="J916" t="s">
        <v>40</v>
      </c>
      <c r="K916" t="s">
        <v>41</v>
      </c>
      <c r="L916">
        <v>1375592400</v>
      </c>
      <c r="M916">
        <v>1376629200</v>
      </c>
      <c r="N916" s="4">
        <f t="shared" si="86"/>
        <v>41490.208333333336</v>
      </c>
      <c r="O916" s="5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16" x14ac:dyDescent="0.4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84"/>
        <v>156</v>
      </c>
      <c r="G917" t="s">
        <v>20</v>
      </c>
      <c r="H917">
        <v>1866</v>
      </c>
      <c r="I917">
        <f t="shared" si="85"/>
        <v>105</v>
      </c>
      <c r="J917" t="s">
        <v>40</v>
      </c>
      <c r="K917" t="s">
        <v>41</v>
      </c>
      <c r="L917">
        <v>1503982800</v>
      </c>
      <c r="M917">
        <v>1504760400</v>
      </c>
      <c r="N917" s="4">
        <f t="shared" si="86"/>
        <v>42976.208333333328</v>
      </c>
      <c r="O917" s="5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16" x14ac:dyDescent="0.4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84"/>
        <v>36</v>
      </c>
      <c r="G918" t="s">
        <v>14</v>
      </c>
      <c r="H918">
        <v>52</v>
      </c>
      <c r="I918">
        <f t="shared" si="85"/>
        <v>25.83</v>
      </c>
      <c r="J918" t="s">
        <v>21</v>
      </c>
      <c r="K918" t="s">
        <v>22</v>
      </c>
      <c r="L918">
        <v>1418882400</v>
      </c>
      <c r="M918">
        <v>1419660000</v>
      </c>
      <c r="N918" s="4">
        <f t="shared" si="86"/>
        <v>41991.25</v>
      </c>
      <c r="O918" s="5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ht="16" x14ac:dyDescent="0.4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84"/>
        <v>58</v>
      </c>
      <c r="G919" t="s">
        <v>47</v>
      </c>
      <c r="H919">
        <v>27</v>
      </c>
      <c r="I919">
        <f t="shared" si="85"/>
        <v>77.67</v>
      </c>
      <c r="J919" t="s">
        <v>40</v>
      </c>
      <c r="K919" t="s">
        <v>41</v>
      </c>
      <c r="L919">
        <v>1309237200</v>
      </c>
      <c r="M919">
        <v>1311310800</v>
      </c>
      <c r="N919" s="4">
        <f t="shared" si="86"/>
        <v>40722.208333333336</v>
      </c>
      <c r="O919" s="5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ht="16" x14ac:dyDescent="0.4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84"/>
        <v>237</v>
      </c>
      <c r="G920" t="s">
        <v>20</v>
      </c>
      <c r="H920">
        <v>156</v>
      </c>
      <c r="I920">
        <f t="shared" si="85"/>
        <v>57.83</v>
      </c>
      <c r="J920" t="s">
        <v>98</v>
      </c>
      <c r="K920" t="s">
        <v>99</v>
      </c>
      <c r="L920">
        <v>1343365200</v>
      </c>
      <c r="M920">
        <v>1344315600</v>
      </c>
      <c r="N920" s="4">
        <f t="shared" si="86"/>
        <v>41117.208333333336</v>
      </c>
      <c r="O920" s="5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ht="16" x14ac:dyDescent="0.4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84"/>
        <v>59</v>
      </c>
      <c r="G921" t="s">
        <v>14</v>
      </c>
      <c r="H921">
        <v>225</v>
      </c>
      <c r="I921">
        <f t="shared" si="85"/>
        <v>92.96</v>
      </c>
      <c r="J921" t="s">
        <v>26</v>
      </c>
      <c r="K921" t="s">
        <v>27</v>
      </c>
      <c r="L921">
        <v>1507957200</v>
      </c>
      <c r="M921">
        <v>1510725600</v>
      </c>
      <c r="N921" s="4">
        <f t="shared" si="86"/>
        <v>43022.208333333328</v>
      </c>
      <c r="O921" s="5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ht="16" x14ac:dyDescent="0.4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84"/>
        <v>183</v>
      </c>
      <c r="G922" t="s">
        <v>20</v>
      </c>
      <c r="H922">
        <v>255</v>
      </c>
      <c r="I922">
        <f t="shared" si="85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4">
        <f t="shared" si="86"/>
        <v>43503.25</v>
      </c>
      <c r="O922" s="5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ht="16" x14ac:dyDescent="0.4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84"/>
        <v>1</v>
      </c>
      <c r="G923" t="s">
        <v>14</v>
      </c>
      <c r="H923">
        <v>38</v>
      </c>
      <c r="I923">
        <f t="shared" si="85"/>
        <v>31.84</v>
      </c>
      <c r="J923" t="s">
        <v>21</v>
      </c>
      <c r="K923" t="s">
        <v>22</v>
      </c>
      <c r="L923">
        <v>1329026400</v>
      </c>
      <c r="M923">
        <v>1330236000</v>
      </c>
      <c r="N923" s="4">
        <f t="shared" si="86"/>
        <v>40951.25</v>
      </c>
      <c r="O923" s="5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ht="16" x14ac:dyDescent="0.4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84"/>
        <v>176</v>
      </c>
      <c r="G924" t="s">
        <v>20</v>
      </c>
      <c r="H924">
        <v>2261</v>
      </c>
      <c r="I92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4">
        <f t="shared" si="86"/>
        <v>43443.25</v>
      </c>
      <c r="O924" s="5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ht="16" x14ac:dyDescent="0.4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84"/>
        <v>238</v>
      </c>
      <c r="G925" t="s">
        <v>20</v>
      </c>
      <c r="H925">
        <v>40</v>
      </c>
      <c r="I92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4">
        <f t="shared" si="86"/>
        <v>40373.208333333336</v>
      </c>
      <c r="O925" s="5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ht="16" x14ac:dyDescent="0.4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84"/>
        <v>488</v>
      </c>
      <c r="G926" t="s">
        <v>20</v>
      </c>
      <c r="H926">
        <v>2289</v>
      </c>
      <c r="I926">
        <f t="shared" si="85"/>
        <v>84.01</v>
      </c>
      <c r="J926" t="s">
        <v>107</v>
      </c>
      <c r="K926" t="s">
        <v>108</v>
      </c>
      <c r="L926">
        <v>1572498000</v>
      </c>
      <c r="M926">
        <v>1573452000</v>
      </c>
      <c r="N926" s="4">
        <f t="shared" si="86"/>
        <v>43769.208333333328</v>
      </c>
      <c r="O926" s="5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16" x14ac:dyDescent="0.4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84"/>
        <v>224</v>
      </c>
      <c r="G927" t="s">
        <v>20</v>
      </c>
      <c r="H927">
        <v>65</v>
      </c>
      <c r="I927">
        <f t="shared" si="85"/>
        <v>103.42</v>
      </c>
      <c r="J927" t="s">
        <v>21</v>
      </c>
      <c r="K927" t="s">
        <v>22</v>
      </c>
      <c r="L927">
        <v>1506056400</v>
      </c>
      <c r="M927">
        <v>1507093200</v>
      </c>
      <c r="N927" s="4">
        <f t="shared" si="86"/>
        <v>43000.208333333328</v>
      </c>
      <c r="O927" s="5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ht="16" x14ac:dyDescent="0.4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84"/>
        <v>18</v>
      </c>
      <c r="G928" t="s">
        <v>14</v>
      </c>
      <c r="H928">
        <v>15</v>
      </c>
      <c r="I928">
        <f t="shared" si="85"/>
        <v>105.13</v>
      </c>
      <c r="J928" t="s">
        <v>21</v>
      </c>
      <c r="K928" t="s">
        <v>22</v>
      </c>
      <c r="L928">
        <v>1463029200</v>
      </c>
      <c r="M928">
        <v>1463374800</v>
      </c>
      <c r="N928" s="4">
        <f t="shared" si="86"/>
        <v>42502.208333333328</v>
      </c>
      <c r="O928" s="5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ht="16" x14ac:dyDescent="0.4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84"/>
        <v>46</v>
      </c>
      <c r="G929" t="s">
        <v>14</v>
      </c>
      <c r="H929">
        <v>37</v>
      </c>
      <c r="I929">
        <f t="shared" si="85"/>
        <v>89.22</v>
      </c>
      <c r="J929" t="s">
        <v>21</v>
      </c>
      <c r="K929" t="s">
        <v>22</v>
      </c>
      <c r="L929">
        <v>1342069200</v>
      </c>
      <c r="M929">
        <v>1344574800</v>
      </c>
      <c r="N929" s="4">
        <f t="shared" si="86"/>
        <v>41102.208333333336</v>
      </c>
      <c r="O929" s="5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ht="16" x14ac:dyDescent="0.4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84"/>
        <v>117</v>
      </c>
      <c r="G930" t="s">
        <v>20</v>
      </c>
      <c r="H930">
        <v>3777</v>
      </c>
      <c r="I930">
        <f t="shared" si="85"/>
        <v>52</v>
      </c>
      <c r="J930" t="s">
        <v>107</v>
      </c>
      <c r="K930" t="s">
        <v>108</v>
      </c>
      <c r="L930">
        <v>1388296800</v>
      </c>
      <c r="M930">
        <v>1389074400</v>
      </c>
      <c r="N930" s="4">
        <f t="shared" si="86"/>
        <v>41637.25</v>
      </c>
      <c r="O930" s="5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ht="16" x14ac:dyDescent="0.4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84"/>
        <v>217</v>
      </c>
      <c r="G931" t="s">
        <v>20</v>
      </c>
      <c r="H931">
        <v>184</v>
      </c>
      <c r="I931">
        <f t="shared" si="85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4">
        <f t="shared" si="86"/>
        <v>42858.208333333328</v>
      </c>
      <c r="O931" s="5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ht="16" x14ac:dyDescent="0.4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84"/>
        <v>112</v>
      </c>
      <c r="G932" t="s">
        <v>20</v>
      </c>
      <c r="H932">
        <v>85</v>
      </c>
      <c r="I932">
        <f t="shared" si="85"/>
        <v>46.24</v>
      </c>
      <c r="J932" t="s">
        <v>21</v>
      </c>
      <c r="K932" t="s">
        <v>22</v>
      </c>
      <c r="L932">
        <v>1424844000</v>
      </c>
      <c r="M932">
        <v>1425448800</v>
      </c>
      <c r="N932" s="4">
        <f t="shared" si="86"/>
        <v>42060.25</v>
      </c>
      <c r="O932" s="5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ht="16" x14ac:dyDescent="0.4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84"/>
        <v>73</v>
      </c>
      <c r="G933" t="s">
        <v>14</v>
      </c>
      <c r="H933">
        <v>112</v>
      </c>
      <c r="I933">
        <f t="shared" si="85"/>
        <v>51.15</v>
      </c>
      <c r="J933" t="s">
        <v>21</v>
      </c>
      <c r="K933" t="s">
        <v>22</v>
      </c>
      <c r="L933">
        <v>1403931600</v>
      </c>
      <c r="M933">
        <v>1404104400</v>
      </c>
      <c r="N933" s="4">
        <f t="shared" si="86"/>
        <v>41818.208333333336</v>
      </c>
      <c r="O933" s="5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ht="16" x14ac:dyDescent="0.4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84"/>
        <v>212</v>
      </c>
      <c r="G934" t="s">
        <v>20</v>
      </c>
      <c r="H934">
        <v>144</v>
      </c>
      <c r="I934">
        <f t="shared" si="85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4">
        <f t="shared" si="86"/>
        <v>41709.208333333336</v>
      </c>
      <c r="O934" s="5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ht="16" x14ac:dyDescent="0.4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84"/>
        <v>240</v>
      </c>
      <c r="G935" t="s">
        <v>20</v>
      </c>
      <c r="H935">
        <v>1902</v>
      </c>
      <c r="I935">
        <f t="shared" si="85"/>
        <v>92.02</v>
      </c>
      <c r="J935" t="s">
        <v>21</v>
      </c>
      <c r="K935" t="s">
        <v>22</v>
      </c>
      <c r="L935">
        <v>1365397200</v>
      </c>
      <c r="M935">
        <v>1366520400</v>
      </c>
      <c r="N935" s="4">
        <f t="shared" si="86"/>
        <v>41372.208333333336</v>
      </c>
      <c r="O935" s="5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ht="16" x14ac:dyDescent="0.4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84"/>
        <v>182</v>
      </c>
      <c r="G936" t="s">
        <v>20</v>
      </c>
      <c r="H936">
        <v>105</v>
      </c>
      <c r="I936">
        <f t="shared" si="85"/>
        <v>107.43</v>
      </c>
      <c r="J936" t="s">
        <v>21</v>
      </c>
      <c r="K936" t="s">
        <v>22</v>
      </c>
      <c r="L936">
        <v>1456120800</v>
      </c>
      <c r="M936">
        <v>1456639200</v>
      </c>
      <c r="N936" s="4">
        <f t="shared" si="86"/>
        <v>42422.25</v>
      </c>
      <c r="O936" s="5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16" x14ac:dyDescent="0.4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84"/>
        <v>164</v>
      </c>
      <c r="G937" t="s">
        <v>20</v>
      </c>
      <c r="H937">
        <v>132</v>
      </c>
      <c r="I937">
        <f t="shared" si="85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4">
        <f t="shared" si="86"/>
        <v>42209.208333333328</v>
      </c>
      <c r="O937" s="5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ht="16" x14ac:dyDescent="0.4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84"/>
        <v>2</v>
      </c>
      <c r="G938" t="s">
        <v>14</v>
      </c>
      <c r="H938">
        <v>21</v>
      </c>
      <c r="I938">
        <f t="shared" si="85"/>
        <v>80.48</v>
      </c>
      <c r="J938" t="s">
        <v>21</v>
      </c>
      <c r="K938" t="s">
        <v>22</v>
      </c>
      <c r="L938">
        <v>1563771600</v>
      </c>
      <c r="M938">
        <v>1564030800</v>
      </c>
      <c r="N938" s="4">
        <f t="shared" si="86"/>
        <v>43668.208333333328</v>
      </c>
      <c r="O938" s="5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ht="16" x14ac:dyDescent="0.4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84"/>
        <v>50</v>
      </c>
      <c r="G939" t="s">
        <v>74</v>
      </c>
      <c r="H939">
        <v>976</v>
      </c>
      <c r="I939">
        <f t="shared" si="85"/>
        <v>86.98</v>
      </c>
      <c r="J939" t="s">
        <v>21</v>
      </c>
      <c r="K939" t="s">
        <v>22</v>
      </c>
      <c r="L939">
        <v>1448517600</v>
      </c>
      <c r="M939">
        <v>1449295200</v>
      </c>
      <c r="N939" s="4">
        <f t="shared" si="86"/>
        <v>42334.25</v>
      </c>
      <c r="O939" s="5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ht="16" x14ac:dyDescent="0.4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84"/>
        <v>110</v>
      </c>
      <c r="G940" t="s">
        <v>20</v>
      </c>
      <c r="H940">
        <v>96</v>
      </c>
      <c r="I940">
        <f t="shared" si="85"/>
        <v>105.14</v>
      </c>
      <c r="J940" t="s">
        <v>21</v>
      </c>
      <c r="K940" t="s">
        <v>22</v>
      </c>
      <c r="L940">
        <v>1528779600</v>
      </c>
      <c r="M940">
        <v>1531890000</v>
      </c>
      <c r="N940" s="4">
        <f t="shared" si="86"/>
        <v>43263.208333333328</v>
      </c>
      <c r="O940" s="5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16" x14ac:dyDescent="0.4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84"/>
        <v>49</v>
      </c>
      <c r="G941" t="s">
        <v>14</v>
      </c>
      <c r="H941">
        <v>67</v>
      </c>
      <c r="I941">
        <f t="shared" si="85"/>
        <v>57.3</v>
      </c>
      <c r="J941" t="s">
        <v>21</v>
      </c>
      <c r="K941" t="s">
        <v>22</v>
      </c>
      <c r="L941">
        <v>1304744400</v>
      </c>
      <c r="M941">
        <v>1306213200</v>
      </c>
      <c r="N941" s="4">
        <f t="shared" si="86"/>
        <v>40670.208333333336</v>
      </c>
      <c r="O941" s="5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ht="16" x14ac:dyDescent="0.4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84"/>
        <v>62</v>
      </c>
      <c r="G942" t="s">
        <v>47</v>
      </c>
      <c r="H942">
        <v>66</v>
      </c>
      <c r="I942">
        <f t="shared" si="85"/>
        <v>93.35</v>
      </c>
      <c r="J942" t="s">
        <v>15</v>
      </c>
      <c r="K942" t="s">
        <v>16</v>
      </c>
      <c r="L942">
        <v>1354341600</v>
      </c>
      <c r="M942">
        <v>1356242400</v>
      </c>
      <c r="N942" s="4">
        <f t="shared" si="86"/>
        <v>41244.25</v>
      </c>
      <c r="O942" s="5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ht="16" x14ac:dyDescent="0.4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84"/>
        <v>13</v>
      </c>
      <c r="G943" t="s">
        <v>14</v>
      </c>
      <c r="H943">
        <v>78</v>
      </c>
      <c r="I943">
        <f t="shared" si="85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4">
        <f t="shared" si="86"/>
        <v>40552.25</v>
      </c>
      <c r="O943" s="5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ht="16" x14ac:dyDescent="0.4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84"/>
        <v>65</v>
      </c>
      <c r="G944" t="s">
        <v>14</v>
      </c>
      <c r="H944">
        <v>67</v>
      </c>
      <c r="I944">
        <f t="shared" si="85"/>
        <v>92.61</v>
      </c>
      <c r="J944" t="s">
        <v>26</v>
      </c>
      <c r="K944" t="s">
        <v>27</v>
      </c>
      <c r="L944">
        <v>1295935200</v>
      </c>
      <c r="M944">
        <v>1296194400</v>
      </c>
      <c r="N944" s="4">
        <f t="shared" si="86"/>
        <v>40568.25</v>
      </c>
      <c r="O944" s="5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ht="16" x14ac:dyDescent="0.4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84"/>
        <v>160</v>
      </c>
      <c r="G945" t="s">
        <v>20</v>
      </c>
      <c r="H945">
        <v>114</v>
      </c>
      <c r="I945">
        <f t="shared" si="85"/>
        <v>104.99</v>
      </c>
      <c r="J945" t="s">
        <v>21</v>
      </c>
      <c r="K945" t="s">
        <v>22</v>
      </c>
      <c r="L945">
        <v>1411534800</v>
      </c>
      <c r="M945">
        <v>1414558800</v>
      </c>
      <c r="N945" s="4">
        <f t="shared" si="86"/>
        <v>41906.208333333336</v>
      </c>
      <c r="O945" s="5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ht="16" x14ac:dyDescent="0.4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84"/>
        <v>81</v>
      </c>
      <c r="G946" t="s">
        <v>14</v>
      </c>
      <c r="H946">
        <v>263</v>
      </c>
      <c r="I946">
        <f t="shared" si="85"/>
        <v>30.96</v>
      </c>
      <c r="J946" t="s">
        <v>26</v>
      </c>
      <c r="K946" t="s">
        <v>27</v>
      </c>
      <c r="L946">
        <v>1486706400</v>
      </c>
      <c r="M946">
        <v>1488348000</v>
      </c>
      <c r="N946" s="4">
        <f t="shared" si="86"/>
        <v>42776.25</v>
      </c>
      <c r="O946" s="5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ht="16" x14ac:dyDescent="0.4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84"/>
        <v>32</v>
      </c>
      <c r="G947" t="s">
        <v>14</v>
      </c>
      <c r="H947">
        <v>1691</v>
      </c>
      <c r="I947">
        <f t="shared" si="85"/>
        <v>33</v>
      </c>
      <c r="J947" t="s">
        <v>21</v>
      </c>
      <c r="K947" t="s">
        <v>22</v>
      </c>
      <c r="L947">
        <v>1333602000</v>
      </c>
      <c r="M947">
        <v>1334898000</v>
      </c>
      <c r="N947" s="4">
        <f t="shared" si="86"/>
        <v>41004.208333333336</v>
      </c>
      <c r="O947" s="5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16" x14ac:dyDescent="0.4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84"/>
        <v>10</v>
      </c>
      <c r="G948" t="s">
        <v>14</v>
      </c>
      <c r="H948">
        <v>181</v>
      </c>
      <c r="I948">
        <f t="shared" si="85"/>
        <v>84.19</v>
      </c>
      <c r="J948" t="s">
        <v>21</v>
      </c>
      <c r="K948" t="s">
        <v>22</v>
      </c>
      <c r="L948">
        <v>1308200400</v>
      </c>
      <c r="M948">
        <v>1308373200</v>
      </c>
      <c r="N948" s="4">
        <f t="shared" si="86"/>
        <v>40710.208333333336</v>
      </c>
      <c r="O948" s="5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ht="16" x14ac:dyDescent="0.4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84"/>
        <v>27</v>
      </c>
      <c r="G949" t="s">
        <v>14</v>
      </c>
      <c r="H949">
        <v>13</v>
      </c>
      <c r="I949">
        <f t="shared" si="85"/>
        <v>73.92</v>
      </c>
      <c r="J949" t="s">
        <v>21</v>
      </c>
      <c r="K949" t="s">
        <v>22</v>
      </c>
      <c r="L949">
        <v>1411707600</v>
      </c>
      <c r="M949">
        <v>1412312400</v>
      </c>
      <c r="N949" s="4">
        <f t="shared" si="86"/>
        <v>41908.208333333336</v>
      </c>
      <c r="O949" s="5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ht="16" x14ac:dyDescent="0.4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84"/>
        <v>63</v>
      </c>
      <c r="G950" t="s">
        <v>74</v>
      </c>
      <c r="H950">
        <v>160</v>
      </c>
      <c r="I950">
        <f t="shared" si="85"/>
        <v>36.99</v>
      </c>
      <c r="J950" t="s">
        <v>21</v>
      </c>
      <c r="K950" t="s">
        <v>22</v>
      </c>
      <c r="L950">
        <v>1418364000</v>
      </c>
      <c r="M950">
        <v>1419228000</v>
      </c>
      <c r="N950" s="4">
        <f t="shared" si="86"/>
        <v>41985.25</v>
      </c>
      <c r="O950" s="5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16" x14ac:dyDescent="0.4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84"/>
        <v>161</v>
      </c>
      <c r="G951" t="s">
        <v>20</v>
      </c>
      <c r="H951">
        <v>203</v>
      </c>
      <c r="I951">
        <f t="shared" si="85"/>
        <v>46.9</v>
      </c>
      <c r="J951" t="s">
        <v>21</v>
      </c>
      <c r="K951" t="s">
        <v>22</v>
      </c>
      <c r="L951">
        <v>1429333200</v>
      </c>
      <c r="M951">
        <v>1430974800</v>
      </c>
      <c r="N951" s="4">
        <f t="shared" si="86"/>
        <v>42112.208333333328</v>
      </c>
      <c r="O951" s="5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16" x14ac:dyDescent="0.4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84"/>
        <v>5</v>
      </c>
      <c r="G952" t="s">
        <v>14</v>
      </c>
      <c r="H952">
        <v>1</v>
      </c>
      <c r="I952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4">
        <f t="shared" si="86"/>
        <v>43571.208333333328</v>
      </c>
      <c r="O952" s="5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ht="16" x14ac:dyDescent="0.4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84"/>
        <v>1097</v>
      </c>
      <c r="G953" t="s">
        <v>20</v>
      </c>
      <c r="H953">
        <v>1559</v>
      </c>
      <c r="I953">
        <f t="shared" si="85"/>
        <v>102.02</v>
      </c>
      <c r="J953" t="s">
        <v>21</v>
      </c>
      <c r="K953" t="s">
        <v>22</v>
      </c>
      <c r="L953">
        <v>1482732000</v>
      </c>
      <c r="M953">
        <v>1482818400</v>
      </c>
      <c r="N953" s="4">
        <f t="shared" si="86"/>
        <v>42730.25</v>
      </c>
      <c r="O953" s="5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ht="16" x14ac:dyDescent="0.4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84"/>
        <v>70</v>
      </c>
      <c r="G954" t="s">
        <v>74</v>
      </c>
      <c r="H954">
        <v>2266</v>
      </c>
      <c r="I954">
        <f t="shared" si="85"/>
        <v>45.01</v>
      </c>
      <c r="J954" t="s">
        <v>21</v>
      </c>
      <c r="K954" t="s">
        <v>22</v>
      </c>
      <c r="L954">
        <v>1470718800</v>
      </c>
      <c r="M954">
        <v>1471928400</v>
      </c>
      <c r="N954" s="4">
        <f t="shared" si="86"/>
        <v>42591.208333333328</v>
      </c>
      <c r="O954" s="5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16" x14ac:dyDescent="0.4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84"/>
        <v>60</v>
      </c>
      <c r="G955" t="s">
        <v>14</v>
      </c>
      <c r="H955">
        <v>21</v>
      </c>
      <c r="I955">
        <f t="shared" si="85"/>
        <v>94.29</v>
      </c>
      <c r="J955" t="s">
        <v>21</v>
      </c>
      <c r="K955" t="s">
        <v>22</v>
      </c>
      <c r="L955">
        <v>1450591200</v>
      </c>
      <c r="M955">
        <v>1453701600</v>
      </c>
      <c r="N955" s="4">
        <f t="shared" si="86"/>
        <v>42358.25</v>
      </c>
      <c r="O955" s="5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ht="16" x14ac:dyDescent="0.4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84"/>
        <v>367</v>
      </c>
      <c r="G956" t="s">
        <v>20</v>
      </c>
      <c r="H956">
        <v>1548</v>
      </c>
      <c r="I956">
        <f t="shared" si="85"/>
        <v>101.02</v>
      </c>
      <c r="J956" t="s">
        <v>26</v>
      </c>
      <c r="K956" t="s">
        <v>27</v>
      </c>
      <c r="L956">
        <v>1348290000</v>
      </c>
      <c r="M956">
        <v>1350363600</v>
      </c>
      <c r="N956" s="4">
        <f t="shared" si="86"/>
        <v>41174.208333333336</v>
      </c>
      <c r="O956" s="5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16" x14ac:dyDescent="0.4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84"/>
        <v>1109</v>
      </c>
      <c r="G957" t="s">
        <v>20</v>
      </c>
      <c r="H957">
        <v>80</v>
      </c>
      <c r="I957">
        <f t="shared" si="85"/>
        <v>97.04</v>
      </c>
      <c r="J957" t="s">
        <v>21</v>
      </c>
      <c r="K957" t="s">
        <v>22</v>
      </c>
      <c r="L957">
        <v>1353823200</v>
      </c>
      <c r="M957">
        <v>1353996000</v>
      </c>
      <c r="N957" s="4">
        <f t="shared" si="86"/>
        <v>41238.25</v>
      </c>
      <c r="O957" s="5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ht="16" x14ac:dyDescent="0.4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84"/>
        <v>19</v>
      </c>
      <c r="G958" t="s">
        <v>14</v>
      </c>
      <c r="H958">
        <v>830</v>
      </c>
      <c r="I958">
        <f t="shared" si="85"/>
        <v>43.01</v>
      </c>
      <c r="J958" t="s">
        <v>21</v>
      </c>
      <c r="K958" t="s">
        <v>22</v>
      </c>
      <c r="L958">
        <v>1450764000</v>
      </c>
      <c r="M958">
        <v>1451109600</v>
      </c>
      <c r="N958" s="4">
        <f t="shared" si="86"/>
        <v>42360.25</v>
      </c>
      <c r="O958" s="5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ht="16" x14ac:dyDescent="0.4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84"/>
        <v>127</v>
      </c>
      <c r="G959" t="s">
        <v>20</v>
      </c>
      <c r="H959">
        <v>131</v>
      </c>
      <c r="I959">
        <f t="shared" si="85"/>
        <v>94.92</v>
      </c>
      <c r="J959" t="s">
        <v>21</v>
      </c>
      <c r="K959" t="s">
        <v>22</v>
      </c>
      <c r="L959">
        <v>1329372000</v>
      </c>
      <c r="M959">
        <v>1329631200</v>
      </c>
      <c r="N959" s="4">
        <f t="shared" si="86"/>
        <v>40955.25</v>
      </c>
      <c r="O959" s="5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16" x14ac:dyDescent="0.4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84"/>
        <v>735</v>
      </c>
      <c r="G960" t="s">
        <v>20</v>
      </c>
      <c r="H960">
        <v>112</v>
      </c>
      <c r="I960">
        <f t="shared" si="85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4">
        <f t="shared" si="86"/>
        <v>40350.208333333336</v>
      </c>
      <c r="O960" s="5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ht="16" x14ac:dyDescent="0.4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84"/>
        <v>5</v>
      </c>
      <c r="G961" t="s">
        <v>14</v>
      </c>
      <c r="H961">
        <v>130</v>
      </c>
      <c r="I961">
        <f t="shared" si="85"/>
        <v>51.01</v>
      </c>
      <c r="J961" t="s">
        <v>21</v>
      </c>
      <c r="K961" t="s">
        <v>22</v>
      </c>
      <c r="L961">
        <v>1277701200</v>
      </c>
      <c r="M961">
        <v>1280120400</v>
      </c>
      <c r="N961" s="4">
        <f t="shared" si="86"/>
        <v>40357.208333333336</v>
      </c>
      <c r="O961" s="5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ht="16" x14ac:dyDescent="0.4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84"/>
        <v>85</v>
      </c>
      <c r="G962" t="s">
        <v>14</v>
      </c>
      <c r="H962">
        <v>55</v>
      </c>
      <c r="I962">
        <f t="shared" si="85"/>
        <v>85.05</v>
      </c>
      <c r="J962" t="s">
        <v>21</v>
      </c>
      <c r="K962" t="s">
        <v>22</v>
      </c>
      <c r="L962">
        <v>1454911200</v>
      </c>
      <c r="M962">
        <v>1458104400</v>
      </c>
      <c r="N962" s="4">
        <f t="shared" si="86"/>
        <v>42408.25</v>
      </c>
      <c r="O962" s="5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16" x14ac:dyDescent="0.4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90">ROUND(E963/D963*100,0)</f>
        <v>119</v>
      </c>
      <c r="G963" t="s">
        <v>20</v>
      </c>
      <c r="H963">
        <v>155</v>
      </c>
      <c r="I963">
        <f t="shared" ref="I963:I1001" si="91">IF(H963=0,0,ROUND(E963/H963,2))</f>
        <v>43.87</v>
      </c>
      <c r="J963" t="s">
        <v>21</v>
      </c>
      <c r="K963" t="s">
        <v>22</v>
      </c>
      <c r="L963">
        <v>1297922400</v>
      </c>
      <c r="M963">
        <v>1298268000</v>
      </c>
      <c r="N963" s="4">
        <f t="shared" ref="N963:N1001" si="92">(((L963/60)/60)/24)+DATE(1970,1,1)</f>
        <v>40591.25</v>
      </c>
      <c r="O963" s="5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LEFT(R963,FIND("/",R963)-1)</f>
        <v>publishing</v>
      </c>
      <c r="T963" t="str">
        <f t="shared" ref="T963:T1001" si="95">RIGHT(R963,LEN(R963)-FIND("/",R963))</f>
        <v>translations</v>
      </c>
    </row>
    <row r="964" spans="1:20" ht="16" x14ac:dyDescent="0.4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90"/>
        <v>296</v>
      </c>
      <c r="G964" t="s">
        <v>20</v>
      </c>
      <c r="H964">
        <v>266</v>
      </c>
      <c r="I964">
        <f t="shared" si="91"/>
        <v>40.06</v>
      </c>
      <c r="J964" t="s">
        <v>21</v>
      </c>
      <c r="K964" t="s">
        <v>22</v>
      </c>
      <c r="L964">
        <v>1384408800</v>
      </c>
      <c r="M964">
        <v>1386223200</v>
      </c>
      <c r="N964" s="4">
        <f t="shared" si="92"/>
        <v>41592.25</v>
      </c>
      <c r="O964" s="5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ht="16" x14ac:dyDescent="0.4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90"/>
        <v>85</v>
      </c>
      <c r="G965" t="s">
        <v>14</v>
      </c>
      <c r="H965">
        <v>114</v>
      </c>
      <c r="I965">
        <f t="shared" si="9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4">
        <f t="shared" si="92"/>
        <v>40607.25</v>
      </c>
      <c r="O965" s="5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ht="16" x14ac:dyDescent="0.4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90"/>
        <v>356</v>
      </c>
      <c r="G966" t="s">
        <v>20</v>
      </c>
      <c r="H966">
        <v>155</v>
      </c>
      <c r="I966">
        <f t="shared" si="91"/>
        <v>84.93</v>
      </c>
      <c r="J966" t="s">
        <v>21</v>
      </c>
      <c r="K966" t="s">
        <v>22</v>
      </c>
      <c r="L966">
        <v>1431320400</v>
      </c>
      <c r="M966">
        <v>1431752400</v>
      </c>
      <c r="N966" s="4">
        <f t="shared" si="92"/>
        <v>42135.208333333328</v>
      </c>
      <c r="O966" s="5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ht="16" x14ac:dyDescent="0.4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90"/>
        <v>386</v>
      </c>
      <c r="G967" t="s">
        <v>20</v>
      </c>
      <c r="H967">
        <v>207</v>
      </c>
      <c r="I967">
        <f t="shared" si="91"/>
        <v>41.07</v>
      </c>
      <c r="J967" t="s">
        <v>40</v>
      </c>
      <c r="K967" t="s">
        <v>41</v>
      </c>
      <c r="L967">
        <v>1264399200</v>
      </c>
      <c r="M967">
        <v>1267855200</v>
      </c>
      <c r="N967" s="4">
        <f t="shared" si="92"/>
        <v>40203.25</v>
      </c>
      <c r="O967" s="5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ht="16" x14ac:dyDescent="0.4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90"/>
        <v>792</v>
      </c>
      <c r="G968" t="s">
        <v>20</v>
      </c>
      <c r="H968">
        <v>245</v>
      </c>
      <c r="I968">
        <f t="shared" si="91"/>
        <v>54.97</v>
      </c>
      <c r="J968" t="s">
        <v>21</v>
      </c>
      <c r="K968" t="s">
        <v>22</v>
      </c>
      <c r="L968">
        <v>1497502800</v>
      </c>
      <c r="M968">
        <v>1497675600</v>
      </c>
      <c r="N968" s="4">
        <f t="shared" si="92"/>
        <v>42901.208333333328</v>
      </c>
      <c r="O968" s="5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ht="16" x14ac:dyDescent="0.4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90"/>
        <v>137</v>
      </c>
      <c r="G969" t="s">
        <v>20</v>
      </c>
      <c r="H969">
        <v>1573</v>
      </c>
      <c r="I969">
        <f t="shared" si="9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4">
        <f t="shared" si="92"/>
        <v>41005.208333333336</v>
      </c>
      <c r="O969" s="5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16" x14ac:dyDescent="0.4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90"/>
        <v>338</v>
      </c>
      <c r="G970" t="s">
        <v>20</v>
      </c>
      <c r="H970">
        <v>114</v>
      </c>
      <c r="I970">
        <f t="shared" si="91"/>
        <v>71.2</v>
      </c>
      <c r="J970" t="s">
        <v>21</v>
      </c>
      <c r="K970" t="s">
        <v>22</v>
      </c>
      <c r="L970">
        <v>1293861600</v>
      </c>
      <c r="M970">
        <v>1295157600</v>
      </c>
      <c r="N970" s="4">
        <f t="shared" si="92"/>
        <v>40544.25</v>
      </c>
      <c r="O970" s="5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ht="16" x14ac:dyDescent="0.4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90"/>
        <v>108</v>
      </c>
      <c r="G971" t="s">
        <v>20</v>
      </c>
      <c r="H971">
        <v>93</v>
      </c>
      <c r="I971">
        <f t="shared" si="91"/>
        <v>91.94</v>
      </c>
      <c r="J971" t="s">
        <v>21</v>
      </c>
      <c r="K971" t="s">
        <v>22</v>
      </c>
      <c r="L971">
        <v>1576994400</v>
      </c>
      <c r="M971">
        <v>1577599200</v>
      </c>
      <c r="N971" s="4">
        <f t="shared" si="92"/>
        <v>43821.25</v>
      </c>
      <c r="O971" s="5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16" x14ac:dyDescent="0.4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90"/>
        <v>61</v>
      </c>
      <c r="G972" t="s">
        <v>14</v>
      </c>
      <c r="H972">
        <v>594</v>
      </c>
      <c r="I972">
        <f t="shared" si="91"/>
        <v>97.07</v>
      </c>
      <c r="J972" t="s">
        <v>21</v>
      </c>
      <c r="K972" t="s">
        <v>22</v>
      </c>
      <c r="L972">
        <v>1304917200</v>
      </c>
      <c r="M972">
        <v>1305003600</v>
      </c>
      <c r="N972" s="4">
        <f t="shared" si="92"/>
        <v>40672.208333333336</v>
      </c>
      <c r="O972" s="5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ht="16" x14ac:dyDescent="0.4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90"/>
        <v>28</v>
      </c>
      <c r="G973" t="s">
        <v>14</v>
      </c>
      <c r="H973">
        <v>24</v>
      </c>
      <c r="I973">
        <f t="shared" si="91"/>
        <v>58.92</v>
      </c>
      <c r="J973" t="s">
        <v>21</v>
      </c>
      <c r="K973" t="s">
        <v>22</v>
      </c>
      <c r="L973">
        <v>1381208400</v>
      </c>
      <c r="M973">
        <v>1381726800</v>
      </c>
      <c r="N973" s="4">
        <f t="shared" si="92"/>
        <v>41555.208333333336</v>
      </c>
      <c r="O973" s="5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16" x14ac:dyDescent="0.4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90"/>
        <v>228</v>
      </c>
      <c r="G974" t="s">
        <v>20</v>
      </c>
      <c r="H974">
        <v>1681</v>
      </c>
      <c r="I974">
        <f t="shared" si="91"/>
        <v>58.02</v>
      </c>
      <c r="J974" t="s">
        <v>21</v>
      </c>
      <c r="K974" t="s">
        <v>22</v>
      </c>
      <c r="L974">
        <v>1401685200</v>
      </c>
      <c r="M974">
        <v>1402462800</v>
      </c>
      <c r="N974" s="4">
        <f t="shared" si="92"/>
        <v>41792.208333333336</v>
      </c>
      <c r="O974" s="5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ht="16" x14ac:dyDescent="0.4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90"/>
        <v>22</v>
      </c>
      <c r="G975" t="s">
        <v>14</v>
      </c>
      <c r="H975">
        <v>252</v>
      </c>
      <c r="I975">
        <f t="shared" si="91"/>
        <v>103.87</v>
      </c>
      <c r="J975" t="s">
        <v>21</v>
      </c>
      <c r="K975" t="s">
        <v>22</v>
      </c>
      <c r="L975">
        <v>1291960800</v>
      </c>
      <c r="M975">
        <v>1292133600</v>
      </c>
      <c r="N975" s="4">
        <f t="shared" si="92"/>
        <v>40522.25</v>
      </c>
      <c r="O975" s="5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ht="16" x14ac:dyDescent="0.4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90"/>
        <v>374</v>
      </c>
      <c r="G976" t="s">
        <v>20</v>
      </c>
      <c r="H976">
        <v>32</v>
      </c>
      <c r="I976">
        <f t="shared" si="91"/>
        <v>93.47</v>
      </c>
      <c r="J976" t="s">
        <v>21</v>
      </c>
      <c r="K976" t="s">
        <v>22</v>
      </c>
      <c r="L976">
        <v>1368853200</v>
      </c>
      <c r="M976">
        <v>1368939600</v>
      </c>
      <c r="N976" s="4">
        <f t="shared" si="92"/>
        <v>41412.208333333336</v>
      </c>
      <c r="O976" s="5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ht="16" x14ac:dyDescent="0.4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90"/>
        <v>155</v>
      </c>
      <c r="G977" t="s">
        <v>20</v>
      </c>
      <c r="H977">
        <v>135</v>
      </c>
      <c r="I977">
        <f t="shared" si="91"/>
        <v>61.97</v>
      </c>
      <c r="J977" t="s">
        <v>21</v>
      </c>
      <c r="K977" t="s">
        <v>22</v>
      </c>
      <c r="L977">
        <v>1448776800</v>
      </c>
      <c r="M977">
        <v>1452146400</v>
      </c>
      <c r="N977" s="4">
        <f t="shared" si="92"/>
        <v>42337.25</v>
      </c>
      <c r="O977" s="5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16" x14ac:dyDescent="0.4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90"/>
        <v>322</v>
      </c>
      <c r="G978" t="s">
        <v>20</v>
      </c>
      <c r="H978">
        <v>140</v>
      </c>
      <c r="I978">
        <f t="shared" si="91"/>
        <v>92.04</v>
      </c>
      <c r="J978" t="s">
        <v>21</v>
      </c>
      <c r="K978" t="s">
        <v>22</v>
      </c>
      <c r="L978">
        <v>1296194400</v>
      </c>
      <c r="M978">
        <v>1296712800</v>
      </c>
      <c r="N978" s="4">
        <f t="shared" si="92"/>
        <v>40571.25</v>
      </c>
      <c r="O978" s="5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ht="16" x14ac:dyDescent="0.4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90"/>
        <v>74</v>
      </c>
      <c r="G979" t="s">
        <v>14</v>
      </c>
      <c r="H979">
        <v>67</v>
      </c>
      <c r="I979">
        <f t="shared" si="91"/>
        <v>77.27</v>
      </c>
      <c r="J979" t="s">
        <v>21</v>
      </c>
      <c r="K979" t="s">
        <v>22</v>
      </c>
      <c r="L979">
        <v>1517983200</v>
      </c>
      <c r="M979">
        <v>1520748000</v>
      </c>
      <c r="N979" s="4">
        <f t="shared" si="92"/>
        <v>43138.25</v>
      </c>
      <c r="O979" s="5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ht="16" x14ac:dyDescent="0.4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90"/>
        <v>864</v>
      </c>
      <c r="G980" t="s">
        <v>20</v>
      </c>
      <c r="H980">
        <v>92</v>
      </c>
      <c r="I980">
        <f t="shared" si="91"/>
        <v>93.92</v>
      </c>
      <c r="J980" t="s">
        <v>21</v>
      </c>
      <c r="K980" t="s">
        <v>22</v>
      </c>
      <c r="L980">
        <v>1478930400</v>
      </c>
      <c r="M980">
        <v>1480831200</v>
      </c>
      <c r="N980" s="4">
        <f t="shared" si="92"/>
        <v>42686.25</v>
      </c>
      <c r="O980" s="5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ht="16" x14ac:dyDescent="0.4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90"/>
        <v>143</v>
      </c>
      <c r="G981" t="s">
        <v>20</v>
      </c>
      <c r="H981">
        <v>1015</v>
      </c>
      <c r="I981">
        <f t="shared" si="91"/>
        <v>84.97</v>
      </c>
      <c r="J981" t="s">
        <v>40</v>
      </c>
      <c r="K981" t="s">
        <v>41</v>
      </c>
      <c r="L981">
        <v>1426395600</v>
      </c>
      <c r="M981">
        <v>1426914000</v>
      </c>
      <c r="N981" s="4">
        <f t="shared" si="92"/>
        <v>42078.208333333328</v>
      </c>
      <c r="O981" s="5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ht="16" x14ac:dyDescent="0.4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90"/>
        <v>40</v>
      </c>
      <c r="G982" t="s">
        <v>14</v>
      </c>
      <c r="H982">
        <v>742</v>
      </c>
      <c r="I982">
        <f t="shared" si="91"/>
        <v>105.97</v>
      </c>
      <c r="J982" t="s">
        <v>21</v>
      </c>
      <c r="K982" t="s">
        <v>22</v>
      </c>
      <c r="L982">
        <v>1446181200</v>
      </c>
      <c r="M982">
        <v>1446616800</v>
      </c>
      <c r="N982" s="4">
        <f t="shared" si="92"/>
        <v>42307.208333333328</v>
      </c>
      <c r="O982" s="5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ht="16" x14ac:dyDescent="0.4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90"/>
        <v>178</v>
      </c>
      <c r="G983" t="s">
        <v>20</v>
      </c>
      <c r="H983">
        <v>323</v>
      </c>
      <c r="I983">
        <f t="shared" si="91"/>
        <v>36.97</v>
      </c>
      <c r="J983" t="s">
        <v>21</v>
      </c>
      <c r="K983" t="s">
        <v>22</v>
      </c>
      <c r="L983">
        <v>1514181600</v>
      </c>
      <c r="M983">
        <v>1517032800</v>
      </c>
      <c r="N983" s="4">
        <f t="shared" si="92"/>
        <v>43094.25</v>
      </c>
      <c r="O983" s="5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ht="16" x14ac:dyDescent="0.4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90"/>
        <v>85</v>
      </c>
      <c r="G984" t="s">
        <v>14</v>
      </c>
      <c r="H984">
        <v>75</v>
      </c>
      <c r="I984">
        <f t="shared" si="91"/>
        <v>81.53</v>
      </c>
      <c r="J984" t="s">
        <v>21</v>
      </c>
      <c r="K984" t="s">
        <v>22</v>
      </c>
      <c r="L984">
        <v>1311051600</v>
      </c>
      <c r="M984">
        <v>1311224400</v>
      </c>
      <c r="N984" s="4">
        <f t="shared" si="92"/>
        <v>40743.208333333336</v>
      </c>
      <c r="O984" s="5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ht="16" x14ac:dyDescent="0.4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90"/>
        <v>146</v>
      </c>
      <c r="G985" t="s">
        <v>20</v>
      </c>
      <c r="H985">
        <v>2326</v>
      </c>
      <c r="I985">
        <f t="shared" si="91"/>
        <v>81</v>
      </c>
      <c r="J985" t="s">
        <v>21</v>
      </c>
      <c r="K985" t="s">
        <v>22</v>
      </c>
      <c r="L985">
        <v>1564894800</v>
      </c>
      <c r="M985">
        <v>1566190800</v>
      </c>
      <c r="N985" s="4">
        <f t="shared" si="92"/>
        <v>43681.208333333328</v>
      </c>
      <c r="O985" s="5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16" x14ac:dyDescent="0.4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90"/>
        <v>152</v>
      </c>
      <c r="G986" t="s">
        <v>20</v>
      </c>
      <c r="H986">
        <v>381</v>
      </c>
      <c r="I986">
        <f t="shared" si="91"/>
        <v>26.01</v>
      </c>
      <c r="J986" t="s">
        <v>21</v>
      </c>
      <c r="K986" t="s">
        <v>22</v>
      </c>
      <c r="L986">
        <v>1567918800</v>
      </c>
      <c r="M986">
        <v>1570165200</v>
      </c>
      <c r="N986" s="4">
        <f t="shared" si="92"/>
        <v>43716.208333333328</v>
      </c>
      <c r="O986" s="5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ht="16" x14ac:dyDescent="0.4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90"/>
        <v>67</v>
      </c>
      <c r="G987" t="s">
        <v>14</v>
      </c>
      <c r="H987">
        <v>4405</v>
      </c>
      <c r="I987">
        <f t="shared" si="91"/>
        <v>26</v>
      </c>
      <c r="J987" t="s">
        <v>21</v>
      </c>
      <c r="K987" t="s">
        <v>22</v>
      </c>
      <c r="L987">
        <v>1386309600</v>
      </c>
      <c r="M987">
        <v>1388556000</v>
      </c>
      <c r="N987" s="4">
        <f t="shared" si="92"/>
        <v>41614.25</v>
      </c>
      <c r="O987" s="5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16" x14ac:dyDescent="0.4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90"/>
        <v>40</v>
      </c>
      <c r="G988" t="s">
        <v>14</v>
      </c>
      <c r="H988">
        <v>92</v>
      </c>
      <c r="I988">
        <f t="shared" si="91"/>
        <v>34.17</v>
      </c>
      <c r="J988" t="s">
        <v>21</v>
      </c>
      <c r="K988" t="s">
        <v>22</v>
      </c>
      <c r="L988">
        <v>1301979600</v>
      </c>
      <c r="M988">
        <v>1303189200</v>
      </c>
      <c r="N988" s="4">
        <f t="shared" si="92"/>
        <v>40638.208333333336</v>
      </c>
      <c r="O988" s="5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ht="16" x14ac:dyDescent="0.4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90"/>
        <v>217</v>
      </c>
      <c r="G989" t="s">
        <v>20</v>
      </c>
      <c r="H989">
        <v>480</v>
      </c>
      <c r="I989">
        <f t="shared" si="91"/>
        <v>28</v>
      </c>
      <c r="J989" t="s">
        <v>21</v>
      </c>
      <c r="K989" t="s">
        <v>22</v>
      </c>
      <c r="L989">
        <v>1493269200</v>
      </c>
      <c r="M989">
        <v>1494478800</v>
      </c>
      <c r="N989" s="4">
        <f t="shared" si="92"/>
        <v>42852.208333333328</v>
      </c>
      <c r="O989" s="5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ht="16" x14ac:dyDescent="0.4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90"/>
        <v>52</v>
      </c>
      <c r="G990" t="s">
        <v>14</v>
      </c>
      <c r="H990">
        <v>64</v>
      </c>
      <c r="I990">
        <f t="shared" si="91"/>
        <v>76.55</v>
      </c>
      <c r="J990" t="s">
        <v>21</v>
      </c>
      <c r="K990" t="s">
        <v>22</v>
      </c>
      <c r="L990">
        <v>1478930400</v>
      </c>
      <c r="M990">
        <v>1480744800</v>
      </c>
      <c r="N990" s="4">
        <f t="shared" si="92"/>
        <v>42686.25</v>
      </c>
      <c r="O990" s="5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ht="16" x14ac:dyDescent="0.4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90"/>
        <v>500</v>
      </c>
      <c r="G991" t="s">
        <v>20</v>
      </c>
      <c r="H991">
        <v>226</v>
      </c>
      <c r="I991">
        <f t="shared" si="91"/>
        <v>53.05</v>
      </c>
      <c r="J991" t="s">
        <v>21</v>
      </c>
      <c r="K991" t="s">
        <v>22</v>
      </c>
      <c r="L991">
        <v>1555390800</v>
      </c>
      <c r="M991">
        <v>1555822800</v>
      </c>
      <c r="N991" s="4">
        <f t="shared" si="92"/>
        <v>43571.208333333328</v>
      </c>
      <c r="O991" s="5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ht="16" x14ac:dyDescent="0.4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90"/>
        <v>88</v>
      </c>
      <c r="G992" t="s">
        <v>14</v>
      </c>
      <c r="H992">
        <v>64</v>
      </c>
      <c r="I992">
        <f t="shared" si="91"/>
        <v>106.86</v>
      </c>
      <c r="J992" t="s">
        <v>21</v>
      </c>
      <c r="K992" t="s">
        <v>22</v>
      </c>
      <c r="L992">
        <v>1456984800</v>
      </c>
      <c r="M992">
        <v>1458882000</v>
      </c>
      <c r="N992" s="4">
        <f t="shared" si="92"/>
        <v>42432.25</v>
      </c>
      <c r="O992" s="5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ht="16" x14ac:dyDescent="0.4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90"/>
        <v>113</v>
      </c>
      <c r="G993" t="s">
        <v>20</v>
      </c>
      <c r="H993">
        <v>241</v>
      </c>
      <c r="I993">
        <f t="shared" si="91"/>
        <v>46.02</v>
      </c>
      <c r="J993" t="s">
        <v>21</v>
      </c>
      <c r="K993" t="s">
        <v>22</v>
      </c>
      <c r="L993">
        <v>1411621200</v>
      </c>
      <c r="M993">
        <v>1411966800</v>
      </c>
      <c r="N993" s="4">
        <f t="shared" si="92"/>
        <v>41907.208333333336</v>
      </c>
      <c r="O993" s="5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ht="16" x14ac:dyDescent="0.4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90"/>
        <v>427</v>
      </c>
      <c r="G994" t="s">
        <v>20</v>
      </c>
      <c r="H994">
        <v>132</v>
      </c>
      <c r="I994">
        <f t="shared" si="91"/>
        <v>100.17</v>
      </c>
      <c r="J994" t="s">
        <v>21</v>
      </c>
      <c r="K994" t="s">
        <v>22</v>
      </c>
      <c r="L994">
        <v>1525669200</v>
      </c>
      <c r="M994">
        <v>1526878800</v>
      </c>
      <c r="N994" s="4">
        <f t="shared" si="92"/>
        <v>43227.208333333328</v>
      </c>
      <c r="O994" s="5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ht="16" x14ac:dyDescent="0.4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90"/>
        <v>78</v>
      </c>
      <c r="G995" t="s">
        <v>74</v>
      </c>
      <c r="H995">
        <v>75</v>
      </c>
      <c r="I99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4">
        <f t="shared" si="92"/>
        <v>42362.25</v>
      </c>
      <c r="O995" s="5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ht="16" x14ac:dyDescent="0.4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90"/>
        <v>52</v>
      </c>
      <c r="G996" t="s">
        <v>14</v>
      </c>
      <c r="H996">
        <v>842</v>
      </c>
      <c r="I996">
        <f t="shared" si="91"/>
        <v>87.97</v>
      </c>
      <c r="J996" t="s">
        <v>21</v>
      </c>
      <c r="K996" t="s">
        <v>22</v>
      </c>
      <c r="L996">
        <v>1413522000</v>
      </c>
      <c r="M996">
        <v>1414040400</v>
      </c>
      <c r="N996" s="4">
        <f t="shared" si="92"/>
        <v>41929.208333333336</v>
      </c>
      <c r="O996" s="5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ht="16" x14ac:dyDescent="0.4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90"/>
        <v>157</v>
      </c>
      <c r="G997" t="s">
        <v>20</v>
      </c>
      <c r="H997">
        <v>2043</v>
      </c>
      <c r="I997">
        <f t="shared" si="91"/>
        <v>75</v>
      </c>
      <c r="J997" t="s">
        <v>21</v>
      </c>
      <c r="K997" t="s">
        <v>22</v>
      </c>
      <c r="L997">
        <v>1541307600</v>
      </c>
      <c r="M997">
        <v>1543816800</v>
      </c>
      <c r="N997" s="4">
        <f t="shared" si="92"/>
        <v>43408.208333333328</v>
      </c>
      <c r="O997" s="5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16" x14ac:dyDescent="0.4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90"/>
        <v>73</v>
      </c>
      <c r="G998" t="s">
        <v>14</v>
      </c>
      <c r="H998">
        <v>112</v>
      </c>
      <c r="I998">
        <f t="shared" si="91"/>
        <v>42.98</v>
      </c>
      <c r="J998" t="s">
        <v>21</v>
      </c>
      <c r="K998" t="s">
        <v>22</v>
      </c>
      <c r="L998">
        <v>1357106400</v>
      </c>
      <c r="M998">
        <v>1359698400</v>
      </c>
      <c r="N998" s="4">
        <f t="shared" si="92"/>
        <v>41276.25</v>
      </c>
      <c r="O998" s="5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ht="16" x14ac:dyDescent="0.4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90"/>
        <v>61</v>
      </c>
      <c r="G999" t="s">
        <v>74</v>
      </c>
      <c r="H999">
        <v>139</v>
      </c>
      <c r="I999">
        <f t="shared" si="9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4">
        <f t="shared" si="92"/>
        <v>41659.25</v>
      </c>
      <c r="O999" s="5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ht="16" x14ac:dyDescent="0.4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90"/>
        <v>57</v>
      </c>
      <c r="G1000" t="s">
        <v>14</v>
      </c>
      <c r="H1000">
        <v>374</v>
      </c>
      <c r="I1000">
        <f t="shared" si="9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4">
        <f t="shared" si="92"/>
        <v>40220.25</v>
      </c>
      <c r="O1000" s="5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ht="16" x14ac:dyDescent="0.4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90"/>
        <v>57</v>
      </c>
      <c r="G1001" t="s">
        <v>74</v>
      </c>
      <c r="H1001">
        <v>1122</v>
      </c>
      <c r="I1001">
        <f t="shared" si="9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4">
        <f t="shared" si="92"/>
        <v>42550.208333333328</v>
      </c>
      <c r="O1001" s="5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/>
  <conditionalFormatting sqref="F1:F1048576">
    <cfRule type="colorScale" priority="1">
      <colorScale>
        <cfvo type="num" val="0"/>
        <cfvo type="num" val="100"/>
        <cfvo type="num" val="200"/>
        <color rgb="FFC00000"/>
        <color theme="9"/>
        <color theme="4"/>
      </colorScale>
    </cfRule>
  </conditionalFormatting>
  <conditionalFormatting sqref="G1:G1048576">
    <cfRule type="containsText" dxfId="11" priority="2" operator="containsText" text="canceled">
      <formula>NOT(ISERROR(SEARCH("canceled",G1)))</formula>
    </cfRule>
    <cfRule type="containsText" dxfId="10" priority="3" operator="containsText" text="successful">
      <formula>NOT(ISERROR(SEARCH("successful",G1)))</formula>
    </cfRule>
    <cfRule type="containsText" dxfId="9" priority="4" operator="containsText" text="failed">
      <formula>NOT(ISERROR(SEARCH("failed",G1)))</formula>
    </cfRule>
    <cfRule type="containsText" dxfId="8" priority="7" operator="containsText" text="live">
      <formula>NOT(ISERROR(SEARCH("live",G1)))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3DE19-EDB5-4022-96C0-26FB7F48C5F3}">
  <dimension ref="A1:F14"/>
  <sheetViews>
    <sheetView workbookViewId="0">
      <selection activeCell="E9" sqref="E9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6" t="s">
        <v>6</v>
      </c>
      <c r="B1" t="s">
        <v>2035</v>
      </c>
    </row>
    <row r="3" spans="1:6" x14ac:dyDescent="0.35">
      <c r="A3" s="6" t="s">
        <v>2038</v>
      </c>
      <c r="B3" s="6" t="s">
        <v>2039</v>
      </c>
    </row>
    <row r="4" spans="1:6" x14ac:dyDescent="0.35">
      <c r="A4" s="6" t="s">
        <v>2036</v>
      </c>
      <c r="B4" t="s">
        <v>74</v>
      </c>
      <c r="C4" t="s">
        <v>14</v>
      </c>
      <c r="D4" t="s">
        <v>47</v>
      </c>
      <c r="E4" t="s">
        <v>20</v>
      </c>
      <c r="F4" t="s">
        <v>2037</v>
      </c>
    </row>
    <row r="5" spans="1:6" x14ac:dyDescent="0.35">
      <c r="A5" s="7" t="s">
        <v>2040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7" t="s">
        <v>2041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7" t="s">
        <v>2042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7" t="s">
        <v>2043</v>
      </c>
      <c r="E8">
        <v>4</v>
      </c>
      <c r="F8">
        <v>4</v>
      </c>
    </row>
    <row r="9" spans="1:6" x14ac:dyDescent="0.35">
      <c r="A9" s="7" t="s">
        <v>2044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7" t="s">
        <v>2045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7" t="s">
        <v>2046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7" t="s">
        <v>2047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7" t="s">
        <v>2048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7" t="s">
        <v>2037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D43F4-235B-4FE6-B3B9-5851D04FA0A0}">
  <dimension ref="A1:F30"/>
  <sheetViews>
    <sheetView zoomScale="110" zoomScaleNormal="110" workbookViewId="0">
      <selection activeCell="F17" sqref="F17"/>
    </sheetView>
  </sheetViews>
  <sheetFormatPr defaultRowHeight="15.5" x14ac:dyDescent="0.35"/>
  <cols>
    <col min="1" max="1" width="19.58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6" t="s">
        <v>6</v>
      </c>
      <c r="B1" t="s">
        <v>2035</v>
      </c>
    </row>
    <row r="2" spans="1:6" x14ac:dyDescent="0.35">
      <c r="A2" s="6" t="s">
        <v>2029</v>
      </c>
      <c r="B2" t="s">
        <v>2035</v>
      </c>
    </row>
    <row r="4" spans="1:6" x14ac:dyDescent="0.35">
      <c r="A4" s="6" t="s">
        <v>2073</v>
      </c>
      <c r="B4" s="6" t="s">
        <v>2039</v>
      </c>
    </row>
    <row r="5" spans="1:6" x14ac:dyDescent="0.35">
      <c r="A5" s="6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2037</v>
      </c>
    </row>
    <row r="6" spans="1:6" x14ac:dyDescent="0.35">
      <c r="A6" s="7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7" t="s">
        <v>2050</v>
      </c>
      <c r="E7">
        <v>4</v>
      </c>
      <c r="F7">
        <v>4</v>
      </c>
    </row>
    <row r="8" spans="1:6" x14ac:dyDescent="0.35">
      <c r="A8" s="7" t="s">
        <v>2051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7" t="s">
        <v>2052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7" t="s">
        <v>2053</v>
      </c>
      <c r="C10">
        <v>8</v>
      </c>
      <c r="E10">
        <v>10</v>
      </c>
      <c r="F10">
        <v>18</v>
      </c>
    </row>
    <row r="11" spans="1:6" x14ac:dyDescent="0.35">
      <c r="A11" s="7" t="s">
        <v>2054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7" t="s">
        <v>2055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7" t="s">
        <v>2056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7" t="s">
        <v>2057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7" t="s">
        <v>2058</v>
      </c>
      <c r="C15">
        <v>3</v>
      </c>
      <c r="E15">
        <v>4</v>
      </c>
      <c r="F15">
        <v>7</v>
      </c>
    </row>
    <row r="16" spans="1:6" x14ac:dyDescent="0.35">
      <c r="A16" s="7" t="s">
        <v>2059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7" t="s">
        <v>2060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7" t="s">
        <v>2061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7" t="s">
        <v>2062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7" t="s">
        <v>2063</v>
      </c>
      <c r="C20">
        <v>4</v>
      </c>
      <c r="E20">
        <v>4</v>
      </c>
      <c r="F20">
        <v>8</v>
      </c>
    </row>
    <row r="21" spans="1:6" x14ac:dyDescent="0.35">
      <c r="A21" s="7" t="s">
        <v>2064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7" t="s">
        <v>2065</v>
      </c>
      <c r="C22">
        <v>9</v>
      </c>
      <c r="E22">
        <v>5</v>
      </c>
      <c r="F22">
        <v>14</v>
      </c>
    </row>
    <row r="23" spans="1:6" x14ac:dyDescent="0.35">
      <c r="A23" s="7" t="s">
        <v>2066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7" t="s">
        <v>2067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7" t="s">
        <v>2068</v>
      </c>
      <c r="C25">
        <v>7</v>
      </c>
      <c r="E25">
        <v>14</v>
      </c>
      <c r="F25">
        <v>21</v>
      </c>
    </row>
    <row r="26" spans="1:6" x14ac:dyDescent="0.35">
      <c r="A26" s="7" t="s">
        <v>2069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7" t="s">
        <v>2070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7" t="s">
        <v>2071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7" t="s">
        <v>2072</v>
      </c>
      <c r="E29">
        <v>3</v>
      </c>
      <c r="F29">
        <v>3</v>
      </c>
    </row>
    <row r="30" spans="1:6" x14ac:dyDescent="0.35">
      <c r="A30" s="7" t="s">
        <v>2037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089F1-B13A-4867-BF59-AB9CDAEF5E64}">
  <dimension ref="A1:E18"/>
  <sheetViews>
    <sheetView tabSelected="1" workbookViewId="0">
      <selection activeCell="A3" sqref="A3"/>
    </sheetView>
  </sheetViews>
  <sheetFormatPr defaultRowHeight="15.5" x14ac:dyDescent="0.35"/>
  <cols>
    <col min="1" max="1" width="27.58203125" bestFit="1" customWidth="1"/>
    <col min="2" max="2" width="15.08203125" bestFit="1" customWidth="1"/>
    <col min="3" max="3" width="5.5" bestFit="1" customWidth="1"/>
    <col min="4" max="4" width="9.25" bestFit="1" customWidth="1"/>
    <col min="5" max="6" width="10.58203125" bestFit="1" customWidth="1"/>
  </cols>
  <sheetData>
    <row r="1" spans="1:5" x14ac:dyDescent="0.35">
      <c r="A1" s="6" t="s">
        <v>2029</v>
      </c>
      <c r="B1" t="s">
        <v>2035</v>
      </c>
    </row>
    <row r="2" spans="1:5" x14ac:dyDescent="0.35">
      <c r="A2" s="6" t="s">
        <v>2074</v>
      </c>
      <c r="B2" t="s">
        <v>2115</v>
      </c>
    </row>
    <row r="4" spans="1:5" x14ac:dyDescent="0.35">
      <c r="A4" s="6" t="s">
        <v>2038</v>
      </c>
      <c r="B4" s="6" t="s">
        <v>2039</v>
      </c>
    </row>
    <row r="5" spans="1:5" x14ac:dyDescent="0.35">
      <c r="A5" s="6" t="s">
        <v>2036</v>
      </c>
      <c r="B5" t="s">
        <v>74</v>
      </c>
      <c r="C5" t="s">
        <v>14</v>
      </c>
      <c r="D5" t="s">
        <v>20</v>
      </c>
      <c r="E5" t="s">
        <v>2037</v>
      </c>
    </row>
    <row r="6" spans="1:5" x14ac:dyDescent="0.35">
      <c r="A6" s="7" t="s">
        <v>2075</v>
      </c>
      <c r="B6" s="12">
        <v>2</v>
      </c>
      <c r="C6" s="12">
        <v>4</v>
      </c>
      <c r="D6" s="12">
        <v>9</v>
      </c>
      <c r="E6" s="12">
        <v>15</v>
      </c>
    </row>
    <row r="7" spans="1:5" x14ac:dyDescent="0.35">
      <c r="A7" s="7" t="s">
        <v>2076</v>
      </c>
      <c r="B7" s="12"/>
      <c r="C7" s="12">
        <v>2</v>
      </c>
      <c r="D7" s="12">
        <v>5</v>
      </c>
      <c r="E7" s="12">
        <v>7</v>
      </c>
    </row>
    <row r="8" spans="1:5" x14ac:dyDescent="0.35">
      <c r="A8" s="7" t="s">
        <v>2077</v>
      </c>
      <c r="B8" s="12"/>
      <c r="C8" s="12">
        <v>4</v>
      </c>
      <c r="D8" s="12">
        <v>7</v>
      </c>
      <c r="E8" s="12">
        <v>11</v>
      </c>
    </row>
    <row r="9" spans="1:5" x14ac:dyDescent="0.35">
      <c r="A9" s="7" t="s">
        <v>2078</v>
      </c>
      <c r="B9" s="12"/>
      <c r="C9" s="12">
        <v>4</v>
      </c>
      <c r="D9" s="12">
        <v>10</v>
      </c>
      <c r="E9" s="12">
        <v>14</v>
      </c>
    </row>
    <row r="10" spans="1:5" x14ac:dyDescent="0.35">
      <c r="A10" s="7" t="s">
        <v>2079</v>
      </c>
      <c r="B10" s="12">
        <v>1</v>
      </c>
      <c r="C10" s="12">
        <v>1</v>
      </c>
      <c r="D10" s="12">
        <v>4</v>
      </c>
      <c r="E10" s="12">
        <v>6</v>
      </c>
    </row>
    <row r="11" spans="1:5" x14ac:dyDescent="0.35">
      <c r="A11" s="7" t="s">
        <v>2080</v>
      </c>
      <c r="B11" s="12"/>
      <c r="C11" s="12">
        <v>4</v>
      </c>
      <c r="D11" s="12">
        <v>4</v>
      </c>
      <c r="E11" s="12">
        <v>8</v>
      </c>
    </row>
    <row r="12" spans="1:5" x14ac:dyDescent="0.35">
      <c r="A12" s="7" t="s">
        <v>2081</v>
      </c>
      <c r="B12" s="12"/>
      <c r="C12" s="12">
        <v>5</v>
      </c>
      <c r="D12" s="12">
        <v>4</v>
      </c>
      <c r="E12" s="12">
        <v>9</v>
      </c>
    </row>
    <row r="13" spans="1:5" x14ac:dyDescent="0.35">
      <c r="A13" s="7" t="s">
        <v>2082</v>
      </c>
      <c r="B13" s="12"/>
      <c r="C13" s="12">
        <v>3</v>
      </c>
      <c r="D13" s="12">
        <v>1</v>
      </c>
      <c r="E13" s="12">
        <v>4</v>
      </c>
    </row>
    <row r="14" spans="1:5" x14ac:dyDescent="0.35">
      <c r="A14" s="7" t="s">
        <v>2083</v>
      </c>
      <c r="B14" s="12"/>
      <c r="C14" s="12">
        <v>1</v>
      </c>
      <c r="D14" s="12">
        <v>4</v>
      </c>
      <c r="E14" s="12">
        <v>5</v>
      </c>
    </row>
    <row r="15" spans="1:5" x14ac:dyDescent="0.35">
      <c r="A15" s="7" t="s">
        <v>2084</v>
      </c>
      <c r="B15" s="12">
        <v>1</v>
      </c>
      <c r="C15" s="12">
        <v>2</v>
      </c>
      <c r="D15" s="12">
        <v>8</v>
      </c>
      <c r="E15" s="12">
        <v>11</v>
      </c>
    </row>
    <row r="16" spans="1:5" x14ac:dyDescent="0.35">
      <c r="A16" s="7" t="s">
        <v>2085</v>
      </c>
      <c r="B16" s="12"/>
      <c r="C16" s="12">
        <v>1</v>
      </c>
      <c r="D16" s="12">
        <v>6</v>
      </c>
      <c r="E16" s="12">
        <v>7</v>
      </c>
    </row>
    <row r="17" spans="1:5" x14ac:dyDescent="0.35">
      <c r="A17" s="7" t="s">
        <v>2086</v>
      </c>
      <c r="B17" s="12"/>
      <c r="C17" s="12">
        <v>5</v>
      </c>
      <c r="D17" s="12">
        <v>5</v>
      </c>
      <c r="E17" s="12">
        <v>10</v>
      </c>
    </row>
    <row r="18" spans="1:5" x14ac:dyDescent="0.35">
      <c r="A18" s="7" t="s">
        <v>2037</v>
      </c>
      <c r="B18" s="12">
        <v>4</v>
      </c>
      <c r="C18" s="12">
        <v>36</v>
      </c>
      <c r="D18" s="12">
        <v>67</v>
      </c>
      <c r="E18" s="12">
        <v>107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3A4C6-3827-4BEA-9887-C164DF8D3C5B}">
  <dimension ref="A1:H13"/>
  <sheetViews>
    <sheetView workbookViewId="0">
      <selection activeCell="A12" sqref="A6:E12"/>
    </sheetView>
  </sheetViews>
  <sheetFormatPr defaultRowHeight="15.5" x14ac:dyDescent="0.35"/>
  <cols>
    <col min="1" max="1" width="26.4140625" bestFit="1" customWidth="1"/>
    <col min="2" max="2" width="16.33203125" bestFit="1" customWidth="1"/>
    <col min="3" max="3" width="13" bestFit="1" customWidth="1"/>
    <col min="4" max="4" width="15.58203125" bestFit="1" customWidth="1"/>
    <col min="5" max="5" width="11.9140625" bestFit="1" customWidth="1"/>
    <col min="6" max="6" width="18.83203125" bestFit="1" customWidth="1"/>
    <col min="7" max="7" width="15.4140625" bestFit="1" customWidth="1"/>
    <col min="8" max="8" width="18.08203125" bestFit="1" customWidth="1"/>
  </cols>
  <sheetData>
    <row r="1" spans="1:8" s="8" customFormat="1" x14ac:dyDescent="0.35">
      <c r="A1" s="8" t="s">
        <v>2087</v>
      </c>
      <c r="B1" s="7" t="s">
        <v>2088</v>
      </c>
      <c r="C1" s="7" t="s">
        <v>2089</v>
      </c>
      <c r="D1" s="7" t="s">
        <v>2090</v>
      </c>
      <c r="E1" s="7" t="s">
        <v>2091</v>
      </c>
      <c r="F1" s="7" t="s">
        <v>2092</v>
      </c>
      <c r="G1" s="7" t="s">
        <v>2093</v>
      </c>
      <c r="H1" s="7" t="s">
        <v>2094</v>
      </c>
    </row>
    <row r="2" spans="1:8" x14ac:dyDescent="0.35">
      <c r="A2" t="s">
        <v>2095</v>
      </c>
      <c r="B2">
        <f>COUNTIFS(Crowdfunding!$G:$G,"=successful",Crowdfunding!$D:$D,"&lt;1000")</f>
        <v>30</v>
      </c>
      <c r="C2">
        <f>COUNTIFS(Crowdfunding!G:G,"=failed",Crowdfunding!D:D,"&lt;1000")</f>
        <v>20</v>
      </c>
      <c r="D2">
        <f>COUNTIFS(Crowdfunding!G:G,"=canceled",Crowdfunding!D:D,"&lt;1000")</f>
        <v>1</v>
      </c>
      <c r="E2">
        <f>SUM(B2:D2)</f>
        <v>51</v>
      </c>
      <c r="F2" s="9">
        <f>B2/E2</f>
        <v>0.58823529411764708</v>
      </c>
      <c r="G2" s="9">
        <f>C2/E2</f>
        <v>0.39215686274509803</v>
      </c>
      <c r="H2" s="9">
        <f>D2/E2</f>
        <v>1.9607843137254902E-2</v>
      </c>
    </row>
    <row r="3" spans="1:8" x14ac:dyDescent="0.35">
      <c r="A3" t="s">
        <v>2096</v>
      </c>
      <c r="B3">
        <f>COUNTIFS(Crowdfunding!$G:$G,"=successful",Crowdfunding!$D:$D,"&gt;=1000",Crowdfunding!$D:$D,"&lt;=4999")</f>
        <v>191</v>
      </c>
      <c r="C3">
        <f>COUNTIFS(Crowdfunding!$G:$G,"=failed",Crowdfunding!$D:$D,"&gt;=1000",Crowdfunding!$D:$D,"&lt;=4999")</f>
        <v>38</v>
      </c>
      <c r="D3">
        <f>COUNTIFS(Crowdfunding!$G:$G,"=canceled",Crowdfunding!$D:$D,"&gt;=1000",Crowdfunding!$D:$D,"&lt;=4999")</f>
        <v>2</v>
      </c>
      <c r="E3">
        <f t="shared" ref="E3:E13" si="0">SUM(B3:D3)</f>
        <v>231</v>
      </c>
      <c r="F3" s="9">
        <f t="shared" ref="F3:F13" si="1">B3/E3</f>
        <v>0.82683982683982682</v>
      </c>
      <c r="G3" s="9">
        <f t="shared" ref="G3:G13" si="2">C3/E3</f>
        <v>0.16450216450216451</v>
      </c>
      <c r="H3" s="9">
        <f t="shared" ref="H3:H13" si="3">D3/E3</f>
        <v>8.658008658008658E-3</v>
      </c>
    </row>
    <row r="4" spans="1:8" x14ac:dyDescent="0.35">
      <c r="A4" t="s">
        <v>2097</v>
      </c>
      <c r="B4">
        <f>COUNTIFS(Crowdfunding!$G:$G,"=successful",Crowdfunding!$D:$D,"&gt;=5000",Crowdfunding!$D:$D,"&lt;=9999")</f>
        <v>164</v>
      </c>
      <c r="C4">
        <f>COUNTIFS(Crowdfunding!$G:$G,"=failed",Crowdfunding!$D:$D,"&gt;=5000",Crowdfunding!$D:$D,"&lt;=9999")</f>
        <v>126</v>
      </c>
      <c r="D4">
        <f>COUNTIFS(Crowdfunding!$G:$G,"=canceled",Crowdfunding!$D:$D,"&gt;=5000",Crowdfunding!$D:$D,"&lt;=9999")</f>
        <v>25</v>
      </c>
      <c r="E4">
        <f t="shared" si="0"/>
        <v>315</v>
      </c>
      <c r="F4" s="9">
        <f t="shared" si="1"/>
        <v>0.52063492063492067</v>
      </c>
      <c r="G4" s="9">
        <f t="shared" si="2"/>
        <v>0.4</v>
      </c>
      <c r="H4" s="9">
        <f t="shared" si="3"/>
        <v>7.9365079365079361E-2</v>
      </c>
    </row>
    <row r="5" spans="1:8" x14ac:dyDescent="0.35">
      <c r="A5" t="s">
        <v>2098</v>
      </c>
      <c r="B5">
        <f>COUNTIFS(Crowdfunding!$G:$G,"=successful",Crowdfunding!$D:$D,"&gt;=10000",Crowdfunding!$D:$D,"&lt;=14999")</f>
        <v>4</v>
      </c>
      <c r="C5">
        <f>COUNTIFS(Crowdfunding!$G:$G,"=failed",Crowdfunding!$D:$D,"&gt;=10000",Crowdfunding!$D:$D,"&lt;=14999")</f>
        <v>5</v>
      </c>
      <c r="D5">
        <f>COUNTIFS(Crowdfunding!$G:$G,"=canceled",Crowdfunding!$D:$D,"&gt;=10000",Crowdfunding!$D:$D,"&lt;=14999")</f>
        <v>0</v>
      </c>
      <c r="E5">
        <f t="shared" si="0"/>
        <v>9</v>
      </c>
      <c r="F5" s="9">
        <f t="shared" si="1"/>
        <v>0.44444444444444442</v>
      </c>
      <c r="G5" s="9">
        <f t="shared" si="2"/>
        <v>0.55555555555555558</v>
      </c>
      <c r="H5" s="9">
        <f t="shared" si="3"/>
        <v>0</v>
      </c>
    </row>
    <row r="6" spans="1:8" x14ac:dyDescent="0.35">
      <c r="A6" t="s">
        <v>2099</v>
      </c>
      <c r="B6">
        <f>COUNTIFS(Crowdfunding!$G:$G,"=successful",Crowdfunding!$D:$D,"&gt;=15000",Crowdfunding!$D:$D,"&lt;=19999")</f>
        <v>10</v>
      </c>
      <c r="C6">
        <f>COUNTIFS(Crowdfunding!$G:$G,"=failed",Crowdfunding!$D:$D,"&gt;=15000",Crowdfunding!$D:$D,"&lt;=19999")</f>
        <v>0</v>
      </c>
      <c r="D6">
        <f>COUNTIFS(Crowdfunding!$G:$G,"=canceled",Crowdfunding!$D:$D,"&gt;=15000",Crowdfunding!$D:$D,"&lt;=19999")</f>
        <v>0</v>
      </c>
      <c r="E6">
        <f t="shared" si="0"/>
        <v>10</v>
      </c>
      <c r="F6" s="9">
        <f t="shared" si="1"/>
        <v>1</v>
      </c>
      <c r="G6" s="9">
        <f t="shared" si="2"/>
        <v>0</v>
      </c>
      <c r="H6" s="9">
        <f t="shared" si="3"/>
        <v>0</v>
      </c>
    </row>
    <row r="7" spans="1:8" x14ac:dyDescent="0.35">
      <c r="A7" t="s">
        <v>2100</v>
      </c>
      <c r="B7">
        <f>COUNTIFS(Crowdfunding!$G:$G,"=successful",Crowdfunding!$D:$D,"&gt;=20000",Crowdfunding!$D:$D,"&lt;=24999")</f>
        <v>7</v>
      </c>
      <c r="C7">
        <f>COUNTIFS(Crowdfunding!$G:$G,"=failed",Crowdfunding!$D:$D,"&gt;=20000",Crowdfunding!$D:$D,"&lt;=24999")</f>
        <v>0</v>
      </c>
      <c r="D7">
        <f>COUNTIFS(Crowdfunding!$G:$G,"=canceled",Crowdfunding!$D:$D,"&gt;=20000",Crowdfunding!$D:$D,"&lt;=24999")</f>
        <v>0</v>
      </c>
      <c r="E7">
        <f t="shared" si="0"/>
        <v>7</v>
      </c>
      <c r="F7" s="9">
        <f t="shared" si="1"/>
        <v>1</v>
      </c>
      <c r="G7" s="9">
        <f t="shared" si="2"/>
        <v>0</v>
      </c>
      <c r="H7" s="9">
        <f t="shared" si="3"/>
        <v>0</v>
      </c>
    </row>
    <row r="8" spans="1:8" x14ac:dyDescent="0.35">
      <c r="A8" t="s">
        <v>2101</v>
      </c>
      <c r="B8">
        <f>COUNTIFS(Crowdfunding!$G:$G,"=successful",Crowdfunding!$D:$D,"&gt;=25000",Crowdfunding!$D:$D,"&lt;=29999")</f>
        <v>11</v>
      </c>
      <c r="C8">
        <f>COUNTIFS(Crowdfunding!$G:$G,"=failed",Crowdfunding!$D:$D,"&gt;=25000",Crowdfunding!$D:$D,"&lt;=29999")</f>
        <v>3</v>
      </c>
      <c r="D8">
        <f>COUNTIFS(Crowdfunding!$G:$G,"=canceled",Crowdfunding!$D:$D,"&gt;=25000",Crowdfunding!$D:$D,"&lt;=29999")</f>
        <v>0</v>
      </c>
      <c r="E8">
        <f t="shared" si="0"/>
        <v>14</v>
      </c>
      <c r="F8" s="9">
        <f t="shared" si="1"/>
        <v>0.7857142857142857</v>
      </c>
      <c r="G8" s="9">
        <f t="shared" si="2"/>
        <v>0.21428571428571427</v>
      </c>
      <c r="H8" s="9">
        <f t="shared" si="3"/>
        <v>0</v>
      </c>
    </row>
    <row r="9" spans="1:8" x14ac:dyDescent="0.35">
      <c r="A9" t="s">
        <v>2102</v>
      </c>
      <c r="B9">
        <f>COUNTIFS(Crowdfunding!$G:$G,"=successful",Crowdfunding!$D:$D,"&gt;=30000",Crowdfunding!$D:$D,"&lt;=34999")</f>
        <v>7</v>
      </c>
      <c r="C9">
        <f>COUNTIFS(Crowdfunding!$G:$G,"=failed",Crowdfunding!$D:$D,"&gt;=30000",Crowdfunding!$D:$D,"&lt;=34999")</f>
        <v>0</v>
      </c>
      <c r="D9">
        <f>COUNTIFS(Crowdfunding!$G:$G,"=canceled",Crowdfunding!$D:$D,"&gt;=30000",Crowdfunding!$D:$D,"&lt;=34999")</f>
        <v>0</v>
      </c>
      <c r="E9">
        <f t="shared" si="0"/>
        <v>7</v>
      </c>
      <c r="F9" s="9">
        <f t="shared" si="1"/>
        <v>1</v>
      </c>
      <c r="G9" s="9">
        <f t="shared" si="2"/>
        <v>0</v>
      </c>
      <c r="H9" s="9">
        <f t="shared" si="3"/>
        <v>0</v>
      </c>
    </row>
    <row r="10" spans="1:8" x14ac:dyDescent="0.35">
      <c r="A10" t="s">
        <v>2103</v>
      </c>
      <c r="B10">
        <f>COUNTIFS(Crowdfunding!$G:$G,"=successful",Crowdfunding!$D:$D,"&gt;=35000",Crowdfunding!$D:$D,"&lt;=39999")</f>
        <v>8</v>
      </c>
      <c r="C10">
        <f>COUNTIFS(Crowdfunding!$G:$G,"=failed",Crowdfunding!$D:$D,"&gt;=35000",Crowdfunding!$D:$D,"&lt;=39999")</f>
        <v>3</v>
      </c>
      <c r="D10">
        <f>COUNTIFS(Crowdfunding!$G:$G,"=canceled",Crowdfunding!$D:$D,"&gt;=35000",Crowdfunding!$D:$D,"&lt;=39999")</f>
        <v>1</v>
      </c>
      <c r="E10">
        <f t="shared" si="0"/>
        <v>12</v>
      </c>
      <c r="F10" s="9">
        <f t="shared" si="1"/>
        <v>0.66666666666666663</v>
      </c>
      <c r="G10" s="9">
        <f t="shared" si="2"/>
        <v>0.25</v>
      </c>
      <c r="H10" s="9">
        <f t="shared" si="3"/>
        <v>8.3333333333333329E-2</v>
      </c>
    </row>
    <row r="11" spans="1:8" x14ac:dyDescent="0.35">
      <c r="A11" t="s">
        <v>2104</v>
      </c>
      <c r="B11">
        <f>COUNTIFS(Crowdfunding!$G:$G,"=successful",Crowdfunding!$D:$D,"&gt;=40000",Crowdfunding!$D:$D,"&lt;=44999")</f>
        <v>11</v>
      </c>
      <c r="C11">
        <f>COUNTIFS(Crowdfunding!$G:$G,"=failed",Crowdfunding!$D:$D,"&gt;=40000",Crowdfunding!$D:$D,"&lt;=44999")</f>
        <v>3</v>
      </c>
      <c r="D11">
        <f>COUNTIFS(Crowdfunding!$G:$G,"=canceled",Crowdfunding!$D:$D,"&gt;=40000",Crowdfunding!$D:$D,"&lt;=44999")</f>
        <v>0</v>
      </c>
      <c r="E11">
        <f t="shared" si="0"/>
        <v>14</v>
      </c>
      <c r="F11" s="9">
        <f t="shared" si="1"/>
        <v>0.7857142857142857</v>
      </c>
      <c r="G11" s="9">
        <f t="shared" si="2"/>
        <v>0.21428571428571427</v>
      </c>
      <c r="H11" s="9">
        <f t="shared" si="3"/>
        <v>0</v>
      </c>
    </row>
    <row r="12" spans="1:8" x14ac:dyDescent="0.35">
      <c r="A12" t="s">
        <v>2106</v>
      </c>
      <c r="B12">
        <f>COUNTIFS(Crowdfunding!$G:$G,"=successful",Crowdfunding!$D:$D,"&gt;=45000",Crowdfunding!$D:$D,"&lt;=49999")</f>
        <v>8</v>
      </c>
      <c r="C12">
        <f>COUNTIFS(Crowdfunding!$G:$G,"=failed",Crowdfunding!$D:$D,"&gt;=45000",Crowdfunding!$D:$D,"&lt;=49999")</f>
        <v>3</v>
      </c>
      <c r="D12">
        <f>COUNTIFS(Crowdfunding!$G:$G,"=canceled",Crowdfunding!$D:$D,"&gt;=45000",Crowdfunding!$D:$D,"&lt;=49999")</f>
        <v>0</v>
      </c>
      <c r="E12">
        <f>SUM(B12:D12)</f>
        <v>11</v>
      </c>
      <c r="F12" s="9">
        <f>B12/E12</f>
        <v>0.72727272727272729</v>
      </c>
      <c r="G12" s="9">
        <f>C12/E12</f>
        <v>0.27272727272727271</v>
      </c>
      <c r="H12" s="9">
        <f>D12/E12</f>
        <v>0</v>
      </c>
    </row>
    <row r="13" spans="1:8" x14ac:dyDescent="0.35">
      <c r="A13" t="s">
        <v>2105</v>
      </c>
      <c r="B13">
        <f>COUNTIFS(Crowdfunding!$G:$G,"=successful",Crowdfunding!$D:$D,"&gt;=50000")</f>
        <v>114</v>
      </c>
      <c r="C13">
        <f>COUNTIFS(Crowdfunding!$G:$G,"=failed",Crowdfunding!$D:$D,"&gt;=50000")</f>
        <v>163</v>
      </c>
      <c r="D13">
        <f>COUNTIFS(Crowdfunding!$G:$G,"=canceled",Crowdfunding!$D:$D,"&gt;=50000")</f>
        <v>28</v>
      </c>
      <c r="E13">
        <f t="shared" si="0"/>
        <v>305</v>
      </c>
      <c r="F13" s="9">
        <f t="shared" si="1"/>
        <v>0.3737704918032787</v>
      </c>
      <c r="G13" s="9">
        <f t="shared" si="2"/>
        <v>0.53442622950819674</v>
      </c>
      <c r="H13" s="9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A2796-2B7C-492E-8780-11CEB001FAAE}">
  <dimension ref="A1:K566"/>
  <sheetViews>
    <sheetView workbookViewId="0">
      <selection activeCell="G9" sqref="G9"/>
    </sheetView>
  </sheetViews>
  <sheetFormatPr defaultRowHeight="15.5" x14ac:dyDescent="0.35"/>
  <cols>
    <col min="2" max="2" width="13.08203125" bestFit="1" customWidth="1"/>
    <col min="5" max="5" width="13.08203125" bestFit="1" customWidth="1"/>
  </cols>
  <sheetData>
    <row r="1" spans="1:11" x14ac:dyDescent="0.35">
      <c r="A1" s="1" t="s">
        <v>4</v>
      </c>
      <c r="B1" s="1" t="s">
        <v>5</v>
      </c>
      <c r="D1" s="1" t="s">
        <v>4</v>
      </c>
      <c r="E1" s="1" t="s">
        <v>5</v>
      </c>
      <c r="G1" s="11" t="s">
        <v>2112</v>
      </c>
      <c r="H1" s="11"/>
      <c r="J1" s="11" t="s">
        <v>2113</v>
      </c>
      <c r="K1" s="11"/>
    </row>
    <row r="2" spans="1:11" x14ac:dyDescent="0.35">
      <c r="A2" t="s">
        <v>20</v>
      </c>
      <c r="B2">
        <v>158</v>
      </c>
      <c r="D2" t="s">
        <v>14</v>
      </c>
      <c r="E2">
        <v>0</v>
      </c>
      <c r="G2" s="10" t="s">
        <v>2107</v>
      </c>
      <c r="H2" s="10">
        <f>AVERAGE(B2:B566)</f>
        <v>851.14690265486729</v>
      </c>
      <c r="J2" s="10" t="s">
        <v>2107</v>
      </c>
      <c r="K2" s="10">
        <f>AVERAGE($E$2:$E$365)</f>
        <v>585.61538461538464</v>
      </c>
    </row>
    <row r="3" spans="1:11" x14ac:dyDescent="0.35">
      <c r="A3" t="s">
        <v>20</v>
      </c>
      <c r="B3">
        <v>1425</v>
      </c>
      <c r="D3" t="s">
        <v>14</v>
      </c>
      <c r="E3">
        <v>24</v>
      </c>
      <c r="G3" s="10" t="s">
        <v>2108</v>
      </c>
      <c r="H3" s="10">
        <f>MEDIAN(B2:B566)</f>
        <v>201</v>
      </c>
      <c r="J3" s="10" t="s">
        <v>2108</v>
      </c>
      <c r="K3" s="10">
        <f>MEDIAN($E$2:$E$365)</f>
        <v>114.5</v>
      </c>
    </row>
    <row r="4" spans="1:11" x14ac:dyDescent="0.35">
      <c r="A4" t="s">
        <v>20</v>
      </c>
      <c r="B4">
        <v>174</v>
      </c>
      <c r="D4" t="s">
        <v>14</v>
      </c>
      <c r="E4">
        <v>53</v>
      </c>
      <c r="G4" s="10" t="s">
        <v>2109</v>
      </c>
      <c r="H4" s="10">
        <f>MIN(B2:B566)</f>
        <v>16</v>
      </c>
      <c r="J4" s="10" t="s">
        <v>2109</v>
      </c>
      <c r="K4" s="10">
        <f>MIN($E$2:$E$365)</f>
        <v>0</v>
      </c>
    </row>
    <row r="5" spans="1:11" x14ac:dyDescent="0.35">
      <c r="A5" t="s">
        <v>20</v>
      </c>
      <c r="B5">
        <v>227</v>
      </c>
      <c r="D5" t="s">
        <v>14</v>
      </c>
      <c r="E5">
        <v>18</v>
      </c>
      <c r="G5" s="10" t="s">
        <v>2110</v>
      </c>
      <c r="H5" s="10">
        <f>MAX(B2:B566)</f>
        <v>7295</v>
      </c>
      <c r="J5" s="10" t="s">
        <v>2110</v>
      </c>
      <c r="K5" s="10">
        <f>MAX($E$2:$E$365)</f>
        <v>6080</v>
      </c>
    </row>
    <row r="6" spans="1:11" x14ac:dyDescent="0.35">
      <c r="A6" t="s">
        <v>20</v>
      </c>
      <c r="B6">
        <v>220</v>
      </c>
      <c r="D6" t="s">
        <v>14</v>
      </c>
      <c r="E6">
        <v>44</v>
      </c>
      <c r="G6" s="10" t="s">
        <v>2111</v>
      </c>
      <c r="H6" s="10">
        <f>_xlfn.VAR.P(B2:B566)</f>
        <v>1603373.7324019109</v>
      </c>
      <c r="J6" s="10" t="s">
        <v>2111</v>
      </c>
      <c r="K6" s="10">
        <f>VAR($E$2:$E$365)</f>
        <v>924113.45496927318</v>
      </c>
    </row>
    <row r="7" spans="1:11" x14ac:dyDescent="0.35">
      <c r="A7" t="s">
        <v>20</v>
      </c>
      <c r="B7">
        <v>98</v>
      </c>
      <c r="D7" t="s">
        <v>14</v>
      </c>
      <c r="E7">
        <v>27</v>
      </c>
      <c r="G7" s="10" t="s">
        <v>2114</v>
      </c>
      <c r="H7" s="10">
        <f>_xlfn.STDEV.P(B2:B566)</f>
        <v>1266.2439466397898</v>
      </c>
      <c r="J7" s="10" t="s">
        <v>2114</v>
      </c>
      <c r="K7" s="10">
        <f>_xlfn.STDEV.P($E$2:$E$365)</f>
        <v>959.98681331637863</v>
      </c>
    </row>
    <row r="8" spans="1:11" x14ac:dyDescent="0.35">
      <c r="A8" t="s">
        <v>20</v>
      </c>
      <c r="B8">
        <v>100</v>
      </c>
      <c r="D8" t="s">
        <v>14</v>
      </c>
      <c r="E8">
        <v>55</v>
      </c>
    </row>
    <row r="9" spans="1:11" x14ac:dyDescent="0.35">
      <c r="A9" t="s">
        <v>20</v>
      </c>
      <c r="B9">
        <v>1249</v>
      </c>
      <c r="D9" t="s">
        <v>14</v>
      </c>
      <c r="E9">
        <v>200</v>
      </c>
    </row>
    <row r="10" spans="1:11" x14ac:dyDescent="0.35">
      <c r="A10" t="s">
        <v>20</v>
      </c>
      <c r="B10">
        <v>1396</v>
      </c>
      <c r="D10" t="s">
        <v>14</v>
      </c>
      <c r="E10">
        <v>452</v>
      </c>
    </row>
    <row r="11" spans="1:11" x14ac:dyDescent="0.35">
      <c r="A11" t="s">
        <v>20</v>
      </c>
      <c r="B11">
        <v>890</v>
      </c>
      <c r="D11" t="s">
        <v>14</v>
      </c>
      <c r="E11">
        <v>674</v>
      </c>
    </row>
    <row r="12" spans="1:11" x14ac:dyDescent="0.35">
      <c r="A12" t="s">
        <v>20</v>
      </c>
      <c r="B12">
        <v>142</v>
      </c>
      <c r="D12" t="s">
        <v>14</v>
      </c>
      <c r="E12">
        <v>558</v>
      </c>
    </row>
    <row r="13" spans="1:11" x14ac:dyDescent="0.35">
      <c r="A13" t="s">
        <v>20</v>
      </c>
      <c r="B13">
        <v>2673</v>
      </c>
      <c r="D13" t="s">
        <v>14</v>
      </c>
      <c r="E13">
        <v>15</v>
      </c>
    </row>
    <row r="14" spans="1:11" x14ac:dyDescent="0.35">
      <c r="A14" t="s">
        <v>20</v>
      </c>
      <c r="B14">
        <v>163</v>
      </c>
      <c r="D14" t="s">
        <v>14</v>
      </c>
      <c r="E14">
        <v>2307</v>
      </c>
    </row>
    <row r="15" spans="1:11" x14ac:dyDescent="0.35">
      <c r="A15" t="s">
        <v>20</v>
      </c>
      <c r="B15">
        <v>2220</v>
      </c>
      <c r="D15" t="s">
        <v>14</v>
      </c>
      <c r="E15">
        <v>88</v>
      </c>
    </row>
    <row r="16" spans="1:11" x14ac:dyDescent="0.35">
      <c r="A16" t="s">
        <v>20</v>
      </c>
      <c r="B16">
        <v>1606</v>
      </c>
      <c r="D16" t="s">
        <v>14</v>
      </c>
      <c r="E16">
        <v>48</v>
      </c>
    </row>
    <row r="17" spans="1:5" x14ac:dyDescent="0.35">
      <c r="A17" t="s">
        <v>20</v>
      </c>
      <c r="B17">
        <v>129</v>
      </c>
      <c r="D17" t="s">
        <v>14</v>
      </c>
      <c r="E17">
        <v>1</v>
      </c>
    </row>
    <row r="18" spans="1:5" x14ac:dyDescent="0.35">
      <c r="A18" t="s">
        <v>20</v>
      </c>
      <c r="B18">
        <v>226</v>
      </c>
      <c r="D18" t="s">
        <v>14</v>
      </c>
      <c r="E18">
        <v>1467</v>
      </c>
    </row>
    <row r="19" spans="1:5" x14ac:dyDescent="0.35">
      <c r="A19" t="s">
        <v>20</v>
      </c>
      <c r="B19">
        <v>5419</v>
      </c>
      <c r="D19" t="s">
        <v>14</v>
      </c>
      <c r="E19">
        <v>75</v>
      </c>
    </row>
    <row r="20" spans="1:5" x14ac:dyDescent="0.35">
      <c r="A20" t="s">
        <v>20</v>
      </c>
      <c r="B20">
        <v>165</v>
      </c>
      <c r="D20" t="s">
        <v>14</v>
      </c>
      <c r="E20">
        <v>120</v>
      </c>
    </row>
    <row r="21" spans="1:5" x14ac:dyDescent="0.35">
      <c r="A21" t="s">
        <v>20</v>
      </c>
      <c r="B21">
        <v>1965</v>
      </c>
      <c r="D21" t="s">
        <v>14</v>
      </c>
      <c r="E21">
        <v>2253</v>
      </c>
    </row>
    <row r="22" spans="1:5" x14ac:dyDescent="0.35">
      <c r="A22" t="s">
        <v>20</v>
      </c>
      <c r="B22">
        <v>16</v>
      </c>
      <c r="D22" t="s">
        <v>14</v>
      </c>
      <c r="E22">
        <v>5</v>
      </c>
    </row>
    <row r="23" spans="1:5" x14ac:dyDescent="0.35">
      <c r="A23" t="s">
        <v>20</v>
      </c>
      <c r="B23">
        <v>107</v>
      </c>
      <c r="D23" t="s">
        <v>14</v>
      </c>
      <c r="E23">
        <v>38</v>
      </c>
    </row>
    <row r="24" spans="1:5" x14ac:dyDescent="0.35">
      <c r="A24" t="s">
        <v>20</v>
      </c>
      <c r="B24">
        <v>134</v>
      </c>
      <c r="D24" t="s">
        <v>14</v>
      </c>
      <c r="E24">
        <v>12</v>
      </c>
    </row>
    <row r="25" spans="1:5" x14ac:dyDescent="0.35">
      <c r="A25" t="s">
        <v>20</v>
      </c>
      <c r="B25">
        <v>198</v>
      </c>
      <c r="D25" t="s">
        <v>14</v>
      </c>
      <c r="E25">
        <v>1684</v>
      </c>
    </row>
    <row r="26" spans="1:5" x14ac:dyDescent="0.35">
      <c r="A26" t="s">
        <v>20</v>
      </c>
      <c r="B26">
        <v>111</v>
      </c>
      <c r="D26" t="s">
        <v>14</v>
      </c>
      <c r="E26">
        <v>56</v>
      </c>
    </row>
    <row r="27" spans="1:5" x14ac:dyDescent="0.35">
      <c r="A27" t="s">
        <v>20</v>
      </c>
      <c r="B27">
        <v>222</v>
      </c>
      <c r="D27" t="s">
        <v>14</v>
      </c>
      <c r="E27">
        <v>838</v>
      </c>
    </row>
    <row r="28" spans="1:5" x14ac:dyDescent="0.35">
      <c r="A28" t="s">
        <v>20</v>
      </c>
      <c r="B28">
        <v>6212</v>
      </c>
      <c r="D28" t="s">
        <v>14</v>
      </c>
      <c r="E28">
        <v>1000</v>
      </c>
    </row>
    <row r="29" spans="1:5" x14ac:dyDescent="0.35">
      <c r="A29" t="s">
        <v>20</v>
      </c>
      <c r="B29">
        <v>98</v>
      </c>
      <c r="D29" t="s">
        <v>14</v>
      </c>
      <c r="E29">
        <v>1482</v>
      </c>
    </row>
    <row r="30" spans="1:5" x14ac:dyDescent="0.35">
      <c r="A30" t="s">
        <v>20</v>
      </c>
      <c r="B30">
        <v>92</v>
      </c>
      <c r="D30" t="s">
        <v>14</v>
      </c>
      <c r="E30">
        <v>106</v>
      </c>
    </row>
    <row r="31" spans="1:5" x14ac:dyDescent="0.35">
      <c r="A31" t="s">
        <v>20</v>
      </c>
      <c r="B31">
        <v>149</v>
      </c>
      <c r="D31" t="s">
        <v>14</v>
      </c>
      <c r="E31">
        <v>679</v>
      </c>
    </row>
    <row r="32" spans="1:5" x14ac:dyDescent="0.35">
      <c r="A32" t="s">
        <v>20</v>
      </c>
      <c r="B32">
        <v>2431</v>
      </c>
      <c r="D32" t="s">
        <v>14</v>
      </c>
      <c r="E32">
        <v>1220</v>
      </c>
    </row>
    <row r="33" spans="1:5" x14ac:dyDescent="0.35">
      <c r="A33" t="s">
        <v>20</v>
      </c>
      <c r="B33">
        <v>303</v>
      </c>
      <c r="D33" t="s">
        <v>14</v>
      </c>
      <c r="E33">
        <v>1</v>
      </c>
    </row>
    <row r="34" spans="1:5" x14ac:dyDescent="0.35">
      <c r="A34" t="s">
        <v>20</v>
      </c>
      <c r="B34">
        <v>209</v>
      </c>
      <c r="D34" t="s">
        <v>14</v>
      </c>
      <c r="E34">
        <v>37</v>
      </c>
    </row>
    <row r="35" spans="1:5" x14ac:dyDescent="0.35">
      <c r="A35" t="s">
        <v>20</v>
      </c>
      <c r="B35">
        <v>131</v>
      </c>
      <c r="D35" t="s">
        <v>14</v>
      </c>
      <c r="E35">
        <v>60</v>
      </c>
    </row>
    <row r="36" spans="1:5" x14ac:dyDescent="0.35">
      <c r="A36" t="s">
        <v>20</v>
      </c>
      <c r="B36">
        <v>164</v>
      </c>
      <c r="D36" t="s">
        <v>14</v>
      </c>
      <c r="E36">
        <v>296</v>
      </c>
    </row>
    <row r="37" spans="1:5" x14ac:dyDescent="0.35">
      <c r="A37" t="s">
        <v>20</v>
      </c>
      <c r="B37">
        <v>201</v>
      </c>
      <c r="D37" t="s">
        <v>14</v>
      </c>
      <c r="E37">
        <v>3304</v>
      </c>
    </row>
    <row r="38" spans="1:5" x14ac:dyDescent="0.35">
      <c r="A38" t="s">
        <v>20</v>
      </c>
      <c r="B38">
        <v>211</v>
      </c>
      <c r="D38" t="s">
        <v>14</v>
      </c>
      <c r="E38">
        <v>73</v>
      </c>
    </row>
    <row r="39" spans="1:5" x14ac:dyDescent="0.35">
      <c r="A39" t="s">
        <v>20</v>
      </c>
      <c r="B39">
        <v>128</v>
      </c>
      <c r="D39" t="s">
        <v>14</v>
      </c>
      <c r="E39">
        <v>3387</v>
      </c>
    </row>
    <row r="40" spans="1:5" x14ac:dyDescent="0.35">
      <c r="A40" t="s">
        <v>20</v>
      </c>
      <c r="B40">
        <v>1600</v>
      </c>
      <c r="D40" t="s">
        <v>14</v>
      </c>
      <c r="E40">
        <v>662</v>
      </c>
    </row>
    <row r="41" spans="1:5" x14ac:dyDescent="0.35">
      <c r="A41" t="s">
        <v>20</v>
      </c>
      <c r="B41">
        <v>249</v>
      </c>
      <c r="D41" t="s">
        <v>14</v>
      </c>
      <c r="E41">
        <v>774</v>
      </c>
    </row>
    <row r="42" spans="1:5" x14ac:dyDescent="0.35">
      <c r="A42" t="s">
        <v>20</v>
      </c>
      <c r="B42">
        <v>236</v>
      </c>
      <c r="D42" t="s">
        <v>14</v>
      </c>
      <c r="E42">
        <v>672</v>
      </c>
    </row>
    <row r="43" spans="1:5" x14ac:dyDescent="0.35">
      <c r="A43" t="s">
        <v>20</v>
      </c>
      <c r="B43">
        <v>4065</v>
      </c>
      <c r="D43" t="s">
        <v>14</v>
      </c>
      <c r="E43">
        <v>940</v>
      </c>
    </row>
    <row r="44" spans="1:5" x14ac:dyDescent="0.35">
      <c r="A44" t="s">
        <v>20</v>
      </c>
      <c r="B44">
        <v>246</v>
      </c>
      <c r="D44" t="s">
        <v>14</v>
      </c>
      <c r="E44">
        <v>117</v>
      </c>
    </row>
    <row r="45" spans="1:5" x14ac:dyDescent="0.35">
      <c r="A45" t="s">
        <v>20</v>
      </c>
      <c r="B45">
        <v>2475</v>
      </c>
      <c r="D45" t="s">
        <v>14</v>
      </c>
      <c r="E45">
        <v>115</v>
      </c>
    </row>
    <row r="46" spans="1:5" x14ac:dyDescent="0.35">
      <c r="A46" t="s">
        <v>20</v>
      </c>
      <c r="B46">
        <v>76</v>
      </c>
      <c r="D46" t="s">
        <v>14</v>
      </c>
      <c r="E46">
        <v>326</v>
      </c>
    </row>
    <row r="47" spans="1:5" x14ac:dyDescent="0.35">
      <c r="A47" t="s">
        <v>20</v>
      </c>
      <c r="B47">
        <v>54</v>
      </c>
      <c r="D47" t="s">
        <v>14</v>
      </c>
      <c r="E47">
        <v>1</v>
      </c>
    </row>
    <row r="48" spans="1:5" x14ac:dyDescent="0.35">
      <c r="A48" t="s">
        <v>20</v>
      </c>
      <c r="B48">
        <v>88</v>
      </c>
      <c r="D48" t="s">
        <v>14</v>
      </c>
      <c r="E48">
        <v>1467</v>
      </c>
    </row>
    <row r="49" spans="1:5" x14ac:dyDescent="0.35">
      <c r="A49" t="s">
        <v>20</v>
      </c>
      <c r="B49">
        <v>85</v>
      </c>
      <c r="D49" t="s">
        <v>14</v>
      </c>
      <c r="E49">
        <v>5681</v>
      </c>
    </row>
    <row r="50" spans="1:5" x14ac:dyDescent="0.35">
      <c r="A50" t="s">
        <v>20</v>
      </c>
      <c r="B50">
        <v>170</v>
      </c>
      <c r="D50" t="s">
        <v>14</v>
      </c>
      <c r="E50">
        <v>1059</v>
      </c>
    </row>
    <row r="51" spans="1:5" x14ac:dyDescent="0.35">
      <c r="A51" t="s">
        <v>20</v>
      </c>
      <c r="B51">
        <v>330</v>
      </c>
      <c r="D51" t="s">
        <v>14</v>
      </c>
      <c r="E51">
        <v>1194</v>
      </c>
    </row>
    <row r="52" spans="1:5" x14ac:dyDescent="0.35">
      <c r="A52" t="s">
        <v>20</v>
      </c>
      <c r="B52">
        <v>127</v>
      </c>
      <c r="D52" t="s">
        <v>14</v>
      </c>
      <c r="E52">
        <v>30</v>
      </c>
    </row>
    <row r="53" spans="1:5" x14ac:dyDescent="0.35">
      <c r="A53" t="s">
        <v>20</v>
      </c>
      <c r="B53">
        <v>411</v>
      </c>
      <c r="D53" t="s">
        <v>14</v>
      </c>
      <c r="E53">
        <v>75</v>
      </c>
    </row>
    <row r="54" spans="1:5" x14ac:dyDescent="0.35">
      <c r="A54" t="s">
        <v>20</v>
      </c>
      <c r="B54">
        <v>180</v>
      </c>
      <c r="D54" t="s">
        <v>14</v>
      </c>
      <c r="E54">
        <v>955</v>
      </c>
    </row>
    <row r="55" spans="1:5" x14ac:dyDescent="0.35">
      <c r="A55" t="s">
        <v>20</v>
      </c>
      <c r="B55">
        <v>374</v>
      </c>
      <c r="D55" t="s">
        <v>14</v>
      </c>
      <c r="E55">
        <v>67</v>
      </c>
    </row>
    <row r="56" spans="1:5" x14ac:dyDescent="0.35">
      <c r="A56" t="s">
        <v>20</v>
      </c>
      <c r="B56">
        <v>71</v>
      </c>
      <c r="D56" t="s">
        <v>14</v>
      </c>
      <c r="E56">
        <v>5</v>
      </c>
    </row>
    <row r="57" spans="1:5" x14ac:dyDescent="0.35">
      <c r="A57" t="s">
        <v>20</v>
      </c>
      <c r="B57">
        <v>203</v>
      </c>
      <c r="D57" t="s">
        <v>14</v>
      </c>
      <c r="E57">
        <v>26</v>
      </c>
    </row>
    <row r="58" spans="1:5" x14ac:dyDescent="0.35">
      <c r="A58" t="s">
        <v>20</v>
      </c>
      <c r="B58">
        <v>113</v>
      </c>
      <c r="D58" t="s">
        <v>14</v>
      </c>
      <c r="E58">
        <v>1130</v>
      </c>
    </row>
    <row r="59" spans="1:5" x14ac:dyDescent="0.35">
      <c r="A59" t="s">
        <v>20</v>
      </c>
      <c r="B59">
        <v>96</v>
      </c>
      <c r="D59" t="s">
        <v>14</v>
      </c>
      <c r="E59">
        <v>782</v>
      </c>
    </row>
    <row r="60" spans="1:5" x14ac:dyDescent="0.35">
      <c r="A60" t="s">
        <v>20</v>
      </c>
      <c r="B60">
        <v>498</v>
      </c>
      <c r="D60" t="s">
        <v>14</v>
      </c>
      <c r="E60">
        <v>210</v>
      </c>
    </row>
    <row r="61" spans="1:5" x14ac:dyDescent="0.35">
      <c r="A61" t="s">
        <v>20</v>
      </c>
      <c r="B61">
        <v>180</v>
      </c>
      <c r="D61" t="s">
        <v>14</v>
      </c>
      <c r="E61">
        <v>136</v>
      </c>
    </row>
    <row r="62" spans="1:5" x14ac:dyDescent="0.35">
      <c r="A62" t="s">
        <v>20</v>
      </c>
      <c r="B62">
        <v>27</v>
      </c>
      <c r="D62" t="s">
        <v>14</v>
      </c>
      <c r="E62">
        <v>86</v>
      </c>
    </row>
    <row r="63" spans="1:5" x14ac:dyDescent="0.35">
      <c r="A63" t="s">
        <v>20</v>
      </c>
      <c r="B63">
        <v>2331</v>
      </c>
      <c r="D63" t="s">
        <v>14</v>
      </c>
      <c r="E63">
        <v>19</v>
      </c>
    </row>
    <row r="64" spans="1:5" x14ac:dyDescent="0.35">
      <c r="A64" t="s">
        <v>20</v>
      </c>
      <c r="B64">
        <v>113</v>
      </c>
      <c r="D64" t="s">
        <v>14</v>
      </c>
      <c r="E64">
        <v>886</v>
      </c>
    </row>
    <row r="65" spans="1:5" x14ac:dyDescent="0.35">
      <c r="A65" t="s">
        <v>20</v>
      </c>
      <c r="B65">
        <v>164</v>
      </c>
      <c r="D65" t="s">
        <v>14</v>
      </c>
      <c r="E65">
        <v>35</v>
      </c>
    </row>
    <row r="66" spans="1:5" x14ac:dyDescent="0.35">
      <c r="A66" t="s">
        <v>20</v>
      </c>
      <c r="B66">
        <v>164</v>
      </c>
      <c r="D66" t="s">
        <v>14</v>
      </c>
      <c r="E66">
        <v>24</v>
      </c>
    </row>
    <row r="67" spans="1:5" x14ac:dyDescent="0.35">
      <c r="A67" t="s">
        <v>20</v>
      </c>
      <c r="B67">
        <v>336</v>
      </c>
      <c r="D67" t="s">
        <v>14</v>
      </c>
      <c r="E67">
        <v>86</v>
      </c>
    </row>
    <row r="68" spans="1:5" x14ac:dyDescent="0.35">
      <c r="A68" t="s">
        <v>20</v>
      </c>
      <c r="B68">
        <v>1917</v>
      </c>
      <c r="D68" t="s">
        <v>14</v>
      </c>
      <c r="E68">
        <v>243</v>
      </c>
    </row>
    <row r="69" spans="1:5" x14ac:dyDescent="0.35">
      <c r="A69" t="s">
        <v>20</v>
      </c>
      <c r="B69">
        <v>95</v>
      </c>
      <c r="D69" t="s">
        <v>14</v>
      </c>
      <c r="E69">
        <v>65</v>
      </c>
    </row>
    <row r="70" spans="1:5" x14ac:dyDescent="0.35">
      <c r="A70" t="s">
        <v>20</v>
      </c>
      <c r="B70">
        <v>147</v>
      </c>
      <c r="D70" t="s">
        <v>14</v>
      </c>
      <c r="E70">
        <v>100</v>
      </c>
    </row>
    <row r="71" spans="1:5" x14ac:dyDescent="0.35">
      <c r="A71" t="s">
        <v>20</v>
      </c>
      <c r="B71">
        <v>86</v>
      </c>
      <c r="D71" t="s">
        <v>14</v>
      </c>
      <c r="E71">
        <v>168</v>
      </c>
    </row>
    <row r="72" spans="1:5" x14ac:dyDescent="0.35">
      <c r="A72" t="s">
        <v>20</v>
      </c>
      <c r="B72">
        <v>83</v>
      </c>
      <c r="D72" t="s">
        <v>14</v>
      </c>
      <c r="E72">
        <v>13</v>
      </c>
    </row>
    <row r="73" spans="1:5" x14ac:dyDescent="0.35">
      <c r="A73" t="s">
        <v>20</v>
      </c>
      <c r="B73">
        <v>676</v>
      </c>
      <c r="D73" t="s">
        <v>14</v>
      </c>
      <c r="E73">
        <v>1</v>
      </c>
    </row>
    <row r="74" spans="1:5" x14ac:dyDescent="0.35">
      <c r="A74" t="s">
        <v>20</v>
      </c>
      <c r="B74">
        <v>361</v>
      </c>
      <c r="D74" t="s">
        <v>14</v>
      </c>
      <c r="E74">
        <v>40</v>
      </c>
    </row>
    <row r="75" spans="1:5" x14ac:dyDescent="0.35">
      <c r="A75" t="s">
        <v>20</v>
      </c>
      <c r="B75">
        <v>131</v>
      </c>
      <c r="D75" t="s">
        <v>14</v>
      </c>
      <c r="E75">
        <v>226</v>
      </c>
    </row>
    <row r="76" spans="1:5" x14ac:dyDescent="0.35">
      <c r="A76" t="s">
        <v>20</v>
      </c>
      <c r="B76">
        <v>126</v>
      </c>
      <c r="D76" t="s">
        <v>14</v>
      </c>
      <c r="E76">
        <v>1625</v>
      </c>
    </row>
    <row r="77" spans="1:5" x14ac:dyDescent="0.35">
      <c r="A77" t="s">
        <v>20</v>
      </c>
      <c r="B77">
        <v>275</v>
      </c>
      <c r="D77" t="s">
        <v>14</v>
      </c>
      <c r="E77">
        <v>143</v>
      </c>
    </row>
    <row r="78" spans="1:5" x14ac:dyDescent="0.35">
      <c r="A78" t="s">
        <v>20</v>
      </c>
      <c r="B78">
        <v>67</v>
      </c>
      <c r="D78" t="s">
        <v>14</v>
      </c>
      <c r="E78">
        <v>934</v>
      </c>
    </row>
    <row r="79" spans="1:5" x14ac:dyDescent="0.35">
      <c r="A79" t="s">
        <v>20</v>
      </c>
      <c r="B79">
        <v>154</v>
      </c>
      <c r="D79" t="s">
        <v>14</v>
      </c>
      <c r="E79">
        <v>17</v>
      </c>
    </row>
    <row r="80" spans="1:5" x14ac:dyDescent="0.35">
      <c r="A80" t="s">
        <v>20</v>
      </c>
      <c r="B80">
        <v>1782</v>
      </c>
      <c r="D80" t="s">
        <v>14</v>
      </c>
      <c r="E80">
        <v>2179</v>
      </c>
    </row>
    <row r="81" spans="1:5" x14ac:dyDescent="0.35">
      <c r="A81" t="s">
        <v>20</v>
      </c>
      <c r="B81">
        <v>903</v>
      </c>
      <c r="D81" t="s">
        <v>14</v>
      </c>
      <c r="E81">
        <v>931</v>
      </c>
    </row>
    <row r="82" spans="1:5" x14ac:dyDescent="0.35">
      <c r="A82" t="s">
        <v>20</v>
      </c>
      <c r="B82">
        <v>94</v>
      </c>
      <c r="D82" t="s">
        <v>14</v>
      </c>
      <c r="E82">
        <v>92</v>
      </c>
    </row>
    <row r="83" spans="1:5" x14ac:dyDescent="0.35">
      <c r="A83" t="s">
        <v>20</v>
      </c>
      <c r="B83">
        <v>180</v>
      </c>
      <c r="D83" t="s">
        <v>14</v>
      </c>
      <c r="E83">
        <v>57</v>
      </c>
    </row>
    <row r="84" spans="1:5" x14ac:dyDescent="0.35">
      <c r="A84" t="s">
        <v>20</v>
      </c>
      <c r="B84">
        <v>533</v>
      </c>
      <c r="D84" t="s">
        <v>14</v>
      </c>
      <c r="E84">
        <v>41</v>
      </c>
    </row>
    <row r="85" spans="1:5" x14ac:dyDescent="0.35">
      <c r="A85" t="s">
        <v>20</v>
      </c>
      <c r="B85">
        <v>2443</v>
      </c>
      <c r="D85" t="s">
        <v>14</v>
      </c>
      <c r="E85">
        <v>1</v>
      </c>
    </row>
    <row r="86" spans="1:5" x14ac:dyDescent="0.35">
      <c r="A86" t="s">
        <v>20</v>
      </c>
      <c r="B86">
        <v>89</v>
      </c>
      <c r="D86" t="s">
        <v>14</v>
      </c>
      <c r="E86">
        <v>101</v>
      </c>
    </row>
    <row r="87" spans="1:5" x14ac:dyDescent="0.35">
      <c r="A87" t="s">
        <v>20</v>
      </c>
      <c r="B87">
        <v>159</v>
      </c>
      <c r="D87" t="s">
        <v>14</v>
      </c>
      <c r="E87">
        <v>1335</v>
      </c>
    </row>
    <row r="88" spans="1:5" x14ac:dyDescent="0.35">
      <c r="A88" t="s">
        <v>20</v>
      </c>
      <c r="B88">
        <v>50</v>
      </c>
      <c r="D88" t="s">
        <v>14</v>
      </c>
      <c r="E88">
        <v>15</v>
      </c>
    </row>
    <row r="89" spans="1:5" x14ac:dyDescent="0.35">
      <c r="A89" t="s">
        <v>20</v>
      </c>
      <c r="B89">
        <v>186</v>
      </c>
      <c r="D89" t="s">
        <v>14</v>
      </c>
      <c r="E89">
        <v>454</v>
      </c>
    </row>
    <row r="90" spans="1:5" x14ac:dyDescent="0.35">
      <c r="A90" t="s">
        <v>20</v>
      </c>
      <c r="B90">
        <v>1071</v>
      </c>
      <c r="D90" t="s">
        <v>14</v>
      </c>
      <c r="E90">
        <v>3182</v>
      </c>
    </row>
    <row r="91" spans="1:5" x14ac:dyDescent="0.35">
      <c r="A91" t="s">
        <v>20</v>
      </c>
      <c r="B91">
        <v>117</v>
      </c>
      <c r="D91" t="s">
        <v>14</v>
      </c>
      <c r="E91">
        <v>15</v>
      </c>
    </row>
    <row r="92" spans="1:5" x14ac:dyDescent="0.35">
      <c r="A92" t="s">
        <v>20</v>
      </c>
      <c r="B92">
        <v>70</v>
      </c>
      <c r="D92" t="s">
        <v>14</v>
      </c>
      <c r="E92">
        <v>133</v>
      </c>
    </row>
    <row r="93" spans="1:5" x14ac:dyDescent="0.35">
      <c r="A93" t="s">
        <v>20</v>
      </c>
      <c r="B93">
        <v>135</v>
      </c>
      <c r="D93" t="s">
        <v>14</v>
      </c>
      <c r="E93">
        <v>2062</v>
      </c>
    </row>
    <row r="94" spans="1:5" x14ac:dyDescent="0.35">
      <c r="A94" t="s">
        <v>20</v>
      </c>
      <c r="B94">
        <v>768</v>
      </c>
      <c r="D94" t="s">
        <v>14</v>
      </c>
      <c r="E94">
        <v>29</v>
      </c>
    </row>
    <row r="95" spans="1:5" x14ac:dyDescent="0.35">
      <c r="A95" t="s">
        <v>20</v>
      </c>
      <c r="B95">
        <v>199</v>
      </c>
      <c r="D95" t="s">
        <v>14</v>
      </c>
      <c r="E95">
        <v>132</v>
      </c>
    </row>
    <row r="96" spans="1:5" x14ac:dyDescent="0.35">
      <c r="A96" t="s">
        <v>20</v>
      </c>
      <c r="B96">
        <v>107</v>
      </c>
      <c r="D96" t="s">
        <v>14</v>
      </c>
      <c r="E96">
        <v>137</v>
      </c>
    </row>
    <row r="97" spans="1:5" x14ac:dyDescent="0.35">
      <c r="A97" t="s">
        <v>20</v>
      </c>
      <c r="B97">
        <v>195</v>
      </c>
      <c r="D97" t="s">
        <v>14</v>
      </c>
      <c r="E97">
        <v>908</v>
      </c>
    </row>
    <row r="98" spans="1:5" x14ac:dyDescent="0.35">
      <c r="A98" t="s">
        <v>20</v>
      </c>
      <c r="B98">
        <v>3376</v>
      </c>
      <c r="D98" t="s">
        <v>14</v>
      </c>
      <c r="E98">
        <v>10</v>
      </c>
    </row>
    <row r="99" spans="1:5" x14ac:dyDescent="0.35">
      <c r="A99" t="s">
        <v>20</v>
      </c>
      <c r="B99">
        <v>41</v>
      </c>
      <c r="D99" t="s">
        <v>14</v>
      </c>
      <c r="E99">
        <v>1910</v>
      </c>
    </row>
    <row r="100" spans="1:5" x14ac:dyDescent="0.35">
      <c r="A100" t="s">
        <v>20</v>
      </c>
      <c r="B100">
        <v>1821</v>
      </c>
      <c r="D100" t="s">
        <v>14</v>
      </c>
      <c r="E100">
        <v>38</v>
      </c>
    </row>
    <row r="101" spans="1:5" x14ac:dyDescent="0.35">
      <c r="A101" t="s">
        <v>20</v>
      </c>
      <c r="B101">
        <v>164</v>
      </c>
      <c r="D101" t="s">
        <v>14</v>
      </c>
      <c r="E101">
        <v>104</v>
      </c>
    </row>
    <row r="102" spans="1:5" x14ac:dyDescent="0.35">
      <c r="A102" t="s">
        <v>20</v>
      </c>
      <c r="B102">
        <v>157</v>
      </c>
      <c r="D102" t="s">
        <v>14</v>
      </c>
      <c r="E102">
        <v>49</v>
      </c>
    </row>
    <row r="103" spans="1:5" x14ac:dyDescent="0.35">
      <c r="A103" t="s">
        <v>20</v>
      </c>
      <c r="B103">
        <v>246</v>
      </c>
      <c r="D103" t="s">
        <v>14</v>
      </c>
      <c r="E103">
        <v>1</v>
      </c>
    </row>
    <row r="104" spans="1:5" x14ac:dyDescent="0.35">
      <c r="A104" t="s">
        <v>20</v>
      </c>
      <c r="B104">
        <v>1396</v>
      </c>
      <c r="D104" t="s">
        <v>14</v>
      </c>
      <c r="E104">
        <v>245</v>
      </c>
    </row>
    <row r="105" spans="1:5" x14ac:dyDescent="0.35">
      <c r="A105" t="s">
        <v>20</v>
      </c>
      <c r="B105">
        <v>2506</v>
      </c>
      <c r="D105" t="s">
        <v>14</v>
      </c>
      <c r="E105">
        <v>32</v>
      </c>
    </row>
    <row r="106" spans="1:5" x14ac:dyDescent="0.35">
      <c r="A106" t="s">
        <v>20</v>
      </c>
      <c r="B106">
        <v>244</v>
      </c>
      <c r="D106" t="s">
        <v>14</v>
      </c>
      <c r="E106">
        <v>7</v>
      </c>
    </row>
    <row r="107" spans="1:5" x14ac:dyDescent="0.35">
      <c r="A107" t="s">
        <v>20</v>
      </c>
      <c r="B107">
        <v>146</v>
      </c>
      <c r="D107" t="s">
        <v>14</v>
      </c>
      <c r="E107">
        <v>803</v>
      </c>
    </row>
    <row r="108" spans="1:5" x14ac:dyDescent="0.35">
      <c r="A108" t="s">
        <v>20</v>
      </c>
      <c r="B108">
        <v>1267</v>
      </c>
      <c r="D108" t="s">
        <v>14</v>
      </c>
      <c r="E108">
        <v>16</v>
      </c>
    </row>
    <row r="109" spans="1:5" x14ac:dyDescent="0.35">
      <c r="A109" t="s">
        <v>20</v>
      </c>
      <c r="B109">
        <v>1561</v>
      </c>
      <c r="D109" t="s">
        <v>14</v>
      </c>
      <c r="E109">
        <v>31</v>
      </c>
    </row>
    <row r="110" spans="1:5" x14ac:dyDescent="0.35">
      <c r="A110" t="s">
        <v>20</v>
      </c>
      <c r="B110">
        <v>48</v>
      </c>
      <c r="D110" t="s">
        <v>14</v>
      </c>
      <c r="E110">
        <v>108</v>
      </c>
    </row>
    <row r="111" spans="1:5" x14ac:dyDescent="0.35">
      <c r="A111" t="s">
        <v>20</v>
      </c>
      <c r="B111">
        <v>2739</v>
      </c>
      <c r="D111" t="s">
        <v>14</v>
      </c>
      <c r="E111">
        <v>30</v>
      </c>
    </row>
    <row r="112" spans="1:5" x14ac:dyDescent="0.35">
      <c r="A112" t="s">
        <v>20</v>
      </c>
      <c r="B112">
        <v>3537</v>
      </c>
      <c r="D112" t="s">
        <v>14</v>
      </c>
      <c r="E112">
        <v>17</v>
      </c>
    </row>
    <row r="113" spans="1:5" x14ac:dyDescent="0.35">
      <c r="A113" t="s">
        <v>20</v>
      </c>
      <c r="B113">
        <v>2107</v>
      </c>
      <c r="D113" t="s">
        <v>14</v>
      </c>
      <c r="E113">
        <v>80</v>
      </c>
    </row>
    <row r="114" spans="1:5" x14ac:dyDescent="0.35">
      <c r="A114" t="s">
        <v>20</v>
      </c>
      <c r="B114">
        <v>3318</v>
      </c>
      <c r="D114" t="s">
        <v>14</v>
      </c>
      <c r="E114">
        <v>2468</v>
      </c>
    </row>
    <row r="115" spans="1:5" x14ac:dyDescent="0.35">
      <c r="A115" t="s">
        <v>20</v>
      </c>
      <c r="B115">
        <v>340</v>
      </c>
      <c r="D115" t="s">
        <v>14</v>
      </c>
      <c r="E115">
        <v>26</v>
      </c>
    </row>
    <row r="116" spans="1:5" x14ac:dyDescent="0.35">
      <c r="A116" t="s">
        <v>20</v>
      </c>
      <c r="B116">
        <v>1442</v>
      </c>
      <c r="D116" t="s">
        <v>14</v>
      </c>
      <c r="E116">
        <v>73</v>
      </c>
    </row>
    <row r="117" spans="1:5" x14ac:dyDescent="0.35">
      <c r="A117" t="s">
        <v>20</v>
      </c>
      <c r="B117">
        <v>126</v>
      </c>
      <c r="D117" t="s">
        <v>14</v>
      </c>
      <c r="E117">
        <v>128</v>
      </c>
    </row>
    <row r="118" spans="1:5" x14ac:dyDescent="0.35">
      <c r="A118" t="s">
        <v>20</v>
      </c>
      <c r="B118">
        <v>524</v>
      </c>
      <c r="D118" t="s">
        <v>14</v>
      </c>
      <c r="E118">
        <v>33</v>
      </c>
    </row>
    <row r="119" spans="1:5" x14ac:dyDescent="0.35">
      <c r="A119" t="s">
        <v>20</v>
      </c>
      <c r="B119">
        <v>1989</v>
      </c>
      <c r="D119" t="s">
        <v>14</v>
      </c>
      <c r="E119">
        <v>1072</v>
      </c>
    </row>
    <row r="120" spans="1:5" x14ac:dyDescent="0.35">
      <c r="A120" t="s">
        <v>20</v>
      </c>
      <c r="B120">
        <v>157</v>
      </c>
      <c r="D120" t="s">
        <v>14</v>
      </c>
      <c r="E120">
        <v>393</v>
      </c>
    </row>
    <row r="121" spans="1:5" x14ac:dyDescent="0.35">
      <c r="A121" t="s">
        <v>20</v>
      </c>
      <c r="B121">
        <v>4498</v>
      </c>
      <c r="D121" t="s">
        <v>14</v>
      </c>
      <c r="E121">
        <v>1257</v>
      </c>
    </row>
    <row r="122" spans="1:5" x14ac:dyDescent="0.35">
      <c r="A122" t="s">
        <v>20</v>
      </c>
      <c r="B122">
        <v>80</v>
      </c>
      <c r="D122" t="s">
        <v>14</v>
      </c>
      <c r="E122">
        <v>328</v>
      </c>
    </row>
    <row r="123" spans="1:5" x14ac:dyDescent="0.35">
      <c r="A123" t="s">
        <v>20</v>
      </c>
      <c r="B123">
        <v>43</v>
      </c>
      <c r="D123" t="s">
        <v>14</v>
      </c>
      <c r="E123">
        <v>147</v>
      </c>
    </row>
    <row r="124" spans="1:5" x14ac:dyDescent="0.35">
      <c r="A124" t="s">
        <v>20</v>
      </c>
      <c r="B124">
        <v>2053</v>
      </c>
      <c r="D124" t="s">
        <v>14</v>
      </c>
      <c r="E124">
        <v>830</v>
      </c>
    </row>
    <row r="125" spans="1:5" x14ac:dyDescent="0.35">
      <c r="A125" t="s">
        <v>20</v>
      </c>
      <c r="B125">
        <v>168</v>
      </c>
      <c r="D125" t="s">
        <v>14</v>
      </c>
      <c r="E125">
        <v>331</v>
      </c>
    </row>
    <row r="126" spans="1:5" x14ac:dyDescent="0.35">
      <c r="A126" t="s">
        <v>20</v>
      </c>
      <c r="B126">
        <v>4289</v>
      </c>
      <c r="D126" t="s">
        <v>14</v>
      </c>
      <c r="E126">
        <v>25</v>
      </c>
    </row>
    <row r="127" spans="1:5" x14ac:dyDescent="0.35">
      <c r="A127" t="s">
        <v>20</v>
      </c>
      <c r="B127">
        <v>165</v>
      </c>
      <c r="D127" t="s">
        <v>14</v>
      </c>
      <c r="E127">
        <v>3483</v>
      </c>
    </row>
    <row r="128" spans="1:5" x14ac:dyDescent="0.35">
      <c r="A128" t="s">
        <v>20</v>
      </c>
      <c r="B128">
        <v>1815</v>
      </c>
      <c r="D128" t="s">
        <v>14</v>
      </c>
      <c r="E128">
        <v>923</v>
      </c>
    </row>
    <row r="129" spans="1:5" x14ac:dyDescent="0.35">
      <c r="A129" t="s">
        <v>20</v>
      </c>
      <c r="B129">
        <v>397</v>
      </c>
      <c r="D129" t="s">
        <v>14</v>
      </c>
      <c r="E129">
        <v>1</v>
      </c>
    </row>
    <row r="130" spans="1:5" x14ac:dyDescent="0.35">
      <c r="A130" t="s">
        <v>20</v>
      </c>
      <c r="B130">
        <v>1539</v>
      </c>
      <c r="D130" t="s">
        <v>14</v>
      </c>
      <c r="E130">
        <v>33</v>
      </c>
    </row>
    <row r="131" spans="1:5" x14ac:dyDescent="0.35">
      <c r="A131" t="s">
        <v>20</v>
      </c>
      <c r="B131">
        <v>138</v>
      </c>
      <c r="D131" t="s">
        <v>14</v>
      </c>
      <c r="E131">
        <v>40</v>
      </c>
    </row>
    <row r="132" spans="1:5" x14ac:dyDescent="0.35">
      <c r="A132" t="s">
        <v>20</v>
      </c>
      <c r="B132">
        <v>3594</v>
      </c>
      <c r="D132" t="s">
        <v>14</v>
      </c>
      <c r="E132">
        <v>23</v>
      </c>
    </row>
    <row r="133" spans="1:5" x14ac:dyDescent="0.35">
      <c r="A133" t="s">
        <v>20</v>
      </c>
      <c r="B133">
        <v>5880</v>
      </c>
      <c r="D133" t="s">
        <v>14</v>
      </c>
      <c r="E133">
        <v>75</v>
      </c>
    </row>
    <row r="134" spans="1:5" x14ac:dyDescent="0.35">
      <c r="A134" t="s">
        <v>20</v>
      </c>
      <c r="B134">
        <v>112</v>
      </c>
      <c r="D134" t="s">
        <v>14</v>
      </c>
      <c r="E134">
        <v>2176</v>
      </c>
    </row>
    <row r="135" spans="1:5" x14ac:dyDescent="0.35">
      <c r="A135" t="s">
        <v>20</v>
      </c>
      <c r="B135">
        <v>943</v>
      </c>
      <c r="D135" t="s">
        <v>14</v>
      </c>
      <c r="E135">
        <v>441</v>
      </c>
    </row>
    <row r="136" spans="1:5" x14ac:dyDescent="0.35">
      <c r="A136" t="s">
        <v>20</v>
      </c>
      <c r="B136">
        <v>2468</v>
      </c>
      <c r="D136" t="s">
        <v>14</v>
      </c>
      <c r="E136">
        <v>25</v>
      </c>
    </row>
    <row r="137" spans="1:5" x14ac:dyDescent="0.35">
      <c r="A137" t="s">
        <v>20</v>
      </c>
      <c r="B137">
        <v>2551</v>
      </c>
      <c r="D137" t="s">
        <v>14</v>
      </c>
      <c r="E137">
        <v>127</v>
      </c>
    </row>
    <row r="138" spans="1:5" x14ac:dyDescent="0.35">
      <c r="A138" t="s">
        <v>20</v>
      </c>
      <c r="B138">
        <v>101</v>
      </c>
      <c r="D138" t="s">
        <v>14</v>
      </c>
      <c r="E138">
        <v>355</v>
      </c>
    </row>
    <row r="139" spans="1:5" x14ac:dyDescent="0.35">
      <c r="A139" t="s">
        <v>20</v>
      </c>
      <c r="B139">
        <v>92</v>
      </c>
      <c r="D139" t="s">
        <v>14</v>
      </c>
      <c r="E139">
        <v>44</v>
      </c>
    </row>
    <row r="140" spans="1:5" x14ac:dyDescent="0.35">
      <c r="A140" t="s">
        <v>20</v>
      </c>
      <c r="B140">
        <v>62</v>
      </c>
      <c r="D140" t="s">
        <v>14</v>
      </c>
      <c r="E140">
        <v>67</v>
      </c>
    </row>
    <row r="141" spans="1:5" x14ac:dyDescent="0.35">
      <c r="A141" t="s">
        <v>20</v>
      </c>
      <c r="B141">
        <v>149</v>
      </c>
      <c r="D141" t="s">
        <v>14</v>
      </c>
      <c r="E141">
        <v>1068</v>
      </c>
    </row>
    <row r="142" spans="1:5" x14ac:dyDescent="0.35">
      <c r="A142" t="s">
        <v>20</v>
      </c>
      <c r="B142">
        <v>329</v>
      </c>
      <c r="D142" t="s">
        <v>14</v>
      </c>
      <c r="E142">
        <v>424</v>
      </c>
    </row>
    <row r="143" spans="1:5" x14ac:dyDescent="0.35">
      <c r="A143" t="s">
        <v>20</v>
      </c>
      <c r="B143">
        <v>97</v>
      </c>
      <c r="D143" t="s">
        <v>14</v>
      </c>
      <c r="E143">
        <v>151</v>
      </c>
    </row>
    <row r="144" spans="1:5" x14ac:dyDescent="0.35">
      <c r="A144" t="s">
        <v>20</v>
      </c>
      <c r="B144">
        <v>1784</v>
      </c>
      <c r="D144" t="s">
        <v>14</v>
      </c>
      <c r="E144">
        <v>1608</v>
      </c>
    </row>
    <row r="145" spans="1:5" x14ac:dyDescent="0.35">
      <c r="A145" t="s">
        <v>20</v>
      </c>
      <c r="B145">
        <v>1684</v>
      </c>
      <c r="D145" t="s">
        <v>14</v>
      </c>
      <c r="E145">
        <v>941</v>
      </c>
    </row>
    <row r="146" spans="1:5" x14ac:dyDescent="0.35">
      <c r="A146" t="s">
        <v>20</v>
      </c>
      <c r="B146">
        <v>250</v>
      </c>
      <c r="D146" t="s">
        <v>14</v>
      </c>
      <c r="E146">
        <v>1</v>
      </c>
    </row>
    <row r="147" spans="1:5" x14ac:dyDescent="0.35">
      <c r="A147" t="s">
        <v>20</v>
      </c>
      <c r="B147">
        <v>238</v>
      </c>
      <c r="D147" t="s">
        <v>14</v>
      </c>
      <c r="E147">
        <v>40</v>
      </c>
    </row>
    <row r="148" spans="1:5" x14ac:dyDescent="0.35">
      <c r="A148" t="s">
        <v>20</v>
      </c>
      <c r="B148">
        <v>53</v>
      </c>
      <c r="D148" t="s">
        <v>14</v>
      </c>
      <c r="E148">
        <v>3015</v>
      </c>
    </row>
    <row r="149" spans="1:5" x14ac:dyDescent="0.35">
      <c r="A149" t="s">
        <v>20</v>
      </c>
      <c r="B149">
        <v>214</v>
      </c>
      <c r="D149" t="s">
        <v>14</v>
      </c>
      <c r="E149">
        <v>435</v>
      </c>
    </row>
    <row r="150" spans="1:5" x14ac:dyDescent="0.35">
      <c r="A150" t="s">
        <v>20</v>
      </c>
      <c r="B150">
        <v>222</v>
      </c>
      <c r="D150" t="s">
        <v>14</v>
      </c>
      <c r="E150">
        <v>714</v>
      </c>
    </row>
    <row r="151" spans="1:5" x14ac:dyDescent="0.35">
      <c r="A151" t="s">
        <v>20</v>
      </c>
      <c r="B151">
        <v>1884</v>
      </c>
      <c r="D151" t="s">
        <v>14</v>
      </c>
      <c r="E151">
        <v>5497</v>
      </c>
    </row>
    <row r="152" spans="1:5" x14ac:dyDescent="0.35">
      <c r="A152" t="s">
        <v>20</v>
      </c>
      <c r="B152">
        <v>218</v>
      </c>
      <c r="D152" t="s">
        <v>14</v>
      </c>
      <c r="E152">
        <v>418</v>
      </c>
    </row>
    <row r="153" spans="1:5" x14ac:dyDescent="0.35">
      <c r="A153" t="s">
        <v>20</v>
      </c>
      <c r="B153">
        <v>6465</v>
      </c>
      <c r="D153" t="s">
        <v>14</v>
      </c>
      <c r="E153">
        <v>1439</v>
      </c>
    </row>
    <row r="154" spans="1:5" x14ac:dyDescent="0.35">
      <c r="A154" t="s">
        <v>20</v>
      </c>
      <c r="B154">
        <v>59</v>
      </c>
      <c r="D154" t="s">
        <v>14</v>
      </c>
      <c r="E154">
        <v>15</v>
      </c>
    </row>
    <row r="155" spans="1:5" x14ac:dyDescent="0.35">
      <c r="A155" t="s">
        <v>20</v>
      </c>
      <c r="B155">
        <v>88</v>
      </c>
      <c r="D155" t="s">
        <v>14</v>
      </c>
      <c r="E155">
        <v>1999</v>
      </c>
    </row>
    <row r="156" spans="1:5" x14ac:dyDescent="0.35">
      <c r="A156" t="s">
        <v>20</v>
      </c>
      <c r="B156">
        <v>1697</v>
      </c>
      <c r="D156" t="s">
        <v>14</v>
      </c>
      <c r="E156">
        <v>118</v>
      </c>
    </row>
    <row r="157" spans="1:5" x14ac:dyDescent="0.35">
      <c r="A157" t="s">
        <v>20</v>
      </c>
      <c r="B157">
        <v>92</v>
      </c>
      <c r="D157" t="s">
        <v>14</v>
      </c>
      <c r="E157">
        <v>162</v>
      </c>
    </row>
    <row r="158" spans="1:5" x14ac:dyDescent="0.35">
      <c r="A158" t="s">
        <v>20</v>
      </c>
      <c r="B158">
        <v>186</v>
      </c>
      <c r="D158" t="s">
        <v>14</v>
      </c>
      <c r="E158">
        <v>83</v>
      </c>
    </row>
    <row r="159" spans="1:5" x14ac:dyDescent="0.35">
      <c r="A159" t="s">
        <v>20</v>
      </c>
      <c r="B159">
        <v>138</v>
      </c>
      <c r="D159" t="s">
        <v>14</v>
      </c>
      <c r="E159">
        <v>747</v>
      </c>
    </row>
    <row r="160" spans="1:5" x14ac:dyDescent="0.35">
      <c r="A160" t="s">
        <v>20</v>
      </c>
      <c r="B160">
        <v>261</v>
      </c>
      <c r="D160" t="s">
        <v>14</v>
      </c>
      <c r="E160">
        <v>84</v>
      </c>
    </row>
    <row r="161" spans="1:5" x14ac:dyDescent="0.35">
      <c r="A161" t="s">
        <v>20</v>
      </c>
      <c r="B161">
        <v>107</v>
      </c>
      <c r="D161" t="s">
        <v>14</v>
      </c>
      <c r="E161">
        <v>91</v>
      </c>
    </row>
    <row r="162" spans="1:5" x14ac:dyDescent="0.35">
      <c r="A162" t="s">
        <v>20</v>
      </c>
      <c r="B162">
        <v>199</v>
      </c>
      <c r="D162" t="s">
        <v>14</v>
      </c>
      <c r="E162">
        <v>792</v>
      </c>
    </row>
    <row r="163" spans="1:5" x14ac:dyDescent="0.35">
      <c r="A163" t="s">
        <v>20</v>
      </c>
      <c r="B163">
        <v>5512</v>
      </c>
      <c r="D163" t="s">
        <v>14</v>
      </c>
      <c r="E163">
        <v>32</v>
      </c>
    </row>
    <row r="164" spans="1:5" x14ac:dyDescent="0.35">
      <c r="A164" t="s">
        <v>20</v>
      </c>
      <c r="B164">
        <v>86</v>
      </c>
      <c r="D164" t="s">
        <v>14</v>
      </c>
      <c r="E164">
        <v>186</v>
      </c>
    </row>
    <row r="165" spans="1:5" x14ac:dyDescent="0.35">
      <c r="A165" t="s">
        <v>20</v>
      </c>
      <c r="B165">
        <v>2768</v>
      </c>
      <c r="D165" t="s">
        <v>14</v>
      </c>
      <c r="E165">
        <v>605</v>
      </c>
    </row>
    <row r="166" spans="1:5" x14ac:dyDescent="0.35">
      <c r="A166" t="s">
        <v>20</v>
      </c>
      <c r="B166">
        <v>48</v>
      </c>
      <c r="D166" t="s">
        <v>14</v>
      </c>
      <c r="E166">
        <v>1</v>
      </c>
    </row>
    <row r="167" spans="1:5" x14ac:dyDescent="0.35">
      <c r="A167" t="s">
        <v>20</v>
      </c>
      <c r="B167">
        <v>87</v>
      </c>
      <c r="D167" t="s">
        <v>14</v>
      </c>
      <c r="E167">
        <v>31</v>
      </c>
    </row>
    <row r="168" spans="1:5" x14ac:dyDescent="0.35">
      <c r="A168" t="s">
        <v>20</v>
      </c>
      <c r="B168">
        <v>1894</v>
      </c>
      <c r="D168" t="s">
        <v>14</v>
      </c>
      <c r="E168">
        <v>1181</v>
      </c>
    </row>
    <row r="169" spans="1:5" x14ac:dyDescent="0.35">
      <c r="A169" t="s">
        <v>20</v>
      </c>
      <c r="B169">
        <v>282</v>
      </c>
      <c r="D169" t="s">
        <v>14</v>
      </c>
      <c r="E169">
        <v>39</v>
      </c>
    </row>
    <row r="170" spans="1:5" x14ac:dyDescent="0.35">
      <c r="A170" t="s">
        <v>20</v>
      </c>
      <c r="B170">
        <v>116</v>
      </c>
      <c r="D170" t="s">
        <v>14</v>
      </c>
      <c r="E170">
        <v>46</v>
      </c>
    </row>
    <row r="171" spans="1:5" x14ac:dyDescent="0.35">
      <c r="A171" t="s">
        <v>20</v>
      </c>
      <c r="B171">
        <v>83</v>
      </c>
      <c r="D171" t="s">
        <v>14</v>
      </c>
      <c r="E171">
        <v>105</v>
      </c>
    </row>
    <row r="172" spans="1:5" x14ac:dyDescent="0.35">
      <c r="A172" t="s">
        <v>20</v>
      </c>
      <c r="B172">
        <v>91</v>
      </c>
      <c r="D172" t="s">
        <v>14</v>
      </c>
      <c r="E172">
        <v>535</v>
      </c>
    </row>
    <row r="173" spans="1:5" x14ac:dyDescent="0.35">
      <c r="A173" t="s">
        <v>20</v>
      </c>
      <c r="B173">
        <v>546</v>
      </c>
      <c r="D173" t="s">
        <v>14</v>
      </c>
      <c r="E173">
        <v>16</v>
      </c>
    </row>
    <row r="174" spans="1:5" x14ac:dyDescent="0.35">
      <c r="A174" t="s">
        <v>20</v>
      </c>
      <c r="B174">
        <v>393</v>
      </c>
      <c r="D174" t="s">
        <v>14</v>
      </c>
      <c r="E174">
        <v>575</v>
      </c>
    </row>
    <row r="175" spans="1:5" x14ac:dyDescent="0.35">
      <c r="A175" t="s">
        <v>20</v>
      </c>
      <c r="B175">
        <v>133</v>
      </c>
      <c r="D175" t="s">
        <v>14</v>
      </c>
      <c r="E175">
        <v>1120</v>
      </c>
    </row>
    <row r="176" spans="1:5" x14ac:dyDescent="0.35">
      <c r="A176" t="s">
        <v>20</v>
      </c>
      <c r="B176">
        <v>254</v>
      </c>
      <c r="D176" t="s">
        <v>14</v>
      </c>
      <c r="E176">
        <v>113</v>
      </c>
    </row>
    <row r="177" spans="1:5" x14ac:dyDescent="0.35">
      <c r="A177" t="s">
        <v>20</v>
      </c>
      <c r="B177">
        <v>176</v>
      </c>
      <c r="D177" t="s">
        <v>14</v>
      </c>
      <c r="E177">
        <v>1538</v>
      </c>
    </row>
    <row r="178" spans="1:5" x14ac:dyDescent="0.35">
      <c r="A178" t="s">
        <v>20</v>
      </c>
      <c r="B178">
        <v>337</v>
      </c>
      <c r="D178" t="s">
        <v>14</v>
      </c>
      <c r="E178">
        <v>9</v>
      </c>
    </row>
    <row r="179" spans="1:5" x14ac:dyDescent="0.35">
      <c r="A179" t="s">
        <v>20</v>
      </c>
      <c r="B179">
        <v>107</v>
      </c>
      <c r="D179" t="s">
        <v>14</v>
      </c>
      <c r="E179">
        <v>554</v>
      </c>
    </row>
    <row r="180" spans="1:5" x14ac:dyDescent="0.35">
      <c r="A180" t="s">
        <v>20</v>
      </c>
      <c r="B180">
        <v>183</v>
      </c>
      <c r="D180" t="s">
        <v>14</v>
      </c>
      <c r="E180">
        <v>648</v>
      </c>
    </row>
    <row r="181" spans="1:5" x14ac:dyDescent="0.35">
      <c r="A181" t="s">
        <v>20</v>
      </c>
      <c r="B181">
        <v>72</v>
      </c>
      <c r="D181" t="s">
        <v>14</v>
      </c>
      <c r="E181">
        <v>21</v>
      </c>
    </row>
    <row r="182" spans="1:5" x14ac:dyDescent="0.35">
      <c r="A182" t="s">
        <v>20</v>
      </c>
      <c r="B182">
        <v>295</v>
      </c>
      <c r="D182" t="s">
        <v>14</v>
      </c>
      <c r="E182">
        <v>54</v>
      </c>
    </row>
    <row r="183" spans="1:5" x14ac:dyDescent="0.35">
      <c r="A183" t="s">
        <v>20</v>
      </c>
      <c r="B183">
        <v>142</v>
      </c>
      <c r="D183" t="s">
        <v>14</v>
      </c>
      <c r="E183">
        <v>120</v>
      </c>
    </row>
    <row r="184" spans="1:5" x14ac:dyDescent="0.35">
      <c r="A184" t="s">
        <v>20</v>
      </c>
      <c r="B184">
        <v>85</v>
      </c>
      <c r="D184" t="s">
        <v>14</v>
      </c>
      <c r="E184">
        <v>579</v>
      </c>
    </row>
    <row r="185" spans="1:5" x14ac:dyDescent="0.35">
      <c r="A185" t="s">
        <v>20</v>
      </c>
      <c r="B185">
        <v>659</v>
      </c>
      <c r="D185" t="s">
        <v>14</v>
      </c>
      <c r="E185">
        <v>2072</v>
      </c>
    </row>
    <row r="186" spans="1:5" x14ac:dyDescent="0.35">
      <c r="A186" t="s">
        <v>20</v>
      </c>
      <c r="B186">
        <v>121</v>
      </c>
      <c r="D186" t="s">
        <v>14</v>
      </c>
      <c r="E186">
        <v>0</v>
      </c>
    </row>
    <row r="187" spans="1:5" x14ac:dyDescent="0.35">
      <c r="A187" t="s">
        <v>20</v>
      </c>
      <c r="B187">
        <v>3742</v>
      </c>
      <c r="D187" t="s">
        <v>14</v>
      </c>
      <c r="E187">
        <v>1796</v>
      </c>
    </row>
    <row r="188" spans="1:5" x14ac:dyDescent="0.35">
      <c r="A188" t="s">
        <v>20</v>
      </c>
      <c r="B188">
        <v>223</v>
      </c>
      <c r="D188" t="s">
        <v>14</v>
      </c>
      <c r="E188">
        <v>62</v>
      </c>
    </row>
    <row r="189" spans="1:5" x14ac:dyDescent="0.35">
      <c r="A189" t="s">
        <v>20</v>
      </c>
      <c r="B189">
        <v>133</v>
      </c>
      <c r="D189" t="s">
        <v>14</v>
      </c>
      <c r="E189">
        <v>347</v>
      </c>
    </row>
    <row r="190" spans="1:5" x14ac:dyDescent="0.35">
      <c r="A190" t="s">
        <v>20</v>
      </c>
      <c r="B190">
        <v>5168</v>
      </c>
      <c r="D190" t="s">
        <v>14</v>
      </c>
      <c r="E190">
        <v>19</v>
      </c>
    </row>
    <row r="191" spans="1:5" x14ac:dyDescent="0.35">
      <c r="A191" t="s">
        <v>20</v>
      </c>
      <c r="B191">
        <v>307</v>
      </c>
      <c r="D191" t="s">
        <v>14</v>
      </c>
      <c r="E191">
        <v>1258</v>
      </c>
    </row>
    <row r="192" spans="1:5" x14ac:dyDescent="0.35">
      <c r="A192" t="s">
        <v>20</v>
      </c>
      <c r="B192">
        <v>2441</v>
      </c>
      <c r="D192" t="s">
        <v>14</v>
      </c>
      <c r="E192">
        <v>362</v>
      </c>
    </row>
    <row r="193" spans="1:5" x14ac:dyDescent="0.35">
      <c r="A193" t="s">
        <v>20</v>
      </c>
      <c r="B193">
        <v>1385</v>
      </c>
      <c r="D193" t="s">
        <v>14</v>
      </c>
      <c r="E193">
        <v>133</v>
      </c>
    </row>
    <row r="194" spans="1:5" x14ac:dyDescent="0.35">
      <c r="A194" t="s">
        <v>20</v>
      </c>
      <c r="B194">
        <v>190</v>
      </c>
      <c r="D194" t="s">
        <v>14</v>
      </c>
      <c r="E194">
        <v>846</v>
      </c>
    </row>
    <row r="195" spans="1:5" x14ac:dyDescent="0.35">
      <c r="A195" t="s">
        <v>20</v>
      </c>
      <c r="B195">
        <v>470</v>
      </c>
      <c r="D195" t="s">
        <v>14</v>
      </c>
      <c r="E195">
        <v>10</v>
      </c>
    </row>
    <row r="196" spans="1:5" x14ac:dyDescent="0.35">
      <c r="A196" t="s">
        <v>20</v>
      </c>
      <c r="B196">
        <v>253</v>
      </c>
      <c r="D196" t="s">
        <v>14</v>
      </c>
      <c r="E196">
        <v>191</v>
      </c>
    </row>
    <row r="197" spans="1:5" x14ac:dyDescent="0.35">
      <c r="A197" t="s">
        <v>20</v>
      </c>
      <c r="B197">
        <v>1113</v>
      </c>
      <c r="D197" t="s">
        <v>14</v>
      </c>
      <c r="E197">
        <v>1979</v>
      </c>
    </row>
    <row r="198" spans="1:5" x14ac:dyDescent="0.35">
      <c r="A198" t="s">
        <v>20</v>
      </c>
      <c r="B198">
        <v>2283</v>
      </c>
      <c r="D198" t="s">
        <v>14</v>
      </c>
      <c r="E198">
        <v>63</v>
      </c>
    </row>
    <row r="199" spans="1:5" x14ac:dyDescent="0.35">
      <c r="A199" t="s">
        <v>20</v>
      </c>
      <c r="B199">
        <v>1095</v>
      </c>
      <c r="D199" t="s">
        <v>14</v>
      </c>
      <c r="E199">
        <v>6080</v>
      </c>
    </row>
    <row r="200" spans="1:5" x14ac:dyDescent="0.35">
      <c r="A200" t="s">
        <v>20</v>
      </c>
      <c r="B200">
        <v>1690</v>
      </c>
      <c r="D200" t="s">
        <v>14</v>
      </c>
      <c r="E200">
        <v>80</v>
      </c>
    </row>
    <row r="201" spans="1:5" x14ac:dyDescent="0.35">
      <c r="A201" t="s">
        <v>20</v>
      </c>
      <c r="B201">
        <v>191</v>
      </c>
      <c r="D201" t="s">
        <v>14</v>
      </c>
      <c r="E201">
        <v>9</v>
      </c>
    </row>
    <row r="202" spans="1:5" x14ac:dyDescent="0.35">
      <c r="A202" t="s">
        <v>20</v>
      </c>
      <c r="B202">
        <v>2013</v>
      </c>
      <c r="D202" t="s">
        <v>14</v>
      </c>
      <c r="E202">
        <v>1784</v>
      </c>
    </row>
    <row r="203" spans="1:5" x14ac:dyDescent="0.35">
      <c r="A203" t="s">
        <v>20</v>
      </c>
      <c r="B203">
        <v>1703</v>
      </c>
      <c r="D203" t="s">
        <v>14</v>
      </c>
      <c r="E203">
        <v>243</v>
      </c>
    </row>
    <row r="204" spans="1:5" x14ac:dyDescent="0.35">
      <c r="A204" t="s">
        <v>20</v>
      </c>
      <c r="B204">
        <v>80</v>
      </c>
      <c r="D204" t="s">
        <v>14</v>
      </c>
      <c r="E204">
        <v>1296</v>
      </c>
    </row>
    <row r="205" spans="1:5" x14ac:dyDescent="0.35">
      <c r="A205" t="s">
        <v>20</v>
      </c>
      <c r="B205">
        <v>41</v>
      </c>
      <c r="D205" t="s">
        <v>14</v>
      </c>
      <c r="E205">
        <v>77</v>
      </c>
    </row>
    <row r="206" spans="1:5" x14ac:dyDescent="0.35">
      <c r="A206" t="s">
        <v>20</v>
      </c>
      <c r="B206">
        <v>187</v>
      </c>
      <c r="D206" t="s">
        <v>14</v>
      </c>
      <c r="E206">
        <v>395</v>
      </c>
    </row>
    <row r="207" spans="1:5" x14ac:dyDescent="0.35">
      <c r="A207" t="s">
        <v>20</v>
      </c>
      <c r="B207">
        <v>2875</v>
      </c>
      <c r="D207" t="s">
        <v>14</v>
      </c>
      <c r="E207">
        <v>49</v>
      </c>
    </row>
    <row r="208" spans="1:5" x14ac:dyDescent="0.35">
      <c r="A208" t="s">
        <v>20</v>
      </c>
      <c r="B208">
        <v>88</v>
      </c>
      <c r="D208" t="s">
        <v>14</v>
      </c>
      <c r="E208">
        <v>180</v>
      </c>
    </row>
    <row r="209" spans="1:5" x14ac:dyDescent="0.35">
      <c r="A209" t="s">
        <v>20</v>
      </c>
      <c r="B209">
        <v>191</v>
      </c>
      <c r="D209" t="s">
        <v>14</v>
      </c>
      <c r="E209">
        <v>2690</v>
      </c>
    </row>
    <row r="210" spans="1:5" x14ac:dyDescent="0.35">
      <c r="A210" t="s">
        <v>20</v>
      </c>
      <c r="B210">
        <v>139</v>
      </c>
      <c r="D210" t="s">
        <v>14</v>
      </c>
      <c r="E210">
        <v>2779</v>
      </c>
    </row>
    <row r="211" spans="1:5" x14ac:dyDescent="0.35">
      <c r="A211" t="s">
        <v>20</v>
      </c>
      <c r="B211">
        <v>186</v>
      </c>
      <c r="D211" t="s">
        <v>14</v>
      </c>
      <c r="E211">
        <v>92</v>
      </c>
    </row>
    <row r="212" spans="1:5" x14ac:dyDescent="0.35">
      <c r="A212" t="s">
        <v>20</v>
      </c>
      <c r="B212">
        <v>112</v>
      </c>
      <c r="D212" t="s">
        <v>14</v>
      </c>
      <c r="E212">
        <v>1028</v>
      </c>
    </row>
    <row r="213" spans="1:5" x14ac:dyDescent="0.35">
      <c r="A213" t="s">
        <v>20</v>
      </c>
      <c r="B213">
        <v>101</v>
      </c>
      <c r="D213" t="s">
        <v>14</v>
      </c>
      <c r="E213">
        <v>26</v>
      </c>
    </row>
    <row r="214" spans="1:5" x14ac:dyDescent="0.35">
      <c r="A214" t="s">
        <v>20</v>
      </c>
      <c r="B214">
        <v>206</v>
      </c>
      <c r="D214" t="s">
        <v>14</v>
      </c>
      <c r="E214">
        <v>1790</v>
      </c>
    </row>
    <row r="215" spans="1:5" x14ac:dyDescent="0.35">
      <c r="A215" t="s">
        <v>20</v>
      </c>
      <c r="B215">
        <v>154</v>
      </c>
      <c r="D215" t="s">
        <v>14</v>
      </c>
      <c r="E215">
        <v>37</v>
      </c>
    </row>
    <row r="216" spans="1:5" x14ac:dyDescent="0.35">
      <c r="A216" t="s">
        <v>20</v>
      </c>
      <c r="B216">
        <v>5966</v>
      </c>
      <c r="D216" t="s">
        <v>14</v>
      </c>
      <c r="E216">
        <v>35</v>
      </c>
    </row>
    <row r="217" spans="1:5" x14ac:dyDescent="0.35">
      <c r="A217" t="s">
        <v>20</v>
      </c>
      <c r="B217">
        <v>169</v>
      </c>
      <c r="D217" t="s">
        <v>14</v>
      </c>
      <c r="E217">
        <v>558</v>
      </c>
    </row>
    <row r="218" spans="1:5" x14ac:dyDescent="0.35">
      <c r="A218" t="s">
        <v>20</v>
      </c>
      <c r="B218">
        <v>2106</v>
      </c>
      <c r="D218" t="s">
        <v>14</v>
      </c>
      <c r="E218">
        <v>64</v>
      </c>
    </row>
    <row r="219" spans="1:5" x14ac:dyDescent="0.35">
      <c r="A219" t="s">
        <v>20</v>
      </c>
      <c r="B219">
        <v>131</v>
      </c>
      <c r="D219" t="s">
        <v>14</v>
      </c>
      <c r="E219">
        <v>245</v>
      </c>
    </row>
    <row r="220" spans="1:5" x14ac:dyDescent="0.35">
      <c r="A220" t="s">
        <v>20</v>
      </c>
      <c r="B220">
        <v>84</v>
      </c>
      <c r="D220" t="s">
        <v>14</v>
      </c>
      <c r="E220">
        <v>71</v>
      </c>
    </row>
    <row r="221" spans="1:5" x14ac:dyDescent="0.35">
      <c r="A221" t="s">
        <v>20</v>
      </c>
      <c r="B221">
        <v>155</v>
      </c>
      <c r="D221" t="s">
        <v>14</v>
      </c>
      <c r="E221">
        <v>42</v>
      </c>
    </row>
    <row r="222" spans="1:5" x14ac:dyDescent="0.35">
      <c r="A222" t="s">
        <v>20</v>
      </c>
      <c r="B222">
        <v>189</v>
      </c>
      <c r="D222" t="s">
        <v>14</v>
      </c>
      <c r="E222">
        <v>156</v>
      </c>
    </row>
    <row r="223" spans="1:5" x14ac:dyDescent="0.35">
      <c r="A223" t="s">
        <v>20</v>
      </c>
      <c r="B223">
        <v>4799</v>
      </c>
      <c r="D223" t="s">
        <v>14</v>
      </c>
      <c r="E223">
        <v>1368</v>
      </c>
    </row>
    <row r="224" spans="1:5" x14ac:dyDescent="0.35">
      <c r="A224" t="s">
        <v>20</v>
      </c>
      <c r="B224">
        <v>1137</v>
      </c>
      <c r="D224" t="s">
        <v>14</v>
      </c>
      <c r="E224">
        <v>102</v>
      </c>
    </row>
    <row r="225" spans="1:5" x14ac:dyDescent="0.35">
      <c r="A225" t="s">
        <v>20</v>
      </c>
      <c r="B225">
        <v>1152</v>
      </c>
      <c r="D225" t="s">
        <v>14</v>
      </c>
      <c r="E225">
        <v>86</v>
      </c>
    </row>
    <row r="226" spans="1:5" x14ac:dyDescent="0.35">
      <c r="A226" t="s">
        <v>20</v>
      </c>
      <c r="B226">
        <v>50</v>
      </c>
      <c r="D226" t="s">
        <v>14</v>
      </c>
      <c r="E226">
        <v>253</v>
      </c>
    </row>
    <row r="227" spans="1:5" x14ac:dyDescent="0.35">
      <c r="A227" t="s">
        <v>20</v>
      </c>
      <c r="B227">
        <v>3059</v>
      </c>
      <c r="D227" t="s">
        <v>14</v>
      </c>
      <c r="E227">
        <v>157</v>
      </c>
    </row>
    <row r="228" spans="1:5" x14ac:dyDescent="0.35">
      <c r="A228" t="s">
        <v>20</v>
      </c>
      <c r="B228">
        <v>34</v>
      </c>
      <c r="D228" t="s">
        <v>14</v>
      </c>
      <c r="E228">
        <v>183</v>
      </c>
    </row>
    <row r="229" spans="1:5" x14ac:dyDescent="0.35">
      <c r="A229" t="s">
        <v>20</v>
      </c>
      <c r="B229">
        <v>220</v>
      </c>
      <c r="D229" t="s">
        <v>14</v>
      </c>
      <c r="E229">
        <v>82</v>
      </c>
    </row>
    <row r="230" spans="1:5" x14ac:dyDescent="0.35">
      <c r="A230" t="s">
        <v>20</v>
      </c>
      <c r="B230">
        <v>1604</v>
      </c>
      <c r="D230" t="s">
        <v>14</v>
      </c>
      <c r="E230">
        <v>1</v>
      </c>
    </row>
    <row r="231" spans="1:5" x14ac:dyDescent="0.35">
      <c r="A231" t="s">
        <v>20</v>
      </c>
      <c r="B231">
        <v>454</v>
      </c>
      <c r="D231" t="s">
        <v>14</v>
      </c>
      <c r="E231">
        <v>1198</v>
      </c>
    </row>
    <row r="232" spans="1:5" x14ac:dyDescent="0.35">
      <c r="A232" t="s">
        <v>20</v>
      </c>
      <c r="B232">
        <v>123</v>
      </c>
      <c r="D232" t="s">
        <v>14</v>
      </c>
      <c r="E232">
        <v>648</v>
      </c>
    </row>
    <row r="233" spans="1:5" x14ac:dyDescent="0.35">
      <c r="A233" t="s">
        <v>20</v>
      </c>
      <c r="B233">
        <v>299</v>
      </c>
      <c r="D233" t="s">
        <v>14</v>
      </c>
      <c r="E233">
        <v>64</v>
      </c>
    </row>
    <row r="234" spans="1:5" x14ac:dyDescent="0.35">
      <c r="A234" t="s">
        <v>20</v>
      </c>
      <c r="B234">
        <v>2237</v>
      </c>
      <c r="D234" t="s">
        <v>14</v>
      </c>
      <c r="E234">
        <v>62</v>
      </c>
    </row>
    <row r="235" spans="1:5" x14ac:dyDescent="0.35">
      <c r="A235" t="s">
        <v>20</v>
      </c>
      <c r="B235">
        <v>645</v>
      </c>
      <c r="D235" t="s">
        <v>14</v>
      </c>
      <c r="E235">
        <v>750</v>
      </c>
    </row>
    <row r="236" spans="1:5" x14ac:dyDescent="0.35">
      <c r="A236" t="s">
        <v>20</v>
      </c>
      <c r="B236">
        <v>484</v>
      </c>
      <c r="D236" t="s">
        <v>14</v>
      </c>
      <c r="E236">
        <v>105</v>
      </c>
    </row>
    <row r="237" spans="1:5" x14ac:dyDescent="0.35">
      <c r="A237" t="s">
        <v>20</v>
      </c>
      <c r="B237">
        <v>154</v>
      </c>
      <c r="D237" t="s">
        <v>14</v>
      </c>
      <c r="E237">
        <v>2604</v>
      </c>
    </row>
    <row r="238" spans="1:5" x14ac:dyDescent="0.35">
      <c r="A238" t="s">
        <v>20</v>
      </c>
      <c r="B238">
        <v>82</v>
      </c>
      <c r="D238" t="s">
        <v>14</v>
      </c>
      <c r="E238">
        <v>65</v>
      </c>
    </row>
    <row r="239" spans="1:5" x14ac:dyDescent="0.35">
      <c r="A239" t="s">
        <v>20</v>
      </c>
      <c r="B239">
        <v>134</v>
      </c>
      <c r="D239" t="s">
        <v>14</v>
      </c>
      <c r="E239">
        <v>94</v>
      </c>
    </row>
    <row r="240" spans="1:5" x14ac:dyDescent="0.35">
      <c r="A240" t="s">
        <v>20</v>
      </c>
      <c r="B240">
        <v>5203</v>
      </c>
      <c r="D240" t="s">
        <v>14</v>
      </c>
      <c r="E240">
        <v>257</v>
      </c>
    </row>
    <row r="241" spans="1:5" x14ac:dyDescent="0.35">
      <c r="A241" t="s">
        <v>20</v>
      </c>
      <c r="B241">
        <v>94</v>
      </c>
      <c r="D241" t="s">
        <v>14</v>
      </c>
      <c r="E241">
        <v>2928</v>
      </c>
    </row>
    <row r="242" spans="1:5" x14ac:dyDescent="0.35">
      <c r="A242" t="s">
        <v>20</v>
      </c>
      <c r="B242">
        <v>205</v>
      </c>
      <c r="D242" t="s">
        <v>14</v>
      </c>
      <c r="E242">
        <v>4697</v>
      </c>
    </row>
    <row r="243" spans="1:5" x14ac:dyDescent="0.35">
      <c r="A243" t="s">
        <v>20</v>
      </c>
      <c r="B243">
        <v>92</v>
      </c>
      <c r="D243" t="s">
        <v>14</v>
      </c>
      <c r="E243">
        <v>2915</v>
      </c>
    </row>
    <row r="244" spans="1:5" x14ac:dyDescent="0.35">
      <c r="A244" t="s">
        <v>20</v>
      </c>
      <c r="B244">
        <v>219</v>
      </c>
      <c r="D244" t="s">
        <v>14</v>
      </c>
      <c r="E244">
        <v>18</v>
      </c>
    </row>
    <row r="245" spans="1:5" x14ac:dyDescent="0.35">
      <c r="A245" t="s">
        <v>20</v>
      </c>
      <c r="B245">
        <v>2526</v>
      </c>
      <c r="D245" t="s">
        <v>14</v>
      </c>
      <c r="E245">
        <v>602</v>
      </c>
    </row>
    <row r="246" spans="1:5" x14ac:dyDescent="0.35">
      <c r="A246" t="s">
        <v>20</v>
      </c>
      <c r="B246">
        <v>94</v>
      </c>
      <c r="D246" t="s">
        <v>14</v>
      </c>
      <c r="E246">
        <v>1</v>
      </c>
    </row>
    <row r="247" spans="1:5" x14ac:dyDescent="0.35">
      <c r="A247" t="s">
        <v>20</v>
      </c>
      <c r="B247">
        <v>1713</v>
      </c>
      <c r="D247" t="s">
        <v>14</v>
      </c>
      <c r="E247">
        <v>3868</v>
      </c>
    </row>
    <row r="248" spans="1:5" x14ac:dyDescent="0.35">
      <c r="A248" t="s">
        <v>20</v>
      </c>
      <c r="B248">
        <v>249</v>
      </c>
      <c r="D248" t="s">
        <v>14</v>
      </c>
      <c r="E248">
        <v>504</v>
      </c>
    </row>
    <row r="249" spans="1:5" x14ac:dyDescent="0.35">
      <c r="A249" t="s">
        <v>20</v>
      </c>
      <c r="B249">
        <v>192</v>
      </c>
      <c r="D249" t="s">
        <v>14</v>
      </c>
      <c r="E249">
        <v>14</v>
      </c>
    </row>
    <row r="250" spans="1:5" x14ac:dyDescent="0.35">
      <c r="A250" t="s">
        <v>20</v>
      </c>
      <c r="B250">
        <v>247</v>
      </c>
      <c r="D250" t="s">
        <v>14</v>
      </c>
      <c r="E250">
        <v>750</v>
      </c>
    </row>
    <row r="251" spans="1:5" x14ac:dyDescent="0.35">
      <c r="A251" t="s">
        <v>20</v>
      </c>
      <c r="B251">
        <v>2293</v>
      </c>
      <c r="D251" t="s">
        <v>14</v>
      </c>
      <c r="E251">
        <v>77</v>
      </c>
    </row>
    <row r="252" spans="1:5" x14ac:dyDescent="0.35">
      <c r="A252" t="s">
        <v>20</v>
      </c>
      <c r="B252">
        <v>3131</v>
      </c>
      <c r="D252" t="s">
        <v>14</v>
      </c>
      <c r="E252">
        <v>752</v>
      </c>
    </row>
    <row r="253" spans="1:5" x14ac:dyDescent="0.35">
      <c r="A253" t="s">
        <v>20</v>
      </c>
      <c r="B253">
        <v>143</v>
      </c>
      <c r="D253" t="s">
        <v>14</v>
      </c>
      <c r="E253">
        <v>131</v>
      </c>
    </row>
    <row r="254" spans="1:5" x14ac:dyDescent="0.35">
      <c r="A254" t="s">
        <v>20</v>
      </c>
      <c r="B254">
        <v>296</v>
      </c>
      <c r="D254" t="s">
        <v>14</v>
      </c>
      <c r="E254">
        <v>87</v>
      </c>
    </row>
    <row r="255" spans="1:5" x14ac:dyDescent="0.35">
      <c r="A255" t="s">
        <v>20</v>
      </c>
      <c r="B255">
        <v>170</v>
      </c>
      <c r="D255" t="s">
        <v>14</v>
      </c>
      <c r="E255">
        <v>1063</v>
      </c>
    </row>
    <row r="256" spans="1:5" x14ac:dyDescent="0.35">
      <c r="A256" t="s">
        <v>20</v>
      </c>
      <c r="B256">
        <v>86</v>
      </c>
      <c r="D256" t="s">
        <v>14</v>
      </c>
      <c r="E256">
        <v>76</v>
      </c>
    </row>
    <row r="257" spans="1:5" x14ac:dyDescent="0.35">
      <c r="A257" t="s">
        <v>20</v>
      </c>
      <c r="B257">
        <v>6286</v>
      </c>
      <c r="D257" t="s">
        <v>14</v>
      </c>
      <c r="E257">
        <v>4428</v>
      </c>
    </row>
    <row r="258" spans="1:5" x14ac:dyDescent="0.35">
      <c r="A258" t="s">
        <v>20</v>
      </c>
      <c r="B258">
        <v>3727</v>
      </c>
      <c r="D258" t="s">
        <v>14</v>
      </c>
      <c r="E258">
        <v>58</v>
      </c>
    </row>
    <row r="259" spans="1:5" x14ac:dyDescent="0.35">
      <c r="A259" t="s">
        <v>20</v>
      </c>
      <c r="B259">
        <v>1605</v>
      </c>
      <c r="D259" t="s">
        <v>14</v>
      </c>
      <c r="E259">
        <v>111</v>
      </c>
    </row>
    <row r="260" spans="1:5" x14ac:dyDescent="0.35">
      <c r="A260" t="s">
        <v>20</v>
      </c>
      <c r="B260">
        <v>2120</v>
      </c>
      <c r="D260" t="s">
        <v>14</v>
      </c>
      <c r="E260">
        <v>2955</v>
      </c>
    </row>
    <row r="261" spans="1:5" x14ac:dyDescent="0.35">
      <c r="A261" t="s">
        <v>20</v>
      </c>
      <c r="B261">
        <v>50</v>
      </c>
      <c r="D261" t="s">
        <v>14</v>
      </c>
      <c r="E261">
        <v>1657</v>
      </c>
    </row>
    <row r="262" spans="1:5" x14ac:dyDescent="0.35">
      <c r="A262" t="s">
        <v>20</v>
      </c>
      <c r="B262">
        <v>2080</v>
      </c>
      <c r="D262" t="s">
        <v>14</v>
      </c>
      <c r="E262">
        <v>926</v>
      </c>
    </row>
    <row r="263" spans="1:5" x14ac:dyDescent="0.35">
      <c r="A263" t="s">
        <v>20</v>
      </c>
      <c r="B263">
        <v>2105</v>
      </c>
      <c r="D263" t="s">
        <v>14</v>
      </c>
      <c r="E263">
        <v>77</v>
      </c>
    </row>
    <row r="264" spans="1:5" x14ac:dyDescent="0.35">
      <c r="A264" t="s">
        <v>20</v>
      </c>
      <c r="B264">
        <v>2436</v>
      </c>
      <c r="D264" t="s">
        <v>14</v>
      </c>
      <c r="E264">
        <v>1748</v>
      </c>
    </row>
    <row r="265" spans="1:5" x14ac:dyDescent="0.35">
      <c r="A265" t="s">
        <v>20</v>
      </c>
      <c r="B265">
        <v>80</v>
      </c>
      <c r="D265" t="s">
        <v>14</v>
      </c>
      <c r="E265">
        <v>79</v>
      </c>
    </row>
    <row r="266" spans="1:5" x14ac:dyDescent="0.35">
      <c r="A266" t="s">
        <v>20</v>
      </c>
      <c r="B266">
        <v>42</v>
      </c>
      <c r="D266" t="s">
        <v>14</v>
      </c>
      <c r="E266">
        <v>889</v>
      </c>
    </row>
    <row r="267" spans="1:5" x14ac:dyDescent="0.35">
      <c r="A267" t="s">
        <v>20</v>
      </c>
      <c r="B267">
        <v>139</v>
      </c>
      <c r="D267" t="s">
        <v>14</v>
      </c>
      <c r="E267">
        <v>56</v>
      </c>
    </row>
    <row r="268" spans="1:5" x14ac:dyDescent="0.35">
      <c r="A268" t="s">
        <v>20</v>
      </c>
      <c r="B268">
        <v>159</v>
      </c>
      <c r="D268" t="s">
        <v>14</v>
      </c>
      <c r="E268">
        <v>1</v>
      </c>
    </row>
    <row r="269" spans="1:5" x14ac:dyDescent="0.35">
      <c r="A269" t="s">
        <v>20</v>
      </c>
      <c r="B269">
        <v>381</v>
      </c>
      <c r="D269" t="s">
        <v>14</v>
      </c>
      <c r="E269">
        <v>83</v>
      </c>
    </row>
    <row r="270" spans="1:5" x14ac:dyDescent="0.35">
      <c r="A270" t="s">
        <v>20</v>
      </c>
      <c r="B270">
        <v>194</v>
      </c>
      <c r="D270" t="s">
        <v>14</v>
      </c>
      <c r="E270">
        <v>2025</v>
      </c>
    </row>
    <row r="271" spans="1:5" x14ac:dyDescent="0.35">
      <c r="A271" t="s">
        <v>20</v>
      </c>
      <c r="B271">
        <v>106</v>
      </c>
      <c r="D271" t="s">
        <v>14</v>
      </c>
      <c r="E271">
        <v>14</v>
      </c>
    </row>
    <row r="272" spans="1:5" x14ac:dyDescent="0.35">
      <c r="A272" t="s">
        <v>20</v>
      </c>
      <c r="B272">
        <v>142</v>
      </c>
      <c r="D272" t="s">
        <v>14</v>
      </c>
      <c r="E272">
        <v>656</v>
      </c>
    </row>
    <row r="273" spans="1:5" x14ac:dyDescent="0.35">
      <c r="A273" t="s">
        <v>20</v>
      </c>
      <c r="B273">
        <v>211</v>
      </c>
      <c r="D273" t="s">
        <v>14</v>
      </c>
      <c r="E273">
        <v>1596</v>
      </c>
    </row>
    <row r="274" spans="1:5" x14ac:dyDescent="0.35">
      <c r="A274" t="s">
        <v>20</v>
      </c>
      <c r="B274">
        <v>2756</v>
      </c>
      <c r="D274" t="s">
        <v>14</v>
      </c>
      <c r="E274">
        <v>10</v>
      </c>
    </row>
    <row r="275" spans="1:5" x14ac:dyDescent="0.35">
      <c r="A275" t="s">
        <v>20</v>
      </c>
      <c r="B275">
        <v>173</v>
      </c>
      <c r="D275" t="s">
        <v>14</v>
      </c>
      <c r="E275">
        <v>1121</v>
      </c>
    </row>
    <row r="276" spans="1:5" x14ac:dyDescent="0.35">
      <c r="A276" t="s">
        <v>20</v>
      </c>
      <c r="B276">
        <v>87</v>
      </c>
      <c r="D276" t="s">
        <v>14</v>
      </c>
      <c r="E276">
        <v>15</v>
      </c>
    </row>
    <row r="277" spans="1:5" x14ac:dyDescent="0.35">
      <c r="A277" t="s">
        <v>20</v>
      </c>
      <c r="B277">
        <v>1572</v>
      </c>
      <c r="D277" t="s">
        <v>14</v>
      </c>
      <c r="E277">
        <v>191</v>
      </c>
    </row>
    <row r="278" spans="1:5" x14ac:dyDescent="0.35">
      <c r="A278" t="s">
        <v>20</v>
      </c>
      <c r="B278">
        <v>2346</v>
      </c>
      <c r="D278" t="s">
        <v>14</v>
      </c>
      <c r="E278">
        <v>16</v>
      </c>
    </row>
    <row r="279" spans="1:5" x14ac:dyDescent="0.35">
      <c r="A279" t="s">
        <v>20</v>
      </c>
      <c r="B279">
        <v>115</v>
      </c>
      <c r="D279" t="s">
        <v>14</v>
      </c>
      <c r="E279">
        <v>17</v>
      </c>
    </row>
    <row r="280" spans="1:5" x14ac:dyDescent="0.35">
      <c r="A280" t="s">
        <v>20</v>
      </c>
      <c r="B280">
        <v>85</v>
      </c>
      <c r="D280" t="s">
        <v>14</v>
      </c>
      <c r="E280">
        <v>34</v>
      </c>
    </row>
    <row r="281" spans="1:5" x14ac:dyDescent="0.35">
      <c r="A281" t="s">
        <v>20</v>
      </c>
      <c r="B281">
        <v>144</v>
      </c>
      <c r="D281" t="s">
        <v>14</v>
      </c>
      <c r="E281">
        <v>1</v>
      </c>
    </row>
    <row r="282" spans="1:5" x14ac:dyDescent="0.35">
      <c r="A282" t="s">
        <v>20</v>
      </c>
      <c r="B282">
        <v>2443</v>
      </c>
      <c r="D282" t="s">
        <v>14</v>
      </c>
      <c r="E282">
        <v>1274</v>
      </c>
    </row>
    <row r="283" spans="1:5" x14ac:dyDescent="0.35">
      <c r="A283" t="s">
        <v>20</v>
      </c>
      <c r="B283">
        <v>64</v>
      </c>
      <c r="D283" t="s">
        <v>14</v>
      </c>
      <c r="E283">
        <v>210</v>
      </c>
    </row>
    <row r="284" spans="1:5" x14ac:dyDescent="0.35">
      <c r="A284" t="s">
        <v>20</v>
      </c>
      <c r="B284">
        <v>268</v>
      </c>
      <c r="D284" t="s">
        <v>14</v>
      </c>
      <c r="E284">
        <v>248</v>
      </c>
    </row>
    <row r="285" spans="1:5" x14ac:dyDescent="0.35">
      <c r="A285" t="s">
        <v>20</v>
      </c>
      <c r="B285">
        <v>195</v>
      </c>
      <c r="D285" t="s">
        <v>14</v>
      </c>
      <c r="E285">
        <v>513</v>
      </c>
    </row>
    <row r="286" spans="1:5" x14ac:dyDescent="0.35">
      <c r="A286" t="s">
        <v>20</v>
      </c>
      <c r="B286">
        <v>186</v>
      </c>
      <c r="D286" t="s">
        <v>14</v>
      </c>
      <c r="E286">
        <v>3410</v>
      </c>
    </row>
    <row r="287" spans="1:5" x14ac:dyDescent="0.35">
      <c r="A287" t="s">
        <v>20</v>
      </c>
      <c r="B287">
        <v>460</v>
      </c>
      <c r="D287" t="s">
        <v>14</v>
      </c>
      <c r="E287">
        <v>10</v>
      </c>
    </row>
    <row r="288" spans="1:5" x14ac:dyDescent="0.35">
      <c r="A288" t="s">
        <v>20</v>
      </c>
      <c r="B288">
        <v>2528</v>
      </c>
      <c r="D288" t="s">
        <v>14</v>
      </c>
      <c r="E288">
        <v>2201</v>
      </c>
    </row>
    <row r="289" spans="1:5" x14ac:dyDescent="0.35">
      <c r="A289" t="s">
        <v>20</v>
      </c>
      <c r="B289">
        <v>3657</v>
      </c>
      <c r="D289" t="s">
        <v>14</v>
      </c>
      <c r="E289">
        <v>676</v>
      </c>
    </row>
    <row r="290" spans="1:5" x14ac:dyDescent="0.35">
      <c r="A290" t="s">
        <v>20</v>
      </c>
      <c r="B290">
        <v>131</v>
      </c>
      <c r="D290" t="s">
        <v>14</v>
      </c>
      <c r="E290">
        <v>831</v>
      </c>
    </row>
    <row r="291" spans="1:5" x14ac:dyDescent="0.35">
      <c r="A291" t="s">
        <v>20</v>
      </c>
      <c r="B291">
        <v>239</v>
      </c>
      <c r="D291" t="s">
        <v>14</v>
      </c>
      <c r="E291">
        <v>859</v>
      </c>
    </row>
    <row r="292" spans="1:5" x14ac:dyDescent="0.35">
      <c r="A292" t="s">
        <v>20</v>
      </c>
      <c r="B292">
        <v>78</v>
      </c>
      <c r="D292" t="s">
        <v>14</v>
      </c>
      <c r="E292">
        <v>45</v>
      </c>
    </row>
    <row r="293" spans="1:5" x14ac:dyDescent="0.35">
      <c r="A293" t="s">
        <v>20</v>
      </c>
      <c r="B293">
        <v>1773</v>
      </c>
      <c r="D293" t="s">
        <v>14</v>
      </c>
      <c r="E293">
        <v>6</v>
      </c>
    </row>
    <row r="294" spans="1:5" x14ac:dyDescent="0.35">
      <c r="A294" t="s">
        <v>20</v>
      </c>
      <c r="B294">
        <v>32</v>
      </c>
      <c r="D294" t="s">
        <v>14</v>
      </c>
      <c r="E294">
        <v>7</v>
      </c>
    </row>
    <row r="295" spans="1:5" x14ac:dyDescent="0.35">
      <c r="A295" t="s">
        <v>20</v>
      </c>
      <c r="B295">
        <v>369</v>
      </c>
      <c r="D295" t="s">
        <v>14</v>
      </c>
      <c r="E295">
        <v>31</v>
      </c>
    </row>
    <row r="296" spans="1:5" x14ac:dyDescent="0.35">
      <c r="A296" t="s">
        <v>20</v>
      </c>
      <c r="B296">
        <v>89</v>
      </c>
      <c r="D296" t="s">
        <v>14</v>
      </c>
      <c r="E296">
        <v>78</v>
      </c>
    </row>
    <row r="297" spans="1:5" x14ac:dyDescent="0.35">
      <c r="A297" t="s">
        <v>20</v>
      </c>
      <c r="B297">
        <v>147</v>
      </c>
      <c r="D297" t="s">
        <v>14</v>
      </c>
      <c r="E297">
        <v>1225</v>
      </c>
    </row>
    <row r="298" spans="1:5" x14ac:dyDescent="0.35">
      <c r="A298" t="s">
        <v>20</v>
      </c>
      <c r="B298">
        <v>126</v>
      </c>
      <c r="D298" t="s">
        <v>14</v>
      </c>
      <c r="E298">
        <v>1</v>
      </c>
    </row>
    <row r="299" spans="1:5" x14ac:dyDescent="0.35">
      <c r="A299" t="s">
        <v>20</v>
      </c>
      <c r="B299">
        <v>2218</v>
      </c>
      <c r="D299" t="s">
        <v>14</v>
      </c>
      <c r="E299">
        <v>67</v>
      </c>
    </row>
    <row r="300" spans="1:5" x14ac:dyDescent="0.35">
      <c r="A300" t="s">
        <v>20</v>
      </c>
      <c r="B300">
        <v>202</v>
      </c>
      <c r="D300" t="s">
        <v>14</v>
      </c>
      <c r="E300">
        <v>19</v>
      </c>
    </row>
    <row r="301" spans="1:5" x14ac:dyDescent="0.35">
      <c r="A301" t="s">
        <v>20</v>
      </c>
      <c r="B301">
        <v>140</v>
      </c>
      <c r="D301" t="s">
        <v>14</v>
      </c>
      <c r="E301">
        <v>2108</v>
      </c>
    </row>
    <row r="302" spans="1:5" x14ac:dyDescent="0.35">
      <c r="A302" t="s">
        <v>20</v>
      </c>
      <c r="B302">
        <v>1052</v>
      </c>
      <c r="D302" t="s">
        <v>14</v>
      </c>
      <c r="E302">
        <v>679</v>
      </c>
    </row>
    <row r="303" spans="1:5" x14ac:dyDescent="0.35">
      <c r="A303" t="s">
        <v>20</v>
      </c>
      <c r="B303">
        <v>247</v>
      </c>
      <c r="D303" t="s">
        <v>14</v>
      </c>
      <c r="E303">
        <v>36</v>
      </c>
    </row>
    <row r="304" spans="1:5" x14ac:dyDescent="0.35">
      <c r="A304" t="s">
        <v>20</v>
      </c>
      <c r="B304">
        <v>84</v>
      </c>
      <c r="D304" t="s">
        <v>14</v>
      </c>
      <c r="E304">
        <v>47</v>
      </c>
    </row>
    <row r="305" spans="1:5" x14ac:dyDescent="0.35">
      <c r="A305" t="s">
        <v>20</v>
      </c>
      <c r="B305">
        <v>88</v>
      </c>
      <c r="D305" t="s">
        <v>14</v>
      </c>
      <c r="E305">
        <v>70</v>
      </c>
    </row>
    <row r="306" spans="1:5" x14ac:dyDescent="0.35">
      <c r="A306" t="s">
        <v>20</v>
      </c>
      <c r="B306">
        <v>156</v>
      </c>
      <c r="D306" t="s">
        <v>14</v>
      </c>
      <c r="E306">
        <v>154</v>
      </c>
    </row>
    <row r="307" spans="1:5" x14ac:dyDescent="0.35">
      <c r="A307" t="s">
        <v>20</v>
      </c>
      <c r="B307">
        <v>2985</v>
      </c>
      <c r="D307" t="s">
        <v>14</v>
      </c>
      <c r="E307">
        <v>22</v>
      </c>
    </row>
    <row r="308" spans="1:5" x14ac:dyDescent="0.35">
      <c r="A308" t="s">
        <v>20</v>
      </c>
      <c r="B308">
        <v>762</v>
      </c>
      <c r="D308" t="s">
        <v>14</v>
      </c>
      <c r="E308">
        <v>1758</v>
      </c>
    </row>
    <row r="309" spans="1:5" x14ac:dyDescent="0.35">
      <c r="A309" t="s">
        <v>20</v>
      </c>
      <c r="B309">
        <v>554</v>
      </c>
      <c r="D309" t="s">
        <v>14</v>
      </c>
      <c r="E309">
        <v>94</v>
      </c>
    </row>
    <row r="310" spans="1:5" x14ac:dyDescent="0.35">
      <c r="A310" t="s">
        <v>20</v>
      </c>
      <c r="B310">
        <v>135</v>
      </c>
      <c r="D310" t="s">
        <v>14</v>
      </c>
      <c r="E310">
        <v>33</v>
      </c>
    </row>
    <row r="311" spans="1:5" x14ac:dyDescent="0.35">
      <c r="A311" t="s">
        <v>20</v>
      </c>
      <c r="B311">
        <v>122</v>
      </c>
      <c r="D311" t="s">
        <v>14</v>
      </c>
      <c r="E311">
        <v>1</v>
      </c>
    </row>
    <row r="312" spans="1:5" x14ac:dyDescent="0.35">
      <c r="A312" t="s">
        <v>20</v>
      </c>
      <c r="B312">
        <v>221</v>
      </c>
      <c r="D312" t="s">
        <v>14</v>
      </c>
      <c r="E312">
        <v>31</v>
      </c>
    </row>
    <row r="313" spans="1:5" x14ac:dyDescent="0.35">
      <c r="A313" t="s">
        <v>20</v>
      </c>
      <c r="B313">
        <v>126</v>
      </c>
      <c r="D313" t="s">
        <v>14</v>
      </c>
      <c r="E313">
        <v>35</v>
      </c>
    </row>
    <row r="314" spans="1:5" x14ac:dyDescent="0.35">
      <c r="A314" t="s">
        <v>20</v>
      </c>
      <c r="B314">
        <v>1022</v>
      </c>
      <c r="D314" t="s">
        <v>14</v>
      </c>
      <c r="E314">
        <v>63</v>
      </c>
    </row>
    <row r="315" spans="1:5" x14ac:dyDescent="0.35">
      <c r="A315" t="s">
        <v>20</v>
      </c>
      <c r="B315">
        <v>3177</v>
      </c>
      <c r="D315" t="s">
        <v>14</v>
      </c>
      <c r="E315">
        <v>526</v>
      </c>
    </row>
    <row r="316" spans="1:5" x14ac:dyDescent="0.35">
      <c r="A316" t="s">
        <v>20</v>
      </c>
      <c r="B316">
        <v>198</v>
      </c>
      <c r="D316" t="s">
        <v>14</v>
      </c>
      <c r="E316">
        <v>121</v>
      </c>
    </row>
    <row r="317" spans="1:5" x14ac:dyDescent="0.35">
      <c r="A317" t="s">
        <v>20</v>
      </c>
      <c r="B317">
        <v>85</v>
      </c>
      <c r="D317" t="s">
        <v>14</v>
      </c>
      <c r="E317">
        <v>67</v>
      </c>
    </row>
    <row r="318" spans="1:5" x14ac:dyDescent="0.35">
      <c r="A318" t="s">
        <v>20</v>
      </c>
      <c r="B318">
        <v>3596</v>
      </c>
      <c r="D318" t="s">
        <v>14</v>
      </c>
      <c r="E318">
        <v>57</v>
      </c>
    </row>
    <row r="319" spans="1:5" x14ac:dyDescent="0.35">
      <c r="A319" t="s">
        <v>20</v>
      </c>
      <c r="B319">
        <v>244</v>
      </c>
      <c r="D319" t="s">
        <v>14</v>
      </c>
      <c r="E319">
        <v>1229</v>
      </c>
    </row>
    <row r="320" spans="1:5" x14ac:dyDescent="0.35">
      <c r="A320" t="s">
        <v>20</v>
      </c>
      <c r="B320">
        <v>5180</v>
      </c>
      <c r="D320" t="s">
        <v>14</v>
      </c>
      <c r="E320">
        <v>12</v>
      </c>
    </row>
    <row r="321" spans="1:5" x14ac:dyDescent="0.35">
      <c r="A321" t="s">
        <v>20</v>
      </c>
      <c r="B321">
        <v>589</v>
      </c>
      <c r="D321" t="s">
        <v>14</v>
      </c>
      <c r="E321">
        <v>452</v>
      </c>
    </row>
    <row r="322" spans="1:5" x14ac:dyDescent="0.35">
      <c r="A322" t="s">
        <v>20</v>
      </c>
      <c r="B322">
        <v>2725</v>
      </c>
      <c r="D322" t="s">
        <v>14</v>
      </c>
      <c r="E322">
        <v>1886</v>
      </c>
    </row>
    <row r="323" spans="1:5" x14ac:dyDescent="0.35">
      <c r="A323" t="s">
        <v>20</v>
      </c>
      <c r="B323">
        <v>300</v>
      </c>
      <c r="D323" t="s">
        <v>14</v>
      </c>
      <c r="E323">
        <v>1825</v>
      </c>
    </row>
    <row r="324" spans="1:5" x14ac:dyDescent="0.35">
      <c r="A324" t="s">
        <v>20</v>
      </c>
      <c r="B324">
        <v>144</v>
      </c>
      <c r="D324" t="s">
        <v>14</v>
      </c>
      <c r="E324">
        <v>31</v>
      </c>
    </row>
    <row r="325" spans="1:5" x14ac:dyDescent="0.35">
      <c r="A325" t="s">
        <v>20</v>
      </c>
      <c r="B325">
        <v>87</v>
      </c>
      <c r="D325" t="s">
        <v>14</v>
      </c>
      <c r="E325">
        <v>107</v>
      </c>
    </row>
    <row r="326" spans="1:5" x14ac:dyDescent="0.35">
      <c r="A326" t="s">
        <v>20</v>
      </c>
      <c r="B326">
        <v>3116</v>
      </c>
      <c r="D326" t="s">
        <v>14</v>
      </c>
      <c r="E326">
        <v>27</v>
      </c>
    </row>
    <row r="327" spans="1:5" x14ac:dyDescent="0.35">
      <c r="A327" t="s">
        <v>20</v>
      </c>
      <c r="B327">
        <v>909</v>
      </c>
      <c r="D327" t="s">
        <v>14</v>
      </c>
      <c r="E327">
        <v>1221</v>
      </c>
    </row>
    <row r="328" spans="1:5" x14ac:dyDescent="0.35">
      <c r="A328" t="s">
        <v>20</v>
      </c>
      <c r="B328">
        <v>1613</v>
      </c>
      <c r="D328" t="s">
        <v>14</v>
      </c>
      <c r="E328">
        <v>1</v>
      </c>
    </row>
    <row r="329" spans="1:5" x14ac:dyDescent="0.35">
      <c r="A329" t="s">
        <v>20</v>
      </c>
      <c r="B329">
        <v>136</v>
      </c>
      <c r="D329" t="s">
        <v>14</v>
      </c>
      <c r="E329">
        <v>16</v>
      </c>
    </row>
    <row r="330" spans="1:5" x14ac:dyDescent="0.35">
      <c r="A330" t="s">
        <v>20</v>
      </c>
      <c r="B330">
        <v>130</v>
      </c>
      <c r="D330" t="s">
        <v>14</v>
      </c>
      <c r="E330">
        <v>41</v>
      </c>
    </row>
    <row r="331" spans="1:5" x14ac:dyDescent="0.35">
      <c r="A331" t="s">
        <v>20</v>
      </c>
      <c r="B331">
        <v>102</v>
      </c>
      <c r="D331" t="s">
        <v>14</v>
      </c>
      <c r="E331">
        <v>523</v>
      </c>
    </row>
    <row r="332" spans="1:5" x14ac:dyDescent="0.35">
      <c r="A332" t="s">
        <v>20</v>
      </c>
      <c r="B332">
        <v>4006</v>
      </c>
      <c r="D332" t="s">
        <v>14</v>
      </c>
      <c r="E332">
        <v>141</v>
      </c>
    </row>
    <row r="333" spans="1:5" x14ac:dyDescent="0.35">
      <c r="A333" t="s">
        <v>20</v>
      </c>
      <c r="B333">
        <v>1629</v>
      </c>
      <c r="D333" t="s">
        <v>14</v>
      </c>
      <c r="E333">
        <v>52</v>
      </c>
    </row>
    <row r="334" spans="1:5" x14ac:dyDescent="0.35">
      <c r="A334" t="s">
        <v>20</v>
      </c>
      <c r="B334">
        <v>2188</v>
      </c>
      <c r="D334" t="s">
        <v>14</v>
      </c>
      <c r="E334">
        <v>225</v>
      </c>
    </row>
    <row r="335" spans="1:5" x14ac:dyDescent="0.35">
      <c r="A335" t="s">
        <v>20</v>
      </c>
      <c r="B335">
        <v>2409</v>
      </c>
      <c r="D335" t="s">
        <v>14</v>
      </c>
      <c r="E335">
        <v>38</v>
      </c>
    </row>
    <row r="336" spans="1:5" x14ac:dyDescent="0.35">
      <c r="A336" t="s">
        <v>20</v>
      </c>
      <c r="B336">
        <v>194</v>
      </c>
      <c r="D336" t="s">
        <v>14</v>
      </c>
      <c r="E336">
        <v>15</v>
      </c>
    </row>
    <row r="337" spans="1:5" x14ac:dyDescent="0.35">
      <c r="A337" t="s">
        <v>20</v>
      </c>
      <c r="B337">
        <v>1140</v>
      </c>
      <c r="D337" t="s">
        <v>14</v>
      </c>
      <c r="E337">
        <v>37</v>
      </c>
    </row>
    <row r="338" spans="1:5" x14ac:dyDescent="0.35">
      <c r="A338" t="s">
        <v>20</v>
      </c>
      <c r="B338">
        <v>102</v>
      </c>
      <c r="D338" t="s">
        <v>14</v>
      </c>
      <c r="E338">
        <v>112</v>
      </c>
    </row>
    <row r="339" spans="1:5" x14ac:dyDescent="0.35">
      <c r="A339" t="s">
        <v>20</v>
      </c>
      <c r="B339">
        <v>2857</v>
      </c>
      <c r="D339" t="s">
        <v>14</v>
      </c>
      <c r="E339">
        <v>21</v>
      </c>
    </row>
    <row r="340" spans="1:5" x14ac:dyDescent="0.35">
      <c r="A340" t="s">
        <v>20</v>
      </c>
      <c r="B340">
        <v>107</v>
      </c>
      <c r="D340" t="s">
        <v>14</v>
      </c>
      <c r="E340">
        <v>67</v>
      </c>
    </row>
    <row r="341" spans="1:5" x14ac:dyDescent="0.35">
      <c r="A341" t="s">
        <v>20</v>
      </c>
      <c r="B341">
        <v>160</v>
      </c>
      <c r="D341" t="s">
        <v>14</v>
      </c>
      <c r="E341">
        <v>78</v>
      </c>
    </row>
    <row r="342" spans="1:5" x14ac:dyDescent="0.35">
      <c r="A342" t="s">
        <v>20</v>
      </c>
      <c r="B342">
        <v>2230</v>
      </c>
      <c r="D342" t="s">
        <v>14</v>
      </c>
      <c r="E342">
        <v>67</v>
      </c>
    </row>
    <row r="343" spans="1:5" x14ac:dyDescent="0.35">
      <c r="A343" t="s">
        <v>20</v>
      </c>
      <c r="B343">
        <v>316</v>
      </c>
      <c r="D343" t="s">
        <v>14</v>
      </c>
      <c r="E343">
        <v>263</v>
      </c>
    </row>
    <row r="344" spans="1:5" x14ac:dyDescent="0.35">
      <c r="A344" t="s">
        <v>20</v>
      </c>
      <c r="B344">
        <v>117</v>
      </c>
      <c r="D344" t="s">
        <v>14</v>
      </c>
      <c r="E344">
        <v>1691</v>
      </c>
    </row>
    <row r="345" spans="1:5" x14ac:dyDescent="0.35">
      <c r="A345" t="s">
        <v>20</v>
      </c>
      <c r="B345">
        <v>6406</v>
      </c>
      <c r="D345" t="s">
        <v>14</v>
      </c>
      <c r="E345">
        <v>181</v>
      </c>
    </row>
    <row r="346" spans="1:5" x14ac:dyDescent="0.35">
      <c r="A346" t="s">
        <v>20</v>
      </c>
      <c r="B346">
        <v>192</v>
      </c>
      <c r="D346" t="s">
        <v>14</v>
      </c>
      <c r="E346">
        <v>13</v>
      </c>
    </row>
    <row r="347" spans="1:5" x14ac:dyDescent="0.35">
      <c r="A347" t="s">
        <v>20</v>
      </c>
      <c r="B347">
        <v>26</v>
      </c>
      <c r="D347" t="s">
        <v>14</v>
      </c>
      <c r="E347">
        <v>1</v>
      </c>
    </row>
    <row r="348" spans="1:5" x14ac:dyDescent="0.35">
      <c r="A348" t="s">
        <v>20</v>
      </c>
      <c r="B348">
        <v>723</v>
      </c>
      <c r="D348" t="s">
        <v>14</v>
      </c>
      <c r="E348">
        <v>21</v>
      </c>
    </row>
    <row r="349" spans="1:5" x14ac:dyDescent="0.35">
      <c r="A349" t="s">
        <v>20</v>
      </c>
      <c r="B349">
        <v>170</v>
      </c>
      <c r="D349" t="s">
        <v>14</v>
      </c>
      <c r="E349">
        <v>830</v>
      </c>
    </row>
    <row r="350" spans="1:5" x14ac:dyDescent="0.35">
      <c r="A350" t="s">
        <v>20</v>
      </c>
      <c r="B350">
        <v>238</v>
      </c>
      <c r="D350" t="s">
        <v>14</v>
      </c>
      <c r="E350">
        <v>130</v>
      </c>
    </row>
    <row r="351" spans="1:5" x14ac:dyDescent="0.35">
      <c r="A351" t="s">
        <v>20</v>
      </c>
      <c r="B351">
        <v>55</v>
      </c>
      <c r="D351" t="s">
        <v>14</v>
      </c>
      <c r="E351">
        <v>55</v>
      </c>
    </row>
    <row r="352" spans="1:5" x14ac:dyDescent="0.35">
      <c r="A352" t="s">
        <v>20</v>
      </c>
      <c r="B352">
        <v>128</v>
      </c>
      <c r="D352" t="s">
        <v>14</v>
      </c>
      <c r="E352">
        <v>114</v>
      </c>
    </row>
    <row r="353" spans="1:5" x14ac:dyDescent="0.35">
      <c r="A353" t="s">
        <v>20</v>
      </c>
      <c r="B353">
        <v>2144</v>
      </c>
      <c r="D353" t="s">
        <v>14</v>
      </c>
      <c r="E353">
        <v>594</v>
      </c>
    </row>
    <row r="354" spans="1:5" x14ac:dyDescent="0.35">
      <c r="A354" t="s">
        <v>20</v>
      </c>
      <c r="B354">
        <v>2693</v>
      </c>
      <c r="D354" t="s">
        <v>14</v>
      </c>
      <c r="E354">
        <v>24</v>
      </c>
    </row>
    <row r="355" spans="1:5" x14ac:dyDescent="0.35">
      <c r="A355" t="s">
        <v>20</v>
      </c>
      <c r="B355">
        <v>432</v>
      </c>
      <c r="D355" t="s">
        <v>14</v>
      </c>
      <c r="E355">
        <v>252</v>
      </c>
    </row>
    <row r="356" spans="1:5" x14ac:dyDescent="0.35">
      <c r="A356" t="s">
        <v>20</v>
      </c>
      <c r="B356">
        <v>189</v>
      </c>
      <c r="D356" t="s">
        <v>14</v>
      </c>
      <c r="E356">
        <v>67</v>
      </c>
    </row>
    <row r="357" spans="1:5" x14ac:dyDescent="0.35">
      <c r="A357" t="s">
        <v>20</v>
      </c>
      <c r="B357">
        <v>154</v>
      </c>
      <c r="D357" t="s">
        <v>14</v>
      </c>
      <c r="E357">
        <v>742</v>
      </c>
    </row>
    <row r="358" spans="1:5" x14ac:dyDescent="0.35">
      <c r="A358" t="s">
        <v>20</v>
      </c>
      <c r="B358">
        <v>96</v>
      </c>
      <c r="D358" t="s">
        <v>14</v>
      </c>
      <c r="E358">
        <v>75</v>
      </c>
    </row>
    <row r="359" spans="1:5" x14ac:dyDescent="0.35">
      <c r="A359" t="s">
        <v>20</v>
      </c>
      <c r="B359">
        <v>3063</v>
      </c>
      <c r="D359" t="s">
        <v>14</v>
      </c>
      <c r="E359">
        <v>4405</v>
      </c>
    </row>
    <row r="360" spans="1:5" x14ac:dyDescent="0.35">
      <c r="A360" t="s">
        <v>20</v>
      </c>
      <c r="B360">
        <v>2266</v>
      </c>
      <c r="D360" t="s">
        <v>14</v>
      </c>
      <c r="E360">
        <v>92</v>
      </c>
    </row>
    <row r="361" spans="1:5" x14ac:dyDescent="0.35">
      <c r="A361" t="s">
        <v>20</v>
      </c>
      <c r="B361">
        <v>194</v>
      </c>
      <c r="D361" t="s">
        <v>14</v>
      </c>
      <c r="E361">
        <v>64</v>
      </c>
    </row>
    <row r="362" spans="1:5" x14ac:dyDescent="0.35">
      <c r="A362" t="s">
        <v>20</v>
      </c>
      <c r="B362">
        <v>129</v>
      </c>
      <c r="D362" t="s">
        <v>14</v>
      </c>
      <c r="E362">
        <v>64</v>
      </c>
    </row>
    <row r="363" spans="1:5" x14ac:dyDescent="0.35">
      <c r="A363" t="s">
        <v>20</v>
      </c>
      <c r="B363">
        <v>375</v>
      </c>
      <c r="D363" t="s">
        <v>14</v>
      </c>
      <c r="E363">
        <v>842</v>
      </c>
    </row>
    <row r="364" spans="1:5" x14ac:dyDescent="0.35">
      <c r="A364" t="s">
        <v>20</v>
      </c>
      <c r="B364">
        <v>409</v>
      </c>
      <c r="D364" t="s">
        <v>14</v>
      </c>
      <c r="E364">
        <v>112</v>
      </c>
    </row>
    <row r="365" spans="1:5" x14ac:dyDescent="0.35">
      <c r="A365" t="s">
        <v>20</v>
      </c>
      <c r="B365">
        <v>234</v>
      </c>
      <c r="D365" t="s">
        <v>14</v>
      </c>
      <c r="E365">
        <v>374</v>
      </c>
    </row>
    <row r="366" spans="1:5" x14ac:dyDescent="0.35">
      <c r="A366" t="s">
        <v>20</v>
      </c>
      <c r="B366">
        <v>3016</v>
      </c>
    </row>
    <row r="367" spans="1:5" x14ac:dyDescent="0.35">
      <c r="A367" t="s">
        <v>20</v>
      </c>
      <c r="B367">
        <v>264</v>
      </c>
    </row>
    <row r="368" spans="1:5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2" x14ac:dyDescent="0.35">
      <c r="A561" t="s">
        <v>20</v>
      </c>
      <c r="B561">
        <v>381</v>
      </c>
    </row>
    <row r="562" spans="1:2" x14ac:dyDescent="0.35">
      <c r="A562" t="s">
        <v>20</v>
      </c>
      <c r="B562">
        <v>480</v>
      </c>
    </row>
    <row r="563" spans="1:2" x14ac:dyDescent="0.35">
      <c r="A563" t="s">
        <v>20</v>
      </c>
      <c r="B563">
        <v>226</v>
      </c>
    </row>
    <row r="564" spans="1:2" x14ac:dyDescent="0.35">
      <c r="A564" t="s">
        <v>20</v>
      </c>
      <c r="B564">
        <v>241</v>
      </c>
    </row>
    <row r="565" spans="1:2" x14ac:dyDescent="0.35">
      <c r="A565" t="s">
        <v>20</v>
      </c>
      <c r="B565">
        <v>132</v>
      </c>
    </row>
    <row r="566" spans="1:2" x14ac:dyDescent="0.35">
      <c r="A566" t="s">
        <v>20</v>
      </c>
      <c r="B566">
        <v>2043</v>
      </c>
    </row>
  </sheetData>
  <mergeCells count="2">
    <mergeCell ref="G1:H1"/>
    <mergeCell ref="J1:K1"/>
  </mergeCells>
  <conditionalFormatting sqref="A1:A1048141">
    <cfRule type="containsText" dxfId="7" priority="5" operator="containsText" text="canceled">
      <formula>NOT(ISERROR(SEARCH("canceled",A1)))</formula>
    </cfRule>
    <cfRule type="containsText" dxfId="6" priority="6" operator="containsText" text="successful">
      <formula>NOT(ISERROR(SEARCH("successful",A1)))</formula>
    </cfRule>
    <cfRule type="containsText" dxfId="5" priority="7" operator="containsText" text="failed">
      <formula>NOT(ISERROR(SEARCH("failed",A1)))</formula>
    </cfRule>
    <cfRule type="containsText" dxfId="4" priority="8" operator="containsText" text="live">
      <formula>NOT(ISERROR(SEARCH("live",A1)))</formula>
    </cfRule>
  </conditionalFormatting>
  <conditionalFormatting sqref="D1:D1047940">
    <cfRule type="containsText" dxfId="3" priority="1" operator="containsText" text="canceled">
      <formula>NOT(ISERROR(SEARCH("canceled",D1)))</formula>
    </cfRule>
    <cfRule type="containsText" dxfId="2" priority="2" operator="containsText" text="successful">
      <formula>NOT(ISERROR(SEARCH("successful",D1)))</formula>
    </cfRule>
    <cfRule type="containsText" dxfId="1" priority="3" operator="containsText" text="failed">
      <formula>NOT(ISERROR(SEARCH("failed",D1)))</formula>
    </cfRule>
    <cfRule type="containsText" dxfId="0" priority="4" operator="containsText" text="live">
      <formula>NOT(ISERROR(SEARCH("live",D1)))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Parent Pivot</vt:lpstr>
      <vt:lpstr>Sub-Cat Pivot</vt:lpstr>
      <vt:lpstr>Parent_Years Pivot</vt:lpstr>
      <vt:lpstr>Goal Analysis</vt:lpstr>
      <vt:lpstr>Summary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Angelique Nixon</cp:lastModifiedBy>
  <dcterms:created xsi:type="dcterms:W3CDTF">2021-09-29T18:52:28Z</dcterms:created>
  <dcterms:modified xsi:type="dcterms:W3CDTF">2024-04-04T22:22:46Z</dcterms:modified>
</cp:coreProperties>
</file>