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PŠE\Documents\3D\kroužek 2017-2018\KOSTKY\"/>
    </mc:Choice>
  </mc:AlternateContent>
  <bookViews>
    <workbookView xWindow="0" yWindow="0" windowWidth="20490" windowHeight="7530"/>
  </bookViews>
  <sheets>
    <sheet name="Sheet1" sheetId="1" r:id="rId1"/>
  </sheets>
  <calcPr calcId="171027" fullCalcOnLoad="1"/>
</workbook>
</file>

<file path=xl/calcChain.xml><?xml version="1.0" encoding="utf-8"?>
<calcChain xmlns="http://schemas.openxmlformats.org/spreadsheetml/2006/main">
  <c r="F32" i="1" l="1"/>
  <c r="G32" i="1" s="1"/>
  <c r="F31" i="1"/>
  <c r="G31" i="1" s="1"/>
  <c r="F27" i="1"/>
  <c r="G27" i="1" s="1"/>
  <c r="F26" i="1"/>
  <c r="G26" i="1" s="1"/>
  <c r="F25" i="1"/>
  <c r="G25" i="1" s="1"/>
  <c r="F24" i="1"/>
  <c r="G24" i="1" s="1"/>
  <c r="F23" i="1"/>
  <c r="G23" i="1" s="1"/>
  <c r="F22" i="1"/>
  <c r="G22" i="1" s="1"/>
  <c r="A22" i="1"/>
  <c r="G21" i="1"/>
  <c r="G34" i="1" s="1"/>
  <c r="F21" i="1"/>
  <c r="F18" i="1"/>
  <c r="G18" i="1" s="1"/>
  <c r="F17" i="1"/>
  <c r="G17" i="1" s="1"/>
  <c r="F16" i="1"/>
  <c r="G16" i="1" s="1"/>
  <c r="F15" i="1"/>
  <c r="G15" i="1" s="1"/>
  <c r="A15" i="1"/>
  <c r="G14" i="1"/>
  <c r="F14" i="1"/>
  <c r="G13" i="1"/>
  <c r="A13" i="1"/>
  <c r="G12" i="1"/>
  <c r="F12" i="1"/>
  <c r="G11" i="1"/>
  <c r="F11" i="1"/>
  <c r="F6" i="1"/>
  <c r="G6" i="1" s="1"/>
  <c r="F5" i="1"/>
  <c r="G5" i="1" s="1"/>
  <c r="G4" i="1"/>
  <c r="G20" i="1" l="1"/>
  <c r="G7" i="1"/>
  <c r="G51" i="1" l="1"/>
</calcChain>
</file>

<file path=xl/sharedStrings.xml><?xml version="1.0" encoding="utf-8"?>
<sst xmlns="http://schemas.openxmlformats.org/spreadsheetml/2006/main" count="93" uniqueCount="85">
  <si>
    <t>CZ</t>
  </si>
  <si>
    <t>USD =</t>
  </si>
  <si>
    <t>celkový počet v objednávce</t>
  </si>
  <si>
    <t>položka</t>
  </si>
  <si>
    <t>cena ks</t>
  </si>
  <si>
    <t>cena celkem</t>
  </si>
  <si>
    <t>RÁM</t>
  </si>
  <si>
    <t>ALU rohy</t>
  </si>
  <si>
    <t>matice pro ALU profily</t>
  </si>
  <si>
    <t>celkem</t>
  </si>
  <si>
    <t>MECHANIKA</t>
  </si>
  <si>
    <t>hlazená tyč 8x350mm</t>
  </si>
  <si>
    <t>LM8UU</t>
  </si>
  <si>
    <t>LM8LUU</t>
  </si>
  <si>
    <t>F623ZZ lozisko</t>
  </si>
  <si>
    <t>GT2 20T řemenice</t>
  </si>
  <si>
    <t>Extruder</t>
  </si>
  <si>
    <t>ELEKTRONIKA</t>
  </si>
  <si>
    <t>NEMA17 motor</t>
  </si>
  <si>
    <t>koncový spínač</t>
  </si>
  <si>
    <t>50mm radiální větráček</t>
  </si>
  <si>
    <t>Mk3 ALU Heat Bed</t>
  </si>
  <si>
    <t>350W zdroj</t>
  </si>
  <si>
    <t>termistor 100K</t>
  </si>
  <si>
    <t>Napájecí kabely 3m</t>
  </si>
  <si>
    <t>dvoulinka 10m</t>
  </si>
  <si>
    <t>Indukční sonda</t>
  </si>
  <si>
    <t>SPOJOVACÍ MATERIÁL</t>
  </si>
  <si>
    <t>M3x10</t>
  </si>
  <si>
    <t>M3x20</t>
  </si>
  <si>
    <t>M3x6</t>
  </si>
  <si>
    <t>M3x35</t>
  </si>
  <si>
    <t>M3 samojistné matice</t>
  </si>
  <si>
    <t>M3 matice</t>
  </si>
  <si>
    <t>M3 podložka</t>
  </si>
  <si>
    <t>CELKEM</t>
  </si>
  <si>
    <t>ČÍNA</t>
  </si>
  <si>
    <t>https://www.tme.eu/cz/details/i5-2020-sl02bk/hlinikove-profily/alu-tp/i5-2020-sl02-black/</t>
  </si>
  <si>
    <t>hlazená tyč 8x340mm</t>
  </si>
  <si>
    <t>ALUPA</t>
  </si>
  <si>
    <t>hlazená tyč 8x460mm</t>
  </si>
  <si>
    <t>300/400mm podle poctu Z konfiguraci</t>
  </si>
  <si>
    <t>trapezovy sroub</t>
  </si>
  <si>
    <t>kupler 5x8x25</t>
  </si>
  <si>
    <t>https://www.aliexpress.com/item/3D-printer-parts-CNC-Motor-Jaw-Shaft-Flexible-Coupling-Coupler-5x8x25mm/32806735331.html?spm=2114.10010108.1000013.4.4afcd38fLOMyQU&amp;traffic_analysisId=recommend_2088_2_90158_iswistore&amp;scm=1007.13339.90158.0&amp;pvid=83f0c260-f567-401d-b2fa-82f35524026f&amp;tpp=1</t>
  </si>
  <si>
    <t>N/A</t>
  </si>
  <si>
    <t>CACH</t>
  </si>
  <si>
    <t>MKS Sbase</t>
  </si>
  <si>
    <t>MKS Touch TFT</t>
  </si>
  <si>
    <t>carspa větrák</t>
  </si>
  <si>
    <t>3 (2 mam v kumbalku)</t>
  </si>
  <si>
    <t>M5x8</t>
  </si>
  <si>
    <t>M5x10</t>
  </si>
  <si>
    <t>cca</t>
  </si>
  <si>
    <t>https://www.aliexpress.com/item/100pcs-2020-Corner-Bracket-Fittings-2017-Slot-6-Corner-Angle-L-Breakets-Connector-Aluminum-Profile-Accessories/32776913274.html?spm=2114.search0104.3.2.P682Og&amp;ws_ab_test=searchweb0_0%2Csearchweb201602_1_10152_10151_10065_10344_10068_10342_10343_10059_10340_10314_10341_10534_100031_10084_10604_10083_10103_10304_10307_10302_10142%2Csearchweb201603_25%2CppcSwitch_3&amp;algo_expid=de647bc0-78b8-427b-aaad-139febeb2e58-0&amp;algo_pvid=de647bc0-78b8-427b-aaad-139febeb2e58&amp;priceBeautifyAB=0</t>
  </si>
  <si>
    <t>ALU PROFIL 2020 2m</t>
  </si>
  <si>
    <t>počet ks/os</t>
  </si>
  <si>
    <t>https://www.aliexpress.com/item/100pcs-M3-M4-M5-M6-Spring-Nut-For-2020-Aluminum-Profile-Nickel-Plated-Round-Roll-T/32823431718.html?spm=2114.search0104.3.16.5orssO&amp;ws_ab_test=searchweb0_0%2Csearchweb201602_1_10152_10151_10065_10344_10068_10342_10343_10059_10340_10314_10341_10534_100031_10084_10604_10083_10103_10304_10307_10302_10142%2Csearchweb201603_25%2CppcSwitch_3&amp;algo_expid=98cc3bd1-b0f2-4f1d-b5c3-7076f12db42c-2&amp;algo_pvid=98cc3bd1-b0f2-4f1d-b5c3-7076f12db42c&amp;priceBeautifyAB=0</t>
  </si>
  <si>
    <t>M5 + 1BALIK</t>
  </si>
  <si>
    <t>https://www.aliexpress.com/item/RepRap-3D-Printer-THSL-300-8D-Lead-Screw-Dia-8MM-Thread-8mm-Length-300mm-with-Copper/32435304660.html?spm=2114.search0104.3.16.zLGUKA&amp;ws_ab_test=searchweb0_0%2Csearchweb201602_1_10152_10151_10065_10344_10068_10342_10343_10059_10340_10314_10341_10534_100031_10084_10604_10083_10103_10304_10307_10302_10142-10344%2Csearchweb201603_25%2CppcSwitch_3&amp;algo_expid=9dbb50c5-681e-4807-b4fb-f310fa9cb9a7-2&amp;algo_pvid=9dbb50c5-681e-4807-b4fb-f310fa9cb9a7&amp;priceBeautifyAB=0</t>
  </si>
  <si>
    <t>500MM</t>
  </si>
  <si>
    <t>5X8X25</t>
  </si>
  <si>
    <t>web</t>
  </si>
  <si>
    <t>GT2 řemen 4m</t>
  </si>
  <si>
    <t>3 balení</t>
  </si>
  <si>
    <t>https://www.aliexpress.com/item/10Meters-Rubber-GT2-open-timing-belt-width-6mm-GT2-6mm-for-3d-printer-RepRap-Mendel-Rostock/32708766020.html?spm=2114.search0104.3.280.TTGWNl&amp;ws_ab_test=searchweb0_0%2Csearchweb201602_1_10152_10151_10065_10344_10068_10342_10343_10059_10340_10314_10341_10534_100031_10084_10604_10083_10103_10304_10307_10302_10142%2Csearchweb201603_25%2CppcSwitch_3&amp;algo_expid=93616e3b-3c23-4a1d-9099-00ee73153bd3-43&amp;algo_pvid=93616e3b-3c23-4a1d-9099-00ee73153bd3&amp;priceBeautifyAB=0</t>
  </si>
  <si>
    <t>texták</t>
  </si>
  <si>
    <t>3balení</t>
  </si>
  <si>
    <t>https://www.aliexpress.com/item/Improved-Version-Printer-Parts-Reprap-Makerbot-MK8-Full-Metal-Aluminum-Alloy-Bowden-Extruder-for-1-75MM/32643516825.html?spm=2114.search0104.3.86.NdNykX&amp;ws_ab_test=searchweb0_0%2Csearchweb201602_1_10152_10151_10065_10344_10068_10342_10343_10059_10340_10314_10341_10534_100031_10084_10604_10083_10103_10304_10307_10302_10142%2Csearchweb201603_25%2CppcSwitch_3&amp;algo_expid=d8db693b-ae9f-4f68-af93-c39872346750-15&amp;algo_pvid=d8db693b-ae9f-4f68-af93-c39872346750&amp;priceBeautifyAB=0</t>
  </si>
  <si>
    <t>mame</t>
  </si>
  <si>
    <t>moje</t>
  </si>
  <si>
    <t>leva jedno pravy</t>
  </si>
  <si>
    <t>https://www.aliexpress.com/item/3D-Printer-Parts-MKS-TFT32-Controller-Display-MKS-SBASE-V1-3-Smoothieboard-32-bit-open-source/32816506433.html?spm=2114.search0104.3.9.8yilJP&amp;ws_ab_test=searchweb0_0%2Csearchweb201602_1_10152_10151_10065_10344_10068_10342_10343_10059_10340_10314_10341_10534_100031_10084_10604_10083_10103_10304_10307_10302_10142%2Csearchweb201603_25%2CppcSwitch_3&amp;algo_expid=5262fd00-044e-4e7f-ac68-d373b9ec5f0b-1&amp;algo_pvid=5262fd00-044e-4e7f-ac68-d373b9ec5f0b&amp;priceBeautifyAB=0</t>
  </si>
  <si>
    <t>cahc</t>
  </si>
  <si>
    <t>https://www.aliexpress.com/item/12V-30A-350W-Switching-power-supply-Driver-For-LED-Light-Strip-Display-Factory-Supplier-Mobinse-Free/32700492684.html?spm=a2g0s.9042311.0.0.4r81YC</t>
  </si>
  <si>
    <t>bach na podložku</t>
  </si>
  <si>
    <t>euro kabel</t>
  </si>
  <si>
    <t>štverák</t>
  </si>
  <si>
    <t>euro zdířka</t>
  </si>
  <si>
    <t>https://www.aliexpress.com/item/NEW-10A-250V-Inlet-Module-Plug-Fuse-Switch-Male-Power-Socket-3-Pin-IEC320-C14/32505761611.html?spm=a2g0s.9042311.0.0.Rd6AxF</t>
  </si>
  <si>
    <t>N-FET</t>
  </si>
  <si>
    <t>https://www.aliexpress.com/item/Free-Shipping-LJ12A3-4-Z-BX-New-Inductive-Proximity-Sensor-Detection-Switch-NPN-DC-6-36V/32503799078.html?spm=2114.search0104.3.2.esVOmj&amp;ws_ab_test=searchweb0_0%2Csearchweb201602_1_10152_10151_10065_10344_10068_10342_10343_10059_10340_10314_10341_10534_100031_10084_10604_10083_10103_10304_10307_10302_10142%2Csearchweb201603_25%2CppcSwitch_3&amp;algo_expid=40bc8025-e4b8-44ac-9b59-ade0546ca2ad-0&amp;algo_pvid=40bc8025-e4b8-44ac-9b59-ade0546ca2ad&amp;priceBeautifyAB=0</t>
  </si>
  <si>
    <t>celkem 5</t>
  </si>
  <si>
    <t>1 balení</t>
  </si>
  <si>
    <t>https://www.aliexpress.com/item/100PCS-2N7000-N-Channel-MOSFET-TO-92-original-CJ-brand-new-products-and-ROHS/1894992810.html?spm=2114.search0104.3.23.1V3Rg7&amp;ws_ab_test=searchweb0_0%2Csearchweb201602_1_10152_10151_10065_10344_10068_10342_10343_10059_10340_10314_10341_10534_100031_10084_10604_10083_10103_10304_10307_10302_10142%2Csearchweb201603_25%2CppcSwitch_3&amp;algo_expid=7733c1f1-e4e8-461f-b371-92d285599b11-3&amp;algo_pvid=7733c1f1-e4e8-461f-b371-92d285599b11&amp;priceBeautifyAB=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</si>
</sst>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5]General"/>
  </numFmts>
  <fonts count="14">
    <font>
      <sz val="11"/>
      <color rgb="FF000000"/>
      <name val="Liberation Sans"/>
      <charset val="238"/>
    </font>
    <font>
      <sz val="11"/>
      <color rgb="FF000000"/>
      <name val="Liberation Sans"/>
      <charset val="238"/>
    </font>
    <font>
      <b/>
      <sz val="10"/>
      <color rgb="FF000000"/>
      <name val="Liberation Sans"/>
      <charset val="238"/>
    </font>
    <font>
      <sz val="10"/>
      <color rgb="FFFFFFFF"/>
      <name val="Liberation Sans"/>
      <charset val="238"/>
    </font>
    <font>
      <sz val="10"/>
      <color rgb="FFCC0000"/>
      <name val="Liberation Sans"/>
      <charset val="238"/>
    </font>
    <font>
      <b/>
      <sz val="10"/>
      <color rgb="FFFFFFFF"/>
      <name val="Liberation Sans"/>
      <charset val="238"/>
    </font>
    <font>
      <i/>
      <sz val="10"/>
      <color rgb="FF808080"/>
      <name val="Liberation Sans"/>
      <charset val="238"/>
    </font>
    <font>
      <sz val="10"/>
      <color rgb="FF006600"/>
      <name val="Liberation Sans"/>
      <charset val="238"/>
    </font>
    <font>
      <b/>
      <sz val="24"/>
      <color rgb="FF000000"/>
      <name val="Liberation Sans"/>
      <charset val="238"/>
    </font>
    <font>
      <sz val="18"/>
      <color rgb="FF000000"/>
      <name val="Liberation Sans"/>
      <charset val="238"/>
    </font>
    <font>
      <sz val="12"/>
      <color rgb="FF000000"/>
      <name val="Liberation Sans"/>
      <charset val="238"/>
    </font>
    <font>
      <u/>
      <sz val="11"/>
      <color rgb="FF0563C1"/>
      <name val="Liberation Sans"/>
      <charset val="238"/>
    </font>
    <font>
      <sz val="10"/>
      <color rgb="FF996600"/>
      <name val="Liberation Sans"/>
      <charset val="238"/>
    </font>
    <font>
      <sz val="10"/>
      <color rgb="FF333333"/>
      <name val="Liberation Sans"/>
      <charset val="238"/>
    </font>
  </fonts>
  <fills count="11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</fills>
  <borders count="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18">
    <xf numFmtId="0" fontId="0" fillId="0" borderId="0"/>
    <xf numFmtId="0" fontId="2" fillId="0" borderId="0" applyNumberFormat="0" applyBorder="0" applyProtection="0"/>
    <xf numFmtId="0" fontId="3" fillId="2" borderId="0" applyNumberFormat="0" applyBorder="0" applyProtection="0"/>
    <xf numFmtId="0" fontId="3" fillId="3" borderId="0" applyNumberFormat="0" applyBorder="0" applyProtection="0"/>
    <xf numFmtId="0" fontId="2" fillId="4" borderId="0" applyNumberFormat="0" applyBorder="0" applyProtection="0"/>
    <xf numFmtId="0" fontId="4" fillId="5" borderId="0" applyNumberFormat="0" applyBorder="0" applyProtection="0"/>
    <xf numFmtId="0" fontId="5" fillId="6" borderId="0" applyNumberFormat="0" applyBorder="0" applyProtection="0"/>
    <xf numFmtId="0" fontId="6" fillId="0" borderId="0" applyNumberFormat="0" applyBorder="0" applyProtection="0"/>
    <xf numFmtId="0" fontId="7" fillId="7" borderId="0" applyNumberFormat="0" applyBorder="0" applyProtection="0"/>
    <xf numFmtId="0" fontId="8" fillId="0" borderId="0" applyNumberFormat="0" applyBorder="0" applyProtection="0"/>
    <xf numFmtId="0" fontId="9" fillId="0" borderId="0" applyNumberFormat="0" applyBorder="0" applyProtection="0"/>
    <xf numFmtId="0" fontId="10" fillId="0" borderId="0" applyNumberFormat="0" applyBorder="0" applyProtection="0"/>
    <xf numFmtId="0" fontId="11" fillId="0" borderId="0" applyNumberFormat="0" applyFill="0" applyBorder="0" applyAlignment="0" applyProtection="0"/>
    <xf numFmtId="0" fontId="12" fillId="8" borderId="0" applyNumberFormat="0" applyBorder="0" applyProtection="0"/>
    <xf numFmtId="0" fontId="13" fillId="8" borderId="1" applyNumberFormat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4" fillId="0" borderId="0" applyNumberFormat="0" applyBorder="0" applyProtection="0"/>
  </cellStyleXfs>
  <cellXfs count="20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9" borderId="0" xfId="0" applyFill="1" applyAlignment="1">
      <alignment horizontal="left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left"/>
    </xf>
    <xf numFmtId="164" fontId="0" fillId="0" borderId="0" xfId="0" applyNumberFormat="1" applyAlignment="1">
      <alignment horizontal="center"/>
    </xf>
    <xf numFmtId="0" fontId="0" fillId="9" borderId="0" xfId="0" applyFill="1" applyAlignment="1">
      <alignment horizontal="right"/>
    </xf>
    <xf numFmtId="2" fontId="0" fillId="9" borderId="0" xfId="0" applyNumberFormat="1" applyFill="1" applyAlignment="1">
      <alignment horizontal="center"/>
    </xf>
    <xf numFmtId="0" fontId="0" fillId="9" borderId="0" xfId="0" applyFill="1"/>
    <xf numFmtId="0" fontId="0" fillId="0" borderId="0" xfId="0" applyAlignment="1">
      <alignment horizontal="center" vertical="center"/>
    </xf>
    <xf numFmtId="0" fontId="11" fillId="0" borderId="0" xfId="12" applyAlignment="1">
      <alignment horizontal="left"/>
    </xf>
    <xf numFmtId="0" fontId="0" fillId="0" borderId="0" xfId="0" applyAlignment="1">
      <alignment horizontal="center"/>
    </xf>
    <xf numFmtId="0" fontId="11" fillId="0" borderId="0" xfId="12" applyFont="1" applyAlignment="1">
      <alignment horizontal="center"/>
    </xf>
    <xf numFmtId="0" fontId="11" fillId="0" borderId="0" xfId="12" applyAlignment="1">
      <alignment horizontal="center"/>
    </xf>
    <xf numFmtId="0" fontId="11" fillId="0" borderId="0" xfId="12" applyFont="1" applyAlignment="1">
      <alignment horizontal="left"/>
    </xf>
    <xf numFmtId="0" fontId="0" fillId="0" borderId="0" xfId="0" applyAlignment="1">
      <alignment horizontal="left"/>
    </xf>
    <xf numFmtId="0" fontId="11" fillId="0" borderId="0" xfId="12" applyAlignment="1">
      <alignment horizontal="left"/>
    </xf>
  </cellXfs>
  <cellStyles count="18">
    <cellStyle name="Accent" xfId="1"/>
    <cellStyle name="Accent 1" xfId="2"/>
    <cellStyle name="Accent 2" xfId="3"/>
    <cellStyle name="Accent 3" xfId="4"/>
    <cellStyle name="Bad" xfId="5"/>
    <cellStyle name="Error" xfId="6"/>
    <cellStyle name="Footnote" xfId="7"/>
    <cellStyle name="Good" xfId="8"/>
    <cellStyle name="Heading" xfId="9"/>
    <cellStyle name="Heading 1" xfId="10"/>
    <cellStyle name="Heading 2" xfId="11"/>
    <cellStyle name="Hypertextový odkaz" xfId="12"/>
    <cellStyle name="Neutral" xfId="13"/>
    <cellStyle name="Normální" xfId="0" builtinId="0" customBuiltin="1"/>
    <cellStyle name="Note" xfId="14"/>
    <cellStyle name="Status" xfId="15"/>
    <cellStyle name="Text" xfId="16"/>
    <cellStyle name="Warning" xfId="1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liexpress.com/item/12V-30A-350W-Switching-power-supply-Driver-For-LED-Light-Strip-Display-Factory-Supplier-Mobinse-Free/32700492684.html?spm=a2g0s.9042311.0.0.4r81YC" TargetMode="External"/><Relationship Id="rId3" Type="http://schemas.openxmlformats.org/officeDocument/2006/relationships/hyperlink" Target="https://www.aliexpress.com/item/3D-printer-parts-CNC-Motor-Jaw-Shaft-Flexible-Coupling-Coupler-5x8x25mm/32806735331.html?spm=2114.10010108.1000013.4.4afcd38fLOMyQU&amp;traffic_analysisId=recommend_2088_2_90158_iswistore&amp;scm=1007.13339.90158.0&amp;pvid=83f0c260-f567-401d-b2fa-82f35524026f&amp;tpp=1" TargetMode="External"/><Relationship Id="rId7" Type="http://schemas.openxmlformats.org/officeDocument/2006/relationships/hyperlink" Target="https://www.aliexpress.com/item/3D-Printer-Parts-MKS-TFT32-Controller-Display-MKS-SBASE-V1-3-Smoothieboard-32-bit-open-source/32816506433.html?spm=2114.search0104.3.9.8yilJP&amp;ws_ab_test=searchweb0_0%2Csearchweb201602_1_10152_10151_10065_10344_10068_10342_10343_10059_10340_10314_10341_10534_100031_10084_10604_10083_10103_10304_10307_10302_10142%2Csearchweb201603_25%2CppcSwitch_3&amp;algo_expid=5262fd00-044e-4e7f-ac68-d373b9ec5f0b-1&amp;algo_pvid=5262fd00-044e-4e7f-ac68-d373b9ec5f0b&amp;priceBeautifyAB=0" TargetMode="External"/><Relationship Id="rId2" Type="http://schemas.openxmlformats.org/officeDocument/2006/relationships/hyperlink" Target="https://www.aliexpress.com/item/100pcs-2020-Corner-Bracket-Fittings-2017-Slot-6-Corner-Angle-L-Breakets-Connector-Aluminum-Profile-Accessories/32776913274.html?spm=2114.search0104.3.2.P682Og&amp;ws_ab_test=searchweb0_0%2Csearchweb201602_1_10152_10151_10065_10344_10068_10342_10343_10059_10340_10314_10341_10534_100031_10084_10604_10083_10103_10304_10307_10302_10142%2Csearchweb201603_25%2CppcSwitch_3&amp;algo_expid=de647bc0-78b8-427b-aaad-139febeb2e58-0&amp;algo_pvid=de647bc0-78b8-427b-aaad-139febeb2e58&amp;priceBeautifyAB=0" TargetMode="External"/><Relationship Id="rId1" Type="http://schemas.openxmlformats.org/officeDocument/2006/relationships/hyperlink" Target="https://www.tme.eu/cz/details/i5-2020-sl02bk/hlinikove-profily/alu-tp/i5-2020-sl02-black/" TargetMode="External"/><Relationship Id="rId6" Type="http://schemas.openxmlformats.org/officeDocument/2006/relationships/hyperlink" Target="https://www.aliexpress.com/item/Improved-Version-Printer-Parts-Reprap-Makerbot-MK8-Full-Metal-Aluminum-Alloy-Bowden-Extruder-for-1-75MM/32643516825.html?spm=2114.search0104.3.86.NdNykX&amp;ws_ab_test=searchweb0_0%2Csearchweb201602_1_10152_10151_10065_10344_10068_10342_10343_10059_10340_10314_10341_10534_100031_10084_10604_10083_10103_10304_10307_10302_10142%2Csearchweb201603_25%2CppcSwitch_3&amp;algo_expid=d8db693b-ae9f-4f68-af93-c39872346750-15&amp;algo_pvid=d8db693b-ae9f-4f68-af93-c39872346750&amp;priceBeautifyAB=0" TargetMode="External"/><Relationship Id="rId11" Type="http://schemas.openxmlformats.org/officeDocument/2006/relationships/hyperlink" Target="https://www.aliexpress.com/item/100PCS-2N7000-N-Channel-MOSFET-TO-92-original-CJ-brand-new-products-and-ROHS/1894992810.html?spm=2114.search0104.3.23.1V3Rg7&amp;ws_ab_test=searchweb0_0%2Csearchweb201602_1_10152_10151_10065_10344_10068_10342_10343_10059_10340_10314_10341_10534_100031_10084_10604_10083_10103_10304_10307_10302_10142%2Csearchweb201603_25%2CppcSwitch_3&amp;algo_expid=7733c1f1-e4e8-461f-b371-92d285599b11-3&amp;algo_pvid=7733c1f1-e4e8-461f-b371-92d285599b11&amp;priceBeautifyAB=0" TargetMode="External"/><Relationship Id="rId5" Type="http://schemas.openxmlformats.org/officeDocument/2006/relationships/hyperlink" Target="https://www.aliexpress.com/item/10Meters-Rubber-GT2-open-timing-belt-width-6mm-GT2-6mm-for-3d-printer-RepRap-Mendel-Rostock/32708766020.html?spm=2114.search0104.3.280.TTGWNl&amp;ws_ab_test=searchweb0_0%2Csearchweb201602_1_10152_10151_10065_10344_10068_10342_10343_10059_10340_10314_10341_10534_100031_10084_10604_10083_10103_10304_10307_10302_10142%2Csearchweb201603_25%2CppcSwitch_3&amp;algo_expid=93616e3b-3c23-4a1d-9099-00ee73153bd3-43&amp;algo_pvid=93616e3b-3c23-4a1d-9099-00ee73153bd3&amp;priceBeautifyAB=0" TargetMode="External"/><Relationship Id="rId10" Type="http://schemas.openxmlformats.org/officeDocument/2006/relationships/hyperlink" Target="https://www.aliexpress.com/item/Free-Shipping-LJ12A3-4-Z-BX-New-Inductive-Proximity-Sensor-Detection-Switch-NPN-DC-6-36V/32503799078.html?spm=2114.search0104.3.2.esVOmj&amp;ws_ab_test=searchweb0_0%2Csearchweb201602_1_10152_10151_10065_10344_10068_10342_10343_10059_10340_10314_10341_10534_100031_10084_10604_10083_10103_10304_10307_10302_10142%2Csearchweb201603_25%2CppcSwitch_3&amp;algo_expid=40bc8025-e4b8-44ac-9b59-ade0546ca2ad-0&amp;algo_pvid=40bc8025-e4b8-44ac-9b59-ade0546ca2ad&amp;priceBeautifyAB=0" TargetMode="External"/><Relationship Id="rId4" Type="http://schemas.openxmlformats.org/officeDocument/2006/relationships/hyperlink" Target="https://www.aliexpress.com/item/RepRap-3D-Printer-THSL-300-8D-Lead-Screw-Dia-8MM-Thread-8mm-Length-300mm-with-Copper/32435304660.html?spm=2114.search0104.3.16.zLGUKA&amp;ws_ab_test=searchweb0_0%2Csearchweb201602_1_10152_10151_10065_10344_10068_10342_10343_10059_10340_10314_10341_10534_100031_10084_10604_10083_10103_10304_10307_10302_10142-10344%2Csearchweb201603_25%2CppcSwitch_3&amp;algo_expid=9dbb50c5-681e-4807-b4fb-f310fa9cb9a7-2&amp;algo_pvid=9dbb50c5-681e-4807-b4fb-f310fa9cb9a7&amp;priceBeautifyAB=0" TargetMode="External"/><Relationship Id="rId9" Type="http://schemas.openxmlformats.org/officeDocument/2006/relationships/hyperlink" Target="https://www.aliexpress.com/item/NEW-10A-250V-Inlet-Module-Plug-Fuse-Switch-Male-Power-Socket-3-Pin-IEC320-C14/32505761611.html?spm=a2g0s.9042311.0.0.Rd6Ax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98"/>
  <sheetViews>
    <sheetView tabSelected="1" zoomScaleNormal="100" workbookViewId="0">
      <selection activeCell="H34" sqref="H34:W34"/>
    </sheetView>
  </sheetViews>
  <sheetFormatPr defaultRowHeight="14.25"/>
  <cols>
    <col min="1" max="1" width="21.875" style="1" customWidth="1"/>
    <col min="2" max="2" width="29.125" style="1" customWidth="1"/>
    <col min="3" max="3" width="18.625" style="3" customWidth="1"/>
    <col min="4" max="4" width="15.25" style="3" customWidth="1"/>
    <col min="5" max="7" width="10.625" style="2" customWidth="1"/>
    <col min="8" max="8" width="35" style="3" customWidth="1"/>
    <col min="9" max="1025" width="10.625" customWidth="1"/>
    <col min="1026" max="1026" width="9" customWidth="1"/>
  </cols>
  <sheetData>
    <row r="1" spans="1:23">
      <c r="B1" s="2" t="s">
        <v>0</v>
      </c>
      <c r="I1" s="1" t="s">
        <v>1</v>
      </c>
      <c r="J1">
        <v>25</v>
      </c>
    </row>
    <row r="2" spans="1:23">
      <c r="A2" s="1" t="s">
        <v>2</v>
      </c>
      <c r="C2" s="2" t="s">
        <v>3</v>
      </c>
      <c r="D2" s="2"/>
      <c r="E2" s="2" t="s">
        <v>56</v>
      </c>
      <c r="F2" s="2" t="s">
        <v>4</v>
      </c>
      <c r="G2" s="2" t="s">
        <v>5</v>
      </c>
      <c r="H2" s="14" t="s">
        <v>62</v>
      </c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</row>
    <row r="3" spans="1:23">
      <c r="B3" s="2" t="s">
        <v>36</v>
      </c>
    </row>
    <row r="4" spans="1:23">
      <c r="A4" s="1">
        <v>15</v>
      </c>
      <c r="B4" s="1" t="s">
        <v>6</v>
      </c>
      <c r="C4" s="3" t="s">
        <v>55</v>
      </c>
      <c r="E4" s="2">
        <v>3</v>
      </c>
      <c r="F4" s="2">
        <v>352.36</v>
      </c>
      <c r="G4" s="2">
        <f>F4*E4</f>
        <v>1057.08</v>
      </c>
      <c r="H4" s="17" t="s">
        <v>37</v>
      </c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</row>
    <row r="5" spans="1:23">
      <c r="A5" s="1">
        <v>3</v>
      </c>
      <c r="C5" s="3" t="s">
        <v>7</v>
      </c>
      <c r="E5" s="2">
        <v>30</v>
      </c>
      <c r="F5" s="8">
        <f>10*J1</f>
        <v>250</v>
      </c>
      <c r="G5" s="8">
        <f>((F5*E5)*2)/4</f>
        <v>3750</v>
      </c>
      <c r="H5" s="16" t="s">
        <v>54</v>
      </c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</row>
    <row r="6" spans="1:23">
      <c r="A6" s="1">
        <v>8</v>
      </c>
      <c r="B6" s="9"/>
      <c r="C6" s="3" t="s">
        <v>8</v>
      </c>
      <c r="D6" s="3" t="s">
        <v>58</v>
      </c>
      <c r="E6" s="2">
        <v>100</v>
      </c>
      <c r="F6" s="2">
        <f>11.88*J1</f>
        <v>297</v>
      </c>
      <c r="G6" s="2">
        <f>A6*F6/4</f>
        <v>594</v>
      </c>
      <c r="H6" s="15" t="s">
        <v>57</v>
      </c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</row>
    <row r="7" spans="1:23">
      <c r="B7" s="1" t="s">
        <v>9</v>
      </c>
      <c r="G7" s="2">
        <f>SUM(G4:G6)</f>
        <v>5401.08</v>
      </c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</row>
    <row r="8" spans="1:23">
      <c r="B8" s="1" t="s">
        <v>10</v>
      </c>
      <c r="C8" s="3" t="s">
        <v>38</v>
      </c>
      <c r="E8" s="2">
        <v>2</v>
      </c>
      <c r="G8" s="12">
        <v>300</v>
      </c>
      <c r="H8" s="12" t="s">
        <v>39</v>
      </c>
    </row>
    <row r="9" spans="1:23">
      <c r="C9" s="3" t="s">
        <v>11</v>
      </c>
      <c r="E9" s="2">
        <v>2</v>
      </c>
      <c r="G9" s="12"/>
      <c r="H9" s="12"/>
    </row>
    <row r="10" spans="1:23">
      <c r="C10" s="3" t="s">
        <v>40</v>
      </c>
      <c r="E10" s="2">
        <v>2</v>
      </c>
      <c r="G10" s="12"/>
      <c r="H10" s="12"/>
    </row>
    <row r="11" spans="1:23">
      <c r="A11" s="1">
        <v>5</v>
      </c>
      <c r="B11" s="7" t="s">
        <v>41</v>
      </c>
      <c r="C11" s="3" t="s">
        <v>42</v>
      </c>
      <c r="D11" s="3" t="s">
        <v>60</v>
      </c>
      <c r="E11" s="2">
        <v>1</v>
      </c>
      <c r="F11" s="2">
        <f>3.65*J1</f>
        <v>91.25</v>
      </c>
      <c r="G11" s="2">
        <f>F11*E11</f>
        <v>91.25</v>
      </c>
      <c r="H11" s="16" t="s">
        <v>59</v>
      </c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</row>
    <row r="12" spans="1:23">
      <c r="A12" s="1">
        <v>5</v>
      </c>
      <c r="C12" s="3" t="s">
        <v>43</v>
      </c>
      <c r="D12" s="3" t="s">
        <v>61</v>
      </c>
      <c r="E12" s="2">
        <v>1</v>
      </c>
      <c r="F12" s="2">
        <f>0.85*J1</f>
        <v>21.25</v>
      </c>
      <c r="G12" s="2">
        <f>F12*E12</f>
        <v>21.25</v>
      </c>
      <c r="H12" s="13" t="s">
        <v>44</v>
      </c>
    </row>
    <row r="13" spans="1:23">
      <c r="A13" s="1">
        <f>4*5</f>
        <v>20</v>
      </c>
      <c r="C13" s="3" t="s">
        <v>12</v>
      </c>
      <c r="E13" s="2">
        <v>4</v>
      </c>
      <c r="F13" s="2">
        <v>24</v>
      </c>
      <c r="G13" s="2">
        <f>E13*F13</f>
        <v>96</v>
      </c>
      <c r="H13" s="14" t="s">
        <v>70</v>
      </c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</row>
    <row r="14" spans="1:23">
      <c r="A14" s="1" t="s">
        <v>45</v>
      </c>
      <c r="C14" s="3" t="s">
        <v>13</v>
      </c>
      <c r="E14" s="2">
        <v>4</v>
      </c>
      <c r="F14" s="2">
        <f>9.8*J1</f>
        <v>245.00000000000003</v>
      </c>
      <c r="G14" s="2">
        <f>F14*E14/4</f>
        <v>245.00000000000003</v>
      </c>
      <c r="H14" s="14" t="s">
        <v>70</v>
      </c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</row>
    <row r="15" spans="1:23">
      <c r="A15" s="1">
        <f>2*5</f>
        <v>10</v>
      </c>
      <c r="C15" s="3" t="s">
        <v>14</v>
      </c>
      <c r="E15" s="2">
        <v>2</v>
      </c>
      <c r="F15" s="2">
        <f>2.55*J1</f>
        <v>63.749999999999993</v>
      </c>
      <c r="G15" s="2">
        <f>F15*E15</f>
        <v>127.49999999999999</v>
      </c>
      <c r="H15" s="14" t="s">
        <v>70</v>
      </c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</row>
    <row r="16" spans="1:23">
      <c r="A16" s="1">
        <v>2</v>
      </c>
      <c r="C16" s="3" t="s">
        <v>63</v>
      </c>
      <c r="D16" s="3" t="s">
        <v>64</v>
      </c>
      <c r="E16" s="2">
        <v>4</v>
      </c>
      <c r="F16" s="2">
        <f>12.88*J1</f>
        <v>322</v>
      </c>
      <c r="G16" s="2">
        <f>F16*E16/4</f>
        <v>322</v>
      </c>
      <c r="H16" s="16" t="s">
        <v>65</v>
      </c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</row>
    <row r="17" spans="1:30">
      <c r="A17" s="1">
        <v>1</v>
      </c>
      <c r="C17" s="3" t="s">
        <v>15</v>
      </c>
      <c r="D17" s="3" t="s">
        <v>67</v>
      </c>
      <c r="E17" s="2">
        <v>2</v>
      </c>
      <c r="F17" s="2">
        <f>9.37*J1</f>
        <v>234.24999999999997</v>
      </c>
      <c r="G17" s="2">
        <f>F17*E17/4</f>
        <v>117.12499999999999</v>
      </c>
      <c r="H17" s="14" t="s">
        <v>66</v>
      </c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</row>
    <row r="18" spans="1:30">
      <c r="A18" s="1">
        <v>5</v>
      </c>
      <c r="C18" s="3" t="s">
        <v>16</v>
      </c>
      <c r="D18" s="3" t="s">
        <v>71</v>
      </c>
      <c r="E18" s="2">
        <v>1</v>
      </c>
      <c r="F18" s="2">
        <f>8.52*J1</f>
        <v>213</v>
      </c>
      <c r="G18" s="2">
        <f>F18*E18</f>
        <v>213</v>
      </c>
      <c r="H18" s="16" t="s">
        <v>68</v>
      </c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</row>
    <row r="19" spans="1:30"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</row>
    <row r="20" spans="1:30">
      <c r="B20" s="1" t="s">
        <v>9</v>
      </c>
      <c r="G20" s="2">
        <f>SUM(G8:G19)</f>
        <v>1533.125</v>
      </c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</row>
    <row r="21" spans="1:30">
      <c r="A21" s="1" t="s">
        <v>46</v>
      </c>
      <c r="B21" s="1" t="s">
        <v>17</v>
      </c>
      <c r="C21" s="3" t="s">
        <v>18</v>
      </c>
      <c r="E21" s="2">
        <v>1</v>
      </c>
      <c r="F21" s="2">
        <f>42.09*J1</f>
        <v>1052.25</v>
      </c>
      <c r="G21" s="2">
        <f>F21*E21</f>
        <v>1052.25</v>
      </c>
      <c r="H21" s="18" t="s">
        <v>69</v>
      </c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</row>
    <row r="22" spans="1:30">
      <c r="A22" s="1">
        <f>2*5</f>
        <v>10</v>
      </c>
      <c r="C22" s="3" t="s">
        <v>19</v>
      </c>
      <c r="E22" s="2">
        <v>2</v>
      </c>
      <c r="F22" s="2">
        <f>0.47*J1</f>
        <v>11.75</v>
      </c>
      <c r="G22" s="2">
        <f>F22*E22</f>
        <v>23.5</v>
      </c>
      <c r="H22" s="18" t="s">
        <v>70</v>
      </c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</row>
    <row r="23" spans="1:30">
      <c r="A23" s="1">
        <v>5</v>
      </c>
      <c r="B23" s="1" t="s">
        <v>47</v>
      </c>
      <c r="C23" s="3" t="s">
        <v>48</v>
      </c>
      <c r="E23" s="2">
        <v>1</v>
      </c>
      <c r="F23" s="2">
        <f>82*J1</f>
        <v>2050</v>
      </c>
      <c r="G23" s="2">
        <f>F23</f>
        <v>2050</v>
      </c>
      <c r="H23" s="16" t="s">
        <v>72</v>
      </c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</row>
    <row r="24" spans="1:30">
      <c r="A24" s="1">
        <v>5</v>
      </c>
      <c r="C24" s="3" t="s">
        <v>20</v>
      </c>
      <c r="E24" s="2">
        <v>1</v>
      </c>
      <c r="F24" s="2">
        <f>1.38*J1</f>
        <v>34.5</v>
      </c>
      <c r="G24" s="2">
        <f>F24*E24</f>
        <v>34.5</v>
      </c>
      <c r="H24" s="18" t="s">
        <v>70</v>
      </c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</row>
    <row r="25" spans="1:30">
      <c r="A25" s="1">
        <v>5</v>
      </c>
      <c r="C25" s="3" t="s">
        <v>21</v>
      </c>
      <c r="E25" s="2">
        <v>1</v>
      </c>
      <c r="F25" s="2">
        <f>12.68*J1</f>
        <v>317</v>
      </c>
      <c r="G25" s="2">
        <f>F25*E25</f>
        <v>317</v>
      </c>
      <c r="H25" s="18" t="s">
        <v>73</v>
      </c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</row>
    <row r="26" spans="1:30">
      <c r="A26" s="1">
        <v>5</v>
      </c>
      <c r="B26" s="1" t="s">
        <v>49</v>
      </c>
      <c r="C26" s="3" t="s">
        <v>22</v>
      </c>
      <c r="E26" s="2">
        <v>1</v>
      </c>
      <c r="F26" s="2">
        <f>22.22*J1</f>
        <v>555.5</v>
      </c>
      <c r="G26" s="2">
        <f>F26*E26</f>
        <v>555.5</v>
      </c>
      <c r="H26" s="19" t="s">
        <v>74</v>
      </c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</row>
    <row r="27" spans="1:30">
      <c r="A27" s="1">
        <v>5</v>
      </c>
      <c r="C27" s="3" t="s">
        <v>23</v>
      </c>
      <c r="E27" s="2">
        <v>1</v>
      </c>
      <c r="F27" s="2">
        <f>2.5*J1</f>
        <v>62.5</v>
      </c>
      <c r="G27" s="2">
        <f>F27*E27/4</f>
        <v>15.625</v>
      </c>
      <c r="H27" s="18" t="s">
        <v>75</v>
      </c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</row>
    <row r="28" spans="1:30">
      <c r="C28" s="3" t="s">
        <v>24</v>
      </c>
      <c r="E28" s="2">
        <v>1</v>
      </c>
      <c r="G28" s="12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</row>
    <row r="29" spans="1:30">
      <c r="C29" s="3" t="s">
        <v>25</v>
      </c>
      <c r="E29" s="2">
        <v>1</v>
      </c>
      <c r="G29" s="12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</row>
    <row r="30" spans="1:30">
      <c r="C30" s="3" t="s">
        <v>78</v>
      </c>
      <c r="E30" s="2">
        <v>1</v>
      </c>
      <c r="G30" s="4"/>
      <c r="H30" s="13" t="s">
        <v>79</v>
      </c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</row>
    <row r="31" spans="1:30">
      <c r="A31" s="1">
        <v>5</v>
      </c>
      <c r="C31" s="3" t="s">
        <v>76</v>
      </c>
      <c r="E31" s="2">
        <v>1</v>
      </c>
      <c r="F31" s="2">
        <f>7.88*J1</f>
        <v>197</v>
      </c>
      <c r="G31" s="2">
        <f>F31*E31</f>
        <v>197</v>
      </c>
      <c r="H31" s="18" t="s">
        <v>77</v>
      </c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</row>
    <row r="32" spans="1:30">
      <c r="A32" s="1" t="s">
        <v>50</v>
      </c>
      <c r="C32" s="3" t="s">
        <v>26</v>
      </c>
      <c r="D32" s="3" t="s">
        <v>82</v>
      </c>
      <c r="E32" s="2">
        <v>1</v>
      </c>
      <c r="F32" s="2">
        <f>1.36*J1</f>
        <v>34</v>
      </c>
      <c r="G32" s="2">
        <f>F32*E32</f>
        <v>34</v>
      </c>
      <c r="H32" s="19" t="s">
        <v>81</v>
      </c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</row>
    <row r="33" spans="2:23">
      <c r="C33" s="3" t="s">
        <v>80</v>
      </c>
      <c r="D33" s="3" t="s">
        <v>83</v>
      </c>
      <c r="E33" s="2">
        <v>1</v>
      </c>
      <c r="H33" s="13" t="s">
        <v>84</v>
      </c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</row>
    <row r="34" spans="2:23">
      <c r="B34" s="1" t="s">
        <v>9</v>
      </c>
      <c r="G34" s="2">
        <f>SUM(G21:G32)</f>
        <v>4279.375</v>
      </c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</row>
    <row r="35" spans="2:23"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</row>
    <row r="36" spans="2:23"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</row>
    <row r="37" spans="2:23">
      <c r="B37" s="1" t="s">
        <v>27</v>
      </c>
      <c r="C37" s="3" t="s">
        <v>51</v>
      </c>
      <c r="E37" s="2">
        <v>60</v>
      </c>
      <c r="G37" s="12">
        <v>500</v>
      </c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</row>
    <row r="38" spans="2:23">
      <c r="C38" s="3" t="s">
        <v>52</v>
      </c>
      <c r="E38" s="2">
        <v>60</v>
      </c>
      <c r="G38" s="12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</row>
    <row r="39" spans="2:23">
      <c r="C39" s="3" t="s">
        <v>28</v>
      </c>
      <c r="E39" s="2">
        <v>45</v>
      </c>
      <c r="G39" s="12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</row>
    <row r="40" spans="2:23">
      <c r="C40" s="3" t="s">
        <v>29</v>
      </c>
      <c r="E40" s="2">
        <v>45</v>
      </c>
      <c r="G40" s="12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</row>
    <row r="41" spans="2:23">
      <c r="C41" s="3" t="s">
        <v>30</v>
      </c>
      <c r="E41" s="2">
        <v>2</v>
      </c>
      <c r="G41" s="12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</row>
    <row r="42" spans="2:23">
      <c r="C42" s="3" t="s">
        <v>31</v>
      </c>
      <c r="E42" s="2">
        <v>2</v>
      </c>
      <c r="G42" s="12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</row>
    <row r="43" spans="2:23">
      <c r="C43" s="3" t="s">
        <v>32</v>
      </c>
      <c r="E43" s="2">
        <v>60</v>
      </c>
      <c r="G43" s="12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</row>
    <row r="44" spans="2:23">
      <c r="C44" s="3" t="s">
        <v>33</v>
      </c>
      <c r="E44" s="2">
        <v>35</v>
      </c>
      <c r="G44" s="12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</row>
    <row r="45" spans="2:23">
      <c r="C45" s="3" t="s">
        <v>34</v>
      </c>
      <c r="E45" s="2">
        <v>100</v>
      </c>
      <c r="G45" s="12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</row>
    <row r="46" spans="2:23">
      <c r="B46" s="1" t="s">
        <v>9</v>
      </c>
      <c r="F46" s="1" t="s">
        <v>53</v>
      </c>
      <c r="G46" s="2">
        <v>500</v>
      </c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</row>
    <row r="47" spans="2:23"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</row>
    <row r="48" spans="2:23"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</row>
    <row r="49" spans="1:23">
      <c r="B49" s="1" t="s">
        <v>9</v>
      </c>
      <c r="G49" s="2">
        <v>605</v>
      </c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</row>
    <row r="50" spans="1:23"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</row>
    <row r="51" spans="1:23">
      <c r="A51" s="9"/>
      <c r="B51" s="9" t="s">
        <v>35</v>
      </c>
      <c r="C51" s="5"/>
      <c r="D51" s="5"/>
      <c r="E51" s="6"/>
      <c r="F51" s="6"/>
      <c r="G51" s="10">
        <f>G7+G20+G34+G46+G49</f>
        <v>12318.58</v>
      </c>
      <c r="H51" s="5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</row>
    <row r="98" spans="1:21" s="11" customFormat="1">
      <c r="A98" s="1"/>
      <c r="B98" s="1"/>
      <c r="C98" s="3"/>
      <c r="D98" s="3"/>
      <c r="E98" s="2"/>
      <c r="F98" s="2"/>
      <c r="G98" s="2"/>
      <c r="H98" s="3"/>
      <c r="I98"/>
      <c r="J98"/>
      <c r="K98"/>
      <c r="L98"/>
      <c r="M98"/>
      <c r="N98"/>
      <c r="O98"/>
      <c r="P98"/>
      <c r="Q98"/>
      <c r="R98"/>
      <c r="S98"/>
      <c r="T98"/>
      <c r="U98"/>
    </row>
  </sheetData>
  <mergeCells count="44">
    <mergeCell ref="H17:AD17"/>
    <mergeCell ref="H11:W11"/>
    <mergeCell ref="H7:W7"/>
    <mergeCell ref="H6:W6"/>
    <mergeCell ref="H5:W5"/>
    <mergeCell ref="H4:W4"/>
    <mergeCell ref="H2:W2"/>
    <mergeCell ref="H45:W45"/>
    <mergeCell ref="H46:W46"/>
    <mergeCell ref="H47:W47"/>
    <mergeCell ref="H48:W48"/>
    <mergeCell ref="H49:W49"/>
    <mergeCell ref="H50:W50"/>
    <mergeCell ref="H39:W39"/>
    <mergeCell ref="H40:W40"/>
    <mergeCell ref="H41:W41"/>
    <mergeCell ref="H42:W42"/>
    <mergeCell ref="H43:W43"/>
    <mergeCell ref="H44:W44"/>
    <mergeCell ref="H29:W29"/>
    <mergeCell ref="H31:W31"/>
    <mergeCell ref="H32:W32"/>
    <mergeCell ref="H34:W34"/>
    <mergeCell ref="H37:W37"/>
    <mergeCell ref="H38:W38"/>
    <mergeCell ref="H23:W23"/>
    <mergeCell ref="H24:W24"/>
    <mergeCell ref="H25:W25"/>
    <mergeCell ref="H26:W26"/>
    <mergeCell ref="H27:W27"/>
    <mergeCell ref="H28:W28"/>
    <mergeCell ref="G28:G29"/>
    <mergeCell ref="G37:G45"/>
    <mergeCell ref="H13:W13"/>
    <mergeCell ref="H14:W14"/>
    <mergeCell ref="H15:W15"/>
    <mergeCell ref="H16:W16"/>
    <mergeCell ref="H18:W18"/>
    <mergeCell ref="G8:G10"/>
    <mergeCell ref="H8:H10"/>
    <mergeCell ref="H19:W19"/>
    <mergeCell ref="H20:W20"/>
    <mergeCell ref="H21:W21"/>
    <mergeCell ref="H22:W22"/>
  </mergeCells>
  <hyperlinks>
    <hyperlink ref="H4" r:id="rId1"/>
    <hyperlink ref="H5" r:id="rId2" display="https://www.aliexpress.com/item/100pcs-2020-Corner-Bracket-Fittings-2017-Slot-6-Corner-Angle-L-Breakets-Connector-Aluminum-Profile-Accessories/32776913274.html?spm=2114.search0104.3.2.P682Og&amp;ws_ab_test=searchweb0_0%2Csearchweb201602_1_10152_10151_10065_10344_10068_10342_10343_10059_10340_10314_10341_10534_100031_10084_10604_10083_10103_10304_10307_10302_10142%2Csearchweb201603_25%2CppcSwitch_3&amp;algo_expid=de647bc0-78b8-427b-aaad-139febeb2e58-0&amp;algo_pvid=de647bc0-78b8-427b-aaad-139febeb2e58&amp;priceBeautifyAB=0"/>
    <hyperlink ref="H12" r:id="rId3" display="https://www.aliexpress.com/item/3D-printer-parts-CNC-Motor-Jaw-Shaft-Flexible-Coupling-Coupler-5x8x25mm/32806735331.html?spm=2114.10010108.1000013.4.4afcd38fLOMyQU&amp;traffic_analysisId=recommend_2088_2_90158_iswistore&amp;scm=1007.13339.90158.0&amp;pvid=83f0c260-f567-401d-b2fa-82f35524026f&amp;tpp=1"/>
    <hyperlink ref="H11" r:id="rId4" display="https://www.aliexpress.com/item/RepRap-3D-Printer-THSL-300-8D-Lead-Screw-Dia-8MM-Thread-8mm-Length-300mm-with-Copper/32435304660.html?spm=2114.search0104.3.16.zLGUKA&amp;ws_ab_test=searchweb0_0%2Csearchweb201602_1_10152_10151_10065_10344_10068_10342_10343_10059_10340_10314_10341_10534_100031_10084_10604_10083_10103_10304_10307_10302_10142-10344%2Csearchweb201603_25%2CppcSwitch_3&amp;algo_expid=9dbb50c5-681e-4807-b4fb-f310fa9cb9a7-2&amp;algo_pvid=9dbb50c5-681e-4807-b4fb-f310fa9cb9a7&amp;priceBeautifyAB=0"/>
    <hyperlink ref="H16" r:id="rId5" display="https://www.aliexpress.com/item/10Meters-Rubber-GT2-open-timing-belt-width-6mm-GT2-6mm-for-3d-printer-RepRap-Mendel-Rostock/32708766020.html?spm=2114.search0104.3.280.TTGWNl&amp;ws_ab_test=searchweb0_0%2Csearchweb201602_1_10152_10151_10065_10344_10068_10342_10343_10059_10340_10314_10341_10534_100031_10084_10604_10083_10103_10304_10307_10302_10142%2Csearchweb201603_25%2CppcSwitch_3&amp;algo_expid=93616e3b-3c23-4a1d-9099-00ee73153bd3-43&amp;algo_pvid=93616e3b-3c23-4a1d-9099-00ee73153bd3&amp;priceBeautifyAB=0"/>
    <hyperlink ref="H18" r:id="rId6" display="https://www.aliexpress.com/item/Improved-Version-Printer-Parts-Reprap-Makerbot-MK8-Full-Metal-Aluminum-Alloy-Bowden-Extruder-for-1-75MM/32643516825.html?spm=2114.search0104.3.86.NdNykX&amp;ws_ab_test=searchweb0_0%2Csearchweb201602_1_10152_10151_10065_10344_10068_10342_10343_10059_10340_10314_10341_10534_100031_10084_10604_10083_10103_10304_10307_10302_10142%2Csearchweb201603_25%2CppcSwitch_3&amp;algo_expid=d8db693b-ae9f-4f68-af93-c39872346750-15&amp;algo_pvid=d8db693b-ae9f-4f68-af93-c39872346750&amp;priceBeautifyAB=0"/>
    <hyperlink ref="H23" r:id="rId7" display="https://www.aliexpress.com/item/3D-Printer-Parts-MKS-TFT32-Controller-Display-MKS-SBASE-V1-3-Smoothieboard-32-bit-open-source/32816506433.html?spm=2114.search0104.3.9.8yilJP&amp;ws_ab_test=searchweb0_0%2Csearchweb201602_1_10152_10151_10065_10344_10068_10342_10343_10059_10340_10314_10341_10534_100031_10084_10604_10083_10103_10304_10307_10302_10142%2Csearchweb201603_25%2CppcSwitch_3&amp;algo_expid=5262fd00-044e-4e7f-ac68-d373b9ec5f0b-1&amp;algo_pvid=5262fd00-044e-4e7f-ac68-d373b9ec5f0b&amp;priceBeautifyAB=0"/>
    <hyperlink ref="H26" r:id="rId8"/>
    <hyperlink ref="H30" r:id="rId9"/>
    <hyperlink ref="H32" r:id="rId10" display="https://www.aliexpress.com/item/Free-Shipping-LJ12A3-4-Z-BX-New-Inductive-Proximity-Sensor-Detection-Switch-NPN-DC-6-36V/32503799078.html?spm=2114.search0104.3.2.esVOmj&amp;ws_ab_test=searchweb0_0%2Csearchweb201602_1_10152_10151_10065_10344_10068_10342_10343_10059_10340_10314_10341_10534_100031_10084_10604_10083_10103_10304_10307_10302_10142%2Csearchweb201603_25%2CppcSwitch_3&amp;algo_expid=40bc8025-e4b8-44ac-9b59-ade0546ca2ad-0&amp;algo_pvid=40bc8025-e4b8-44ac-9b59-ade0546ca2ad&amp;priceBeautifyAB=0"/>
    <hyperlink ref="H33" r:id="rId11" display="https://www.aliexpress.com/item/100PCS-2N7000-N-Channel-MOSFET-TO-92-original-CJ-brand-new-products-and-ROHS/1894992810.html?spm=2114.search0104.3.23.1V3Rg7&amp;ws_ab_test=searchweb0_0%2Csearchweb201602_1_10152_10151_10065_10344_10068_10342_10343_10059_10340_10314_10341_10534_100031_10084_10604_10083_10103_10304_10307_10302_10142%2Csearchweb201603_25%2CppcSwitch_3&amp;algo_expid=7733c1f1-e4e8-461f-b371-92d285599b11-3&amp;algo_pvid=7733c1f1-e4e8-461f-b371-92d285599b11&amp;priceBeautifyAB=0"/>
  </hyperlinks>
  <pageMargins left="0" right="0" top="0.39370078740157505" bottom="0.39370078740157505" header="0" foot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829</TotalTime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UFOGA-PC</dc:creator>
  <cp:lastModifiedBy>Ufoga</cp:lastModifiedBy>
  <cp:revision>7</cp:revision>
  <dcterms:created xsi:type="dcterms:W3CDTF">2017-10-28T21:00:52Z</dcterms:created>
  <dcterms:modified xsi:type="dcterms:W3CDTF">2018-01-03T15:44:48Z</dcterms:modified>
</cp:coreProperties>
</file>