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AA74BD9-52C6-4353-9105-939694F1545A}" xr6:coauthVersionLast="47" xr6:coauthVersionMax="47" xr10:uidLastSave="{00000000-0000-0000-0000-000000000000}"/>
  <bookViews>
    <workbookView xWindow="-108" yWindow="-108" windowWidth="23256" windowHeight="12456" tabRatio="802" activeTab="1" xr2:uid="{6498E6E4-FC78-4BA9-8DC8-29E12F3E65ED}"/>
  </bookViews>
  <sheets>
    <sheet name="Rent" sheetId="4" r:id="rId1"/>
    <sheet name="Expenses" sheetId="3" r:id="rId2"/>
    <sheet name="HK Expenses" sheetId="14" r:id="rId3"/>
    <sheet name="Reference table" sheetId="5" r:id="rId4"/>
    <sheet name="Pivot(Paid by)" sheetId="10" r:id="rId5"/>
    <sheet name="Grocery summary" sheetId="13" r:id="rId6"/>
  </sheets>
  <definedNames>
    <definedName name="_xlnm._FilterDatabase" localSheetId="1" hidden="1">Expenses!$A$1:$J$2376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69" i="3" l="1"/>
  <c r="E2369" i="3"/>
  <c r="I2212" i="3"/>
  <c r="E2212" i="3"/>
  <c r="I2235" i="3"/>
  <c r="E2235" i="3"/>
  <c r="I2272" i="3"/>
  <c r="E2272" i="3"/>
  <c r="I2271" i="3"/>
  <c r="E2271" i="3"/>
  <c r="I2283" i="3"/>
  <c r="I2284" i="3"/>
  <c r="E2284" i="3"/>
  <c r="E2283" i="3"/>
  <c r="I2292" i="3"/>
  <c r="E2292" i="3"/>
  <c r="I2308" i="3"/>
  <c r="E2308" i="3"/>
  <c r="I2375" i="3"/>
  <c r="E2375" i="3"/>
  <c r="I2366" i="3"/>
  <c r="E2366" i="3"/>
  <c r="I2354" i="3"/>
  <c r="I2355" i="3"/>
  <c r="E2354" i="3"/>
  <c r="E2355" i="3"/>
  <c r="I2376" i="3"/>
  <c r="E2376" i="3"/>
  <c r="I2374" i="3"/>
  <c r="E2374" i="3"/>
  <c r="I2373" i="3"/>
  <c r="E2373" i="3"/>
  <c r="I2372" i="3"/>
  <c r="E2372" i="3"/>
  <c r="I2371" i="3"/>
  <c r="E2371" i="3"/>
  <c r="I2370" i="3"/>
  <c r="E2370" i="3"/>
  <c r="I2368" i="3"/>
  <c r="E2368" i="3"/>
  <c r="I2367" i="3"/>
  <c r="E2367" i="3"/>
  <c r="I2365" i="3"/>
  <c r="E2365" i="3"/>
  <c r="I2364" i="3"/>
  <c r="E2364" i="3"/>
  <c r="I2363" i="3"/>
  <c r="E2363" i="3"/>
  <c r="I2362" i="3"/>
  <c r="E2362" i="3"/>
  <c r="I2361" i="3"/>
  <c r="E2361" i="3"/>
  <c r="I2360" i="3"/>
  <c r="E2360" i="3"/>
  <c r="I2359" i="3"/>
  <c r="E2359" i="3"/>
  <c r="I2358" i="3"/>
  <c r="E2358" i="3"/>
  <c r="I2357" i="3"/>
  <c r="E2357" i="3"/>
  <c r="I2356" i="3"/>
  <c r="E2356" i="3"/>
  <c r="I1978" i="3"/>
  <c r="E1978" i="3"/>
  <c r="I1368" i="3"/>
  <c r="E1368" i="3"/>
  <c r="I15" i="3"/>
  <c r="E15" i="3"/>
  <c r="I154" i="3"/>
  <c r="E154" i="3"/>
  <c r="I520" i="3"/>
  <c r="E520" i="3"/>
  <c r="I741" i="3"/>
  <c r="E741" i="3"/>
  <c r="I939" i="3"/>
  <c r="E939" i="3"/>
  <c r="I2343" i="3"/>
  <c r="E2343" i="3"/>
  <c r="I2326" i="3"/>
  <c r="E2326" i="3"/>
  <c r="I2346" i="3"/>
  <c r="I2347" i="3"/>
  <c r="I2348" i="3"/>
  <c r="I2349" i="3"/>
  <c r="I2350" i="3"/>
  <c r="I2351" i="3"/>
  <c r="I2352" i="3"/>
  <c r="I2353" i="3"/>
  <c r="E2353" i="3"/>
  <c r="E2352" i="3"/>
  <c r="E2351" i="3"/>
  <c r="E2350" i="3"/>
  <c r="E2349" i="3"/>
  <c r="E2348" i="3"/>
  <c r="E2347" i="3"/>
  <c r="E2346" i="3"/>
  <c r="I2345" i="3"/>
  <c r="E2345" i="3"/>
  <c r="I2344" i="3"/>
  <c r="E2344" i="3"/>
  <c r="I2339" i="3"/>
  <c r="I2340" i="3"/>
  <c r="I2341" i="3"/>
  <c r="I2342" i="3"/>
  <c r="E2342" i="3"/>
  <c r="E2341" i="3"/>
  <c r="E2340" i="3"/>
  <c r="E2339" i="3"/>
  <c r="I2338" i="3"/>
  <c r="E2338" i="3"/>
  <c r="I2337" i="3"/>
  <c r="E2337" i="3"/>
  <c r="I2329" i="3"/>
  <c r="I2330" i="3"/>
  <c r="I2331" i="3"/>
  <c r="I2332" i="3"/>
  <c r="I2333" i="3"/>
  <c r="I2334" i="3"/>
  <c r="I2335" i="3"/>
  <c r="I2336" i="3"/>
  <c r="E2336" i="3"/>
  <c r="E2335" i="3"/>
  <c r="E2334" i="3"/>
  <c r="E2333" i="3"/>
  <c r="E2332" i="3"/>
  <c r="E2331" i="3"/>
  <c r="E2330" i="3"/>
  <c r="E2329" i="3"/>
  <c r="I2327" i="3"/>
  <c r="I2328" i="3"/>
  <c r="E2328" i="3"/>
  <c r="E2327" i="3"/>
  <c r="I2317" i="3"/>
  <c r="I2318" i="3"/>
  <c r="I2319" i="3"/>
  <c r="I2320" i="3"/>
  <c r="I2321" i="3"/>
  <c r="I2322" i="3"/>
  <c r="I2323" i="3"/>
  <c r="I2324" i="3"/>
  <c r="I2325" i="3"/>
  <c r="E2322" i="3"/>
  <c r="E2323" i="3"/>
  <c r="E2324" i="3"/>
  <c r="E2325" i="3"/>
  <c r="E2318" i="3"/>
  <c r="E2319" i="3"/>
  <c r="E2320" i="3"/>
  <c r="E2321" i="3"/>
  <c r="E2317" i="3"/>
  <c r="I2314" i="3"/>
  <c r="I2315" i="3"/>
  <c r="I2316" i="3"/>
  <c r="E2316" i="3"/>
  <c r="E2315" i="3"/>
  <c r="E2314" i="3"/>
  <c r="I2313" i="3"/>
  <c r="E2313" i="3"/>
  <c r="I2270" i="3"/>
  <c r="E2270" i="3"/>
  <c r="I2307" i="3"/>
  <c r="E2307" i="3"/>
  <c r="I2309" i="3"/>
  <c r="I2310" i="3"/>
  <c r="I2311" i="3"/>
  <c r="I2312" i="3"/>
  <c r="E2312" i="3"/>
  <c r="E2311" i="3"/>
  <c r="E2310" i="3"/>
  <c r="E2309" i="3"/>
  <c r="I3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8" i="3"/>
  <c r="I2211" i="3"/>
  <c r="I2213" i="3"/>
  <c r="I2214" i="3"/>
  <c r="I2215" i="3"/>
  <c r="I2216" i="3"/>
  <c r="I2217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3" i="3"/>
  <c r="I2274" i="3"/>
  <c r="I2275" i="3"/>
  <c r="I2276" i="3"/>
  <c r="I2277" i="3"/>
  <c r="I2278" i="3"/>
  <c r="I2279" i="3"/>
  <c r="I2280" i="3"/>
  <c r="I2281" i="3"/>
  <c r="I2282" i="3"/>
  <c r="I2285" i="3"/>
  <c r="I2286" i="3"/>
  <c r="I2287" i="3"/>
  <c r="I2288" i="3"/>
  <c r="I2289" i="3"/>
  <c r="I2290" i="3"/>
  <c r="I2291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" i="3"/>
  <c r="E1722" i="3"/>
  <c r="E2296" i="3"/>
  <c r="E2297" i="3"/>
  <c r="E2298" i="3"/>
  <c r="E2299" i="3"/>
  <c r="E2300" i="3"/>
  <c r="E2301" i="3"/>
  <c r="E2302" i="3"/>
  <c r="E2303" i="3"/>
  <c r="E2304" i="3"/>
  <c r="E2305" i="3"/>
  <c r="E2306" i="3"/>
  <c r="E2295" i="3"/>
  <c r="E2294" i="3"/>
  <c r="E2293" i="3"/>
  <c r="E1128" i="3"/>
  <c r="E2123" i="3"/>
  <c r="E1883" i="3"/>
  <c r="E1723" i="3"/>
  <c r="E1441" i="3"/>
  <c r="E2273" i="3"/>
  <c r="E2013" i="3"/>
  <c r="E1819" i="3"/>
  <c r="E2203" i="3"/>
  <c r="E2202" i="3"/>
  <c r="E1955" i="3"/>
  <c r="E1954" i="3"/>
  <c r="D2286" i="3"/>
  <c r="E2286" i="3" s="1"/>
  <c r="D2285" i="3"/>
  <c r="E2285" i="3" s="1"/>
  <c r="D2015" i="3"/>
  <c r="E2015" i="3" s="1"/>
  <c r="D2014" i="3"/>
  <c r="E2014" i="3" s="1"/>
  <c r="E2016" i="3"/>
  <c r="E2017" i="3"/>
  <c r="D1827" i="3"/>
  <c r="E1827" i="3" s="1"/>
  <c r="D1826" i="3"/>
  <c r="E1826" i="3" s="1"/>
  <c r="E2291" i="3"/>
  <c r="E2290" i="3"/>
  <c r="E2289" i="3"/>
  <c r="E2288" i="3"/>
  <c r="E2287" i="3"/>
  <c r="E2282" i="3"/>
  <c r="E2281" i="3"/>
  <c r="E2280" i="3"/>
  <c r="E2279" i="3"/>
  <c r="E2278" i="3"/>
  <c r="E2277" i="3"/>
  <c r="E2276" i="3"/>
  <c r="E2275" i="3"/>
  <c r="E2274" i="3"/>
  <c r="E2269" i="3"/>
  <c r="E2268" i="3"/>
  <c r="E2267" i="3"/>
  <c r="E2266" i="3"/>
  <c r="E2265" i="3"/>
  <c r="E2264" i="3"/>
  <c r="E2259" i="3"/>
  <c r="E2260" i="3"/>
  <c r="E2261" i="3"/>
  <c r="E2262" i="3"/>
  <c r="E2263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1972" i="3"/>
  <c r="E1977" i="3"/>
  <c r="E1981" i="3"/>
  <c r="E1993" i="3"/>
  <c r="E1992" i="3"/>
  <c r="E2012" i="3"/>
  <c r="E2213" i="3"/>
  <c r="E2211" i="3"/>
  <c r="E2206" i="3"/>
  <c r="E2157" i="3"/>
  <c r="E2147" i="3"/>
  <c r="E2143" i="3"/>
  <c r="E2142" i="3"/>
  <c r="E2128" i="3"/>
  <c r="E2122" i="3"/>
  <c r="E2112" i="3"/>
  <c r="E2109" i="3"/>
  <c r="E2107" i="3"/>
  <c r="E2108" i="3"/>
  <c r="E2100" i="3"/>
  <c r="E2093" i="3"/>
  <c r="E2081" i="3"/>
  <c r="E2058" i="3"/>
  <c r="E2057" i="3"/>
  <c r="E2046" i="3"/>
  <c r="E2045" i="3"/>
  <c r="E2038" i="3"/>
  <c r="E2037" i="3"/>
  <c r="E2036" i="3"/>
  <c r="E1840" i="3"/>
  <c r="E2025" i="3"/>
  <c r="E2099" i="3"/>
  <c r="E2106" i="3"/>
  <c r="E2105" i="3"/>
  <c r="E2146" i="3"/>
  <c r="E2223" i="3"/>
  <c r="E2234" i="3"/>
  <c r="E2233" i="3"/>
  <c r="E2232" i="3"/>
  <c r="E2231" i="3"/>
  <c r="E2230" i="3"/>
  <c r="E2229" i="3"/>
  <c r="E2228" i="3"/>
  <c r="E2227" i="3"/>
  <c r="E2226" i="3"/>
  <c r="E2225" i="3"/>
  <c r="E2224" i="3"/>
  <c r="E2218" i="3"/>
  <c r="E2210" i="3"/>
  <c r="E2222" i="3"/>
  <c r="E2221" i="3"/>
  <c r="E2217" i="3"/>
  <c r="E2216" i="3"/>
  <c r="E2209" i="3"/>
  <c r="E2220" i="3"/>
  <c r="E2219" i="3"/>
  <c r="E2215" i="3"/>
  <c r="E2214" i="3"/>
  <c r="E2208" i="3"/>
  <c r="E2207" i="3"/>
  <c r="E2205" i="3"/>
  <c r="E2204" i="3"/>
  <c r="E2182" i="3"/>
  <c r="E2181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0" i="3"/>
  <c r="E2179" i="3"/>
  <c r="E2178" i="3"/>
  <c r="E2177" i="3"/>
  <c r="E2176" i="3"/>
  <c r="E2175" i="3"/>
  <c r="E2156" i="3"/>
  <c r="E2155" i="3"/>
  <c r="E2154" i="3"/>
  <c r="E2153" i="3"/>
  <c r="E2152" i="3"/>
  <c r="E2151" i="3"/>
  <c r="E2141" i="3"/>
  <c r="E2140" i="3"/>
  <c r="E2139" i="3"/>
  <c r="E2138" i="3"/>
  <c r="E2137" i="3"/>
  <c r="E2136" i="3"/>
  <c r="E2135" i="3"/>
  <c r="E2134" i="3"/>
  <c r="E2133" i="3"/>
  <c r="E2132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50" i="3"/>
  <c r="E2160" i="3"/>
  <c r="E2159" i="3"/>
  <c r="E2158" i="3"/>
  <c r="E2149" i="3"/>
  <c r="E2148" i="3"/>
  <c r="E2145" i="3"/>
  <c r="E2144" i="3"/>
  <c r="E1929" i="3"/>
  <c r="E1938" i="3"/>
  <c r="E1976" i="3"/>
  <c r="E1975" i="3"/>
  <c r="E1986" i="3"/>
  <c r="E1985" i="3"/>
  <c r="E2030" i="3"/>
  <c r="E2029" i="3"/>
  <c r="E2028" i="3"/>
  <c r="E2044" i="3"/>
  <c r="E2043" i="3"/>
  <c r="E2098" i="3"/>
  <c r="E2097" i="3"/>
  <c r="E2102" i="3"/>
  <c r="E2054" i="3"/>
  <c r="E1991" i="3"/>
  <c r="E1990" i="3"/>
  <c r="E2001" i="3"/>
  <c r="E2000" i="3"/>
  <c r="E1999" i="3"/>
  <c r="E1998" i="3"/>
  <c r="E1997" i="3"/>
  <c r="E2049" i="3"/>
  <c r="E1984" i="3"/>
  <c r="E2024" i="3"/>
  <c r="E2023" i="3"/>
  <c r="E2022" i="3"/>
  <c r="E2021" i="3"/>
  <c r="E2020" i="3"/>
  <c r="E1989" i="3"/>
  <c r="E1988" i="3"/>
  <c r="E1987" i="3"/>
  <c r="D2080" i="3"/>
  <c r="E2080" i="3" s="1"/>
  <c r="D2079" i="3"/>
  <c r="E2079" i="3" s="1"/>
  <c r="D2078" i="3"/>
  <c r="E2078" i="3" s="1"/>
  <c r="D2077" i="3"/>
  <c r="E2077" i="3" s="1"/>
  <c r="E2076" i="3"/>
  <c r="E2075" i="3"/>
  <c r="E2074" i="3"/>
  <c r="E2073" i="3"/>
  <c r="E2072" i="3"/>
  <c r="E2071" i="3"/>
  <c r="E2070" i="3"/>
  <c r="E2069" i="3"/>
  <c r="E2068" i="3"/>
  <c r="E2053" i="3"/>
  <c r="E2052" i="3"/>
  <c r="E1996" i="3"/>
  <c r="E2035" i="3"/>
  <c r="E2034" i="3"/>
  <c r="E2033" i="3"/>
  <c r="E2032" i="3"/>
  <c r="E2031" i="3"/>
  <c r="E2051" i="3"/>
  <c r="E2050" i="3"/>
  <c r="E2067" i="3"/>
  <c r="E2066" i="3"/>
  <c r="E2065" i="3"/>
  <c r="E2019" i="3"/>
  <c r="E2018" i="3"/>
  <c r="E2011" i="3"/>
  <c r="E2010" i="3"/>
  <c r="E2009" i="3"/>
  <c r="E2008" i="3"/>
  <c r="E2007" i="3"/>
  <c r="E2006" i="3"/>
  <c r="E2005" i="3"/>
  <c r="E2004" i="3"/>
  <c r="E2003" i="3"/>
  <c r="E2064" i="3"/>
  <c r="E2063" i="3"/>
  <c r="E2062" i="3"/>
  <c r="E2026" i="3"/>
  <c r="E2125" i="3"/>
  <c r="E2124" i="3"/>
  <c r="E2121" i="3"/>
  <c r="E2120" i="3"/>
  <c r="E2119" i="3"/>
  <c r="E2118" i="3"/>
  <c r="E2117" i="3"/>
  <c r="E2116" i="3"/>
  <c r="E2115" i="3"/>
  <c r="E2114" i="3"/>
  <c r="E2113" i="3"/>
  <c r="E2111" i="3"/>
  <c r="E2110" i="3"/>
  <c r="E2131" i="3"/>
  <c r="E2130" i="3"/>
  <c r="E2129" i="3"/>
  <c r="E2127" i="3"/>
  <c r="E2126" i="3"/>
  <c r="E2104" i="3"/>
  <c r="E2103" i="3"/>
  <c r="E2048" i="3"/>
  <c r="E2047" i="3"/>
  <c r="E2042" i="3"/>
  <c r="E2041" i="3"/>
  <c r="E2040" i="3"/>
  <c r="E2039" i="3"/>
  <c r="E2027" i="3"/>
  <c r="E2002" i="3"/>
  <c r="E1995" i="3"/>
  <c r="E1994" i="3"/>
  <c r="E1983" i="3"/>
  <c r="E1982" i="3"/>
  <c r="E1980" i="3"/>
  <c r="E1979" i="3"/>
  <c r="E1974" i="3"/>
  <c r="E1973" i="3"/>
  <c r="E2101" i="3"/>
  <c r="E2096" i="3"/>
  <c r="E2095" i="3"/>
  <c r="E2094" i="3"/>
  <c r="E2092" i="3"/>
  <c r="E2091" i="3"/>
  <c r="E2090" i="3"/>
  <c r="E2089" i="3"/>
  <c r="E2088" i="3"/>
  <c r="E2087" i="3"/>
  <c r="E2086" i="3" l="1"/>
  <c r="E2085" i="3"/>
  <c r="E2084" i="3"/>
  <c r="E2083" i="3"/>
  <c r="E2082" i="3"/>
  <c r="E2061" i="3"/>
  <c r="E2060" i="3"/>
  <c r="E2059" i="3"/>
  <c r="E2056" i="3"/>
  <c r="E2055" i="3"/>
  <c r="E1917" i="3"/>
  <c r="E1916" i="3"/>
  <c r="E1915" i="3"/>
  <c r="E1914" i="3"/>
  <c r="E1913" i="3"/>
  <c r="E1912" i="3"/>
  <c r="E1911" i="3"/>
  <c r="E1910" i="3"/>
  <c r="E1909" i="3"/>
  <c r="E1908" i="3"/>
  <c r="E1907" i="3"/>
  <c r="E1971" i="3"/>
  <c r="E1970" i="3"/>
  <c r="E1969" i="3"/>
  <c r="E1968" i="3"/>
  <c r="E1967" i="3"/>
  <c r="E1953" i="3"/>
  <c r="E1952" i="3"/>
  <c r="E1951" i="3"/>
  <c r="E1950" i="3"/>
  <c r="E1949" i="3"/>
  <c r="E1948" i="3"/>
  <c r="E1947" i="3"/>
  <c r="E1946" i="3"/>
  <c r="E1945" i="3"/>
  <c r="E1935" i="3"/>
  <c r="E1934" i="3"/>
  <c r="E1933" i="3"/>
  <c r="E1932" i="3"/>
  <c r="E1931" i="3"/>
  <c r="E1930" i="3"/>
  <c r="E1941" i="3"/>
  <c r="E1940" i="3"/>
  <c r="E1939" i="3"/>
  <c r="E1965" i="3"/>
  <c r="E1963" i="3"/>
  <c r="E1962" i="3"/>
  <c r="E1959" i="3"/>
  <c r="E1958" i="3"/>
  <c r="E1957" i="3"/>
  <c r="E1956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944" i="3"/>
  <c r="E1943" i="3"/>
  <c r="E1942" i="3"/>
  <c r="E1937" i="3"/>
  <c r="E1936" i="3"/>
  <c r="E1928" i="3"/>
  <c r="E1927" i="3"/>
  <c r="E1926" i="3"/>
  <c r="E1865" i="3"/>
  <c r="E1864" i="3"/>
  <c r="E1863" i="3"/>
  <c r="E1925" i="3"/>
  <c r="E1924" i="3"/>
  <c r="E1921" i="3"/>
  <c r="E1919" i="3"/>
  <c r="E1918" i="3"/>
  <c r="E1867" i="3"/>
  <c r="E1834" i="3"/>
  <c r="E1833" i="3"/>
  <c r="E1858" i="3"/>
  <c r="E1857" i="3"/>
  <c r="E1856" i="3"/>
  <c r="E1855" i="3"/>
  <c r="E1854" i="3"/>
  <c r="E47" i="14"/>
  <c r="E46" i="14"/>
  <c r="E45" i="14"/>
  <c r="D39" i="14"/>
  <c r="E39" i="14" s="1"/>
  <c r="E44" i="14"/>
  <c r="E43" i="14"/>
  <c r="E42" i="14"/>
  <c r="E41" i="14"/>
  <c r="E40" i="14"/>
  <c r="E38" i="14"/>
  <c r="E37" i="14"/>
  <c r="E36" i="14"/>
  <c r="E35" i="14"/>
  <c r="E34" i="14"/>
  <c r="E1966" i="3"/>
  <c r="E1964" i="3"/>
  <c r="E1961" i="3"/>
  <c r="E1960" i="3"/>
  <c r="D1923" i="3"/>
  <c r="E1923" i="3" s="1"/>
  <c r="E1922" i="3"/>
  <c r="E1920" i="3"/>
  <c r="E1877" i="3"/>
  <c r="E1876" i="3"/>
  <c r="E1875" i="3"/>
  <c r="E1874" i="3"/>
  <c r="E1868" i="3"/>
  <c r="E1859" i="3"/>
  <c r="E1906" i="3"/>
  <c r="E1905" i="3"/>
  <c r="E1904" i="3"/>
  <c r="E1903" i="3"/>
  <c r="E1887" i="3"/>
  <c r="E1886" i="3"/>
  <c r="E1885" i="3"/>
  <c r="E1884" i="3"/>
  <c r="E1882" i="3"/>
  <c r="E1881" i="3"/>
  <c r="E1880" i="3"/>
  <c r="E1879" i="3"/>
  <c r="E1878" i="3"/>
  <c r="E1873" i="3"/>
  <c r="E1872" i="3"/>
  <c r="E1871" i="3"/>
  <c r="E1870" i="3"/>
  <c r="E1869" i="3"/>
  <c r="E1866" i="3"/>
  <c r="E1862" i="3"/>
  <c r="E1861" i="3"/>
  <c r="E1852" i="3"/>
  <c r="E1853" i="3"/>
  <c r="E1860" i="3"/>
  <c r="E1772" i="3"/>
  <c r="E1771" i="3"/>
  <c r="E1573" i="3"/>
  <c r="E1851" i="3"/>
  <c r="E1850" i="3"/>
  <c r="E1849" i="3"/>
  <c r="E1848" i="3"/>
  <c r="E1847" i="3"/>
  <c r="E1846" i="3"/>
  <c r="E1845" i="3"/>
  <c r="E1844" i="3"/>
  <c r="E1843" i="3"/>
  <c r="E1842" i="3"/>
  <c r="E1841" i="3"/>
  <c r="E1839" i="3"/>
  <c r="E1838" i="3"/>
  <c r="E1837" i="3"/>
  <c r="E1836" i="3"/>
  <c r="E1835" i="3"/>
  <c r="E1832" i="3"/>
  <c r="E1831" i="3"/>
  <c r="E1830" i="3"/>
  <c r="E1829" i="3"/>
  <c r="E1828" i="3"/>
  <c r="E1825" i="3"/>
  <c r="E1824" i="3"/>
  <c r="E1823" i="3"/>
  <c r="E1822" i="3"/>
  <c r="E1821" i="3"/>
  <c r="E1820" i="3"/>
  <c r="E1817" i="3"/>
  <c r="E1816" i="3"/>
  <c r="E1818" i="3"/>
  <c r="E1815" i="3"/>
  <c r="E1814" i="3"/>
  <c r="E1813" i="3"/>
  <c r="E1812" i="3"/>
  <c r="E1811" i="3"/>
  <c r="E1810" i="3"/>
  <c r="E1809" i="3"/>
  <c r="E1808" i="3"/>
  <c r="E1807" i="3"/>
  <c r="E1806" i="3"/>
  <c r="E1803" i="3"/>
  <c r="E1802" i="3"/>
  <c r="E1801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D1784" i="3"/>
  <c r="E1784" i="3" s="1"/>
  <c r="E1783" i="3"/>
  <c r="E1782" i="3"/>
  <c r="E1781" i="3"/>
  <c r="E1780" i="3"/>
  <c r="E1779" i="3"/>
  <c r="E1778" i="3"/>
  <c r="E1777" i="3"/>
  <c r="E1770" i="3"/>
  <c r="E1769" i="3"/>
  <c r="E1768" i="3"/>
  <c r="E1767" i="3"/>
  <c r="E1766" i="3"/>
  <c r="E1765" i="3"/>
  <c r="E1764" i="3"/>
  <c r="E32" i="14"/>
  <c r="E31" i="14"/>
  <c r="E30" i="14"/>
  <c r="E29" i="14"/>
  <c r="E28" i="14"/>
  <c r="E27" i="14"/>
  <c r="E26" i="14"/>
  <c r="E25" i="14"/>
  <c r="E33" i="14"/>
  <c r="E2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1805" i="3"/>
  <c r="E1804" i="3"/>
  <c r="E1800" i="3"/>
  <c r="E1787" i="3"/>
  <c r="E1786" i="3"/>
  <c r="E1785" i="3"/>
  <c r="E1763" i="3"/>
  <c r="E1776" i="3"/>
  <c r="E1775" i="3"/>
  <c r="E1774" i="3"/>
  <c r="E1762" i="3"/>
  <c r="E1761" i="3"/>
  <c r="E1773" i="3"/>
  <c r="E1760" i="3"/>
  <c r="E1754" i="3"/>
  <c r="E1742" i="3"/>
  <c r="E1717" i="3"/>
  <c r="E1759" i="3"/>
  <c r="E1758" i="3"/>
  <c r="E1757" i="3"/>
  <c r="E1756" i="3"/>
  <c r="E1755" i="3"/>
  <c r="E1753" i="3"/>
  <c r="E1752" i="3"/>
  <c r="E1751" i="3"/>
  <c r="E1750" i="3"/>
  <c r="E1749" i="3"/>
  <c r="E1748" i="3"/>
  <c r="E1743" i="3"/>
  <c r="E1744" i="3"/>
  <c r="E1745" i="3"/>
  <c r="E1746" i="3"/>
  <c r="E1747" i="3"/>
  <c r="E1741" i="3"/>
  <c r="E1740" i="3"/>
  <c r="E1737" i="3"/>
  <c r="E1736" i="3"/>
  <c r="E1735" i="3"/>
  <c r="E1734" i="3"/>
  <c r="E1733" i="3"/>
  <c r="E1739" i="3"/>
  <c r="E1738" i="3"/>
  <c r="E1732" i="3"/>
  <c r="E1731" i="3"/>
  <c r="E1730" i="3"/>
  <c r="E1729" i="3"/>
  <c r="E1728" i="3"/>
  <c r="E1727" i="3"/>
  <c r="E1726" i="3"/>
  <c r="E1725" i="3"/>
  <c r="E1724" i="3"/>
  <c r="E1721" i="3"/>
  <c r="E1720" i="3"/>
  <c r="E1719" i="3"/>
  <c r="E1718" i="3"/>
  <c r="E1716" i="3"/>
  <c r="E1715" i="3"/>
  <c r="E1714" i="3"/>
  <c r="E1713" i="3"/>
  <c r="E1712" i="3"/>
  <c r="E1479" i="3"/>
  <c r="E1577" i="3"/>
  <c r="E1248" i="3"/>
  <c r="E1493" i="3"/>
  <c r="E1711" i="3"/>
  <c r="E1688" i="3"/>
  <c r="E1687" i="3"/>
  <c r="E1641" i="3"/>
  <c r="E1640" i="3"/>
  <c r="E1639" i="3"/>
  <c r="E1616" i="3"/>
  <c r="E1615" i="3"/>
  <c r="E1603" i="3"/>
  <c r="E1591" i="3"/>
  <c r="E1572" i="3"/>
  <c r="E1549" i="3"/>
  <c r="E1546" i="3"/>
  <c r="D1512" i="3"/>
  <c r="E1512" i="3" s="1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59" i="3"/>
  <c r="E1658" i="3"/>
  <c r="E1662" i="3"/>
  <c r="E1661" i="3"/>
  <c r="E1660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4" i="3"/>
  <c r="E1613" i="3"/>
  <c r="E1612" i="3"/>
  <c r="E1611" i="3"/>
  <c r="E1610" i="3"/>
  <c r="E1609" i="3"/>
  <c r="E1608" i="3"/>
  <c r="E1607" i="3"/>
  <c r="E1606" i="3"/>
  <c r="E1605" i="3"/>
  <c r="E1604" i="3"/>
  <c r="E1590" i="3"/>
  <c r="E1589" i="3"/>
  <c r="E1602" i="3"/>
  <c r="E1601" i="3"/>
  <c r="E1600" i="3"/>
  <c r="E1599" i="3"/>
  <c r="E1598" i="3"/>
  <c r="E1597" i="3"/>
  <c r="E1596" i="3"/>
  <c r="E1595" i="3"/>
  <c r="E1594" i="3"/>
  <c r="E1593" i="3"/>
  <c r="E1592" i="3"/>
  <c r="E1588" i="3"/>
  <c r="E1587" i="3"/>
  <c r="E1586" i="3"/>
  <c r="E1585" i="3"/>
  <c r="E1584" i="3"/>
  <c r="E1583" i="3"/>
  <c r="E1582" i="3"/>
  <c r="E1581" i="3"/>
  <c r="E1580" i="3"/>
  <c r="E1576" i="3"/>
  <c r="E1575" i="3"/>
  <c r="E1574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8" i="3"/>
  <c r="E1547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29" i="3"/>
  <c r="E1528" i="3"/>
  <c r="E1533" i="3"/>
  <c r="E1532" i="3"/>
  <c r="E1531" i="3"/>
  <c r="E1530" i="3"/>
  <c r="E1527" i="3"/>
  <c r="E1526" i="3"/>
  <c r="E1525" i="3"/>
  <c r="E1524" i="3"/>
  <c r="E1523" i="3"/>
  <c r="E1522" i="3"/>
  <c r="E1521" i="3"/>
  <c r="E1520" i="3"/>
  <c r="E1519" i="3"/>
  <c r="E1518" i="3"/>
  <c r="E1511" i="3"/>
  <c r="E1510" i="3"/>
  <c r="E1516" i="3"/>
  <c r="E1515" i="3"/>
  <c r="E1460" i="3"/>
  <c r="E1459" i="3"/>
  <c r="E1458" i="3"/>
  <c r="E1457" i="3"/>
  <c r="E1517" i="3"/>
  <c r="E1514" i="3"/>
  <c r="E1513" i="3"/>
  <c r="E1509" i="3"/>
  <c r="E1508" i="3"/>
  <c r="E1507" i="3"/>
  <c r="E1499" i="3"/>
  <c r="E1498" i="3"/>
  <c r="E1452" i="3"/>
  <c r="E1504" i="3"/>
  <c r="E1503" i="3"/>
  <c r="E1506" i="3"/>
  <c r="E1505" i="3"/>
  <c r="E1502" i="3"/>
  <c r="E1501" i="3"/>
  <c r="E1500" i="3"/>
  <c r="E1497" i="3"/>
  <c r="E1496" i="3"/>
  <c r="E1495" i="3"/>
  <c r="E1494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56" i="3"/>
  <c r="E1455" i="3"/>
  <c r="E1454" i="3"/>
  <c r="E1453" i="3"/>
  <c r="E1451" i="3"/>
  <c r="E1450" i="3"/>
  <c r="E1449" i="3"/>
  <c r="E1448" i="3"/>
  <c r="E1360" i="3"/>
  <c r="E1447" i="3"/>
  <c r="E1446" i="3"/>
  <c r="E1445" i="3"/>
  <c r="E1444" i="3"/>
  <c r="E1443" i="3"/>
  <c r="E1442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04" i="3"/>
  <c r="E1415" i="3"/>
  <c r="E1414" i="3"/>
  <c r="E1413" i="3"/>
  <c r="E1412" i="3"/>
  <c r="E1411" i="3"/>
  <c r="E1410" i="3"/>
  <c r="E1409" i="3"/>
  <c r="E1408" i="3"/>
  <c r="E1407" i="3"/>
  <c r="E1406" i="3"/>
  <c r="E1405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43" i="3"/>
  <c r="E1344" i="3"/>
  <c r="E1342" i="3"/>
  <c r="E1315" i="3"/>
  <c r="E1314" i="3"/>
  <c r="E6" i="3"/>
  <c r="E4" i="3"/>
  <c r="E1354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5" i="3"/>
  <c r="E1367" i="3"/>
  <c r="E1366" i="3"/>
  <c r="E1364" i="3"/>
  <c r="E1363" i="3"/>
  <c r="E1362" i="3"/>
  <c r="E1361" i="3"/>
  <c r="E1359" i="3"/>
  <c r="E1358" i="3"/>
  <c r="E1357" i="3"/>
  <c r="E1356" i="3"/>
  <c r="E1355" i="3"/>
  <c r="E1353" i="3"/>
  <c r="E1352" i="3"/>
  <c r="E1351" i="3"/>
  <c r="E1350" i="3"/>
  <c r="E1349" i="3"/>
  <c r="E1348" i="3"/>
  <c r="E1347" i="3"/>
  <c r="E1346" i="3"/>
  <c r="E1345" i="3"/>
  <c r="E1331" i="3"/>
  <c r="E1330" i="3"/>
  <c r="E1335" i="3"/>
  <c r="E1322" i="3"/>
  <c r="E1321" i="3"/>
  <c r="E1320" i="3"/>
  <c r="E1290" i="3"/>
  <c r="E1291" i="3"/>
  <c r="E1279" i="3"/>
  <c r="E1278" i="3"/>
  <c r="E1280" i="3"/>
  <c r="E1341" i="3"/>
  <c r="E1340" i="3"/>
  <c r="E1339" i="3"/>
  <c r="E1338" i="3"/>
  <c r="E1337" i="3"/>
  <c r="E1336" i="3"/>
  <c r="E1334" i="3"/>
  <c r="E1328" i="3"/>
  <c r="E1333" i="3"/>
  <c r="E1332" i="3"/>
  <c r="E1329" i="3"/>
  <c r="E1327" i="3"/>
  <c r="E1326" i="3"/>
  <c r="E1325" i="3"/>
  <c r="E1324" i="3"/>
  <c r="E1323" i="3"/>
  <c r="E1319" i="3"/>
  <c r="E1318" i="3"/>
  <c r="E1317" i="3"/>
  <c r="E1316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89" i="3"/>
  <c r="E1288" i="3"/>
  <c r="E1287" i="3"/>
  <c r="E1286" i="3"/>
  <c r="E1285" i="3"/>
  <c r="E1284" i="3"/>
  <c r="E1283" i="3"/>
  <c r="E1282" i="3"/>
  <c r="E1281" i="3"/>
  <c r="E1276" i="3"/>
  <c r="E1277" i="3"/>
  <c r="E1275" i="3"/>
  <c r="E1274" i="3"/>
  <c r="E1271" i="3"/>
  <c r="E1272" i="3"/>
  <c r="E1273" i="3"/>
  <c r="E1063" i="3"/>
  <c r="E580" i="3"/>
  <c r="E787" i="3"/>
  <c r="F15" i="4"/>
  <c r="D1156" i="3" s="1"/>
  <c r="E1156" i="3" s="1"/>
  <c r="F14" i="4"/>
  <c r="D155" i="3" s="1"/>
  <c r="E155" i="3" s="1"/>
  <c r="E2" i="4"/>
  <c r="E8" i="4"/>
  <c r="E7" i="4"/>
  <c r="E6" i="4"/>
  <c r="E1237" i="3"/>
  <c r="D1270" i="3"/>
  <c r="E1270" i="3" s="1"/>
  <c r="D1269" i="3"/>
  <c r="E1269" i="3" s="1"/>
  <c r="E1268" i="3"/>
  <c r="E1267" i="3"/>
  <c r="E1266" i="3"/>
  <c r="E1265" i="3"/>
  <c r="E1264" i="3"/>
  <c r="E1263" i="3"/>
  <c r="E1262" i="3"/>
  <c r="E1261" i="3"/>
  <c r="E1260" i="3"/>
  <c r="E1259" i="3"/>
  <c r="E1258" i="3"/>
  <c r="E1254" i="3"/>
  <c r="E1253" i="3"/>
  <c r="E1252" i="3"/>
  <c r="E1251" i="3"/>
  <c r="E1257" i="3"/>
  <c r="E1256" i="3"/>
  <c r="E1255" i="3"/>
  <c r="E1250" i="3"/>
  <c r="E1249" i="3"/>
  <c r="E1247" i="3"/>
  <c r="E1246" i="3"/>
  <c r="E1245" i="3"/>
  <c r="E1244" i="3"/>
  <c r="E1243" i="3"/>
  <c r="E1242" i="3"/>
  <c r="E1241" i="3"/>
  <c r="E1240" i="3"/>
  <c r="E1239" i="3"/>
  <c r="E1236" i="3"/>
  <c r="E1238" i="3"/>
  <c r="E1234" i="3"/>
  <c r="E1233" i="3"/>
  <c r="E1235" i="3"/>
  <c r="E1230" i="3"/>
  <c r="E1228" i="3"/>
  <c r="E1229" i="3"/>
  <c r="E1231" i="3"/>
  <c r="E1232" i="3"/>
  <c r="E1227" i="3"/>
  <c r="E1226" i="3"/>
  <c r="E1224" i="3"/>
  <c r="E1223" i="3"/>
  <c r="E1222" i="3"/>
  <c r="E1221" i="3"/>
  <c r="E1220" i="3"/>
  <c r="E1219" i="3"/>
  <c r="E1218" i="3"/>
  <c r="E1217" i="3"/>
  <c r="E1216" i="3"/>
  <c r="E1204" i="3"/>
  <c r="E1225" i="3"/>
  <c r="E1205" i="3"/>
  <c r="E1163" i="3"/>
  <c r="E1154" i="3"/>
  <c r="E1200" i="3"/>
  <c r="E1153" i="3"/>
  <c r="E1191" i="3"/>
  <c r="E1190" i="3"/>
  <c r="E1189" i="3"/>
  <c r="D1186" i="3"/>
  <c r="E1186" i="3" s="1"/>
  <c r="E1187" i="3"/>
  <c r="E1188" i="3"/>
  <c r="E1184" i="3"/>
  <c r="D1185" i="3"/>
  <c r="E1185" i="3" s="1"/>
  <c r="E1215" i="3"/>
  <c r="E1214" i="3"/>
  <c r="E1213" i="3"/>
  <c r="E1212" i="3"/>
  <c r="E1211" i="3"/>
  <c r="E1210" i="3"/>
  <c r="E1209" i="3"/>
  <c r="E1208" i="3"/>
  <c r="E1207" i="3"/>
  <c r="E1206" i="3"/>
  <c r="E1183" i="3"/>
  <c r="E1203" i="3"/>
  <c r="E1182" i="3"/>
  <c r="E1165" i="3"/>
  <c r="E1202" i="3"/>
  <c r="E1181" i="3"/>
  <c r="E1180" i="3"/>
  <c r="E1176" i="3"/>
  <c r="E1177" i="3"/>
  <c r="E1178" i="3"/>
  <c r="E1179" i="3"/>
  <c r="E1192" i="3"/>
  <c r="E1193" i="3"/>
  <c r="E1194" i="3"/>
  <c r="E1195" i="3"/>
  <c r="E1196" i="3"/>
  <c r="E1197" i="3"/>
  <c r="E1201" i="3"/>
  <c r="E1199" i="3"/>
  <c r="E1198" i="3"/>
  <c r="E1167" i="3"/>
  <c r="E1175" i="3"/>
  <c r="E1174" i="3"/>
  <c r="E1173" i="3"/>
  <c r="E1172" i="3"/>
  <c r="E1171" i="3"/>
  <c r="E1170" i="3"/>
  <c r="E1169" i="3"/>
  <c r="E1168" i="3"/>
  <c r="E1160" i="3"/>
  <c r="E1166" i="3"/>
  <c r="E1161" i="3"/>
  <c r="E1162" i="3"/>
  <c r="E1164" i="3"/>
  <c r="E1159" i="3"/>
  <c r="E1157" i="3"/>
  <c r="E1158" i="3"/>
  <c r="D742" i="3" l="1"/>
  <c r="E742" i="3" s="1"/>
  <c r="D1389" i="3"/>
  <c r="E1389" i="3" s="1"/>
  <c r="D1578" i="3"/>
  <c r="E1578" i="3" s="1"/>
  <c r="D940" i="3"/>
  <c r="E940" i="3" s="1"/>
  <c r="D941" i="3"/>
  <c r="E941" i="3" s="1"/>
  <c r="D156" i="3"/>
  <c r="E156" i="3" s="1"/>
  <c r="D521" i="3"/>
  <c r="E521" i="3" s="1"/>
  <c r="D1155" i="3"/>
  <c r="E1155" i="3" s="1"/>
  <c r="D743" i="3"/>
  <c r="E743" i="3" s="1"/>
  <c r="F16" i="4"/>
  <c r="D1390" i="3"/>
  <c r="E1390" i="3" s="1"/>
  <c r="D1579" i="3"/>
  <c r="E1579" i="3" s="1"/>
  <c r="D522" i="3"/>
  <c r="E522" i="3" s="1"/>
  <c r="K1684" i="3"/>
  <c r="K1632" i="3"/>
  <c r="K1650" i="3"/>
  <c r="K1625" i="3"/>
  <c r="K1656" i="3"/>
  <c r="K1608" i="3"/>
  <c r="K1602" i="3"/>
  <c r="K1537" i="3"/>
  <c r="K1557" i="3"/>
  <c r="K1533" i="3"/>
  <c r="K1460" i="3"/>
  <c r="K1427" i="3"/>
  <c r="K1492" i="3"/>
  <c r="K1440" i="3"/>
  <c r="K1422" i="3"/>
  <c r="K1432" i="3"/>
  <c r="K1414" i="3"/>
  <c r="K1403" i="3"/>
  <c r="K1387" i="3"/>
  <c r="K1378" i="3"/>
  <c r="K1323" i="3"/>
  <c r="E9" i="4"/>
  <c r="E1152" i="3"/>
  <c r="E1151" i="3"/>
  <c r="E1150" i="3"/>
  <c r="E1149" i="3"/>
  <c r="E1133" i="3"/>
  <c r="E1132" i="3"/>
  <c r="E1131" i="3"/>
  <c r="E1130" i="3"/>
  <c r="E1129" i="3"/>
  <c r="E1148" i="3"/>
  <c r="E1147" i="3"/>
  <c r="E1146" i="3"/>
  <c r="E1145" i="3"/>
  <c r="E1144" i="3"/>
  <c r="E1143" i="3"/>
  <c r="E1142" i="3"/>
  <c r="E1141" i="3"/>
  <c r="E1140" i="3"/>
  <c r="E1138" i="3"/>
  <c r="E1139" i="3"/>
  <c r="E1135" i="3"/>
  <c r="E1136" i="3"/>
  <c r="E1137" i="3"/>
  <c r="E1134" i="3"/>
  <c r="E1127" i="3"/>
  <c r="E1126" i="3"/>
  <c r="E1125" i="3"/>
  <c r="E1095" i="3"/>
  <c r="E1094" i="3"/>
  <c r="E1093" i="3"/>
  <c r="E1124" i="3"/>
  <c r="E1123" i="3"/>
  <c r="E1067" i="3"/>
  <c r="E1122" i="3"/>
  <c r="E1121" i="3"/>
  <c r="L1095" i="3"/>
  <c r="D1105" i="3" s="1"/>
  <c r="E1105" i="3" s="1"/>
  <c r="E1120" i="3"/>
  <c r="E1119" i="3"/>
  <c r="E1118" i="3"/>
  <c r="E1117" i="3"/>
  <c r="E1116" i="3"/>
  <c r="E1115" i="3"/>
  <c r="E1114" i="3"/>
  <c r="E1113" i="3"/>
  <c r="E1112" i="3"/>
  <c r="E1111" i="3"/>
  <c r="E1110" i="3"/>
  <c r="E1108" i="3"/>
  <c r="E1109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6" i="3"/>
  <c r="E1065" i="3"/>
  <c r="E1064" i="3"/>
  <c r="E1062" i="3"/>
  <c r="E1061" i="3"/>
  <c r="E1060" i="3"/>
  <c r="E1059" i="3"/>
  <c r="E1058" i="3"/>
  <c r="E1056" i="3"/>
  <c r="D1057" i="3"/>
  <c r="E1057" i="3" s="1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14" i="3"/>
  <c r="E1013" i="3"/>
  <c r="E1035" i="3"/>
  <c r="E1040" i="3"/>
  <c r="E1039" i="3"/>
  <c r="E1038" i="3"/>
  <c r="E1037" i="3"/>
  <c r="E1036" i="3"/>
  <c r="E1033" i="3"/>
  <c r="E1003" i="3"/>
  <c r="E1002" i="3"/>
  <c r="E1001" i="3"/>
  <c r="E1000" i="3"/>
  <c r="E999" i="3"/>
  <c r="E998" i="3"/>
  <c r="E997" i="3"/>
  <c r="E1034" i="3"/>
  <c r="E1011" i="3"/>
  <c r="E1007" i="3"/>
  <c r="E1008" i="3"/>
  <c r="E1009" i="3"/>
  <c r="E1010" i="3"/>
  <c r="E1012" i="3"/>
  <c r="E1032" i="3"/>
  <c r="E1031" i="3"/>
  <c r="E1018" i="3"/>
  <c r="E1024" i="3"/>
  <c r="E1030" i="3"/>
  <c r="E1029" i="3"/>
  <c r="E1026" i="3"/>
  <c r="E1027" i="3"/>
  <c r="E1028" i="3"/>
  <c r="E1025" i="3"/>
  <c r="E1023" i="3"/>
  <c r="E1022" i="3"/>
  <c r="E1021" i="3"/>
  <c r="E1020" i="3"/>
  <c r="E1019" i="3"/>
  <c r="E1017" i="3"/>
  <c r="E1016" i="3"/>
  <c r="E1015" i="3"/>
  <c r="E1006" i="3"/>
  <c r="E1005" i="3"/>
  <c r="E1004" i="3"/>
  <c r="E996" i="3"/>
  <c r="E995" i="3"/>
  <c r="E994" i="3"/>
  <c r="E993" i="3"/>
  <c r="E992" i="3"/>
  <c r="E991" i="3"/>
  <c r="E990" i="3"/>
  <c r="E989" i="3"/>
  <c r="E988" i="3"/>
  <c r="E987" i="3"/>
  <c r="E986" i="3"/>
  <c r="E979" i="3"/>
  <c r="E985" i="3"/>
  <c r="D965" i="3"/>
  <c r="E965" i="3" s="1"/>
  <c r="D964" i="3"/>
  <c r="E964" i="3" s="1"/>
  <c r="D963" i="3"/>
  <c r="E963" i="3" s="1"/>
  <c r="D962" i="3"/>
  <c r="E962" i="3" s="1"/>
  <c r="D961" i="3"/>
  <c r="E961" i="3" s="1"/>
  <c r="D960" i="3"/>
  <c r="E960" i="3" s="1"/>
  <c r="D959" i="3"/>
  <c r="E959" i="3" s="1"/>
  <c r="D958" i="3"/>
  <c r="E958" i="3" s="1"/>
  <c r="D957" i="3"/>
  <c r="E957" i="3" s="1"/>
  <c r="E984" i="3"/>
  <c r="E983" i="3"/>
  <c r="E982" i="3"/>
  <c r="E981" i="3"/>
  <c r="E980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38" i="3"/>
  <c r="E956" i="3"/>
  <c r="E955" i="3"/>
  <c r="E954" i="3"/>
  <c r="E953" i="3"/>
  <c r="E952" i="3"/>
  <c r="E944" i="3"/>
  <c r="E947" i="3"/>
  <c r="E945" i="3"/>
  <c r="E946" i="3"/>
  <c r="E948" i="3"/>
  <c r="E949" i="3"/>
  <c r="E950" i="3"/>
  <c r="E951" i="3"/>
  <c r="E943" i="3"/>
  <c r="E942" i="3"/>
  <c r="E937" i="3"/>
  <c r="E936" i="3"/>
  <c r="E935" i="3"/>
  <c r="E934" i="3"/>
  <c r="E933" i="3"/>
  <c r="E932" i="3"/>
  <c r="E931" i="3"/>
  <c r="E930" i="3"/>
  <c r="E929" i="3"/>
  <c r="E928" i="3"/>
  <c r="E893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895" i="3"/>
  <c r="E894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29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5" i="3"/>
  <c r="E844" i="3"/>
  <c r="E843" i="3"/>
  <c r="E846" i="3"/>
  <c r="E621" i="3"/>
  <c r="E808" i="3"/>
  <c r="E416" i="3"/>
  <c r="E72" i="3"/>
  <c r="E842" i="3"/>
  <c r="E841" i="3"/>
  <c r="E839" i="3"/>
  <c r="E840" i="3"/>
  <c r="E838" i="3"/>
  <c r="E837" i="3"/>
  <c r="E836" i="3"/>
  <c r="E835" i="3"/>
  <c r="E834" i="3"/>
  <c r="E833" i="3"/>
  <c r="E832" i="3"/>
  <c r="E831" i="3"/>
  <c r="E830" i="3"/>
  <c r="E825" i="3"/>
  <c r="E826" i="3"/>
  <c r="E827" i="3"/>
  <c r="E828" i="3"/>
  <c r="E824" i="3"/>
  <c r="E823" i="3"/>
  <c r="E791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7" i="3"/>
  <c r="E806" i="3"/>
  <c r="E805" i="3"/>
  <c r="E803" i="3"/>
  <c r="E804" i="3"/>
  <c r="E802" i="3"/>
  <c r="E801" i="3"/>
  <c r="E800" i="3"/>
  <c r="E799" i="3"/>
  <c r="E797" i="3"/>
  <c r="E798" i="3"/>
  <c r="E796" i="3"/>
  <c r="E795" i="3"/>
  <c r="E794" i="3"/>
  <c r="D793" i="3"/>
  <c r="E793" i="3" s="1"/>
  <c r="E792" i="3"/>
  <c r="E789" i="3"/>
  <c r="E790" i="3"/>
  <c r="E788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2" i="3"/>
  <c r="E773" i="3"/>
  <c r="E762" i="3"/>
  <c r="E763" i="3"/>
  <c r="E764" i="3"/>
  <c r="E765" i="3"/>
  <c r="E766" i="3"/>
  <c r="E767" i="3"/>
  <c r="E768" i="3"/>
  <c r="E769" i="3"/>
  <c r="E770" i="3"/>
  <c r="E771" i="3"/>
  <c r="E740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11" i="3"/>
  <c r="E744" i="3"/>
  <c r="E618" i="3"/>
  <c r="E729" i="3"/>
  <c r="E728" i="3"/>
  <c r="E617" i="3"/>
  <c r="E739" i="3"/>
  <c r="E738" i="3"/>
  <c r="E737" i="3"/>
  <c r="E736" i="3"/>
  <c r="E735" i="3"/>
  <c r="E734" i="3"/>
  <c r="E733" i="3"/>
  <c r="E732" i="3"/>
  <c r="E731" i="3"/>
  <c r="E730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0" i="3"/>
  <c r="E709" i="3"/>
  <c r="E708" i="3"/>
  <c r="E707" i="3"/>
  <c r="E706" i="3"/>
  <c r="E705" i="3"/>
  <c r="E704" i="3"/>
  <c r="E576" i="3"/>
  <c r="E700" i="3"/>
  <c r="E699" i="3"/>
  <c r="E545" i="3"/>
  <c r="E702" i="3"/>
  <c r="E701" i="3"/>
  <c r="E703" i="3"/>
  <c r="E682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1" i="3"/>
  <c r="E680" i="3"/>
  <c r="E679" i="3"/>
  <c r="E660" i="3"/>
  <c r="E669" i="3"/>
  <c r="E670" i="3"/>
  <c r="E671" i="3"/>
  <c r="E672" i="3"/>
  <c r="E673" i="3"/>
  <c r="E674" i="3"/>
  <c r="E675" i="3"/>
  <c r="E676" i="3"/>
  <c r="E677" i="3"/>
  <c r="E678" i="3"/>
  <c r="D668" i="3"/>
  <c r="E668" i="3" s="1"/>
  <c r="E592" i="3"/>
  <c r="E667" i="3"/>
  <c r="E666" i="3"/>
  <c r="E665" i="3"/>
  <c r="E664" i="3"/>
  <c r="E663" i="3"/>
  <c r="E662" i="3"/>
  <c r="E661" i="3"/>
  <c r="E659" i="3"/>
  <c r="E658" i="3"/>
  <c r="E657" i="3"/>
  <c r="E656" i="3"/>
  <c r="E655" i="3"/>
  <c r="E654" i="3"/>
  <c r="E653" i="3"/>
  <c r="D652" i="3"/>
  <c r="E652" i="3" s="1"/>
  <c r="E647" i="3"/>
  <c r="E651" i="3"/>
  <c r="E650" i="3"/>
  <c r="E649" i="3"/>
  <c r="E648" i="3"/>
  <c r="E646" i="3"/>
  <c r="E645" i="3"/>
  <c r="E644" i="3"/>
  <c r="E643" i="3"/>
  <c r="E642" i="3"/>
  <c r="D641" i="3"/>
  <c r="E641" i="3" s="1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0" i="3"/>
  <c r="E619" i="3"/>
  <c r="E616" i="3"/>
  <c r="E615" i="3"/>
  <c r="E614" i="3"/>
  <c r="E613" i="3"/>
  <c r="E612" i="3"/>
  <c r="E611" i="3"/>
  <c r="E610" i="3"/>
  <c r="E609" i="3"/>
  <c r="E608" i="3"/>
  <c r="E594" i="3"/>
  <c r="E593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1" i="3"/>
  <c r="E590" i="3"/>
  <c r="E589" i="3"/>
  <c r="E588" i="3"/>
  <c r="E3" i="3"/>
  <c r="E5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7" i="3"/>
  <c r="E158" i="3"/>
  <c r="E159" i="3"/>
  <c r="E160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5" i="3"/>
  <c r="E356" i="3"/>
  <c r="E358" i="3"/>
  <c r="E359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1" i="3"/>
  <c r="E512" i="3"/>
  <c r="E513" i="3"/>
  <c r="E514" i="3"/>
  <c r="E515" i="3"/>
  <c r="E516" i="3"/>
  <c r="E517" i="3"/>
  <c r="E518" i="3"/>
  <c r="E519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7" i="3"/>
  <c r="E578" i="3"/>
  <c r="E579" i="3"/>
  <c r="E582" i="3"/>
  <c r="E583" i="3"/>
  <c r="E584" i="3"/>
  <c r="E585" i="3"/>
  <c r="E586" i="3"/>
  <c r="E587" i="3"/>
  <c r="D581" i="3"/>
  <c r="E581" i="3" s="1"/>
  <c r="E2" i="3"/>
  <c r="D118" i="3"/>
  <c r="E118" i="3" s="1"/>
  <c r="D354" i="3"/>
  <c r="E354" i="3" s="1"/>
  <c r="D510" i="3"/>
  <c r="E510" i="3" s="1"/>
  <c r="D360" i="3"/>
  <c r="E360" i="3" s="1"/>
  <c r="D357" i="3"/>
  <c r="E357" i="3" s="1"/>
  <c r="D220" i="3"/>
  <c r="E220" i="3" s="1"/>
  <c r="D161" i="3"/>
  <c r="E161" i="3" s="1"/>
  <c r="D1107" i="3" l="1"/>
  <c r="E1107" i="3" s="1"/>
  <c r="D1104" i="3"/>
  <c r="E1104" i="3" s="1"/>
  <c r="D1100" i="3"/>
  <c r="E1100" i="3" s="1"/>
  <c r="D1099" i="3"/>
  <c r="E1099" i="3" s="1"/>
  <c r="D1098" i="3"/>
  <c r="E1098" i="3" s="1"/>
  <c r="K1088" i="3"/>
  <c r="D1106" i="3"/>
  <c r="E1106" i="3" s="1"/>
  <c r="D1103" i="3"/>
  <c r="E1103" i="3" s="1"/>
  <c r="D1102" i="3"/>
  <c r="E1102" i="3" s="1"/>
  <c r="D1101" i="3"/>
  <c r="E1101" i="3" s="1"/>
  <c r="D1097" i="3"/>
  <c r="E1097" i="3" s="1"/>
  <c r="D1096" i="3"/>
  <c r="K1119" i="3"/>
  <c r="L1106" i="3" l="1"/>
  <c r="E1096" i="3"/>
</calcChain>
</file>

<file path=xl/sharedStrings.xml><?xml version="1.0" encoding="utf-8"?>
<sst xmlns="http://schemas.openxmlformats.org/spreadsheetml/2006/main" count="12516" uniqueCount="1479">
  <si>
    <t>White toastle</t>
  </si>
  <si>
    <t>Butter croissant</t>
  </si>
  <si>
    <t>Nata</t>
  </si>
  <si>
    <t>Udon noodles</t>
  </si>
  <si>
    <t>Snow crab legs</t>
  </si>
  <si>
    <t>ice cream</t>
  </si>
  <si>
    <t>Ginger Ale (1L)</t>
  </si>
  <si>
    <t>Chicken Curry meal</t>
  </si>
  <si>
    <t>Bacon Rashers snack</t>
  </si>
  <si>
    <t>Prawn Pappardelle</t>
  </si>
  <si>
    <t>Diet Coke (8cans)</t>
  </si>
  <si>
    <t>Whole milk (2pints)</t>
  </si>
  <si>
    <t>Whole milk (4pints)</t>
  </si>
  <si>
    <t>Noodles</t>
  </si>
  <si>
    <t>Cornflakes</t>
  </si>
  <si>
    <t>Spring onions</t>
  </si>
  <si>
    <t>Carrots</t>
  </si>
  <si>
    <t>Flavoured Thighs</t>
  </si>
  <si>
    <t>Prawns</t>
  </si>
  <si>
    <t>Pies premium</t>
  </si>
  <si>
    <t>Lemonade</t>
  </si>
  <si>
    <t>Bananas loose</t>
  </si>
  <si>
    <t>Sausage roll vegan</t>
  </si>
  <si>
    <t>Bus</t>
  </si>
  <si>
    <t>AM</t>
  </si>
  <si>
    <t>MM</t>
  </si>
  <si>
    <t>Bubble Tea</t>
  </si>
  <si>
    <t>Donut (3pcs)</t>
  </si>
  <si>
    <t>Chocolate Cookies</t>
  </si>
  <si>
    <t>Vine Tomatoes</t>
  </si>
  <si>
    <t>Milk Choc Butter Bis</t>
  </si>
  <si>
    <t>T-Shirt</t>
  </si>
  <si>
    <t>Coco</t>
  </si>
  <si>
    <t>H&amp;M</t>
  </si>
  <si>
    <t>Lidl</t>
  </si>
  <si>
    <t>Krispy Kreme</t>
  </si>
  <si>
    <t>ALDI</t>
  </si>
  <si>
    <t>Goods</t>
  </si>
  <si>
    <t>N/A</t>
  </si>
  <si>
    <t>Loon Fung</t>
  </si>
  <si>
    <t>Shop</t>
  </si>
  <si>
    <t>Type</t>
  </si>
  <si>
    <t>Quantity</t>
  </si>
  <si>
    <t>Price</t>
  </si>
  <si>
    <t>Dark Sugar</t>
  </si>
  <si>
    <t>Dairy</t>
  </si>
  <si>
    <t>Pastry</t>
  </si>
  <si>
    <t>Restaurant</t>
  </si>
  <si>
    <t>Dinning</t>
  </si>
  <si>
    <t>Frozen Food</t>
  </si>
  <si>
    <t>Snack</t>
  </si>
  <si>
    <t>Vegetable</t>
  </si>
  <si>
    <t>Meat</t>
  </si>
  <si>
    <t>Fruit</t>
  </si>
  <si>
    <t>Transportation</t>
  </si>
  <si>
    <t>Seafood</t>
  </si>
  <si>
    <t>Fast food</t>
  </si>
  <si>
    <t>Sam's</t>
  </si>
  <si>
    <t>Soda Water</t>
  </si>
  <si>
    <t>Fresh cut Parsley</t>
  </si>
  <si>
    <t>Cashew Peanut Honey</t>
  </si>
  <si>
    <t>Chilli Flakes</t>
  </si>
  <si>
    <t>Dishoom</t>
  </si>
  <si>
    <t>Strawberry</t>
  </si>
  <si>
    <t>Market</t>
  </si>
  <si>
    <t>Lucky Bubble</t>
  </si>
  <si>
    <t>Coated Peanuts Assor</t>
  </si>
  <si>
    <t>Tube</t>
  </si>
  <si>
    <t>Spaghetti</t>
  </si>
  <si>
    <t>Buffalo Chickenwings</t>
  </si>
  <si>
    <t>White Grapes</t>
  </si>
  <si>
    <t>Iceburg lettuce</t>
  </si>
  <si>
    <t>Beef Mince 25%</t>
  </si>
  <si>
    <t>Vine Tomato</t>
  </si>
  <si>
    <t>Stuffed crust pizza</t>
  </si>
  <si>
    <t>Iceland</t>
  </si>
  <si>
    <t>Whole milk</t>
  </si>
  <si>
    <t>Chips</t>
  </si>
  <si>
    <t>Conflakes</t>
  </si>
  <si>
    <t>Ice chkn curry rice</t>
  </si>
  <si>
    <t>Beef lasagne</t>
  </si>
  <si>
    <t>Broccoli</t>
  </si>
  <si>
    <t>Iceberg lettuce</t>
  </si>
  <si>
    <t>Pork Lion Steak</t>
  </si>
  <si>
    <t>Rice Basmati</t>
  </si>
  <si>
    <t>Chicken stir</t>
  </si>
  <si>
    <t>Lemons</t>
  </si>
  <si>
    <t>Pancakes scotch</t>
  </si>
  <si>
    <t>Banana</t>
  </si>
  <si>
    <t>Haircut</t>
  </si>
  <si>
    <t>Haribo</t>
  </si>
  <si>
    <t>The continental food</t>
  </si>
  <si>
    <t>rail card</t>
  </si>
  <si>
    <t>Sim card</t>
  </si>
  <si>
    <t>Voxi</t>
  </si>
  <si>
    <t>Shujie hotpot</t>
  </si>
  <si>
    <t>Renting deposit</t>
  </si>
  <si>
    <t>Deposit</t>
  </si>
  <si>
    <t>Rental</t>
  </si>
  <si>
    <t>Eggs M</t>
  </si>
  <si>
    <t>Green Tea Tart</t>
  </si>
  <si>
    <t>LANKA</t>
  </si>
  <si>
    <t>Green Tea Macaroon</t>
  </si>
  <si>
    <t>Oreo Sundae</t>
  </si>
  <si>
    <t>Rossi Ice Cream</t>
  </si>
  <si>
    <t>Whole Milk 2.272L</t>
  </si>
  <si>
    <t>Sainsbury's</t>
  </si>
  <si>
    <t>Snacks</t>
  </si>
  <si>
    <t>Malted Biscuit</t>
  </si>
  <si>
    <t>Petit Chocolate</t>
  </si>
  <si>
    <t>Shortbread</t>
  </si>
  <si>
    <t>Branflakes</t>
  </si>
  <si>
    <t>KFC</t>
  </si>
  <si>
    <t>Fast Food</t>
  </si>
  <si>
    <t>Noodle</t>
  </si>
  <si>
    <t>Instant Food</t>
  </si>
  <si>
    <t>Wantan</t>
  </si>
  <si>
    <t>Airbnb (7days)</t>
  </si>
  <si>
    <t>Airbnb</t>
  </si>
  <si>
    <t>Uber</t>
  </si>
  <si>
    <t>Date</t>
  </si>
  <si>
    <t>Payer</t>
  </si>
  <si>
    <t>Grocery</t>
  </si>
  <si>
    <t>Shampoo</t>
  </si>
  <si>
    <t>Boots</t>
  </si>
  <si>
    <t>Hello fresh</t>
  </si>
  <si>
    <t>Dough</t>
  </si>
  <si>
    <t>Shoes</t>
  </si>
  <si>
    <t>JD Sport</t>
  </si>
  <si>
    <t>Wing Stop</t>
  </si>
  <si>
    <t>VPN (2yr)</t>
  </si>
  <si>
    <t>Nord</t>
  </si>
  <si>
    <t>VPN</t>
  </si>
  <si>
    <t>Tiger hill</t>
  </si>
  <si>
    <t>Bubble tea</t>
  </si>
  <si>
    <t>Biscuit butter</t>
  </si>
  <si>
    <t>Biscuit bourbon</t>
  </si>
  <si>
    <t>Carbonara Family meals</t>
  </si>
  <si>
    <t>Lettuce iceberg</t>
  </si>
  <si>
    <t>Pasta Penne</t>
  </si>
  <si>
    <t>Sauce Lasagne</t>
  </si>
  <si>
    <t>Sauce</t>
  </si>
  <si>
    <t>Chicken Thigh</t>
  </si>
  <si>
    <t>Salad tomato</t>
  </si>
  <si>
    <t>Too good to go</t>
  </si>
  <si>
    <t>Wenzel's</t>
  </si>
  <si>
    <t>Measure tape</t>
  </si>
  <si>
    <t>ASDA</t>
  </si>
  <si>
    <t>Tools</t>
  </si>
  <si>
    <t>Aubergine</t>
  </si>
  <si>
    <t>Potatoes</t>
  </si>
  <si>
    <t>Onions</t>
  </si>
  <si>
    <t>Pataks tikka masala</t>
  </si>
  <si>
    <t>Sanitizing alcohol</t>
  </si>
  <si>
    <t>Carrier bag</t>
  </si>
  <si>
    <t>IKEA</t>
  </si>
  <si>
    <t>Fitt sheet</t>
  </si>
  <si>
    <t>Duvet</t>
  </si>
  <si>
    <t>Duvet cover &amp; 2 pillow case</t>
  </si>
  <si>
    <t>Mattress protector</t>
  </si>
  <si>
    <t>Total Price</t>
  </si>
  <si>
    <t>Cash/Card</t>
  </si>
  <si>
    <t>Card</t>
  </si>
  <si>
    <t>Cash</t>
  </si>
  <si>
    <t>Morrisons</t>
  </si>
  <si>
    <t>Chicken Tight</t>
  </si>
  <si>
    <t>Salad Sauce</t>
  </si>
  <si>
    <t>Drinks</t>
  </si>
  <si>
    <t>Asian cuisine</t>
  </si>
  <si>
    <t>Bang Bang</t>
  </si>
  <si>
    <t>Laundary bag/stand</t>
  </si>
  <si>
    <t>Pillow</t>
  </si>
  <si>
    <t>Frying pan</t>
  </si>
  <si>
    <t>Homeware</t>
  </si>
  <si>
    <t>Cutlery set</t>
  </si>
  <si>
    <t>Candle</t>
  </si>
  <si>
    <t>Glass cup set</t>
  </si>
  <si>
    <t>Oven glove</t>
  </si>
  <si>
    <t>Oven serv dish</t>
  </si>
  <si>
    <t>Bowl set</t>
  </si>
  <si>
    <t>Deep plate set</t>
  </si>
  <si>
    <t>Sauce pan</t>
  </si>
  <si>
    <t>Dunelm</t>
  </si>
  <si>
    <t>Round Recycling Bin</t>
  </si>
  <si>
    <t>Toilet Cleaner</t>
  </si>
  <si>
    <t>Wilko</t>
  </si>
  <si>
    <t>Dettol Power</t>
  </si>
  <si>
    <t>Toilet tissue</t>
  </si>
  <si>
    <t>Wilko Liquid DW</t>
  </si>
  <si>
    <t>Sponge Scourers 20pk</t>
  </si>
  <si>
    <t>Handwash</t>
  </si>
  <si>
    <t>Floral pad cloth</t>
  </si>
  <si>
    <t>Bin Liners Swing</t>
  </si>
  <si>
    <t>Glove household</t>
  </si>
  <si>
    <t>Saxon Blast kitchen towel 3pk</t>
  </si>
  <si>
    <t>Bucket</t>
  </si>
  <si>
    <t>MOP</t>
  </si>
  <si>
    <t>Lemonade 2L</t>
  </si>
  <si>
    <t>Bleach Thick 2L</t>
  </si>
  <si>
    <t>Side plate</t>
  </si>
  <si>
    <t>B&amp;M</t>
  </si>
  <si>
    <t>Busket</t>
  </si>
  <si>
    <t>Mirror</t>
  </si>
  <si>
    <t>Bin Tie 15L 40pk</t>
  </si>
  <si>
    <t>Strainer</t>
  </si>
  <si>
    <t>Shoe rack</t>
  </si>
  <si>
    <t>Kettle</t>
  </si>
  <si>
    <t>Bathmat</t>
  </si>
  <si>
    <t>Mug</t>
  </si>
  <si>
    <t>Shower gel</t>
  </si>
  <si>
    <t>Measuring Jug 1L</t>
  </si>
  <si>
    <t>Mixing bowl</t>
  </si>
  <si>
    <t>Knife Set</t>
  </si>
  <si>
    <t>Pork chops</t>
  </si>
  <si>
    <t>Bread farmhouse</t>
  </si>
  <si>
    <t>Diet Cola 2L</t>
  </si>
  <si>
    <t>Beverage</t>
  </si>
  <si>
    <t>Large Egg 10pk</t>
  </si>
  <si>
    <t>Pepper Grinder</t>
  </si>
  <si>
    <t>Spice</t>
  </si>
  <si>
    <t>Vegetable oil</t>
  </si>
  <si>
    <t>Grapes</t>
  </si>
  <si>
    <t>Peri Peri Lemon and Herbs</t>
  </si>
  <si>
    <t>Salad Dressings</t>
  </si>
  <si>
    <t>McDonalds</t>
  </si>
  <si>
    <t>Foil</t>
  </si>
  <si>
    <t>Kitchen ware</t>
  </si>
  <si>
    <t>Cling Film</t>
  </si>
  <si>
    <t>Milk Chocolate</t>
  </si>
  <si>
    <t>Beer 568ml</t>
  </si>
  <si>
    <t>Mushrooms</t>
  </si>
  <si>
    <t>Stock cubes</t>
  </si>
  <si>
    <t>Screwdriver</t>
  </si>
  <si>
    <t>Laundry powder 2.25kg</t>
  </si>
  <si>
    <t>Gran sugar</t>
  </si>
  <si>
    <t>SiChuan Peppercpr</t>
  </si>
  <si>
    <t>Fish ball 400g</t>
  </si>
  <si>
    <t>Rice Vermicel</t>
  </si>
  <si>
    <t>Chilli powder 40g</t>
  </si>
  <si>
    <t>Rice Choc low Sugar</t>
  </si>
  <si>
    <t>Sausages</t>
  </si>
  <si>
    <t>Nissan Noodles</t>
  </si>
  <si>
    <t>ASDA Noodles</t>
  </si>
  <si>
    <t>Chop board</t>
  </si>
  <si>
    <t>Table and chair</t>
  </si>
  <si>
    <t>Uber XL</t>
  </si>
  <si>
    <t>Bottle cleaning brush</t>
  </si>
  <si>
    <t>4 pack mixed tea towels</t>
  </si>
  <si>
    <t>3 Tier Airer</t>
  </si>
  <si>
    <t>Soft Blanket</t>
  </si>
  <si>
    <t>Cuppacha</t>
  </si>
  <si>
    <t>Fresh Green Pak Choi</t>
  </si>
  <si>
    <t>Wing Yip</t>
  </si>
  <si>
    <t>Fish sauce</t>
  </si>
  <si>
    <t>Vinegar</t>
  </si>
  <si>
    <t>Pork balls</t>
  </si>
  <si>
    <t>Sweet potato vermicelli</t>
  </si>
  <si>
    <t>Rice Stick</t>
  </si>
  <si>
    <t>Vegetable dumpling</t>
  </si>
  <si>
    <t>Sieuw Mai Pork</t>
  </si>
  <si>
    <t>Fried tofu</t>
  </si>
  <si>
    <t>Pork Luncheon Meat</t>
  </si>
  <si>
    <t>Canned</t>
  </si>
  <si>
    <t>Chapagetti noodle</t>
  </si>
  <si>
    <t>Korean shin ramyun</t>
  </si>
  <si>
    <t>Rice stick</t>
  </si>
  <si>
    <t>Prem dark soy sauce</t>
  </si>
  <si>
    <t>JiangXi vermicelli</t>
  </si>
  <si>
    <t>Sofa</t>
  </si>
  <si>
    <t>Shower head</t>
  </si>
  <si>
    <t>Amazon</t>
  </si>
  <si>
    <t>Steak</t>
  </si>
  <si>
    <t>White Wine</t>
  </si>
  <si>
    <t>Sweets</t>
  </si>
  <si>
    <t>Biscuits</t>
  </si>
  <si>
    <t>Peanut Butter</t>
  </si>
  <si>
    <t>Rice</t>
  </si>
  <si>
    <t>Parsley</t>
  </si>
  <si>
    <t>Kiwi</t>
  </si>
  <si>
    <t>Lighter</t>
  </si>
  <si>
    <t>Shapoo</t>
  </si>
  <si>
    <t>Toiletries</t>
  </si>
  <si>
    <t>Bath Towel</t>
  </si>
  <si>
    <t>Taro Fishball</t>
  </si>
  <si>
    <t>Bottle</t>
  </si>
  <si>
    <t>Oyster Card</t>
  </si>
  <si>
    <t>Noodle Street</t>
  </si>
  <si>
    <t>Yi Fang</t>
  </si>
  <si>
    <t>LG TV</t>
  </si>
  <si>
    <t>Dish Drying Rack</t>
  </si>
  <si>
    <t>Ebay</t>
  </si>
  <si>
    <t>ASDA food lap</t>
  </si>
  <si>
    <t>Yoga Mat</t>
  </si>
  <si>
    <t>Hoover</t>
  </si>
  <si>
    <t>Seat Cover</t>
  </si>
  <si>
    <t>Cheddar Grated</t>
  </si>
  <si>
    <t>Bacon Smoked Thick</t>
  </si>
  <si>
    <t>Cheese Parm Regg</t>
  </si>
  <si>
    <t>Pizza Deep Pan</t>
  </si>
  <si>
    <t>Pasta Penne 500g</t>
  </si>
  <si>
    <t>Sparking Flav Water</t>
  </si>
  <si>
    <t>Grater</t>
  </si>
  <si>
    <t>Bin</t>
  </si>
  <si>
    <t>Toilet brush</t>
  </si>
  <si>
    <t>Shallot</t>
  </si>
  <si>
    <t>Return chop board</t>
  </si>
  <si>
    <t>Eggs Caged 15pk</t>
  </si>
  <si>
    <t>Spread Butter 500G</t>
  </si>
  <si>
    <t>Bread Wht Toastie</t>
  </si>
  <si>
    <t>Cola 6x330ml</t>
  </si>
  <si>
    <t>Syrup Golden 680G</t>
  </si>
  <si>
    <t>Viakal Spray</t>
  </si>
  <si>
    <t>Plug SeaB</t>
  </si>
  <si>
    <t>Chopping Board</t>
  </si>
  <si>
    <t>Spunj Sponge</t>
  </si>
  <si>
    <t>Poundstretcher</t>
  </si>
  <si>
    <t>Hooks</t>
  </si>
  <si>
    <t>Tray</t>
  </si>
  <si>
    <t>Kebab</t>
  </si>
  <si>
    <t>Broadway Kebab</t>
  </si>
  <si>
    <t>Butter Croissant</t>
  </si>
  <si>
    <t>LIDL</t>
  </si>
  <si>
    <t>Desperados 12x250ml</t>
  </si>
  <si>
    <t>Chicken Legs</t>
  </si>
  <si>
    <t>Peeled Tomatoes</t>
  </si>
  <si>
    <t>Organic Broccoli</t>
  </si>
  <si>
    <t>Thai Taste Folded Rice Noodle</t>
  </si>
  <si>
    <t>XXL Pork Loin Steaks</t>
  </si>
  <si>
    <t>Korean Style Steaks</t>
  </si>
  <si>
    <t>Choco Shells</t>
  </si>
  <si>
    <t>Chicken/Mush Pasta</t>
  </si>
  <si>
    <t>Sauce alla Toscana</t>
  </si>
  <si>
    <t>Carbonara Sauce</t>
  </si>
  <si>
    <t>Fruit &amp; Nut Mix</t>
  </si>
  <si>
    <t>Zip Freezer Bag</t>
  </si>
  <si>
    <t>Filtered milk 2L</t>
  </si>
  <si>
    <t>Rich Tea</t>
  </si>
  <si>
    <t>Bellona Wafe Hazelnu</t>
  </si>
  <si>
    <t>Water Bills</t>
  </si>
  <si>
    <t>Utility</t>
  </si>
  <si>
    <t>Internet</t>
  </si>
  <si>
    <t>Soysauce</t>
  </si>
  <si>
    <t>Mini Diffuser</t>
  </si>
  <si>
    <t>Primark</t>
  </si>
  <si>
    <t>Marble</t>
  </si>
  <si>
    <t>Ginger</t>
  </si>
  <si>
    <t>Desperados 3x330ml</t>
  </si>
  <si>
    <t>Garlic Naan Bread</t>
  </si>
  <si>
    <t>Salt Veg Crisps</t>
  </si>
  <si>
    <t>Bahlsen Waffeletten</t>
  </si>
  <si>
    <t>Train ticket (to Kent)</t>
  </si>
  <si>
    <t>Lunch + Uber</t>
  </si>
  <si>
    <t>Wine tasting</t>
  </si>
  <si>
    <t>Greggs</t>
  </si>
  <si>
    <t>Tooth paste</t>
  </si>
  <si>
    <t>Cider</t>
  </si>
  <si>
    <t>Spring Onions</t>
  </si>
  <si>
    <t>Storage Box</t>
  </si>
  <si>
    <t>Stockpot</t>
  </si>
  <si>
    <t>Crisps</t>
  </si>
  <si>
    <t>Comb Piler</t>
  </si>
  <si>
    <t>Cornflower</t>
  </si>
  <si>
    <t>Glue</t>
  </si>
  <si>
    <t>Dish Tablets</t>
  </si>
  <si>
    <t>Wooden Spoon</t>
  </si>
  <si>
    <t>Apple Juice 1L</t>
  </si>
  <si>
    <t>Baking Ingredients</t>
  </si>
  <si>
    <t>Baking</t>
  </si>
  <si>
    <t>Orange</t>
  </si>
  <si>
    <t>Whole Milk</t>
  </si>
  <si>
    <t>Bowls (4pk)</t>
  </si>
  <si>
    <t>Cake Tin</t>
  </si>
  <si>
    <t>Ladle</t>
  </si>
  <si>
    <t>Spatula</t>
  </si>
  <si>
    <t>Scale</t>
  </si>
  <si>
    <t>White pepper</t>
  </si>
  <si>
    <t>Baking paper</t>
  </si>
  <si>
    <t>Ginger Beer</t>
  </si>
  <si>
    <t>Yogurt</t>
  </si>
  <si>
    <t>Sesame oil</t>
  </si>
  <si>
    <t>Whipp Cream</t>
  </si>
  <si>
    <t>Cucumber</t>
  </si>
  <si>
    <t>Beef Tomato</t>
  </si>
  <si>
    <t>Carling (4x568ml)</t>
  </si>
  <si>
    <t>Lettuce little gem</t>
  </si>
  <si>
    <t>Peanuts</t>
  </si>
  <si>
    <t>Paolo/Otis 330ml</t>
  </si>
  <si>
    <t>Lager 1897 (4x40ml)</t>
  </si>
  <si>
    <t>TableCloth</t>
  </si>
  <si>
    <t>Fozen food</t>
  </si>
  <si>
    <t>Hot Pot</t>
  </si>
  <si>
    <t>Bank Transfer</t>
  </si>
  <si>
    <t>Wardrobe</t>
  </si>
  <si>
    <t>Honey rings</t>
  </si>
  <si>
    <t>Brown Onions</t>
  </si>
  <si>
    <t>Pineapple</t>
  </si>
  <si>
    <t>Teriyaki sauce</t>
  </si>
  <si>
    <t>White wine</t>
  </si>
  <si>
    <t>Alkis</t>
  </si>
  <si>
    <t>Chicken wings</t>
  </si>
  <si>
    <t>Yogurt Farmhouse</t>
  </si>
  <si>
    <t>Sweetcorn</t>
  </si>
  <si>
    <t>Fillet Pork</t>
  </si>
  <si>
    <t>Evap milk</t>
  </si>
  <si>
    <t>Fab con</t>
  </si>
  <si>
    <t>Household</t>
  </si>
  <si>
    <t>Gelatine</t>
  </si>
  <si>
    <t>Corkscrew</t>
  </si>
  <si>
    <t>Can Opener</t>
  </si>
  <si>
    <t>Flour</t>
  </si>
  <si>
    <t>Cream cheese</t>
  </si>
  <si>
    <t>5 spice</t>
  </si>
  <si>
    <t>Red Pepper</t>
  </si>
  <si>
    <t>Mooncake</t>
  </si>
  <si>
    <t>Chilli oil</t>
  </si>
  <si>
    <t>Chili bean sauce</t>
  </si>
  <si>
    <t>Zaza</t>
  </si>
  <si>
    <t>haircut</t>
  </si>
  <si>
    <t>Hovis thk wht toast</t>
  </si>
  <si>
    <t>Pizza Stuffed Crst</t>
  </si>
  <si>
    <t>Waffles</t>
  </si>
  <si>
    <t>Custard cream</t>
  </si>
  <si>
    <t>Soup</t>
  </si>
  <si>
    <t>Uplifted</t>
  </si>
  <si>
    <t>Turner</t>
  </si>
  <si>
    <t>Lunch</t>
  </si>
  <si>
    <t>Gusto272</t>
  </si>
  <si>
    <t>Longdan</t>
  </si>
  <si>
    <t>Imperial Rice Vermicelli</t>
  </si>
  <si>
    <t>Bubble waffle</t>
  </si>
  <si>
    <t>The Alley</t>
  </si>
  <si>
    <t>Camdan Market</t>
  </si>
  <si>
    <t>Mac+pulled pork</t>
  </si>
  <si>
    <t>Borough Market</t>
  </si>
  <si>
    <t>Board game café</t>
  </si>
  <si>
    <t>Bad moon</t>
  </si>
  <si>
    <t>Dinner</t>
  </si>
  <si>
    <t>Leon</t>
  </si>
  <si>
    <t>Olive oil</t>
  </si>
  <si>
    <t>Milk Whole</t>
  </si>
  <si>
    <t>Cream Single</t>
  </si>
  <si>
    <t>Icing Sugar</t>
  </si>
  <si>
    <t>Luxury cook choc</t>
  </si>
  <si>
    <t>Digestives</t>
  </si>
  <si>
    <t>Flavourings</t>
  </si>
  <si>
    <t>Garlic</t>
  </si>
  <si>
    <t>Cream</t>
  </si>
  <si>
    <t>Fizzy cola bottles</t>
  </si>
  <si>
    <t>Topside Steak</t>
  </si>
  <si>
    <t>Oyster Sauce</t>
  </si>
  <si>
    <t>Courgettes</t>
  </si>
  <si>
    <t>Deep pan Pizza</t>
  </si>
  <si>
    <t>Roast Potatoes</t>
  </si>
  <si>
    <t>Hoops</t>
  </si>
  <si>
    <t>Beef Mince</t>
  </si>
  <si>
    <t>Cloth Storage bag</t>
  </si>
  <si>
    <t>Shein</t>
  </si>
  <si>
    <t>Food sealing</t>
  </si>
  <si>
    <t>Slipper</t>
  </si>
  <si>
    <t>Toothbrush holder</t>
  </si>
  <si>
    <t>Towel bar</t>
  </si>
  <si>
    <t>Hairclap</t>
  </si>
  <si>
    <t>Table</t>
  </si>
  <si>
    <t>Sink Strainer</t>
  </si>
  <si>
    <t>Cake Tin 6'</t>
  </si>
  <si>
    <t>Gousto</t>
  </si>
  <si>
    <t>Home decoration</t>
  </si>
  <si>
    <t>Gift Card</t>
  </si>
  <si>
    <t>Clothes</t>
  </si>
  <si>
    <t>Mixer</t>
  </si>
  <si>
    <t>Argos</t>
  </si>
  <si>
    <t>Skincare</t>
  </si>
  <si>
    <t>LookFantastic</t>
  </si>
  <si>
    <t>Health Care</t>
  </si>
  <si>
    <t>iHerbs</t>
  </si>
  <si>
    <t>HealthCare</t>
  </si>
  <si>
    <t>Vegetable Oil</t>
  </si>
  <si>
    <t>Pasta Spaghetti</t>
  </si>
  <si>
    <t>Door hook</t>
  </si>
  <si>
    <t>Quilted tissue toilet roll</t>
  </si>
  <si>
    <t>Household Towel</t>
  </si>
  <si>
    <t>Winchster</t>
  </si>
  <si>
    <t>Batch</t>
  </si>
  <si>
    <t>Wotsits</t>
  </si>
  <si>
    <t>Deco Glam Side</t>
  </si>
  <si>
    <t>Passion fruit shake</t>
  </si>
  <si>
    <t>Nero</t>
  </si>
  <si>
    <t>Festival food</t>
  </si>
  <si>
    <t>Moive Ticket</t>
  </si>
  <si>
    <t>VUE</t>
  </si>
  <si>
    <t>Popcorn</t>
  </si>
  <si>
    <t>Whiskey</t>
  </si>
  <si>
    <t>Waitrose</t>
  </si>
  <si>
    <t>Vietnamese cuisine</t>
  </si>
  <si>
    <t>Phota</t>
  </si>
  <si>
    <t>Ramen</t>
  </si>
  <si>
    <t>Taco Bell</t>
  </si>
  <si>
    <t>Hakata Ramen Bar</t>
  </si>
  <si>
    <t>Femfrsh Sooth Wash</t>
  </si>
  <si>
    <t>Dental Floss</t>
  </si>
  <si>
    <t>SamYang Hot Chicken Ramyun</t>
  </si>
  <si>
    <t>Black Tapioca</t>
  </si>
  <si>
    <t>Oseyo</t>
  </si>
  <si>
    <t>Electric Bill</t>
  </si>
  <si>
    <t>Bulb Energy</t>
  </si>
  <si>
    <t>Japanese cuisine</t>
  </si>
  <si>
    <t>Shackfuyu</t>
  </si>
  <si>
    <t>Eat Tokyo</t>
  </si>
  <si>
    <t>Machi Machi</t>
  </si>
  <si>
    <t>Staple</t>
  </si>
  <si>
    <t>Greenwich</t>
  </si>
  <si>
    <t>Hydepark</t>
  </si>
  <si>
    <t>Western cuisine</t>
  </si>
  <si>
    <t>Chinese cuisine</t>
  </si>
  <si>
    <t>Thai cuisine</t>
  </si>
  <si>
    <t>Veitnamese cuisine</t>
  </si>
  <si>
    <t>Indian cuisine</t>
  </si>
  <si>
    <t>Street Food</t>
  </si>
  <si>
    <t>Outfit</t>
  </si>
  <si>
    <t>Telecom</t>
  </si>
  <si>
    <t>Water</t>
  </si>
  <si>
    <t>Electric</t>
  </si>
  <si>
    <t>Tfl</t>
  </si>
  <si>
    <t>National rail</t>
  </si>
  <si>
    <t>Bedroom</t>
  </si>
  <si>
    <t>Cleaning supplies</t>
  </si>
  <si>
    <t>Furniture</t>
  </si>
  <si>
    <t>Device</t>
  </si>
  <si>
    <t>Look Up Table</t>
  </si>
  <si>
    <t>Tour</t>
  </si>
  <si>
    <t>Board game</t>
  </si>
  <si>
    <t>Movie</t>
  </si>
  <si>
    <t>Gathering</t>
  </si>
  <si>
    <t>Entertainemnt</t>
  </si>
  <si>
    <t>Healthcare</t>
  </si>
  <si>
    <t>Meal kit</t>
  </si>
  <si>
    <t>Row Labels</t>
  </si>
  <si>
    <t>Grand Total</t>
  </si>
  <si>
    <t>Sum of Price</t>
  </si>
  <si>
    <t>Column Labels</t>
  </si>
  <si>
    <t>Sum of Total Price</t>
  </si>
  <si>
    <t>Sum of Quantity</t>
  </si>
  <si>
    <t>Airbnb (1day)</t>
  </si>
  <si>
    <t>Makiya</t>
  </si>
  <si>
    <t>Pub</t>
  </si>
  <si>
    <t>Cruise</t>
  </si>
  <si>
    <t>Circular Cruise</t>
  </si>
  <si>
    <t>The Miller</t>
  </si>
  <si>
    <t>Beer</t>
  </si>
  <si>
    <t>White + fries</t>
  </si>
  <si>
    <t>Green Grapes</t>
  </si>
  <si>
    <t>White Grapefruit</t>
  </si>
  <si>
    <t>Blueberry</t>
  </si>
  <si>
    <t>Electric Blanket</t>
  </si>
  <si>
    <t>2ltr food storage 3pk</t>
  </si>
  <si>
    <t>Round Silicone Ice Cube Maker</t>
  </si>
  <si>
    <t>Mushroom fish ball</t>
  </si>
  <si>
    <t>Chicken bun</t>
  </si>
  <si>
    <t>Fishwell swt potato noodle</t>
  </si>
  <si>
    <t>Wonton</t>
  </si>
  <si>
    <t>Seafood Tofu</t>
  </si>
  <si>
    <t>Fresh Pak Choi</t>
  </si>
  <si>
    <t>crème fraiche</t>
  </si>
  <si>
    <t>Brown Sugar</t>
  </si>
  <si>
    <t>Herbsspices</t>
  </si>
  <si>
    <t>Vegetable Stock</t>
  </si>
  <si>
    <t>Boudoir</t>
  </si>
  <si>
    <t>Conti Cheese</t>
  </si>
  <si>
    <t>Mahjong</t>
  </si>
  <si>
    <t>Chicken Wings</t>
  </si>
  <si>
    <t>Beansprouts</t>
  </si>
  <si>
    <t>Rice Wine</t>
  </si>
  <si>
    <t>Seasame seeds</t>
  </si>
  <si>
    <t>Pork Mince</t>
  </si>
  <si>
    <t>Stuffed Pork Ball</t>
  </si>
  <si>
    <t>Kendermanns Riesling</t>
  </si>
  <si>
    <t>Seoul Bird</t>
  </si>
  <si>
    <t>Korean cuisine</t>
  </si>
  <si>
    <t>Train ticket (to StAlbans)</t>
  </si>
  <si>
    <t>ThamesLink</t>
  </si>
  <si>
    <t>Train ticket(to StAlbans)</t>
  </si>
  <si>
    <t>The Waffle House</t>
  </si>
  <si>
    <t>Linguine</t>
  </si>
  <si>
    <t>Foxs Biscuits</t>
  </si>
  <si>
    <t>Nong Shim Ramyun</t>
  </si>
  <si>
    <t>Sweet chilli grills</t>
  </si>
  <si>
    <t>Tennis Racket</t>
  </si>
  <si>
    <t>GumTree</t>
  </si>
  <si>
    <t>Sportsware</t>
  </si>
  <si>
    <t>Tennis ball 6pc</t>
  </si>
  <si>
    <t>Sport Direct</t>
  </si>
  <si>
    <t>ChipolataSausages</t>
  </si>
  <si>
    <t>Riesling Mosel</t>
  </si>
  <si>
    <t>Caramel Biscuit Bar</t>
  </si>
  <si>
    <t>Honey peanuts</t>
  </si>
  <si>
    <t>ChickenLand</t>
  </si>
  <si>
    <t>Sourdough</t>
  </si>
  <si>
    <t>Family Handwash</t>
  </si>
  <si>
    <t>Family Hair Care</t>
  </si>
  <si>
    <t>Flavrd Still Water</t>
  </si>
  <si>
    <t>Cheque for Driving license</t>
  </si>
  <si>
    <t>DVLA</t>
  </si>
  <si>
    <t>Raid Ant Bait</t>
  </si>
  <si>
    <t>Mens Charc Face</t>
  </si>
  <si>
    <t>Cabbage sweetheart</t>
  </si>
  <si>
    <t>Vegan Rolls</t>
  </si>
  <si>
    <t>Seafood Sticks</t>
  </si>
  <si>
    <t>Vegetable Lattices</t>
  </si>
  <si>
    <t>Pies 4 pk 600g</t>
  </si>
  <si>
    <t>Posting D1 form (Special D by 1)</t>
  </si>
  <si>
    <t>Post Office</t>
  </si>
  <si>
    <t>Postal</t>
  </si>
  <si>
    <t>Windmill</t>
  </si>
  <si>
    <t>Train to Bristol (4ppl)</t>
  </si>
  <si>
    <t>Trainline</t>
  </si>
  <si>
    <t>FCB Coffee</t>
  </si>
  <si>
    <t>Meet fresh</t>
  </si>
  <si>
    <t>Bacon Lardons</t>
  </si>
  <si>
    <t>Ham cheese platter</t>
  </si>
  <si>
    <t>Brussel Sprouts</t>
  </si>
  <si>
    <t>Rosemary crackers</t>
  </si>
  <si>
    <t>Crumpton Oaks</t>
  </si>
  <si>
    <t>Crème fraiche</t>
  </si>
  <si>
    <t>Glamstar</t>
  </si>
  <si>
    <t>Pass</t>
  </si>
  <si>
    <t>Train</t>
  </si>
  <si>
    <t>Driving License</t>
  </si>
  <si>
    <t>Others</t>
  </si>
  <si>
    <t>Council tax</t>
  </si>
  <si>
    <t>Council</t>
  </si>
  <si>
    <t>Gift card</t>
  </si>
  <si>
    <t>Moonpig</t>
  </si>
  <si>
    <t>Paper Chase</t>
  </si>
  <si>
    <t>Gift</t>
  </si>
  <si>
    <t>Donut</t>
  </si>
  <si>
    <t>Mens activewear</t>
  </si>
  <si>
    <t>TK Maxx</t>
  </si>
  <si>
    <t>Fish!</t>
  </si>
  <si>
    <t>Habenero Toritl</t>
  </si>
  <si>
    <t>M&amp;S</t>
  </si>
  <si>
    <t>Medm Egg Noodle</t>
  </si>
  <si>
    <t>Toothpaste</t>
  </si>
  <si>
    <t>Cola ZX 2L</t>
  </si>
  <si>
    <t>Croissants</t>
  </si>
  <si>
    <t>Strawberry milk 1L</t>
  </si>
  <si>
    <t>Cheese Masc</t>
  </si>
  <si>
    <t>Cream Double 300ml</t>
  </si>
  <si>
    <t>Walkers</t>
  </si>
  <si>
    <t>Donuts</t>
  </si>
  <si>
    <t>Chopstix</t>
  </si>
  <si>
    <t>Belt</t>
  </si>
  <si>
    <t>Accessory</t>
  </si>
  <si>
    <t>Mens Suit Jakcet</t>
  </si>
  <si>
    <t>Mens Casual Shirts</t>
  </si>
  <si>
    <t>Womens Suit Jacket</t>
  </si>
  <si>
    <t>Air Ticket (to Belfast)</t>
  </si>
  <si>
    <t>Easy Jet</t>
  </si>
  <si>
    <t>Hollister</t>
  </si>
  <si>
    <t>Jeans</t>
  </si>
  <si>
    <t>Puffer Jacket</t>
  </si>
  <si>
    <t>Airbnb (Belfast 3days)</t>
  </si>
  <si>
    <t>Accommodation</t>
  </si>
  <si>
    <t>Car Rental (Balfast 3days)</t>
  </si>
  <si>
    <t>Car Rental</t>
  </si>
  <si>
    <t>Rental Cars</t>
  </si>
  <si>
    <t>Travel</t>
  </si>
  <si>
    <t>Air Ticket</t>
  </si>
  <si>
    <t>Hair cut</t>
  </si>
  <si>
    <t>Speciality S&amp;P</t>
  </si>
  <si>
    <t>White Cabbage</t>
  </si>
  <si>
    <t>Braising Steak</t>
  </si>
  <si>
    <t>Chicken wrap</t>
  </si>
  <si>
    <t>Basil</t>
  </si>
  <si>
    <t>Eggs Large 12pk</t>
  </si>
  <si>
    <t>Sugar</t>
  </si>
  <si>
    <t>Croissants 8pk</t>
  </si>
  <si>
    <t>Meadow Flower Butter</t>
  </si>
  <si>
    <t>Soap Dispenser</t>
  </si>
  <si>
    <t>Ali Express</t>
  </si>
  <si>
    <t>Shawa Westfield</t>
  </si>
  <si>
    <t>Trousers</t>
  </si>
  <si>
    <t>Socks</t>
  </si>
  <si>
    <t>Bus to Luton (2ppl)</t>
  </si>
  <si>
    <t>Buger King</t>
  </si>
  <si>
    <t>Pret A Manger</t>
  </si>
  <si>
    <t>Café</t>
  </si>
  <si>
    <t>National express</t>
  </si>
  <si>
    <t>Travel transport</t>
  </si>
  <si>
    <t>Travel Transport</t>
  </si>
  <si>
    <t>Tortilla Chips</t>
  </si>
  <si>
    <t>Tomato &amp; Basil Soup</t>
  </si>
  <si>
    <t>Farmer Cookies</t>
  </si>
  <si>
    <t>Pizza Guy</t>
  </si>
  <si>
    <t>Translink</t>
  </si>
  <si>
    <t>Breakfast</t>
  </si>
  <si>
    <t>Established Coffee</t>
  </si>
  <si>
    <t>Pealla</t>
  </si>
  <si>
    <t>Hot Chocolate</t>
  </si>
  <si>
    <t>Cinema Bar</t>
  </si>
  <si>
    <t>Tim Hoitons</t>
  </si>
  <si>
    <t>Zen</t>
  </si>
  <si>
    <t>Ginger Ale</t>
  </si>
  <si>
    <t>Galgorm Spa and Golf</t>
  </si>
  <si>
    <t>Bo Tree</t>
  </si>
  <si>
    <t>Parking</t>
  </si>
  <si>
    <t>WH Smith</t>
  </si>
  <si>
    <t>Teeling Small Batch Whiskey</t>
  </si>
  <si>
    <t>Aelia Dutyfree</t>
  </si>
  <si>
    <t>Souvenir</t>
  </si>
  <si>
    <t>Coole Swan</t>
  </si>
  <si>
    <t>Shortcross Gin</t>
  </si>
  <si>
    <t>Butlers gunpower gin bar</t>
  </si>
  <si>
    <t>MilkSha</t>
  </si>
  <si>
    <t>Flat Iron</t>
  </si>
  <si>
    <t>Bubble</t>
  </si>
  <si>
    <t>Shin Ramyun</t>
  </si>
  <si>
    <t>Steak Beef</t>
  </si>
  <si>
    <t>Croissants Luxury</t>
  </si>
  <si>
    <t>Green Beans</t>
  </si>
  <si>
    <t>Chicken Fillets</t>
  </si>
  <si>
    <t>Lemons Unwaxed</t>
  </si>
  <si>
    <t>Curry powder</t>
  </si>
  <si>
    <t>Tomato Puree</t>
  </si>
  <si>
    <t>Petrol</t>
  </si>
  <si>
    <t>Gas Station</t>
  </si>
  <si>
    <t>Train ticket (Gatwick to London Bridge)</t>
  </si>
  <si>
    <t>Bermondsey Bierkeller</t>
  </si>
  <si>
    <t>Sparking Water</t>
  </si>
  <si>
    <t>Chicken meat ball</t>
  </si>
  <si>
    <t>Curly Fries</t>
  </si>
  <si>
    <t>Wooden Floor Lamp</t>
  </si>
  <si>
    <t>Online Course</t>
  </si>
  <si>
    <t>Coursera</t>
  </si>
  <si>
    <t>Educate</t>
  </si>
  <si>
    <t>Udemy</t>
  </si>
  <si>
    <t>Reindeer Café</t>
  </si>
  <si>
    <t>Kikko Soy sauce</t>
  </si>
  <si>
    <t>Gold Label Light Soy Sauce</t>
  </si>
  <si>
    <t>WJS Bonito soy sauce</t>
  </si>
  <si>
    <t>Wing On Fried Tofu</t>
  </si>
  <si>
    <t>Steamer Rack</t>
  </si>
  <si>
    <t>Anny Custard Bun</t>
  </si>
  <si>
    <t>Anny Cha Sieuw Pau</t>
  </si>
  <si>
    <t>SiChuan Pork Dumplings</t>
  </si>
  <si>
    <t>Figo Cheese Seafood Tofu</t>
  </si>
  <si>
    <t>Choice Lobster Ball</t>
  </si>
  <si>
    <t>Fish Siu Mai</t>
  </si>
  <si>
    <t>Cream of Tom SP</t>
  </si>
  <si>
    <t>Fold Down Laundry Bag Grey</t>
  </si>
  <si>
    <t>Three Mills Tropical White Wine</t>
  </si>
  <si>
    <t>Oust Descaler</t>
  </si>
  <si>
    <t>Vase Lotion</t>
  </si>
  <si>
    <t>Dove Conditionar</t>
  </si>
  <si>
    <t>Tetley No.4 10x440ml</t>
  </si>
  <si>
    <t>Rolls 6 pk</t>
  </si>
  <si>
    <t>Pork Mince 5% Fat</t>
  </si>
  <si>
    <t>Honey</t>
  </si>
  <si>
    <t>Double Cream</t>
  </si>
  <si>
    <t>Oreo</t>
  </si>
  <si>
    <t>Cereal</t>
  </si>
  <si>
    <t>Shirt</t>
  </si>
  <si>
    <t>Top</t>
  </si>
  <si>
    <t>Lemongrass</t>
  </si>
  <si>
    <t>Fine beans</t>
  </si>
  <si>
    <t>Chillies</t>
  </si>
  <si>
    <t>Simply Cook</t>
  </si>
  <si>
    <t>Eggs free range 15pk</t>
  </si>
  <si>
    <t>Chocolate</t>
  </si>
  <si>
    <t>Refund Jacket</t>
  </si>
  <si>
    <t>T-shirt</t>
  </si>
  <si>
    <t>Margugame Udon</t>
  </si>
  <si>
    <t>Domestos</t>
  </si>
  <si>
    <t>TCP Wifi Light Bulb</t>
  </si>
  <si>
    <t>Photo Frame</t>
  </si>
  <si>
    <t>Chicken Thighs</t>
  </si>
  <si>
    <t>Coconut Milk</t>
  </si>
  <si>
    <t>Large Vine Tomato</t>
  </si>
  <si>
    <t>Cherry Tomatoes</t>
  </si>
  <si>
    <t>Chorizo Ring 200g</t>
  </si>
  <si>
    <t>Chilli Tortilla</t>
  </si>
  <si>
    <t>Bockwurst sausage</t>
  </si>
  <si>
    <t>Granules Garlic</t>
  </si>
  <si>
    <t>Ham Cooked</t>
  </si>
  <si>
    <t>Bread White</t>
  </si>
  <si>
    <t>Super Mini Mix Haribo</t>
  </si>
  <si>
    <t>Cookie Cream</t>
  </si>
  <si>
    <t>9V Battery</t>
  </si>
  <si>
    <t>Costco</t>
  </si>
  <si>
    <t>Organic Garlic</t>
  </si>
  <si>
    <t>Penne Carbonara</t>
  </si>
  <si>
    <t>Ready Meal</t>
  </si>
  <si>
    <t>Klenex Balsam</t>
  </si>
  <si>
    <t>Hash Brown</t>
  </si>
  <si>
    <t>Trip Satin</t>
  </si>
  <si>
    <t>Soft Cream</t>
  </si>
  <si>
    <t>Soda Water 6pk</t>
  </si>
  <si>
    <t>Cooking Oil</t>
  </si>
  <si>
    <t>Passata</t>
  </si>
  <si>
    <t>Lemon &amp; mint Soda</t>
  </si>
  <si>
    <t>Chicken Noodle</t>
  </si>
  <si>
    <t>Basil pot</t>
  </si>
  <si>
    <t>Gravel Tray</t>
  </si>
  <si>
    <t>Cleve Pot</t>
  </si>
  <si>
    <t>Starbucks</t>
  </si>
  <si>
    <t>Cleaning Scraper</t>
  </si>
  <si>
    <t>Woven Cup Coaster</t>
  </si>
  <si>
    <t>Artificial Reed</t>
  </si>
  <si>
    <t>Flower Design Spoon 8pcs</t>
  </si>
  <si>
    <t>2 Grids Desk Storage Box</t>
  </si>
  <si>
    <t>Bow Knot Bath Headband</t>
  </si>
  <si>
    <t>Small porcelain dish</t>
  </si>
  <si>
    <t>Scented candle</t>
  </si>
  <si>
    <t>Reed diffuser</t>
  </si>
  <si>
    <t>Stoneware mini vase</t>
  </si>
  <si>
    <t>Kolamba Carnaby</t>
  </si>
  <si>
    <t>Desperados Beer</t>
  </si>
  <si>
    <t>Cake</t>
  </si>
  <si>
    <t>Wa Café</t>
  </si>
  <si>
    <t>NS Kimchi Ramyun</t>
  </si>
  <si>
    <t>Seoul Plaza</t>
  </si>
  <si>
    <t>Just Eat</t>
  </si>
  <si>
    <t>Pizza Club</t>
  </si>
  <si>
    <t>Stylevana</t>
  </si>
  <si>
    <t>Getir</t>
  </si>
  <si>
    <t>Sensation Thai Sweet Chilli 40g</t>
  </si>
  <si>
    <t>Doritos 150g</t>
  </si>
  <si>
    <t>Rustler Sausage Muffin</t>
  </si>
  <si>
    <t>Coca Cola 4x250ml</t>
  </si>
  <si>
    <t>Sanpellegrino 3x330ml</t>
  </si>
  <si>
    <t>Always Ultra Pads Normal</t>
  </si>
  <si>
    <t>Milk Mini Truffles</t>
  </si>
  <si>
    <t>Kinder Small Chocolate Bar</t>
  </si>
  <si>
    <t>Bahlsen Dark Choco Leibniz</t>
  </si>
  <si>
    <t>Energy bill (Aug-Sep)</t>
  </si>
  <si>
    <t>Insite Energy</t>
  </si>
  <si>
    <t>Palmer's lip balm</t>
  </si>
  <si>
    <t>Sensation Thai Sweet Chilli 150g</t>
  </si>
  <si>
    <t>Poundland</t>
  </si>
  <si>
    <t>Milk filter semi-skim 2L</t>
  </si>
  <si>
    <t>Eggs</t>
  </si>
  <si>
    <t>Shallots</t>
  </si>
  <si>
    <t>Chicken Thighs 1kg</t>
  </si>
  <si>
    <t>Macha Latte</t>
  </si>
  <si>
    <t>Macha Cookies</t>
  </si>
  <si>
    <t>Tesco</t>
  </si>
  <si>
    <t>Heinz Tom Ketchup</t>
  </si>
  <si>
    <t>Hellmann's Mayonnaise</t>
  </si>
  <si>
    <t>Le Relais De Venis</t>
  </si>
  <si>
    <t>InStyle</t>
  </si>
  <si>
    <t>ChopBoard</t>
  </si>
  <si>
    <t>Train Ticket (To Brighton)</t>
  </si>
  <si>
    <t>Kinder Hamper</t>
  </si>
  <si>
    <t>Cad Drink Chocolate</t>
  </si>
  <si>
    <t>Batch Pasta</t>
  </si>
  <si>
    <t>Shower Gel</t>
  </si>
  <si>
    <t>Apple Shampoo</t>
  </si>
  <si>
    <t>Family Pack Mushroom</t>
  </si>
  <si>
    <t>Citrus squeezer</t>
  </si>
  <si>
    <t>Flying Tiger</t>
  </si>
  <si>
    <t>Regency Restaurant</t>
  </si>
  <si>
    <t>Coffeeshop (2 coffee)</t>
  </si>
  <si>
    <t>Trading Post</t>
  </si>
  <si>
    <t>Berts</t>
  </si>
  <si>
    <t>Jenki</t>
  </si>
  <si>
    <t>Zalora</t>
  </si>
  <si>
    <t>Apple</t>
  </si>
  <si>
    <t>Cloud</t>
  </si>
  <si>
    <t>Marroccos Restaurant</t>
  </si>
  <si>
    <t>Gift (Piglet doll)</t>
  </si>
  <si>
    <t>Pasta &amp; Sauce</t>
  </si>
  <si>
    <t>Biscuit Jam &amp; Cream</t>
  </si>
  <si>
    <t>Bisc Caramelised</t>
  </si>
  <si>
    <t>Sirloin Steak</t>
  </si>
  <si>
    <t>Custard cream biscuit</t>
  </si>
  <si>
    <t>Asparagus tips</t>
  </si>
  <si>
    <t>Parsley Curly Pot</t>
  </si>
  <si>
    <t>Hand Wash</t>
  </si>
  <si>
    <t>Bread &amp; Butter Pudding</t>
  </si>
  <si>
    <t>Chocolate Pear Tart</t>
  </si>
  <si>
    <t>Green Tea Tiramisu</t>
  </si>
  <si>
    <t>Canele</t>
  </si>
  <si>
    <t>Skinny Rib Legging</t>
  </si>
  <si>
    <t>Briciole</t>
  </si>
  <si>
    <t>Yoga Lesson</t>
  </si>
  <si>
    <t>Semi Skimmed Milk</t>
  </si>
  <si>
    <t>Spinach</t>
  </si>
  <si>
    <t>Cheese</t>
  </si>
  <si>
    <t>Pasta</t>
  </si>
  <si>
    <t>Sieuw Mai Chicken</t>
  </si>
  <si>
    <t>Frozen Udon</t>
  </si>
  <si>
    <t>Frozen Ramen</t>
  </si>
  <si>
    <t>Choice Fry FishBall</t>
  </si>
  <si>
    <t>Hong Chicken &amp; Mushroom Dumplings</t>
  </si>
  <si>
    <t>Cheese Seafood Tofu</t>
  </si>
  <si>
    <t>Pork Balls</t>
  </si>
  <si>
    <t>Easy Peelers</t>
  </si>
  <si>
    <t>Dash Sparkling 2x330ml</t>
  </si>
  <si>
    <t>Ginger Beer 2x330ml</t>
  </si>
  <si>
    <t>Bertinet Malted Sourdough</t>
  </si>
  <si>
    <t>Tomatoes</t>
  </si>
  <si>
    <t>Sweet &amp; Smokin Multipack</t>
  </si>
  <si>
    <t>Oxo Chicken Stock Cubes</t>
  </si>
  <si>
    <t>The Pear Tree</t>
  </si>
  <si>
    <t>Sports</t>
  </si>
  <si>
    <t>Origins</t>
  </si>
  <si>
    <t>Cult Beauty</t>
  </si>
  <si>
    <t>Alcohol 70%</t>
  </si>
  <si>
    <t>Comfort Slippers</t>
  </si>
  <si>
    <t>Hair Removal Device</t>
  </si>
  <si>
    <t>Movie Ticket</t>
  </si>
  <si>
    <t>Odeon</t>
  </si>
  <si>
    <t>Sparking Water 6x500ml</t>
  </si>
  <si>
    <t>Bolognese Sauce</t>
  </si>
  <si>
    <t>Noodles Med 300g</t>
  </si>
  <si>
    <t>Pizza Sourdough</t>
  </si>
  <si>
    <t>Face wash</t>
  </si>
  <si>
    <t>Pho Street</t>
  </si>
  <si>
    <t>Eggs 15pk</t>
  </si>
  <si>
    <t>Tomato puree</t>
  </si>
  <si>
    <t>Goldne Dragon Restaurant</t>
  </si>
  <si>
    <t>Cofresh Corncrackers</t>
  </si>
  <si>
    <t>Biscuit Butter</t>
  </si>
  <si>
    <t>Pasta mushroon chicken</t>
  </si>
  <si>
    <t>Pasta cheese broccoli</t>
  </si>
  <si>
    <t>Coffee</t>
  </si>
  <si>
    <t>Pork Shoulder Steak 10pk</t>
  </si>
  <si>
    <t>JS Udon noodle</t>
  </si>
  <si>
    <t>JS Risotto Rice</t>
  </si>
  <si>
    <t>JS Thai Sticky Rice</t>
  </si>
  <si>
    <t>Pajariel Salchichon</t>
  </si>
  <si>
    <t>Vo5 Conditioner</t>
  </si>
  <si>
    <t>Peanut Butter 340g</t>
  </si>
  <si>
    <t xml:space="preserve">Buscuit Malted Milk </t>
  </si>
  <si>
    <t>BaxterStorey</t>
  </si>
  <si>
    <t>Heat Tech Leggings</t>
  </si>
  <si>
    <t>Uniqlo</t>
  </si>
  <si>
    <t>café</t>
  </si>
  <si>
    <t>Stamps</t>
  </si>
  <si>
    <t>Ceramic Set</t>
  </si>
  <si>
    <t>Festive Paper</t>
  </si>
  <si>
    <t>Yumsu Chk Curry</t>
  </si>
  <si>
    <t>Fillipo Sansovino Pinot Grigio 75cl</t>
  </si>
  <si>
    <t>Porcini Mushrooms</t>
  </si>
  <si>
    <t>Italian Sparkling Wine</t>
  </si>
  <si>
    <t>Riesling</t>
  </si>
  <si>
    <t>Jasmine Fragrant Rice</t>
  </si>
  <si>
    <t>Chardonnay</t>
  </si>
  <si>
    <t>Plain Breadcrumbs</t>
  </si>
  <si>
    <t>Oregano</t>
  </si>
  <si>
    <t>Strip Mop Refill</t>
  </si>
  <si>
    <t>IHERB</t>
  </si>
  <si>
    <t>Spotify</t>
  </si>
  <si>
    <t>Expensive Snacks</t>
  </si>
  <si>
    <t>Matchado</t>
  </si>
  <si>
    <t>Pinkoi</t>
  </si>
  <si>
    <t>Jacket</t>
  </si>
  <si>
    <t>Ippudo</t>
  </si>
  <si>
    <t>Yipin</t>
  </si>
  <si>
    <t>Subscription</t>
  </si>
  <si>
    <t>Flower</t>
  </si>
  <si>
    <t>Custard Tart</t>
  </si>
  <si>
    <t>Bugles BBQ Crisps</t>
  </si>
  <si>
    <t>Condoms</t>
  </si>
  <si>
    <t>Effervescents</t>
  </si>
  <si>
    <t>Cheese Soft White</t>
  </si>
  <si>
    <t>Crisps Beef</t>
  </si>
  <si>
    <t>Lip Stick</t>
  </si>
  <si>
    <t>Bacon</t>
  </si>
  <si>
    <t>Sweetheart Cabbage</t>
  </si>
  <si>
    <t>Digestives(Milk)</t>
  </si>
  <si>
    <t>Cookies Choc Chip</t>
  </si>
  <si>
    <t>Oranges</t>
  </si>
  <si>
    <t>Grapes White</t>
  </si>
  <si>
    <t>E/E Cherry</t>
  </si>
  <si>
    <t>Pesto 190g</t>
  </si>
  <si>
    <t>Carbonara Chick</t>
  </si>
  <si>
    <t>Pasta Topped</t>
  </si>
  <si>
    <t>Santa Nata</t>
  </si>
  <si>
    <t>Other Grocery</t>
  </si>
  <si>
    <t>Total</t>
  </si>
  <si>
    <t>Travel Accommodation</t>
  </si>
  <si>
    <t>1 year Rental (1 Zenith Close)</t>
  </si>
  <si>
    <t>Rental per month</t>
  </si>
  <si>
    <t>/</t>
  </si>
  <si>
    <t>=</t>
  </si>
  <si>
    <t>*</t>
  </si>
  <si>
    <t>7400/16800</t>
  </si>
  <si>
    <t>9400/16800</t>
  </si>
  <si>
    <t>Rent</t>
  </si>
  <si>
    <t>Surf powder</t>
  </si>
  <si>
    <t>Winter Wonderland Ticket</t>
  </si>
  <si>
    <t>Ticket</t>
  </si>
  <si>
    <t>SC Pizza</t>
  </si>
  <si>
    <t>Milk Semi Skim</t>
  </si>
  <si>
    <t>Digestives Milk</t>
  </si>
  <si>
    <t>Wisdom CF Tbrush</t>
  </si>
  <si>
    <t>Purple Aubergine</t>
  </si>
  <si>
    <t>Brussels sprouts</t>
  </si>
  <si>
    <t>Zettle Tab X Tab</t>
  </si>
  <si>
    <t>Lecttuce Iceberg</t>
  </si>
  <si>
    <t>Manomasa Chilli Hon</t>
  </si>
  <si>
    <t>Kettle Chips Chilli</t>
  </si>
  <si>
    <t>Prices Chef Candle</t>
  </si>
  <si>
    <t>Dove Body Lotion</t>
  </si>
  <si>
    <t>Oragne</t>
  </si>
  <si>
    <t>Lime</t>
  </si>
  <si>
    <t>Paper cups</t>
  </si>
  <si>
    <t>Lager Pils 4x500ml</t>
  </si>
  <si>
    <t>Sparkling Water</t>
  </si>
  <si>
    <t>Cardigan</t>
  </si>
  <si>
    <t>Nando's</t>
  </si>
  <si>
    <t>Duvet set</t>
  </si>
  <si>
    <t>Asda</t>
  </si>
  <si>
    <t>Bed flat sheet</t>
  </si>
  <si>
    <t>Birthday card</t>
  </si>
  <si>
    <t>Mushroom Risorto</t>
  </si>
  <si>
    <t>Paella</t>
  </si>
  <si>
    <t>Bear</t>
  </si>
  <si>
    <t>F&amp;F Tights 60 Denier Opaque Tigh Black S</t>
  </si>
  <si>
    <t>Tesco Stainless Steel Tongs</t>
  </si>
  <si>
    <t>Large Large Cucumber</t>
  </si>
  <si>
    <t>Cut Coriander</t>
  </si>
  <si>
    <t>Little Gem Lettuce</t>
  </si>
  <si>
    <t>Pork Belly Slices</t>
  </si>
  <si>
    <t>HC Mat CHS</t>
  </si>
  <si>
    <t>Habanero Tortil</t>
  </si>
  <si>
    <t>ICV Gui Lin Rice Vermicel</t>
  </si>
  <si>
    <t>Golden Star Cooking Wine</t>
  </si>
  <si>
    <t>New Year Eve Party</t>
  </si>
  <si>
    <t>Vinegar Balsamic</t>
  </si>
  <si>
    <t>Tropical 6x330ml</t>
  </si>
  <si>
    <t>Mushrooms Chestnut</t>
  </si>
  <si>
    <t>Potato Mini Roast</t>
  </si>
  <si>
    <t>Bistro Salad</t>
  </si>
  <si>
    <t>Carrots 500g</t>
  </si>
  <si>
    <t>Crispy Leaf Salad</t>
  </si>
  <si>
    <t>Span/Ital Platter</t>
  </si>
  <si>
    <t>Bowl</t>
  </si>
  <si>
    <t>KA Sparkling drink</t>
  </si>
  <si>
    <t>Rubicon Juice</t>
  </si>
  <si>
    <t>Asparagus</t>
  </si>
  <si>
    <t>Chicken</t>
  </si>
  <si>
    <t>Birthday Cake Topper</t>
  </si>
  <si>
    <t>London HongKong Restaurant</t>
  </si>
  <si>
    <t>Instyle</t>
  </si>
  <si>
    <t>Category</t>
  </si>
  <si>
    <t>BRITA Water Filter Jug</t>
  </si>
  <si>
    <t>Taylors Kitchen Knife</t>
  </si>
  <si>
    <t>Presto! 3-Ply Facial Tissues</t>
  </si>
  <si>
    <t>(blank)</t>
  </si>
  <si>
    <t>Cream Fraiche</t>
  </si>
  <si>
    <t>Mushroom ClsedCup</t>
  </si>
  <si>
    <t>Pork Loin Steak</t>
  </si>
  <si>
    <t>Chicken Tights 1kg</t>
  </si>
  <si>
    <t>Ganache Pots</t>
  </si>
  <si>
    <t>Pork Pie Selection</t>
  </si>
  <si>
    <t>Grinder</t>
  </si>
  <si>
    <t>Frozen Udon NDL</t>
  </si>
  <si>
    <t>Mizkan Honteri Mirin</t>
  </si>
  <si>
    <t>St Anny Sieuw Mai</t>
  </si>
  <si>
    <t>Gathering (Lunch + MJ + Dinner)</t>
  </si>
  <si>
    <t>Frozen Pizza</t>
  </si>
  <si>
    <t>Overground</t>
  </si>
  <si>
    <t>Nivea Lip Balm</t>
  </si>
  <si>
    <t>Chopped Tomatoes</t>
  </si>
  <si>
    <t>Savers Spaghetti</t>
  </si>
  <si>
    <t>Lettuce</t>
  </si>
  <si>
    <t>Femcare</t>
  </si>
  <si>
    <t>Doughnuts</t>
  </si>
  <si>
    <t>Salt Table 750g</t>
  </si>
  <si>
    <t>Curry Paste</t>
  </si>
  <si>
    <t>Lunch Meat</t>
  </si>
  <si>
    <t>Cup a Soup</t>
  </si>
  <si>
    <t>Kolee Noodle</t>
  </si>
  <si>
    <t>Tortillas</t>
  </si>
  <si>
    <t>Meal Deal</t>
  </si>
  <si>
    <t>Lego</t>
  </si>
  <si>
    <t>LegoShop</t>
  </si>
  <si>
    <t>SakuraDo</t>
  </si>
  <si>
    <t>Carnation</t>
  </si>
  <si>
    <t>WR Ginger Beer</t>
  </si>
  <si>
    <t>WR ESS Orangeade</t>
  </si>
  <si>
    <t>Knorr Pork Cubes</t>
  </si>
  <si>
    <t>Vitamin Water</t>
  </si>
  <si>
    <t>3D Glasses</t>
  </si>
  <si>
    <t>Lunch for Holly &amp; Curtis</t>
  </si>
  <si>
    <t>Finest Root Vegetable Crisps</t>
  </si>
  <si>
    <t>Strawberries</t>
  </si>
  <si>
    <t>Grape Selection Pack</t>
  </si>
  <si>
    <t>Tesco Citrus Anti-dandruff Shampoo</t>
  </si>
  <si>
    <t>Chinchins Café</t>
  </si>
  <si>
    <t>Bedminton</t>
  </si>
  <si>
    <t>Sandwich</t>
  </si>
  <si>
    <t>Pasta Bke/Spag Bol</t>
  </si>
  <si>
    <t>Baby Spinach</t>
  </si>
  <si>
    <t>Mince Beef</t>
  </si>
  <si>
    <t>Udon Café</t>
  </si>
  <si>
    <t>Salami Select</t>
  </si>
  <si>
    <t>Pad Thai Noodles</t>
  </si>
  <si>
    <t>VSLN ESS Moisture</t>
  </si>
  <si>
    <t>OralB T/P</t>
  </si>
  <si>
    <t>OralB Toothbrsh</t>
  </si>
  <si>
    <t>Indomie Mie Goreng</t>
  </si>
  <si>
    <t>Blueberry Muffin</t>
  </si>
  <si>
    <t>Air Ticket (to Hong Kong)</t>
  </si>
  <si>
    <t>British Airways</t>
  </si>
  <si>
    <t>Lime Juice</t>
  </si>
  <si>
    <t>Tamarind Sauce</t>
  </si>
  <si>
    <t>Soup Chunky</t>
  </si>
  <si>
    <t>Sahar Grill &amp; Chapl</t>
  </si>
  <si>
    <t>Subway</t>
  </si>
  <si>
    <t>Thyme Cut</t>
  </si>
  <si>
    <t>Wine Wht Ger Rie</t>
  </si>
  <si>
    <t>Pasta Macaroni</t>
  </si>
  <si>
    <t>Instant Coffee</t>
  </si>
  <si>
    <t>Hair Clay</t>
  </si>
  <si>
    <t>Apples</t>
  </si>
  <si>
    <t>Personal Care</t>
  </si>
  <si>
    <t>Other Personal Care</t>
  </si>
  <si>
    <t>Mushroom chestnut</t>
  </si>
  <si>
    <t>5 Jam Doughnuts</t>
  </si>
  <si>
    <t>Pak Choi</t>
  </si>
  <si>
    <t>Bolongnese Sauce</t>
  </si>
  <si>
    <t>Meal Gastro</t>
  </si>
  <si>
    <t>Pork Medallion</t>
  </si>
  <si>
    <t>Eggs 12pk</t>
  </si>
  <si>
    <t>UHT Milk</t>
  </si>
  <si>
    <t>Toaster</t>
  </si>
  <si>
    <t>Hallmark Card</t>
  </si>
  <si>
    <t>Fruit Scones</t>
  </si>
  <si>
    <t>Indomie Goreng 5pk</t>
  </si>
  <si>
    <t>Wedding Gift</t>
  </si>
  <si>
    <t>Bag</t>
  </si>
  <si>
    <t>Bacon Streaky 300g</t>
  </si>
  <si>
    <t>Oranges Large</t>
  </si>
  <si>
    <t>Elmlea Double cream</t>
  </si>
  <si>
    <t>Hair styling (MM)</t>
  </si>
  <si>
    <t>Nut Tea</t>
  </si>
  <si>
    <t>Nuttea</t>
  </si>
  <si>
    <t>Hot Pepper Paste</t>
  </si>
  <si>
    <t>Chinese Leaf</t>
  </si>
  <si>
    <t>TK Firm beancurd 600g</t>
  </si>
  <si>
    <t>Mooli</t>
  </si>
  <si>
    <t>Glut Rice Ball</t>
  </si>
  <si>
    <t>Waffles Egg</t>
  </si>
  <si>
    <t>Milk UHT Semi Skim</t>
  </si>
  <si>
    <t>Chicken breast</t>
  </si>
  <si>
    <t>ASDA Soup</t>
  </si>
  <si>
    <t>Thai Dragon Noodles</t>
  </si>
  <si>
    <t>Lunch Box</t>
  </si>
  <si>
    <t>Spread Olive</t>
  </si>
  <si>
    <t>Quicksters Breakfa</t>
  </si>
  <si>
    <t>Bacon Smoked</t>
  </si>
  <si>
    <t>Crisps C&amp;O 6pk</t>
  </si>
  <si>
    <t>Baps 4pk</t>
  </si>
  <si>
    <t>Malted Milk Biscuit</t>
  </si>
  <si>
    <t>PRB Rice Vinegar 500ml</t>
  </si>
  <si>
    <t>Mamee Chef Tom Yum Noodle</t>
  </si>
  <si>
    <t>Crispy Chilli oil</t>
  </si>
  <si>
    <t>Anny Shui Kouw</t>
  </si>
  <si>
    <t>Hong Pork&amp;C/Leave Dumpling</t>
  </si>
  <si>
    <t>Fishwell swt potato V</t>
  </si>
  <si>
    <t>Fresh Chinese Leaves</t>
  </si>
  <si>
    <t>XIN ZHU Vermiceli</t>
  </si>
  <si>
    <t>Chilli Bean Sauce</t>
  </si>
  <si>
    <t>Sichuan P/Corn Oil</t>
  </si>
  <si>
    <t>Kirin Rice Stick L</t>
  </si>
  <si>
    <t>SB Gold Curry</t>
  </si>
  <si>
    <t>PKLE Cabbage Fish</t>
  </si>
  <si>
    <t>Fired B/Curd Tofu</t>
  </si>
  <si>
    <t>Firm B/Curd Tofu</t>
  </si>
  <si>
    <t>Kikko Sesame Dressing</t>
  </si>
  <si>
    <t>F/Asia Spicy Pork Dumpling</t>
  </si>
  <si>
    <t>C/Choice Pure Palm Sugar</t>
  </si>
  <si>
    <t>CJ Bibigo Sliced Kimchi 150g</t>
  </si>
  <si>
    <t>CJ Plantable Bibigo Mando Kimchi</t>
  </si>
  <si>
    <t>Bread Street Kitchen</t>
  </si>
  <si>
    <t>Coffee Sachets</t>
  </si>
  <si>
    <t>Avocado Rah</t>
  </si>
  <si>
    <t>BASA Fillets</t>
  </si>
  <si>
    <t>Braeburn Apples</t>
  </si>
  <si>
    <t>Ice Cream 900ml</t>
  </si>
  <si>
    <t>Chicken Thigh Fillets 900g</t>
  </si>
  <si>
    <t>White Fish</t>
  </si>
  <si>
    <t>Coriander</t>
  </si>
  <si>
    <t>Surface Wipes</t>
  </si>
  <si>
    <t>Habanero Hot Wing</t>
  </si>
  <si>
    <t>Cream of chk soup</t>
  </si>
  <si>
    <t>Cream of tom soup</t>
  </si>
  <si>
    <t>Conte Priuli Rose</t>
  </si>
  <si>
    <t>Di MTTM</t>
  </si>
  <si>
    <t>2 Sirloin Steak</t>
  </si>
  <si>
    <t>Che Grn Veg Bak</t>
  </si>
  <si>
    <t>Coquille St Jac</t>
  </si>
  <si>
    <t>Royal Albert Hall</t>
  </si>
  <si>
    <t>Concert ticket (Hins Cheung)</t>
  </si>
  <si>
    <t>Refund</t>
  </si>
  <si>
    <t>Air Ticket (to London)</t>
  </si>
  <si>
    <t>Cosmetics</t>
  </si>
  <si>
    <t>Arthurs Café</t>
  </si>
  <si>
    <t>Home Store Food &amp; Wine</t>
  </si>
  <si>
    <t>Bubblelogy</t>
  </si>
  <si>
    <t>Crosstown</t>
  </si>
  <si>
    <t>Hyperoptic</t>
  </si>
  <si>
    <t>Affinity Water</t>
  </si>
  <si>
    <t>Covid test</t>
  </si>
  <si>
    <t>HKSARG</t>
  </si>
  <si>
    <t>Watsons</t>
  </si>
  <si>
    <t>Wan Kee</t>
  </si>
  <si>
    <t>Mannings</t>
  </si>
  <si>
    <t>Aeon</t>
  </si>
  <si>
    <t>Parknshop</t>
  </si>
  <si>
    <t>M gun</t>
  </si>
  <si>
    <t>Haircare</t>
  </si>
  <si>
    <t>HKTV mall</t>
  </si>
  <si>
    <t>The Upper</t>
  </si>
  <si>
    <t>Facial</t>
  </si>
  <si>
    <t>Beauty Magic</t>
  </si>
  <si>
    <t>Sogo</t>
  </si>
  <si>
    <t>Paul Lafayet</t>
  </si>
  <si>
    <t>13 Kitchen</t>
  </si>
  <si>
    <t>Pacific Coffee</t>
  </si>
  <si>
    <t>Hello MT</t>
  </si>
  <si>
    <t>Doraya</t>
  </si>
  <si>
    <t>Deliveroo</t>
  </si>
  <si>
    <t>Airport express</t>
  </si>
  <si>
    <t>Octopus</t>
  </si>
  <si>
    <t>MTR</t>
  </si>
  <si>
    <t>Minibus</t>
  </si>
  <si>
    <t>Kowloon Bus</t>
  </si>
  <si>
    <t>7-11</t>
  </si>
  <si>
    <t>Etea</t>
  </si>
  <si>
    <t>Namkee</t>
  </si>
  <si>
    <t>3000 tea</t>
  </si>
  <si>
    <t>Estelle's old stuff</t>
  </si>
  <si>
    <t>Estelle</t>
  </si>
  <si>
    <t>Pukka Chicken&amp;Veg Pie</t>
  </si>
  <si>
    <t>Hot &amp; Spicy Wings</t>
  </si>
  <si>
    <t>Tealights</t>
  </si>
  <si>
    <t>Oat Milk</t>
  </si>
  <si>
    <t>Vanilla CC WDG</t>
  </si>
  <si>
    <t>Pasta Sauce</t>
  </si>
  <si>
    <t>Ham Wiltshire</t>
  </si>
  <si>
    <t>Peppers</t>
  </si>
  <si>
    <t>Ice Cream</t>
  </si>
  <si>
    <t>Ground White Papper</t>
  </si>
  <si>
    <t>New Bangkok</t>
  </si>
  <si>
    <t>Vanilla C/Cake</t>
  </si>
  <si>
    <t>Tiramisu Desser</t>
  </si>
  <si>
    <t>Milksha</t>
  </si>
  <si>
    <t>Sake</t>
  </si>
  <si>
    <t>Tea</t>
  </si>
  <si>
    <t>Granger &amp; Co.</t>
  </si>
  <si>
    <t>Chicken Triple Sandwich</t>
  </si>
  <si>
    <t>Milk UHT Skim</t>
  </si>
  <si>
    <t>Apple Golden</t>
  </si>
  <si>
    <t>Beef &amp; Pork Mince</t>
  </si>
  <si>
    <t>Nuts Honey</t>
  </si>
  <si>
    <t>Chicken Thigh 600g</t>
  </si>
  <si>
    <t>Squash Double</t>
  </si>
  <si>
    <t>Apples mini</t>
  </si>
  <si>
    <t>Carnation Milk</t>
  </si>
  <si>
    <t>Londis</t>
  </si>
  <si>
    <t>WR Tiramisu</t>
  </si>
  <si>
    <t>WR Panna Cotta</t>
  </si>
  <si>
    <t>Tesco Cheese Roll 2 pk</t>
  </si>
  <si>
    <t>Beans</t>
  </si>
  <si>
    <t>Mai Thai Jasmine Rice</t>
  </si>
  <si>
    <t>Egg Mayo Sandwich</t>
  </si>
  <si>
    <t>Yogurt 500g</t>
  </si>
  <si>
    <t>Chocolate Mtim</t>
  </si>
  <si>
    <t>BJ Pickled fish condiment</t>
  </si>
  <si>
    <t>cloud</t>
  </si>
  <si>
    <t>Lassi</t>
  </si>
  <si>
    <t>Pop-nik Sweet corn</t>
  </si>
  <si>
    <t>Firm beancurd</t>
  </si>
  <si>
    <t>Lotus Biscoff/180G Crumb</t>
  </si>
  <si>
    <t>Kinder Mini Fig/6pk</t>
  </si>
  <si>
    <t>Sensations Crisps</t>
  </si>
  <si>
    <t>gift</t>
  </si>
  <si>
    <t>spotify</t>
  </si>
  <si>
    <t>O2</t>
  </si>
  <si>
    <t>Cheese Bun</t>
  </si>
  <si>
    <t>Thai Red Chicken Curry Rice</t>
  </si>
  <si>
    <t>Chicken Jalfrezi</t>
  </si>
  <si>
    <t>Thai Green Chicken Curry Rice</t>
  </si>
  <si>
    <t>Air Ticket to Hong Kong</t>
  </si>
  <si>
    <t>Air Ticket to London</t>
  </si>
  <si>
    <t>Costa</t>
  </si>
  <si>
    <t>Sephora</t>
  </si>
  <si>
    <t>ThaiExpress</t>
  </si>
  <si>
    <t>Tea for U</t>
  </si>
  <si>
    <t>Kova Patisseri</t>
  </si>
  <si>
    <t>Octopus Top Up</t>
  </si>
  <si>
    <t>Matcha</t>
  </si>
  <si>
    <t>Matcha Tokyo</t>
  </si>
  <si>
    <t>Pet Toys</t>
  </si>
  <si>
    <t>Ruff &amp; Fetch</t>
  </si>
  <si>
    <t>The Mochiffon Cake</t>
  </si>
  <si>
    <t>Shisha</t>
  </si>
  <si>
    <t>Space X</t>
  </si>
  <si>
    <t>Tam jai</t>
  </si>
  <si>
    <t>Tam Jai</t>
  </si>
  <si>
    <t>That one</t>
  </si>
  <si>
    <t>Baking Potato</t>
  </si>
  <si>
    <t>Borccoli 1kg</t>
  </si>
  <si>
    <t>The Pheasant</t>
  </si>
  <si>
    <t>Gift to colleague</t>
  </si>
  <si>
    <t>Bella Italia</t>
  </si>
  <si>
    <t>Lamb Rogan Josh With Pilau Rice</t>
  </si>
  <si>
    <t>Juice Orange 1L</t>
  </si>
  <si>
    <t>Mixed Leaf Salad</t>
  </si>
  <si>
    <t>E/E Baby Plum</t>
  </si>
  <si>
    <t>Bone Daddies</t>
  </si>
  <si>
    <t>Chilli powder</t>
  </si>
  <si>
    <t>Crunchy Granola</t>
  </si>
  <si>
    <t>Crisps Belight 6pk</t>
  </si>
  <si>
    <t>Aubergine Loose</t>
  </si>
  <si>
    <t>Pork Shldr Stks</t>
  </si>
  <si>
    <t>Chicken Minis 500g</t>
  </si>
  <si>
    <t>Mirror LED</t>
  </si>
  <si>
    <t>Breakfast Muffin</t>
  </si>
  <si>
    <t>Dessert Pudding</t>
  </si>
  <si>
    <t>Ginger Paste</t>
  </si>
  <si>
    <t>Figo Taro Fishball 200g</t>
  </si>
  <si>
    <t>FW Sweet Potato Vermicelli</t>
  </si>
  <si>
    <t>Figo C/Fish Ball 200g</t>
  </si>
  <si>
    <t>Barbacoa Pulled Beef Burrito</t>
  </si>
  <si>
    <t>JS Parsley 30g</t>
  </si>
  <si>
    <t>Cofresh Chilli Lemon</t>
  </si>
  <si>
    <t>JS Giant BBQ Rings</t>
  </si>
  <si>
    <t>JS Ground Coriander</t>
  </si>
  <si>
    <t>Kinder Bueno White</t>
  </si>
  <si>
    <t>Honey Roast Cashews</t>
  </si>
  <si>
    <t>Salt&amp;Pepper Cashews</t>
  </si>
  <si>
    <t>Diet Coke 2L</t>
  </si>
  <si>
    <t>Schweppes Lemnde 2L</t>
  </si>
  <si>
    <t>JS Onion Ring</t>
  </si>
  <si>
    <t>Kettle Crisps</t>
  </si>
  <si>
    <t>Kkini</t>
  </si>
  <si>
    <t>Kitchen roll</t>
  </si>
  <si>
    <t>Oyster sauce</t>
  </si>
  <si>
    <t>White fish</t>
  </si>
  <si>
    <t>White Choc Souffle</t>
  </si>
  <si>
    <t>Popworks BBQ</t>
  </si>
  <si>
    <t>Pork Mince 15% Fat</t>
  </si>
  <si>
    <t>Dark Choc Digestives</t>
  </si>
  <si>
    <t>Breaeburn Apple</t>
  </si>
  <si>
    <t>Medium Whole Chicken</t>
  </si>
  <si>
    <t>Sunwah Vegeteri Chilli Oil</t>
  </si>
  <si>
    <t>TK Silken Tofu 500g</t>
  </si>
  <si>
    <t>Wing On Fired Tofu Cube</t>
  </si>
  <si>
    <t>BJ Condiment - Spicy Fish</t>
  </si>
  <si>
    <t>TK Medm Firm Beancurd 600G</t>
  </si>
  <si>
    <t>Vaseline Lotion</t>
  </si>
  <si>
    <t>M Linguine</t>
  </si>
  <si>
    <t>ASDA Pasta</t>
  </si>
  <si>
    <t>JS Blueberry Muffins</t>
  </si>
  <si>
    <t>Wilko Travel Bottles</t>
  </si>
  <si>
    <t>new light wood</t>
  </si>
  <si>
    <t>Basa Fillets 380g</t>
  </si>
  <si>
    <t>CKN Thigh Flts 900g</t>
  </si>
  <si>
    <t>Dark Brown Sugar</t>
  </si>
  <si>
    <t>Chicken Seasoning</t>
  </si>
  <si>
    <t>Mushroom Button</t>
  </si>
  <si>
    <t>Beans Green</t>
  </si>
  <si>
    <t>Rocket &amp; Babyleaf</t>
  </si>
  <si>
    <t>Pizza Double Pepp</t>
  </si>
  <si>
    <t>Spring Onions 100G</t>
  </si>
  <si>
    <t>Krispy Kreme Donut</t>
  </si>
  <si>
    <t>Peaches</t>
  </si>
  <si>
    <t>Pancakes</t>
  </si>
  <si>
    <t>Beef Lasagne 400g</t>
  </si>
  <si>
    <t>Chocolate Muffins 4 pk</t>
  </si>
  <si>
    <t>TESCO</t>
  </si>
  <si>
    <t>Chilli Powder</t>
  </si>
  <si>
    <t>Doritos</t>
  </si>
  <si>
    <t>1L ice cream</t>
  </si>
  <si>
    <t>Butter unsalted 250g</t>
  </si>
  <si>
    <t>Chicken Whole Large</t>
  </si>
  <si>
    <t>Babyleaf</t>
  </si>
  <si>
    <t>Cut parsley</t>
  </si>
  <si>
    <t>Lemons EE</t>
  </si>
  <si>
    <t>Square Basket/Woven Ntrl</t>
  </si>
  <si>
    <t>Paper Rope Nat</t>
  </si>
  <si>
    <t>Scallop Cereal Bowl</t>
  </si>
  <si>
    <t>Hair Stopper Plug 11cm</t>
  </si>
  <si>
    <t>Oral B 3 Pack Indicator</t>
  </si>
  <si>
    <t>Clear Ribbed Tumbler</t>
  </si>
  <si>
    <t>Wine</t>
  </si>
  <si>
    <t>Diet Cloudy Lem</t>
  </si>
  <si>
    <t>2 Chocolate Mttm</t>
  </si>
  <si>
    <t>LD Extra Fine Verm 400g</t>
  </si>
  <si>
    <t>Nong Shim Ansung Tangmyun</t>
  </si>
  <si>
    <t>Dried Swt Potato Vermice</t>
  </si>
  <si>
    <t>Toasting Muffins</t>
  </si>
  <si>
    <t>Pork/Beef Burgers</t>
  </si>
  <si>
    <t>Cheese Singles</t>
  </si>
  <si>
    <t>Shampoo Anti-D</t>
  </si>
  <si>
    <t>Apple Gala</t>
  </si>
  <si>
    <t>Bread Roll 6pk</t>
  </si>
  <si>
    <t>Pancakes Scotch</t>
  </si>
  <si>
    <t>Jeng Noodle</t>
  </si>
  <si>
    <t>Wasabi Chicken Katsu Curry Rice</t>
  </si>
  <si>
    <t>Froz Richmond Sausages</t>
  </si>
  <si>
    <t>Yogurt Drink Strawberry</t>
  </si>
  <si>
    <t>Roasting Potatoes</t>
  </si>
  <si>
    <t>Squidgy Fruits</t>
  </si>
  <si>
    <t>Curry Crisps</t>
  </si>
  <si>
    <t>Easter Road Trip</t>
  </si>
  <si>
    <t>Travel Total</t>
  </si>
  <si>
    <t>Sugoi JPN</t>
  </si>
  <si>
    <t>Symonds Yat Ro</t>
  </si>
  <si>
    <t>Paula's Choices</t>
  </si>
  <si>
    <t>Five Guys</t>
  </si>
  <si>
    <t>TALA</t>
  </si>
  <si>
    <t>Kindle</t>
  </si>
  <si>
    <t>Domino's</t>
  </si>
  <si>
    <t>Asia sltd Egg Cstrd</t>
  </si>
  <si>
    <t>Anny Xiao Long Bao</t>
  </si>
  <si>
    <t>Pork&amp;Mix Veg Dumpling</t>
  </si>
  <si>
    <t>Bncurd Tofuking 750g</t>
  </si>
  <si>
    <t>Beacurd Wing Fat 600g</t>
  </si>
  <si>
    <t>Rolin Dried Black fun 80g</t>
  </si>
  <si>
    <t>Indomie Mie Goreng 5x80g</t>
  </si>
  <si>
    <t>LKK Chilli Bean Sauce 368g</t>
  </si>
  <si>
    <t>Red Pepper Paste 500g</t>
  </si>
  <si>
    <t>Fishwell sweet potato</t>
  </si>
  <si>
    <t>Puddings</t>
  </si>
  <si>
    <t>Garlic Press</t>
  </si>
  <si>
    <t>Xiafowang beverage 160g</t>
  </si>
  <si>
    <t>Chewy Japan Fried Udon</t>
  </si>
  <si>
    <t>WJT CLPT S PKD Fish</t>
  </si>
  <si>
    <t>Miaow Tapioca Crisp</t>
  </si>
  <si>
    <t>Pepsi Cola Max</t>
  </si>
  <si>
    <t>Mixed Grapes</t>
  </si>
  <si>
    <t>Onion Ring</t>
  </si>
  <si>
    <t>Chinese Style Chicken Curry Rice</t>
  </si>
  <si>
    <t>Apple Royal Gala</t>
  </si>
  <si>
    <t>E/E Grapes 500g</t>
  </si>
  <si>
    <t>Pedal Bin Liners</t>
  </si>
  <si>
    <t>Other Transport</t>
  </si>
  <si>
    <t>Rubberband Concert ticket</t>
  </si>
  <si>
    <t>DInner</t>
  </si>
  <si>
    <t>Yuzu Cheesecake(birthday cake)</t>
  </si>
  <si>
    <t>Celebration</t>
  </si>
  <si>
    <t>All Butter Pain Au Chocolate x4</t>
  </si>
  <si>
    <t>Trop Orange &amp; Mango Juice</t>
  </si>
  <si>
    <t>Oreo Doughnuts</t>
  </si>
  <si>
    <t>Apple Juice</t>
  </si>
  <si>
    <t>NFC OJ with bits</t>
  </si>
  <si>
    <t>Bacon smoked 300g</t>
  </si>
  <si>
    <t>Cut coriander</t>
  </si>
  <si>
    <t>Sweet gem lettuce</t>
  </si>
  <si>
    <t>Beef short ribs</t>
  </si>
  <si>
    <t>Nph arabiki sau chz</t>
  </si>
  <si>
    <t>Hong's sliced pork extra</t>
  </si>
  <si>
    <t>Dried whole chilli 200g</t>
  </si>
  <si>
    <t>Figo fried fishball 1kg</t>
  </si>
  <si>
    <t>Kopparberg Cider x3</t>
  </si>
  <si>
    <t>Biscuit butter chc</t>
  </si>
  <si>
    <t>Flora Butter</t>
  </si>
  <si>
    <t>Pasta Sauce 500g</t>
  </si>
  <si>
    <t>Pork Loin Steaks</t>
  </si>
  <si>
    <t>Mushrooms Button</t>
  </si>
  <si>
    <t>Apple i-cloud</t>
  </si>
  <si>
    <t>Microsoft Office</t>
  </si>
  <si>
    <t>Microsoft</t>
  </si>
  <si>
    <t>Software</t>
  </si>
  <si>
    <t>software</t>
  </si>
  <si>
    <t>Doll</t>
  </si>
  <si>
    <t>Ear Ring</t>
  </si>
  <si>
    <t>Stamp</t>
  </si>
  <si>
    <t>Energy bill</t>
  </si>
  <si>
    <t>Mah Jong</t>
  </si>
  <si>
    <t>T4</t>
  </si>
  <si>
    <t>Brita filter</t>
  </si>
  <si>
    <t>Tissue roll 36pk</t>
  </si>
  <si>
    <t>Air ticket (BCN-LHR) round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</si>
</sst>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HK$&quot;* #,##0.00_);_(&quot;HK$&quot;* \(#,##0.00\);_(&quot;HK$&quot;* &quot;-&quot;??_);_(@_)"/>
    <numFmt numFmtId="164" formatCode="_-[$£-809]* #,##0.00_-;\-[$£-809]* #,##0.00_-;_-[$£-809]* &quot;-&quot;??_-;_-@_-"/>
  </numFmts>
  <fonts count="5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3" fillId="0" borderId="0" xfId="0" applyFont="1"/>
    <xf numFmtId="164" fontId="0" fillId="0" borderId="0" xfId="0" applyNumberFormat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14" fontId="0" fillId="0" borderId="0" xfId="0" applyNumberFormat="1"/>
    <xf numFmtId="164" fontId="3" fillId="0" borderId="0" xfId="1" applyNumberFormat="1" applyFont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horizontal="left"/>
    </xf>
    <xf numFmtId="16" fontId="0" fillId="0" borderId="0" xfId="0" quotePrefix="1" applyNumberFormat="1"/>
    <xf numFmtId="0" fontId="1" fillId="0" borderId="0" xfId="0" applyFont="1"/>
    <xf numFmtId="14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8.887014120373" createdVersion="8" refreshedVersion="8" minRefreshableVersion="3" recordCount="2276" xr:uid="{4629320E-256B-43ED-893B-75B130FA664C}">
  <cacheSource type="worksheet">
    <worksheetSource ref="A1:J1048576" sheet="Expenses"/>
  </cacheSource>
  <cacheFields count="10">
    <cacheField name="Date" numFmtId="14">
      <sharedItems containsNonDate="0" containsDate="1" containsString="0" containsBlank="1" minDate="2022-06-27T00:00:00" maxDate="2023-05-03T00:00:00" count="265">
        <d v="2022-06-27T00:00:00"/>
        <d v="2022-06-28T00:00:00"/>
        <d v="2022-07-01T00:00:00"/>
        <d v="2022-07-02T00:00:00"/>
        <d v="2022-07-08T00:00:00"/>
        <d v="2022-07-10T00:00:00"/>
        <d v="2022-07-11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9T00:00:00"/>
        <d v="2022-09-30T00:00:00"/>
        <d v="2022-10-01T00:00:00"/>
        <d v="2022-10-02T00:00:00"/>
        <d v="2022-10-04T00:00:00"/>
        <d v="2022-10-06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6T00:00:00"/>
        <d v="2022-10-17T00:00:00"/>
        <d v="2022-10-19T00:00:00"/>
        <d v="2022-10-21T00:00:00"/>
        <d v="2022-10-22T00:00:00"/>
        <d v="2022-10-23T00:00:00"/>
        <d v="2022-10-24T00:00:00"/>
        <d v="2022-10-25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7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9T00:00:00"/>
        <d v="2022-11-20T00:00:00"/>
        <d v="2022-11-21T00:00:00"/>
        <d v="2022-11-22T00:00:00"/>
        <d v="2022-11-24T00:00:00"/>
        <d v="2022-11-25T00:00:00"/>
        <d v="2022-11-26T00:00:00"/>
        <d v="2022-11-27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4T00:00:00"/>
        <d v="2023-01-06T00:00:00"/>
        <d v="2023-01-07T00:00:00"/>
        <d v="2023-01-09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11T00:00:00"/>
        <d v="2023-03-12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m/>
      </sharedItems>
      <fieldGroup base="0">
        <rangePr groupBy="months" startDate="2022-06-27T00:00:00" endDate="2023-05-03T00:00:00"/>
        <groupItems count="14">
          <s v="(blank)"/>
          <s v="一月"/>
          <s v="二月"/>
          <s v="三月"/>
          <s v="四月"/>
          <s v="五月"/>
          <s v="六月"/>
          <s v="七月"/>
          <s v="八月"/>
          <s v="九月"/>
          <s v="十月"/>
          <s v="十一月"/>
          <s v="十二月"/>
          <s v="&gt;3/5/2023"/>
        </groupItems>
      </fieldGroup>
    </cacheField>
    <cacheField name="Goods" numFmtId="0">
      <sharedItems containsBlank="1"/>
    </cacheField>
    <cacheField name="Quantity" numFmtId="0">
      <sharedItems containsString="0" containsBlank="1" containsNumber="1" containsInteger="1" minValue="1" maxValue="10"/>
    </cacheField>
    <cacheField name="Price" numFmtId="164">
      <sharedItems containsString="0" containsBlank="1" containsNumber="1" minValue="-191.88" maxValue="1600"/>
    </cacheField>
    <cacheField name="Total Price" numFmtId="164">
      <sharedItems containsString="0" containsBlank="1" containsNumber="1" minValue="-191.88" maxValue="1600"/>
    </cacheField>
    <cacheField name="Cash/Card" numFmtId="0">
      <sharedItems containsBlank="1"/>
    </cacheField>
    <cacheField name="Shop" numFmtId="0">
      <sharedItems containsBlank="1" containsMixedTypes="1" containsNumber="1" containsInteger="1" minValue="734" maxValue="734"/>
    </cacheField>
    <cacheField name="Type" numFmtId="0">
      <sharedItems containsBlank="1"/>
    </cacheField>
    <cacheField name="Category" numFmtId="0">
      <sharedItems containsBlank="1" count="16">
        <s v="Transportation"/>
        <s v="Grocery"/>
        <s v="Accommodation"/>
        <s v="Personal Care"/>
        <s v="Dinning"/>
        <s v="Outfit"/>
        <s v="Others"/>
        <s v="Utility"/>
        <s v="Rental"/>
        <s v="Household"/>
        <s v="Entertainemnt"/>
        <s v="Subscription"/>
        <s v="Travel"/>
        <m/>
        <s v="refund" u="1"/>
        <e v="#N/A" u="1"/>
      </sharedItems>
    </cacheField>
    <cacheField name="Payer" numFmtId="0">
      <sharedItems containsBlank="1" count="3">
        <s v="MM"/>
        <s v="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8.887014467589" createdVersion="8" refreshedVersion="8" minRefreshableVersion="3" recordCount="2252" xr:uid="{6429E822-E31F-423A-A452-0AFD02DDA8C1}">
  <cacheSource type="worksheet">
    <worksheetSource ref="A1:J2263" sheet="Expenses"/>
  </cacheSource>
  <cacheFields count="10">
    <cacheField name="Date" numFmtId="14">
      <sharedItems containsSemiMixedTypes="0" containsNonDate="0" containsDate="1" containsString="0" minDate="2022-06-27T00:00:00" maxDate="2023-04-30T00:00:00"/>
    </cacheField>
    <cacheField name="Goods" numFmtId="0">
      <sharedItems/>
    </cacheField>
    <cacheField name="Quantity" numFmtId="0">
      <sharedItems containsSemiMixedTypes="0" containsString="0" containsNumber="1" containsInteger="1" minValue="1" maxValue="10"/>
    </cacheField>
    <cacheField name="Price" numFmtId="164">
      <sharedItems containsSemiMixedTypes="0" containsString="0" containsNumber="1" minValue="-191.88" maxValue="1600"/>
    </cacheField>
    <cacheField name="Total Price" numFmtId="164">
      <sharedItems containsSemiMixedTypes="0" containsString="0" containsNumber="1" minValue="-191.88" maxValue="1600"/>
    </cacheField>
    <cacheField name="Cash/Card" numFmtId="0">
      <sharedItems/>
    </cacheField>
    <cacheField name="Shop" numFmtId="0">
      <sharedItems containsMixedTypes="1" containsNumber="1" containsInteger="1" minValue="734" maxValue="734"/>
    </cacheField>
    <cacheField name="Type" numFmtId="0">
      <sharedItems containsBlank="1" count="86">
        <s v="Uber"/>
        <s v="Vegetable"/>
        <s v="Frozen Food"/>
        <s v="Beverage"/>
        <s v="Snack"/>
        <s v="Accommodation"/>
        <s v="Dairy"/>
        <s v="Meat"/>
        <s v="Toiletries"/>
        <s v="Meal kit"/>
        <s v="Sweets"/>
        <s v="Bus"/>
        <s v="Tube"/>
        <s v="Fast Food"/>
        <s v="Shoes"/>
        <s v="Staple"/>
        <s v="Pastry"/>
        <s v="Western cuisine"/>
        <s v="Seafood"/>
        <s v="Fruit"/>
        <s v="Clothes"/>
        <s v="Spice"/>
        <s v="Indian cuisine"/>
        <s v="Educate"/>
        <s v="Haircut"/>
        <s v="Pass"/>
        <s v="Telecom"/>
        <s v="Hot Pot"/>
        <s v="Rental"/>
        <s v="Instant Food"/>
        <s v="VPN"/>
        <s v="Sauce"/>
        <s v="Tools"/>
        <s v="Cleaning supplies"/>
        <s v="Other Grocery"/>
        <s v="Bedroom"/>
        <s v="HealthCare"/>
        <s v="Chinese cuisine"/>
        <s v="Thai cuisine"/>
        <s v="Homeware"/>
        <s v="Kitchen ware"/>
        <s v="Home decoration"/>
        <s v="Internet"/>
        <s v="Furniture"/>
        <s v="Sportsware"/>
        <s v="Skincare"/>
        <s v="Canned"/>
        <s v="Device"/>
        <s v="Kebab"/>
        <s v="Water"/>
        <s v="Train"/>
        <s v="Tour"/>
        <s v="Baking"/>
        <s v="Festival food"/>
        <s v="Street Food"/>
        <s v="Board game"/>
        <s v="Movie"/>
        <s v="Veitnamese cuisine"/>
        <s v="Gift"/>
        <s v="Japanese cuisine"/>
        <s v="Electric"/>
        <s v="Pub"/>
        <s v="Cloud"/>
        <s v="Gathering"/>
        <s v="Driving License"/>
        <s v="Air Ticket"/>
        <s v="Travel Accommodation"/>
        <s v="Korean cuisine"/>
        <s v="Postal"/>
        <s v="Council tax"/>
        <s v="Accessory"/>
        <s v="Car Rental"/>
        <s v="Café"/>
        <s v="Travel Transport"/>
        <s v="Souvenir"/>
        <s v="Ready Meal"/>
        <s v="Sports"/>
        <s v="Spotify"/>
        <s v="Ticket"/>
        <s v="Overground"/>
        <s v="Others"/>
        <s v="Other Personal Care"/>
        <s v="Travel Total"/>
        <m u="1"/>
        <s v="Transportation" u="1"/>
        <s v="refund" u="1"/>
      </sharedItems>
    </cacheField>
    <cacheField name="Category" numFmtId="0">
      <sharedItems containsBlank="1" count="18">
        <s v="Transportation"/>
        <s v="Grocery"/>
        <s v="Accommodation"/>
        <s v="Personal Care"/>
        <s v="Dinning"/>
        <s v="Outfit"/>
        <s v="Others"/>
        <s v="Utility"/>
        <s v="Rental"/>
        <s v="Household"/>
        <s v="Entertainemnt"/>
        <s v="Subscription"/>
        <s v="Travel"/>
        <m u="1"/>
        <s v="Skincare" u="1"/>
        <s v="refund" u="1"/>
        <s v="Healthcare" u="1"/>
        <e v="#N/A" u="1"/>
      </sharedItems>
    </cacheField>
    <cacheField name="Pay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6">
  <r>
    <x v="0"/>
    <s v="Uber"/>
    <n v="1"/>
    <n v="55"/>
    <n v="55"/>
    <s v="Card"/>
    <s v="Uber"/>
    <s v="Uber"/>
    <x v="0"/>
    <x v="0"/>
  </r>
  <r>
    <x v="0"/>
    <s v="Grocery"/>
    <n v="1"/>
    <n v="10"/>
    <n v="10"/>
    <s v="Card"/>
    <s v="Lidl"/>
    <s v="Vegetable"/>
    <x v="1"/>
    <x v="1"/>
  </r>
  <r>
    <x v="0"/>
    <s v="Grocery"/>
    <n v="1"/>
    <n v="10"/>
    <n v="10"/>
    <s v="Card"/>
    <s v="Lidl"/>
    <s v="Frozen Food"/>
    <x v="1"/>
    <x v="1"/>
  </r>
  <r>
    <x v="1"/>
    <s v="Grocery"/>
    <n v="1"/>
    <n v="10"/>
    <n v="10"/>
    <s v="Card"/>
    <s v="Lidl"/>
    <s v="Beverage"/>
    <x v="1"/>
    <x v="0"/>
  </r>
  <r>
    <x v="1"/>
    <s v="Grocery"/>
    <n v="1"/>
    <n v="10"/>
    <n v="10"/>
    <s v="Card"/>
    <s v="Lidl"/>
    <s v="Snack"/>
    <x v="1"/>
    <x v="0"/>
  </r>
  <r>
    <x v="2"/>
    <s v="Airbnb"/>
    <n v="1"/>
    <n v="1324"/>
    <n v="1324"/>
    <s v="Card"/>
    <s v="Airbnb"/>
    <s v="Accommodation"/>
    <x v="2"/>
    <x v="0"/>
  </r>
  <r>
    <x v="2"/>
    <s v="Grocery"/>
    <n v="1"/>
    <n v="23.15"/>
    <n v="23.15"/>
    <s v="Card"/>
    <s v="Lidl"/>
    <s v="Dairy"/>
    <x v="1"/>
    <x v="1"/>
  </r>
  <r>
    <x v="2"/>
    <s v="Grocery"/>
    <n v="1"/>
    <n v="20"/>
    <n v="20"/>
    <s v="Card"/>
    <s v="Lidl"/>
    <s v="Meat"/>
    <x v="1"/>
    <x v="0"/>
  </r>
  <r>
    <x v="2"/>
    <s v="Shampoo"/>
    <n v="1"/>
    <n v="7.99"/>
    <n v="7.99"/>
    <s v="Card"/>
    <s v="Boots"/>
    <s v="Toiletries"/>
    <x v="3"/>
    <x v="1"/>
  </r>
  <r>
    <x v="2"/>
    <s v="Hello fresh"/>
    <n v="1"/>
    <n v="19.489999999999998"/>
    <n v="19.489999999999998"/>
    <s v="Card"/>
    <s v="Hello fresh"/>
    <s v="Meal kit"/>
    <x v="1"/>
    <x v="1"/>
  </r>
  <r>
    <x v="2"/>
    <s v="Dough"/>
    <n v="1"/>
    <n v="2.0499999999999998"/>
    <n v="2.0499999999999998"/>
    <s v="Card"/>
    <s v="Krispy Kreme"/>
    <s v="Sweets"/>
    <x v="4"/>
    <x v="1"/>
  </r>
  <r>
    <x v="2"/>
    <s v="Bus"/>
    <n v="1"/>
    <n v="27.2"/>
    <n v="27.2"/>
    <s v="Card"/>
    <s v="Tfl"/>
    <s v="Bus"/>
    <x v="0"/>
    <x v="1"/>
  </r>
  <r>
    <x v="2"/>
    <s v="Tube"/>
    <n v="1"/>
    <n v="27.2"/>
    <n v="27.2"/>
    <s v="Card"/>
    <s v="Tfl"/>
    <s v="Tube"/>
    <x v="0"/>
    <x v="0"/>
  </r>
  <r>
    <x v="3"/>
    <s v="Fast Food"/>
    <n v="1"/>
    <n v="15.3"/>
    <n v="15.3"/>
    <s v="Card"/>
    <s v="Wing Stop"/>
    <s v="Fast Food"/>
    <x v="4"/>
    <x v="1"/>
  </r>
  <r>
    <x v="4"/>
    <s v="Shoes"/>
    <n v="1"/>
    <n v="36"/>
    <n v="36"/>
    <s v="Card"/>
    <s v="JD Sport"/>
    <s v="Shoes"/>
    <x v="5"/>
    <x v="1"/>
  </r>
  <r>
    <x v="5"/>
    <s v="Udon noodles"/>
    <n v="1"/>
    <n v="3.79"/>
    <n v="3.79"/>
    <s v="Card"/>
    <s v="Loon Fung"/>
    <s v="Staple"/>
    <x v="1"/>
    <x v="1"/>
  </r>
  <r>
    <x v="5"/>
    <s v="Snow crab legs"/>
    <n v="1"/>
    <n v="2.59"/>
    <n v="2.59"/>
    <s v="Card"/>
    <s v="Loon Fung"/>
    <s v="Frozen Food"/>
    <x v="1"/>
    <x v="1"/>
  </r>
  <r>
    <x v="5"/>
    <s v="Bus"/>
    <n v="1"/>
    <n v="3.3"/>
    <n v="3.3"/>
    <s v="Card"/>
    <s v="Tfl"/>
    <s v="Bus"/>
    <x v="0"/>
    <x v="1"/>
  </r>
  <r>
    <x v="6"/>
    <s v="Ginger Ale (1L)"/>
    <n v="1"/>
    <n v="0.49"/>
    <n v="0.49"/>
    <s v="Card"/>
    <s v="Lidl"/>
    <s v="Beverage"/>
    <x v="1"/>
    <x v="1"/>
  </r>
  <r>
    <x v="6"/>
    <s v="White toastle"/>
    <n v="1"/>
    <n v="0.65"/>
    <n v="0.65"/>
    <s v="Card"/>
    <s v="Lidl"/>
    <s v="Dairy"/>
    <x v="1"/>
    <x v="1"/>
  </r>
  <r>
    <x v="6"/>
    <s v="Whole milk (2pints)"/>
    <n v="1"/>
    <n v="1.05"/>
    <n v="1.05"/>
    <s v="Card"/>
    <s v="Lidl"/>
    <s v="Dairy"/>
    <x v="1"/>
    <x v="1"/>
  </r>
  <r>
    <x v="6"/>
    <s v="Butter croissant"/>
    <n v="2"/>
    <n v="0.39"/>
    <n v="0.78"/>
    <s v="Card"/>
    <s v="Lidl"/>
    <s v="Pastry"/>
    <x v="1"/>
    <x v="1"/>
  </r>
  <r>
    <x v="6"/>
    <s v="Nata"/>
    <n v="1"/>
    <n v="0.49"/>
    <n v="0.49"/>
    <s v="Card"/>
    <s v="Lidl"/>
    <s v="Pastry"/>
    <x v="1"/>
    <x v="1"/>
  </r>
  <r>
    <x v="6"/>
    <s v="Restaurant"/>
    <n v="1"/>
    <n v="37.29"/>
    <n v="37.29"/>
    <s v="Card"/>
    <s v="Hydepark"/>
    <s v="Western cuisine"/>
    <x v="4"/>
    <x v="1"/>
  </r>
  <r>
    <x v="7"/>
    <s v="Restaurant"/>
    <n v="1"/>
    <n v="35"/>
    <n v="35"/>
    <s v="Card"/>
    <s v="Greenwich"/>
    <s v="Western cuisine"/>
    <x v="4"/>
    <x v="1"/>
  </r>
  <r>
    <x v="7"/>
    <s v="ice cream"/>
    <n v="1"/>
    <n v="3.95"/>
    <n v="3.95"/>
    <s v="Card"/>
    <s v="Dark Sugar"/>
    <s v="Sweets"/>
    <x v="4"/>
    <x v="1"/>
  </r>
  <r>
    <x v="7"/>
    <s v="Chicken Curry meal"/>
    <n v="1"/>
    <n v="2.19"/>
    <n v="2.19"/>
    <s v="Card"/>
    <s v="Lidl"/>
    <s v="Frozen Food"/>
    <x v="1"/>
    <x v="1"/>
  </r>
  <r>
    <x v="7"/>
    <s v="Bacon Rashers snack"/>
    <n v="1"/>
    <n v="0.75"/>
    <n v="0.75"/>
    <s v="Card"/>
    <s v="Lidl"/>
    <s v="Snack"/>
    <x v="1"/>
    <x v="1"/>
  </r>
  <r>
    <x v="7"/>
    <s v="Prawn Pappardelle"/>
    <n v="1"/>
    <n v="2.89"/>
    <n v="2.89"/>
    <s v="Card"/>
    <s v="Lidl"/>
    <s v="Frozen Food"/>
    <x v="1"/>
    <x v="1"/>
  </r>
  <r>
    <x v="7"/>
    <s v="Diet Coke (8cans)"/>
    <n v="1"/>
    <n v="3.25"/>
    <n v="3.25"/>
    <s v="Card"/>
    <s v="Lidl"/>
    <s v="Beverage"/>
    <x v="1"/>
    <x v="1"/>
  </r>
  <r>
    <x v="8"/>
    <s v="Whole milk (4pints)"/>
    <n v="1"/>
    <n v="1.35"/>
    <n v="1.35"/>
    <s v="Card"/>
    <s v="ALDI"/>
    <s v="Dairy"/>
    <x v="1"/>
    <x v="1"/>
  </r>
  <r>
    <x v="8"/>
    <s v="Noodles"/>
    <n v="1"/>
    <n v="0.94"/>
    <n v="0.94"/>
    <s v="Card"/>
    <s v="ALDI"/>
    <s v="Staple"/>
    <x v="1"/>
    <x v="1"/>
  </r>
  <r>
    <x v="8"/>
    <s v="Cornflakes"/>
    <n v="1"/>
    <n v="1.99"/>
    <n v="1.99"/>
    <s v="Card"/>
    <s v="ALDI"/>
    <s v="Dairy"/>
    <x v="1"/>
    <x v="1"/>
  </r>
  <r>
    <x v="8"/>
    <s v="Spring onions"/>
    <n v="1"/>
    <n v="0.34"/>
    <n v="0.34"/>
    <s v="Card"/>
    <s v="ALDI"/>
    <s v="Vegetable"/>
    <x v="1"/>
    <x v="1"/>
  </r>
  <r>
    <x v="8"/>
    <s v="Carrots"/>
    <n v="1"/>
    <n v="0.28000000000000003"/>
    <n v="0.28000000000000003"/>
    <s v="Card"/>
    <s v="ALDI"/>
    <s v="Vegetable"/>
    <x v="1"/>
    <x v="1"/>
  </r>
  <r>
    <x v="8"/>
    <s v="Flavoured Thighs"/>
    <n v="1"/>
    <n v="3.29"/>
    <n v="3.29"/>
    <s v="Card"/>
    <s v="ALDI"/>
    <s v="Meat"/>
    <x v="1"/>
    <x v="1"/>
  </r>
  <r>
    <x v="8"/>
    <s v="Prawns"/>
    <n v="1"/>
    <n v="3.49"/>
    <n v="3.49"/>
    <s v="Card"/>
    <s v="ALDI"/>
    <s v="Seafood"/>
    <x v="1"/>
    <x v="1"/>
  </r>
  <r>
    <x v="8"/>
    <s v="Pies premium"/>
    <n v="1"/>
    <n v="1.89"/>
    <n v="1.89"/>
    <s v="Card"/>
    <s v="ALDI"/>
    <s v="Frozen Food"/>
    <x v="1"/>
    <x v="1"/>
  </r>
  <r>
    <x v="8"/>
    <s v="Lemonade"/>
    <n v="1"/>
    <n v="0.39"/>
    <n v="0.39"/>
    <s v="Card"/>
    <s v="ALDI"/>
    <s v="Beverage"/>
    <x v="1"/>
    <x v="1"/>
  </r>
  <r>
    <x v="8"/>
    <s v="Bananas loose"/>
    <n v="5"/>
    <n v="0.14000000000000001"/>
    <n v="0.70000000000000007"/>
    <s v="Card"/>
    <s v="ALDI"/>
    <s v="Fruit"/>
    <x v="1"/>
    <x v="1"/>
  </r>
  <r>
    <x v="8"/>
    <s v="Sausage roll vegan"/>
    <n v="1"/>
    <n v="0.59"/>
    <n v="0.59"/>
    <s v="Card"/>
    <s v="ALDI"/>
    <s v="Pastry"/>
    <x v="1"/>
    <x v="1"/>
  </r>
  <r>
    <x v="9"/>
    <s v="Bus"/>
    <n v="2"/>
    <n v="1.65"/>
    <n v="3.3"/>
    <s v="Card"/>
    <s v="Tfl"/>
    <s v="Bus"/>
    <x v="0"/>
    <x v="1"/>
  </r>
  <r>
    <x v="9"/>
    <s v="Bus"/>
    <n v="2"/>
    <n v="1.65"/>
    <n v="3.3"/>
    <s v="Card"/>
    <s v="Tfl"/>
    <s v="Bus"/>
    <x v="0"/>
    <x v="0"/>
  </r>
  <r>
    <x v="9"/>
    <s v="Bubble Tea"/>
    <n v="1"/>
    <n v="5.4"/>
    <n v="5.4"/>
    <s v="Card"/>
    <s v="Coco"/>
    <s v="Sweets"/>
    <x v="4"/>
    <x v="0"/>
  </r>
  <r>
    <x v="9"/>
    <s v="Donut (3pcs)"/>
    <n v="1"/>
    <n v="5.95"/>
    <n v="5.95"/>
    <s v="Card"/>
    <s v="Krispy Kreme"/>
    <s v="Sweets"/>
    <x v="4"/>
    <x v="0"/>
  </r>
  <r>
    <x v="9"/>
    <s v="Chocolate Cookies"/>
    <n v="1"/>
    <n v="0.89"/>
    <n v="0.89"/>
    <s v="Card"/>
    <s v="Lidl"/>
    <s v="Snack"/>
    <x v="1"/>
    <x v="0"/>
  </r>
  <r>
    <x v="9"/>
    <s v="Vine Tomatoes"/>
    <n v="1"/>
    <n v="0.8"/>
    <n v="0.8"/>
    <s v="Card"/>
    <s v="Lidl"/>
    <s v="Vegetable"/>
    <x v="1"/>
    <x v="0"/>
  </r>
  <r>
    <x v="9"/>
    <s v="Milk Choc Butter Bis"/>
    <n v="1"/>
    <n v="0.69"/>
    <n v="0.69"/>
    <s v="Card"/>
    <s v="Lidl"/>
    <s v="Sweets"/>
    <x v="4"/>
    <x v="0"/>
  </r>
  <r>
    <x v="9"/>
    <s v="T-Shirt"/>
    <n v="1"/>
    <n v="3.99"/>
    <n v="3.99"/>
    <s v="Card"/>
    <s v="H&amp;M"/>
    <s v="Clothes"/>
    <x v="5"/>
    <x v="1"/>
  </r>
  <r>
    <x v="10"/>
    <s v="Fast food"/>
    <n v="1"/>
    <n v="7.49"/>
    <n v="7.49"/>
    <s v="Card"/>
    <s v="Sam's"/>
    <s v="Fast Food"/>
    <x v="4"/>
    <x v="1"/>
  </r>
  <r>
    <x v="10"/>
    <s v="Soda Water"/>
    <n v="1"/>
    <n v="0.45"/>
    <n v="0.45"/>
    <s v="Card"/>
    <s v="Lidl"/>
    <s v="Beverage"/>
    <x v="1"/>
    <x v="1"/>
  </r>
  <r>
    <x v="10"/>
    <s v="Fresh cut Parsley"/>
    <n v="1"/>
    <n v="0.55000000000000004"/>
    <n v="0.55000000000000004"/>
    <s v="Card"/>
    <s v="Lidl"/>
    <s v="Vegetable"/>
    <x v="1"/>
    <x v="1"/>
  </r>
  <r>
    <x v="10"/>
    <s v="Cashew Peanut Honey"/>
    <n v="1"/>
    <n v="1.35"/>
    <n v="1.35"/>
    <s v="Card"/>
    <s v="Lidl"/>
    <s v="Snack"/>
    <x v="1"/>
    <x v="1"/>
  </r>
  <r>
    <x v="10"/>
    <s v="Chilli Flakes"/>
    <n v="1"/>
    <n v="0.55000000000000004"/>
    <n v="0.55000000000000004"/>
    <s v="Card"/>
    <s v="Lidl"/>
    <s v="Spice"/>
    <x v="1"/>
    <x v="1"/>
  </r>
  <r>
    <x v="10"/>
    <s v="Restaurant"/>
    <n v="1"/>
    <n v="23"/>
    <n v="23"/>
    <s v="Card"/>
    <s v="Dishoom"/>
    <s v="Indian cuisine"/>
    <x v="4"/>
    <x v="0"/>
  </r>
  <r>
    <x v="11"/>
    <s v="Strawberry"/>
    <n v="1"/>
    <n v="1.5"/>
    <n v="1.5"/>
    <s v="Card"/>
    <s v="Market"/>
    <s v="Fruit"/>
    <x v="1"/>
    <x v="1"/>
  </r>
  <r>
    <x v="11"/>
    <s v="Bubble Tea"/>
    <n v="1"/>
    <n v="9.4"/>
    <n v="9.4"/>
    <s v="Card"/>
    <s v="Lucky Bubble"/>
    <s v="Sweets"/>
    <x v="4"/>
    <x v="0"/>
  </r>
  <r>
    <x v="11"/>
    <s v="Coated Peanuts Assor"/>
    <n v="1"/>
    <n v="1.19"/>
    <n v="1.19"/>
    <s v="Card"/>
    <s v="Lidl"/>
    <s v="Snack"/>
    <x v="1"/>
    <x v="1"/>
  </r>
  <r>
    <x v="11"/>
    <s v="Bus"/>
    <n v="1"/>
    <n v="1.65"/>
    <n v="1.65"/>
    <s v="Card"/>
    <s v="Tfl"/>
    <s v="Bus"/>
    <x v="0"/>
    <x v="1"/>
  </r>
  <r>
    <x v="11"/>
    <s v="Tube"/>
    <n v="1"/>
    <n v="2"/>
    <n v="2"/>
    <s v="Card"/>
    <s v="Tfl"/>
    <s v="Tube"/>
    <x v="0"/>
    <x v="1"/>
  </r>
  <r>
    <x v="11"/>
    <s v="Bus"/>
    <n v="1"/>
    <n v="1.65"/>
    <n v="1.65"/>
    <s v="Card"/>
    <s v="Tfl"/>
    <s v="Bus"/>
    <x v="0"/>
    <x v="0"/>
  </r>
  <r>
    <x v="11"/>
    <s v="Tube"/>
    <n v="1"/>
    <n v="2"/>
    <n v="2"/>
    <s v="Card"/>
    <s v="Tfl"/>
    <s v="Tube"/>
    <x v="0"/>
    <x v="0"/>
  </r>
  <r>
    <x v="12"/>
    <s v="Spaghetti"/>
    <n v="1"/>
    <n v="0.69"/>
    <n v="0.69"/>
    <s v="Card"/>
    <s v="Lidl"/>
    <s v="Staple"/>
    <x v="1"/>
    <x v="1"/>
  </r>
  <r>
    <x v="12"/>
    <s v="Buffalo Chickenwings"/>
    <n v="1"/>
    <n v="2.15"/>
    <n v="2.15"/>
    <s v="Card"/>
    <s v="Lidl"/>
    <s v="Meat"/>
    <x v="1"/>
    <x v="1"/>
  </r>
  <r>
    <x v="12"/>
    <s v="White Grapes"/>
    <n v="1"/>
    <n v="1.75"/>
    <n v="1.75"/>
    <s v="Card"/>
    <s v="Lidl"/>
    <s v="Fruit"/>
    <x v="1"/>
    <x v="1"/>
  </r>
  <r>
    <x v="12"/>
    <s v="Iceburg lettuce"/>
    <n v="1"/>
    <n v="0.55000000000000004"/>
    <n v="0.55000000000000004"/>
    <s v="Card"/>
    <s v="Lidl"/>
    <s v="Vegetable"/>
    <x v="1"/>
    <x v="1"/>
  </r>
  <r>
    <x v="12"/>
    <s v="Beef Mince 25%"/>
    <n v="1"/>
    <n v="1.69"/>
    <n v="1.69"/>
    <s v="Card"/>
    <s v="Lidl"/>
    <s v="Meat"/>
    <x v="1"/>
    <x v="1"/>
  </r>
  <r>
    <x v="12"/>
    <s v="Chocolate Cookies"/>
    <n v="1"/>
    <n v="0.89"/>
    <n v="0.89"/>
    <s v="Card"/>
    <s v="Lidl"/>
    <s v="Snack"/>
    <x v="1"/>
    <x v="1"/>
  </r>
  <r>
    <x v="12"/>
    <s v="Vine Tomato"/>
    <n v="1"/>
    <n v="0.68"/>
    <n v="0.68"/>
    <s v="Card"/>
    <s v="Lidl"/>
    <s v="Vegetable"/>
    <x v="1"/>
    <x v="1"/>
  </r>
  <r>
    <x v="13"/>
    <s v="Online Course"/>
    <n v="1"/>
    <n v="31"/>
    <n v="31"/>
    <s v="Card"/>
    <s v="Coursera"/>
    <s v="Educate"/>
    <x v="6"/>
    <x v="1"/>
  </r>
  <r>
    <x v="14"/>
    <s v="Stuffed crust pizza"/>
    <n v="1"/>
    <n v="2.5"/>
    <n v="2.5"/>
    <s v="Card"/>
    <s v="Iceland"/>
    <s v="Frozen Food"/>
    <x v="1"/>
    <x v="1"/>
  </r>
  <r>
    <x v="14"/>
    <s v="Whole milk"/>
    <n v="1"/>
    <n v="1.45"/>
    <n v="1.45"/>
    <s v="Card"/>
    <s v="Iceland"/>
    <s v="Dairy"/>
    <x v="1"/>
    <x v="1"/>
  </r>
  <r>
    <x v="14"/>
    <s v="Chips"/>
    <n v="1"/>
    <n v="1.5"/>
    <n v="1.5"/>
    <s v="Card"/>
    <s v="Iceland"/>
    <s v="Snack"/>
    <x v="1"/>
    <x v="1"/>
  </r>
  <r>
    <x v="14"/>
    <s v="Conflakes"/>
    <n v="1"/>
    <n v="2.5"/>
    <n v="2.5"/>
    <s v="Card"/>
    <s v="Iceland"/>
    <s v="Dairy"/>
    <x v="1"/>
    <x v="1"/>
  </r>
  <r>
    <x v="14"/>
    <s v="Ice chkn curry rice"/>
    <n v="1"/>
    <n v="1"/>
    <n v="1"/>
    <s v="Card"/>
    <s v="Iceland"/>
    <s v="Frozen Food"/>
    <x v="1"/>
    <x v="1"/>
  </r>
  <r>
    <x v="14"/>
    <s v="Beef lasagne"/>
    <n v="1"/>
    <n v="1"/>
    <n v="1"/>
    <s v="Card"/>
    <s v="Iceland"/>
    <s v="Frozen Food"/>
    <x v="1"/>
    <x v="1"/>
  </r>
  <r>
    <x v="14"/>
    <s v="Broccoli"/>
    <n v="1"/>
    <n v="0.89"/>
    <n v="0.89"/>
    <s v="Card"/>
    <s v="Iceland"/>
    <s v="Vegetable"/>
    <x v="1"/>
    <x v="1"/>
  </r>
  <r>
    <x v="14"/>
    <s v="Iceberg lettuce"/>
    <n v="1"/>
    <n v="0.3"/>
    <n v="0.3"/>
    <s v="Card"/>
    <s v="Iceland"/>
    <s v="Vegetable"/>
    <x v="1"/>
    <x v="1"/>
  </r>
  <r>
    <x v="14"/>
    <s v="Pork Lion Steak"/>
    <n v="1"/>
    <n v="2.99"/>
    <n v="2.99"/>
    <s v="Card"/>
    <s v="ALDI"/>
    <s v="Meat"/>
    <x v="1"/>
    <x v="0"/>
  </r>
  <r>
    <x v="14"/>
    <s v="Rice Basmati"/>
    <n v="1"/>
    <n v="1.69"/>
    <n v="1.69"/>
    <s v="Card"/>
    <s v="ALDI"/>
    <s v="Staple"/>
    <x v="1"/>
    <x v="0"/>
  </r>
  <r>
    <x v="14"/>
    <s v="Chicken stir"/>
    <n v="1"/>
    <n v="3.85"/>
    <n v="3.85"/>
    <s v="Card"/>
    <s v="ALDI"/>
    <s v="Meat"/>
    <x v="1"/>
    <x v="0"/>
  </r>
  <r>
    <x v="14"/>
    <s v="Lemons"/>
    <n v="1"/>
    <n v="0.89"/>
    <n v="0.89"/>
    <s v="Card"/>
    <s v="ALDI"/>
    <s v="Fruit"/>
    <x v="1"/>
    <x v="0"/>
  </r>
  <r>
    <x v="14"/>
    <s v="Pancakes scotch"/>
    <n v="1"/>
    <n v="0.42"/>
    <n v="0.42"/>
    <s v="Card"/>
    <s v="ALDI"/>
    <s v="Dairy"/>
    <x v="1"/>
    <x v="0"/>
  </r>
  <r>
    <x v="14"/>
    <s v="Banana"/>
    <n v="7"/>
    <n v="0.14000000000000001"/>
    <n v="0.98000000000000009"/>
    <s v="Card"/>
    <s v="ALDI"/>
    <s v="Fruit"/>
    <x v="1"/>
    <x v="0"/>
  </r>
  <r>
    <x v="15"/>
    <s v="Haircut"/>
    <n v="1"/>
    <n v="10"/>
    <n v="10"/>
    <s v="Cash"/>
    <s v="N/A"/>
    <s v="Haircut"/>
    <x v="6"/>
    <x v="1"/>
  </r>
  <r>
    <x v="15"/>
    <s v="Bus"/>
    <n v="2"/>
    <n v="1.65"/>
    <n v="3.3"/>
    <s v="Card"/>
    <s v="Tfl"/>
    <s v="Bus"/>
    <x v="0"/>
    <x v="1"/>
  </r>
  <r>
    <x v="15"/>
    <s v="Bus"/>
    <n v="2"/>
    <n v="1.65"/>
    <n v="3.3"/>
    <s v="Card"/>
    <s v="Tfl"/>
    <s v="Bus"/>
    <x v="0"/>
    <x v="0"/>
  </r>
  <r>
    <x v="15"/>
    <s v="Haribo"/>
    <n v="1"/>
    <n v="0.89"/>
    <n v="0.89"/>
    <s v="Card"/>
    <s v="The continental food"/>
    <s v="Snack"/>
    <x v="1"/>
    <x v="0"/>
  </r>
  <r>
    <x v="16"/>
    <s v="rail card"/>
    <n v="1"/>
    <n v="20"/>
    <n v="20"/>
    <s v="Card"/>
    <s v="National rail"/>
    <s v="Pass"/>
    <x v="0"/>
    <x v="1"/>
  </r>
  <r>
    <x v="16"/>
    <s v="rail card"/>
    <n v="1"/>
    <n v="20"/>
    <n v="20"/>
    <s v="Card"/>
    <s v="National rail"/>
    <s v="Pass"/>
    <x v="0"/>
    <x v="0"/>
  </r>
  <r>
    <x v="16"/>
    <s v="Sim card"/>
    <n v="1"/>
    <n v="10"/>
    <n v="10"/>
    <s v="Card"/>
    <s v="Voxi"/>
    <s v="Telecom"/>
    <x v="7"/>
    <x v="1"/>
  </r>
  <r>
    <x v="16"/>
    <s v="Sim card"/>
    <n v="1"/>
    <n v="10"/>
    <n v="10"/>
    <s v="Card"/>
    <s v="Voxi"/>
    <s v="Telecom"/>
    <x v="7"/>
    <x v="0"/>
  </r>
  <r>
    <x v="16"/>
    <s v="Tube"/>
    <n v="1"/>
    <n v="3.5"/>
    <n v="3.5"/>
    <s v="Card"/>
    <s v="Tfl"/>
    <s v="Tube"/>
    <x v="0"/>
    <x v="1"/>
  </r>
  <r>
    <x v="16"/>
    <s v="Tube"/>
    <n v="1"/>
    <n v="3.5"/>
    <n v="3.5"/>
    <s v="Card"/>
    <s v="Tfl"/>
    <s v="Tube"/>
    <x v="0"/>
    <x v="0"/>
  </r>
  <r>
    <x v="16"/>
    <s v="Tube"/>
    <n v="1"/>
    <n v="1.9"/>
    <n v="1.9"/>
    <s v="Card"/>
    <s v="Tfl"/>
    <s v="Tube"/>
    <x v="0"/>
    <x v="1"/>
  </r>
  <r>
    <x v="16"/>
    <s v="Tube"/>
    <n v="1"/>
    <n v="1.9"/>
    <n v="1.9"/>
    <s v="Card"/>
    <s v="Tfl"/>
    <s v="Tube"/>
    <x v="0"/>
    <x v="0"/>
  </r>
  <r>
    <x v="16"/>
    <s v="Restaurant"/>
    <n v="1"/>
    <n v="65.87"/>
    <n v="65.87"/>
    <s v="Card"/>
    <s v="Shujie hotpot"/>
    <s v="Hot Pot"/>
    <x v="4"/>
    <x v="1"/>
  </r>
  <r>
    <x v="17"/>
    <s v="Airbnb (7days)"/>
    <n v="1"/>
    <n v="568"/>
    <n v="568"/>
    <s v="Card"/>
    <s v="Airbnb"/>
    <s v="Accommodation"/>
    <x v="2"/>
    <x v="0"/>
  </r>
  <r>
    <x v="18"/>
    <s v="Bus"/>
    <n v="1"/>
    <n v="1.65"/>
    <n v="1.65"/>
    <s v="Card"/>
    <s v="Tfl"/>
    <s v="Bus"/>
    <x v="0"/>
    <x v="1"/>
  </r>
  <r>
    <x v="18"/>
    <s v="Bus"/>
    <n v="1"/>
    <n v="1.65"/>
    <n v="1.65"/>
    <s v="Card"/>
    <s v="Tfl"/>
    <s v="Bus"/>
    <x v="0"/>
    <x v="0"/>
  </r>
  <r>
    <x v="18"/>
    <s v="Western cuisine"/>
    <n v="1"/>
    <n v="20.65"/>
    <n v="20.65"/>
    <s v="Card"/>
    <s v="Nandos"/>
    <s v="Western cuisine"/>
    <x v="4"/>
    <x v="0"/>
  </r>
  <r>
    <x v="18"/>
    <s v="Eggs M"/>
    <n v="1"/>
    <n v="0.98"/>
    <n v="0.98"/>
    <s v="Card"/>
    <s v="ALDI"/>
    <s v="Dairy"/>
    <x v="1"/>
    <x v="0"/>
  </r>
  <r>
    <x v="18"/>
    <s v="Green Tea Tart"/>
    <n v="1"/>
    <n v="4"/>
    <n v="4"/>
    <s v="Card"/>
    <s v="LANKA"/>
    <s v="Sweets"/>
    <x v="4"/>
    <x v="0"/>
  </r>
  <r>
    <x v="18"/>
    <s v="Green Tea Macaroon"/>
    <n v="2"/>
    <n v="1.6"/>
    <n v="3.2"/>
    <s v="Card"/>
    <s v="LANKA"/>
    <s v="Sweets"/>
    <x v="4"/>
    <x v="0"/>
  </r>
  <r>
    <x v="18"/>
    <s v="Oreo Sundae"/>
    <n v="1"/>
    <n v="3.4"/>
    <n v="3.4"/>
    <s v="Card"/>
    <s v="Rossi Ice Cream"/>
    <s v="Sweets"/>
    <x v="4"/>
    <x v="0"/>
  </r>
  <r>
    <x v="18"/>
    <s v="Tube"/>
    <n v="1"/>
    <n v="1.1499999999999999"/>
    <n v="1.1499999999999999"/>
    <s v="Oyster Card"/>
    <s v="Tfl"/>
    <s v="Tube"/>
    <x v="0"/>
    <x v="1"/>
  </r>
  <r>
    <x v="18"/>
    <s v="Tube"/>
    <n v="1"/>
    <n v="1.1499999999999999"/>
    <n v="1.1499999999999999"/>
    <s v="Oyster Card"/>
    <s v="Tfl"/>
    <s v="Tube"/>
    <x v="0"/>
    <x v="0"/>
  </r>
  <r>
    <x v="19"/>
    <s v="Deposit"/>
    <n v="1"/>
    <n v="1600"/>
    <n v="1600"/>
    <s v="Card"/>
    <s v="N/A"/>
    <s v="Rental"/>
    <x v="8"/>
    <x v="1"/>
  </r>
  <r>
    <x v="19"/>
    <s v="Whole Milk 2.272L"/>
    <n v="1"/>
    <n v="1.6"/>
    <n v="1.6"/>
    <s v="Card"/>
    <s v="Sainsbury's"/>
    <s v="Dairy"/>
    <x v="1"/>
    <x v="1"/>
  </r>
  <r>
    <x v="19"/>
    <s v="Chips"/>
    <n v="1"/>
    <n v="1.5"/>
    <n v="1.5"/>
    <s v="Card"/>
    <s v="Sainsbury's"/>
    <s v="Snack"/>
    <x v="1"/>
    <x v="1"/>
  </r>
  <r>
    <x v="19"/>
    <s v="Chips"/>
    <n v="1"/>
    <n v="0.5"/>
    <n v="0.5"/>
    <s v="Card"/>
    <s v="Sainsbury's"/>
    <s v="Snack"/>
    <x v="1"/>
    <x v="1"/>
  </r>
  <r>
    <x v="19"/>
    <s v="Malted Biscuit"/>
    <n v="1"/>
    <n v="0.5"/>
    <n v="0.5"/>
    <s v="Card"/>
    <s v="Sainsbury's"/>
    <s v="Snack"/>
    <x v="1"/>
    <x v="1"/>
  </r>
  <r>
    <x v="19"/>
    <s v="Petit Chocolate"/>
    <n v="1"/>
    <n v="1"/>
    <n v="1"/>
    <s v="Card"/>
    <s v="Sainsbury's"/>
    <s v="Snack"/>
    <x v="1"/>
    <x v="1"/>
  </r>
  <r>
    <x v="19"/>
    <s v="Shortbread"/>
    <n v="1"/>
    <n v="0.8"/>
    <n v="0.8"/>
    <s v="Card"/>
    <s v="Sainsbury's"/>
    <s v="Snack"/>
    <x v="1"/>
    <x v="1"/>
  </r>
  <r>
    <x v="19"/>
    <s v="Branflakes"/>
    <n v="1"/>
    <n v="1.2"/>
    <n v="1.2"/>
    <s v="Card"/>
    <s v="Sainsbury's"/>
    <s v="Dairy"/>
    <x v="1"/>
    <x v="1"/>
  </r>
  <r>
    <x v="19"/>
    <s v="Fast Food"/>
    <n v="1"/>
    <n v="11.98"/>
    <n v="11.98"/>
    <s v="Card"/>
    <s v="KFC"/>
    <s v="Fast Food"/>
    <x v="4"/>
    <x v="0"/>
  </r>
  <r>
    <x v="19"/>
    <s v="Noodle"/>
    <n v="1"/>
    <n v="2.79"/>
    <n v="2.79"/>
    <s v="Card"/>
    <s v="Loon Fung"/>
    <s v="Instant Food"/>
    <x v="1"/>
    <x v="0"/>
  </r>
  <r>
    <x v="19"/>
    <s v="Noodle"/>
    <n v="1"/>
    <n v="2.67"/>
    <n v="2.67"/>
    <s v="Card"/>
    <s v="Loon Fung"/>
    <s v="Instant Food"/>
    <x v="1"/>
    <x v="0"/>
  </r>
  <r>
    <x v="19"/>
    <s v="Wantan"/>
    <n v="1"/>
    <n v="1.89"/>
    <n v="1.89"/>
    <s v="Card"/>
    <s v="Loon Fung"/>
    <s v="Frozen Food"/>
    <x v="1"/>
    <x v="0"/>
  </r>
  <r>
    <x v="19"/>
    <s v="Uber"/>
    <n v="1"/>
    <n v="16.88"/>
    <n v="16.88"/>
    <s v="Card"/>
    <s v="Uber"/>
    <s v="Uber"/>
    <x v="0"/>
    <x v="0"/>
  </r>
  <r>
    <x v="20"/>
    <s v="VPN (2yr)"/>
    <n v="1"/>
    <n v="59.76"/>
    <n v="59.76"/>
    <s v="Card"/>
    <s v="Nord"/>
    <s v="VPN"/>
    <x v="7"/>
    <x v="1"/>
  </r>
  <r>
    <x v="21"/>
    <s v="Bubble tea"/>
    <n v="1"/>
    <n v="5.8"/>
    <n v="5.8"/>
    <s v="Card"/>
    <s v="Tiger hill"/>
    <s v="Sweets"/>
    <x v="4"/>
    <x v="0"/>
  </r>
  <r>
    <x v="21"/>
    <s v="Chips"/>
    <n v="1"/>
    <n v="0.69"/>
    <n v="0.69"/>
    <s v="Card"/>
    <s v="ALDI"/>
    <s v="Snack"/>
    <x v="1"/>
    <x v="1"/>
  </r>
  <r>
    <x v="21"/>
    <s v="Biscuit butter"/>
    <n v="1"/>
    <n v="0.69"/>
    <n v="0.69"/>
    <s v="Card"/>
    <s v="ALDI"/>
    <s v="Snack"/>
    <x v="1"/>
    <x v="1"/>
  </r>
  <r>
    <x v="21"/>
    <s v="Biscuit bourbon"/>
    <n v="1"/>
    <n v="0.25"/>
    <n v="0.25"/>
    <s v="Card"/>
    <s v="ALDI"/>
    <s v="Snack"/>
    <x v="1"/>
    <x v="1"/>
  </r>
  <r>
    <x v="21"/>
    <s v="Carbonara Family meals"/>
    <n v="1"/>
    <n v="4.29"/>
    <n v="4.29"/>
    <s v="Card"/>
    <s v="ALDI"/>
    <s v="Frozen Food"/>
    <x v="1"/>
    <x v="1"/>
  </r>
  <r>
    <x v="21"/>
    <s v="Lettuce iceberg"/>
    <n v="1"/>
    <n v="0.55000000000000004"/>
    <n v="0.55000000000000004"/>
    <s v="Card"/>
    <s v="ALDI"/>
    <s v="Vegetable"/>
    <x v="1"/>
    <x v="1"/>
  </r>
  <r>
    <x v="21"/>
    <s v="Pasta Penne"/>
    <n v="1"/>
    <n v="0.32"/>
    <n v="0.32"/>
    <s v="Card"/>
    <s v="ALDI"/>
    <s v="Staple"/>
    <x v="1"/>
    <x v="1"/>
  </r>
  <r>
    <x v="21"/>
    <s v="Sauce Lasagne"/>
    <n v="1"/>
    <n v="0.65"/>
    <n v="0.65"/>
    <s v="Card"/>
    <s v="ALDI"/>
    <s v="Sauce"/>
    <x v="1"/>
    <x v="1"/>
  </r>
  <r>
    <x v="21"/>
    <s v="Chicken Thigh"/>
    <n v="1"/>
    <n v="2.79"/>
    <n v="2.79"/>
    <s v="Card"/>
    <s v="ALDI"/>
    <s v="Meat"/>
    <x v="1"/>
    <x v="1"/>
  </r>
  <r>
    <x v="21"/>
    <s v="Salad tomato"/>
    <n v="1"/>
    <n v="0.75"/>
    <n v="0.75"/>
    <s v="Card"/>
    <s v="ALDI"/>
    <s v="Vegetable"/>
    <x v="1"/>
    <x v="1"/>
  </r>
  <r>
    <x v="22"/>
    <s v="Too good to go"/>
    <n v="1"/>
    <n v="3.5"/>
    <n v="3.5"/>
    <s v="Card"/>
    <s v="Wenzel's"/>
    <s v="Pastry"/>
    <x v="1"/>
    <x v="0"/>
  </r>
  <r>
    <x v="22"/>
    <s v="Measure tape"/>
    <n v="1"/>
    <n v="1"/>
    <n v="1"/>
    <s v="Card"/>
    <s v="ASDA"/>
    <s v="Tools"/>
    <x v="9"/>
    <x v="0"/>
  </r>
  <r>
    <x v="22"/>
    <s v="Aubergine"/>
    <n v="1"/>
    <n v="0.59"/>
    <n v="0.59"/>
    <s v="Card"/>
    <s v="ASDA"/>
    <s v="Vegetable"/>
    <x v="1"/>
    <x v="0"/>
  </r>
  <r>
    <x v="23"/>
    <s v="Airbnb (1day)"/>
    <n v="1"/>
    <n v="68"/>
    <n v="68"/>
    <s v="Card"/>
    <s v="Airbnb"/>
    <s v="Accommodation"/>
    <x v="2"/>
    <x v="0"/>
  </r>
  <r>
    <x v="23"/>
    <s v="Potatoes"/>
    <n v="1"/>
    <n v="0.28999999999999998"/>
    <n v="0.28999999999999998"/>
    <s v="Card"/>
    <s v="Sainsbury's"/>
    <s v="Staple"/>
    <x v="1"/>
    <x v="1"/>
  </r>
  <r>
    <x v="23"/>
    <s v="Onions"/>
    <n v="1"/>
    <n v="0.11"/>
    <n v="0.11"/>
    <s v="Card"/>
    <s v="Sainsbury's"/>
    <s v="Vegetable"/>
    <x v="1"/>
    <x v="1"/>
  </r>
  <r>
    <x v="23"/>
    <s v="Pataks tikka masala"/>
    <n v="1"/>
    <n v="1.4"/>
    <n v="1.4"/>
    <s v="Card"/>
    <s v="Sainsbury's"/>
    <s v="Sauce"/>
    <x v="1"/>
    <x v="1"/>
  </r>
  <r>
    <x v="23"/>
    <s v="Sanitizing alcohol"/>
    <n v="1"/>
    <n v="4.95"/>
    <n v="4.95"/>
    <s v="Card"/>
    <s v="Boots"/>
    <s v="Cleaning supplies"/>
    <x v="9"/>
    <x v="0"/>
  </r>
  <r>
    <x v="23"/>
    <s v="Fast food"/>
    <n v="1"/>
    <n v="6.55"/>
    <n v="6.55"/>
    <s v="Card"/>
    <s v="IKEA"/>
    <s v="Fast Food"/>
    <x v="4"/>
    <x v="0"/>
  </r>
  <r>
    <x v="23"/>
    <s v="Carrier bag"/>
    <n v="1"/>
    <n v="0.75"/>
    <n v="0.75"/>
    <s v="Card"/>
    <s v="IKEA"/>
    <s v="Other Grocery"/>
    <x v="1"/>
    <x v="1"/>
  </r>
  <r>
    <x v="23"/>
    <s v="Fitt sheet"/>
    <n v="1"/>
    <n v="9"/>
    <n v="9"/>
    <s v="Card"/>
    <s v="IKEA"/>
    <s v="Bedroom"/>
    <x v="9"/>
    <x v="1"/>
  </r>
  <r>
    <x v="23"/>
    <s v="Duvet"/>
    <n v="1"/>
    <n v="30"/>
    <n v="30"/>
    <s v="Card"/>
    <s v="IKEA"/>
    <s v="Bedroom"/>
    <x v="9"/>
    <x v="1"/>
  </r>
  <r>
    <x v="23"/>
    <s v="Duvet cover &amp; 2 pillow case"/>
    <n v="1"/>
    <n v="25"/>
    <n v="25"/>
    <s v="Card"/>
    <s v="IKEA"/>
    <s v="Bedroom"/>
    <x v="9"/>
    <x v="1"/>
  </r>
  <r>
    <x v="23"/>
    <s v="Mattress protector"/>
    <n v="1"/>
    <n v="12"/>
    <n v="12"/>
    <s v="Card"/>
    <s v="IKEA"/>
    <s v="Bedroom"/>
    <x v="9"/>
    <x v="1"/>
  </r>
  <r>
    <x v="23"/>
    <s v="Bus"/>
    <n v="2"/>
    <n v="1.65"/>
    <n v="3.3"/>
    <s v="Card"/>
    <s v="Tfl"/>
    <s v="Bus"/>
    <x v="0"/>
    <x v="1"/>
  </r>
  <r>
    <x v="23"/>
    <s v="Bus"/>
    <n v="2"/>
    <n v="1.65"/>
    <n v="3.3"/>
    <s v="Card"/>
    <s v="Tfl"/>
    <s v="Bus"/>
    <x v="0"/>
    <x v="0"/>
  </r>
  <r>
    <x v="24"/>
    <s v="Health Care"/>
    <n v="1"/>
    <n v="55.13"/>
    <n v="55.13"/>
    <s v="Card"/>
    <s v="iHerbs"/>
    <s v="HealthCare"/>
    <x v="3"/>
    <x v="0"/>
  </r>
  <r>
    <x v="25"/>
    <s v="Too good to go"/>
    <n v="1"/>
    <n v="3.09"/>
    <n v="3.09"/>
    <s v="Card"/>
    <s v="Morrisons"/>
    <s v="Vegetable"/>
    <x v="1"/>
    <x v="0"/>
  </r>
  <r>
    <x v="25"/>
    <s v="Chicken Tight"/>
    <n v="1"/>
    <n v="2.8"/>
    <n v="2.8"/>
    <s v="Card"/>
    <s v="ASDA"/>
    <s v="Meat"/>
    <x v="1"/>
    <x v="0"/>
  </r>
  <r>
    <x v="25"/>
    <s v="Salad Sauce"/>
    <n v="1"/>
    <n v="1.65"/>
    <n v="1.65"/>
    <s v="Card"/>
    <s v="ASDA"/>
    <s v="Sauce"/>
    <x v="1"/>
    <x v="0"/>
  </r>
  <r>
    <x v="26"/>
    <s v="Rent"/>
    <n v="1"/>
    <n v="616.66666666666663"/>
    <n v="616.66666666666663"/>
    <s v="Card"/>
    <s v="N/A"/>
    <s v="Rental"/>
    <x v="8"/>
    <x v="0"/>
  </r>
  <r>
    <x v="26"/>
    <s v="Rent"/>
    <n v="1"/>
    <n v="783.33333333333337"/>
    <n v="783.33333333333337"/>
    <s v="Card"/>
    <s v="N/A"/>
    <s v="Rental"/>
    <x v="8"/>
    <x v="1"/>
  </r>
  <r>
    <x v="26"/>
    <s v="Bus"/>
    <n v="4"/>
    <n v="1.65"/>
    <n v="6.6"/>
    <s v="Card"/>
    <s v="Tfl"/>
    <s v="Bus"/>
    <x v="0"/>
    <x v="1"/>
  </r>
  <r>
    <x v="26"/>
    <s v="Bus"/>
    <n v="4"/>
    <n v="1.65"/>
    <n v="6.6"/>
    <s v="Card"/>
    <s v="Tfl"/>
    <s v="Bus"/>
    <x v="0"/>
    <x v="0"/>
  </r>
  <r>
    <x v="26"/>
    <s v="Chinese cuisine"/>
    <n v="1"/>
    <n v="11.9"/>
    <n v="11.9"/>
    <s v="Card"/>
    <s v="Bang Bang"/>
    <s v="Chinese cuisine"/>
    <x v="4"/>
    <x v="1"/>
  </r>
  <r>
    <x v="26"/>
    <s v="Thai cuisine"/>
    <n v="1"/>
    <n v="9.5"/>
    <n v="9.5"/>
    <s v="Card"/>
    <s v="Bang Bang"/>
    <s v="Thai cuisine"/>
    <x v="4"/>
    <x v="0"/>
  </r>
  <r>
    <x v="26"/>
    <s v="Drinks"/>
    <n v="1"/>
    <n v="2.4"/>
    <n v="2.4"/>
    <s v="Card"/>
    <s v="IKEA"/>
    <s v="Fast food"/>
    <x v="4"/>
    <x v="0"/>
  </r>
  <r>
    <x v="26"/>
    <s v="Laundary bag/stand"/>
    <n v="1"/>
    <n v="3"/>
    <n v="3"/>
    <s v="Card"/>
    <s v="IKEA"/>
    <s v="Homeware"/>
    <x v="9"/>
    <x v="1"/>
  </r>
  <r>
    <x v="26"/>
    <s v="Pillow"/>
    <n v="1"/>
    <n v="12"/>
    <n v="12"/>
    <s v="Card"/>
    <s v="IKEA"/>
    <s v="Bedroom"/>
    <x v="9"/>
    <x v="1"/>
  </r>
  <r>
    <x v="26"/>
    <s v="Frying pan"/>
    <n v="1"/>
    <n v="12"/>
    <n v="12"/>
    <s v="Card"/>
    <s v="IKEA"/>
    <s v="Kitchen ware"/>
    <x v="9"/>
    <x v="1"/>
  </r>
  <r>
    <x v="26"/>
    <s v="Cutlery set"/>
    <n v="1"/>
    <n v="4"/>
    <n v="4"/>
    <s v="Card"/>
    <s v="IKEA"/>
    <s v="Kitchen ware"/>
    <x v="9"/>
    <x v="1"/>
  </r>
  <r>
    <x v="26"/>
    <s v="Candle"/>
    <n v="1"/>
    <n v="3"/>
    <n v="3"/>
    <s v="Card"/>
    <s v="IKEA"/>
    <s v="Home decoration"/>
    <x v="9"/>
    <x v="1"/>
  </r>
  <r>
    <x v="26"/>
    <s v="Glass cup set"/>
    <n v="1"/>
    <n v="4"/>
    <n v="4"/>
    <s v="Card"/>
    <s v="IKEA"/>
    <s v="Kitchen ware"/>
    <x v="9"/>
    <x v="1"/>
  </r>
  <r>
    <x v="26"/>
    <s v="Oven glove"/>
    <n v="1"/>
    <n v="1.5"/>
    <n v="1.5"/>
    <s v="Card"/>
    <s v="IKEA"/>
    <s v="Kitchen ware"/>
    <x v="9"/>
    <x v="1"/>
  </r>
  <r>
    <x v="26"/>
    <s v="Oven serv dish"/>
    <n v="1"/>
    <n v="4"/>
    <n v="4"/>
    <s v="Card"/>
    <s v="IKEA"/>
    <s v="Kitchen ware"/>
    <x v="9"/>
    <x v="1"/>
  </r>
  <r>
    <x v="26"/>
    <s v="Bowl set"/>
    <n v="1"/>
    <n v="8"/>
    <n v="8"/>
    <s v="Card"/>
    <s v="IKEA"/>
    <s v="Kitchen ware"/>
    <x v="9"/>
    <x v="1"/>
  </r>
  <r>
    <x v="26"/>
    <s v="Deep plate set"/>
    <n v="1"/>
    <n v="6"/>
    <n v="6"/>
    <s v="Card"/>
    <s v="IKEA"/>
    <s v="Kitchen ware"/>
    <x v="9"/>
    <x v="1"/>
  </r>
  <r>
    <x v="26"/>
    <s v="Sauce pan"/>
    <n v="1"/>
    <n v="10"/>
    <n v="10"/>
    <s v="Card"/>
    <s v="IKEA"/>
    <s v="Kitchen ware"/>
    <x v="9"/>
    <x v="1"/>
  </r>
  <r>
    <x v="26"/>
    <s v="Pillow"/>
    <n v="1"/>
    <n v="8"/>
    <n v="8"/>
    <s v="Card"/>
    <s v="Dunelm"/>
    <s v="Bedroom"/>
    <x v="9"/>
    <x v="1"/>
  </r>
  <r>
    <x v="26"/>
    <s v="Round Recycling Bin"/>
    <n v="1"/>
    <n v="11.25"/>
    <n v="11.25"/>
    <s v="Card"/>
    <s v="Dunelm"/>
    <s v="Cleaning supplies"/>
    <x v="9"/>
    <x v="1"/>
  </r>
  <r>
    <x v="26"/>
    <s v="Toilet Cleaner"/>
    <n v="1"/>
    <n v="0.55000000000000004"/>
    <n v="0.55000000000000004"/>
    <s v="Card"/>
    <s v="Wilko"/>
    <s v="Cleaning supplies"/>
    <x v="9"/>
    <x v="1"/>
  </r>
  <r>
    <x v="26"/>
    <s v="Dettol Power"/>
    <n v="1"/>
    <n v="2"/>
    <n v="2"/>
    <s v="Card"/>
    <s v="Wilko"/>
    <s v="Cleaning supplies"/>
    <x v="9"/>
    <x v="1"/>
  </r>
  <r>
    <x v="26"/>
    <s v="Toilet tissue"/>
    <n v="1"/>
    <n v="4"/>
    <n v="4"/>
    <s v="Card"/>
    <s v="Wilko"/>
    <s v="Toiletries"/>
    <x v="3"/>
    <x v="1"/>
  </r>
  <r>
    <x v="26"/>
    <s v="Wilko Liquid DW"/>
    <n v="1"/>
    <n v="1"/>
    <n v="1"/>
    <s v="Card"/>
    <s v="Wilko"/>
    <s v="Cleaning supplies"/>
    <x v="9"/>
    <x v="1"/>
  </r>
  <r>
    <x v="26"/>
    <s v="Sponge Scourers 20pk"/>
    <n v="1"/>
    <n v="1"/>
    <n v="1"/>
    <s v="Card"/>
    <s v="Wilko"/>
    <s v="Kitchen ware"/>
    <x v="9"/>
    <x v="1"/>
  </r>
  <r>
    <x v="26"/>
    <s v="Handwash"/>
    <n v="1"/>
    <n v="1.38"/>
    <n v="1.38"/>
    <s v="Card"/>
    <s v="ALDI"/>
    <s v="Cleaning supplies"/>
    <x v="9"/>
    <x v="1"/>
  </r>
  <r>
    <x v="26"/>
    <s v="Floral pad cloth"/>
    <n v="1"/>
    <n v="1.99"/>
    <n v="1.99"/>
    <s v="Card"/>
    <s v="ALDI"/>
    <s v="Cleaning supplies"/>
    <x v="9"/>
    <x v="1"/>
  </r>
  <r>
    <x v="26"/>
    <s v="Bin Liners Swing"/>
    <n v="1"/>
    <n v="0.85"/>
    <n v="0.85"/>
    <s v="Card"/>
    <s v="ALDI"/>
    <s v="Cleaning supplies"/>
    <x v="9"/>
    <x v="1"/>
  </r>
  <r>
    <x v="26"/>
    <s v="Glove household"/>
    <n v="1"/>
    <n v="1.05"/>
    <n v="1.05"/>
    <s v="Card"/>
    <s v="ALDI"/>
    <s v="Cleaning supplies"/>
    <x v="9"/>
    <x v="1"/>
  </r>
  <r>
    <x v="26"/>
    <s v="Saxon Blast kitchen towel 3pk"/>
    <n v="1"/>
    <n v="3.89"/>
    <n v="3.89"/>
    <s v="Card"/>
    <s v="ALDI"/>
    <s v="Kitchen ware"/>
    <x v="9"/>
    <x v="1"/>
  </r>
  <r>
    <x v="26"/>
    <s v="Bucket"/>
    <n v="1"/>
    <n v="3"/>
    <n v="3"/>
    <s v="Card"/>
    <s v="ASDA"/>
    <s v="Cleaning supplies"/>
    <x v="9"/>
    <x v="1"/>
  </r>
  <r>
    <x v="26"/>
    <s v="MOP"/>
    <n v="1"/>
    <n v="2.75"/>
    <n v="2.75"/>
    <s v="Card"/>
    <s v="ASDA"/>
    <s v="Cleaning supplies"/>
    <x v="9"/>
    <x v="1"/>
  </r>
  <r>
    <x v="26"/>
    <s v="Lemonade 2L"/>
    <n v="1"/>
    <n v="0.23"/>
    <n v="0.23"/>
    <s v="Card"/>
    <s v="ALDI"/>
    <s v="Beverage"/>
    <x v="1"/>
    <x v="1"/>
  </r>
  <r>
    <x v="26"/>
    <s v="Bleach Thick 2L"/>
    <n v="1"/>
    <n v="0.95"/>
    <n v="0.95"/>
    <s v="Card"/>
    <s v="ALDI"/>
    <s v="Cleaning supplies"/>
    <x v="9"/>
    <x v="1"/>
  </r>
  <r>
    <x v="26"/>
    <s v="Fast Food"/>
    <n v="1"/>
    <n v="7.79"/>
    <n v="7.79"/>
    <s v="Card"/>
    <s v="McDonalds"/>
    <s v="Fast food"/>
    <x v="4"/>
    <x v="0"/>
  </r>
  <r>
    <x v="26"/>
    <s v="Internet"/>
    <n v="1"/>
    <n v="35"/>
    <n v="35"/>
    <s v="Card"/>
    <s v="Hyperoptic"/>
    <s v="Internet"/>
    <x v="7"/>
    <x v="0"/>
  </r>
  <r>
    <x v="27"/>
    <s v="Side plate"/>
    <n v="1"/>
    <n v="1.5"/>
    <n v="1.5"/>
    <s v="Card"/>
    <s v="B&amp;M"/>
    <s v="Kitchen ware"/>
    <x v="9"/>
    <x v="0"/>
  </r>
  <r>
    <x v="27"/>
    <s v="Busket"/>
    <n v="1"/>
    <n v="3.5"/>
    <n v="3.5"/>
    <s v="Card"/>
    <s v="B&amp;M"/>
    <s v="Homeware"/>
    <x v="9"/>
    <x v="0"/>
  </r>
  <r>
    <x v="27"/>
    <s v="Mirror"/>
    <n v="1"/>
    <n v="2.5"/>
    <n v="2.5"/>
    <s v="Card"/>
    <s v="B&amp;M"/>
    <s v="Homeware"/>
    <x v="9"/>
    <x v="0"/>
  </r>
  <r>
    <x v="27"/>
    <s v="Bin Tie 15L 40pk"/>
    <n v="1"/>
    <n v="1"/>
    <n v="1"/>
    <s v="Card"/>
    <s v="B&amp;M"/>
    <s v="Cleaning supplies"/>
    <x v="9"/>
    <x v="0"/>
  </r>
  <r>
    <x v="27"/>
    <s v="Strainer"/>
    <n v="1"/>
    <n v="2.99"/>
    <n v="2.99"/>
    <s v="Card"/>
    <s v="B&amp;M"/>
    <s v="Toiletries"/>
    <x v="3"/>
    <x v="0"/>
  </r>
  <r>
    <x v="27"/>
    <s v="Shoe rack"/>
    <n v="1"/>
    <n v="10"/>
    <n v="10"/>
    <s v="Card"/>
    <s v="B&amp;M"/>
    <s v="Furniture"/>
    <x v="9"/>
    <x v="0"/>
  </r>
  <r>
    <x v="27"/>
    <s v="Kettle"/>
    <n v="1"/>
    <n v="12"/>
    <n v="12"/>
    <s v="Card"/>
    <s v="Wilko"/>
    <s v="Kitchen ware"/>
    <x v="9"/>
    <x v="0"/>
  </r>
  <r>
    <x v="27"/>
    <s v="Bathmat"/>
    <n v="1"/>
    <n v="7.5"/>
    <n v="7.5"/>
    <s v="Card"/>
    <s v="Wilko"/>
    <s v="Homeware"/>
    <x v="9"/>
    <x v="0"/>
  </r>
  <r>
    <x v="27"/>
    <s v="Mug"/>
    <n v="1"/>
    <n v="1.75"/>
    <n v="1.75"/>
    <s v="Card"/>
    <s v="Wilko"/>
    <s v="Kitchen ware"/>
    <x v="9"/>
    <x v="0"/>
  </r>
  <r>
    <x v="27"/>
    <s v="Shower gel"/>
    <n v="1"/>
    <n v="1.5"/>
    <n v="1.5"/>
    <s v="Card"/>
    <s v="Wilko"/>
    <s v="Toiletries"/>
    <x v="3"/>
    <x v="0"/>
  </r>
  <r>
    <x v="27"/>
    <s v="Measuring Jug 1L"/>
    <n v="1"/>
    <n v="0.75"/>
    <n v="0.75"/>
    <s v="Card"/>
    <s v="Wilko"/>
    <s v="Kitchen ware"/>
    <x v="9"/>
    <x v="0"/>
  </r>
  <r>
    <x v="27"/>
    <s v="Mixing bowl"/>
    <n v="1"/>
    <n v="3.75"/>
    <n v="3.75"/>
    <s v="Card"/>
    <s v="Wilko"/>
    <s v="Kitchen ware"/>
    <x v="9"/>
    <x v="0"/>
  </r>
  <r>
    <x v="27"/>
    <s v="Knife Set"/>
    <n v="1"/>
    <n v="6.5"/>
    <n v="6.5"/>
    <s v="Card"/>
    <s v="Wilko"/>
    <s v="Kitchen ware"/>
    <x v="9"/>
    <x v="0"/>
  </r>
  <r>
    <x v="27"/>
    <s v="Pork chops"/>
    <n v="1"/>
    <n v="3.58"/>
    <n v="3.58"/>
    <s v="Card"/>
    <s v="ALDI"/>
    <s v="Meat"/>
    <x v="1"/>
    <x v="1"/>
  </r>
  <r>
    <x v="27"/>
    <s v="Bread farmhouse"/>
    <n v="1"/>
    <n v="0.69"/>
    <n v="0.69"/>
    <s v="Card"/>
    <s v="ALDI"/>
    <s v="Dairy"/>
    <x v="1"/>
    <x v="1"/>
  </r>
  <r>
    <x v="27"/>
    <s v="Diet Cola 2L"/>
    <n v="1"/>
    <n v="0.47"/>
    <n v="0.47"/>
    <s v="Card"/>
    <s v="ALDI"/>
    <s v="Beverage"/>
    <x v="1"/>
    <x v="1"/>
  </r>
  <r>
    <x v="27"/>
    <s v="Banana"/>
    <n v="3"/>
    <n v="0.14000000000000001"/>
    <n v="0.42000000000000004"/>
    <s v="Card"/>
    <s v="ALDI"/>
    <s v="Fruit"/>
    <x v="1"/>
    <x v="1"/>
  </r>
  <r>
    <x v="27"/>
    <s v="Large Egg 10pk"/>
    <n v="1"/>
    <n v="1.39"/>
    <n v="1.39"/>
    <s v="Card"/>
    <s v="ALDI"/>
    <s v="Dairy"/>
    <x v="1"/>
    <x v="1"/>
  </r>
  <r>
    <x v="27"/>
    <s v="Pepper Grinder"/>
    <n v="1"/>
    <n v="0.99"/>
    <n v="0.99"/>
    <s v="Card"/>
    <s v="ALDI"/>
    <s v="Spice"/>
    <x v="1"/>
    <x v="1"/>
  </r>
  <r>
    <x v="27"/>
    <s v="Vegetable oil"/>
    <n v="1"/>
    <n v="1.75"/>
    <n v="1.75"/>
    <s v="Card"/>
    <s v="ALDI"/>
    <s v="Dairy"/>
    <x v="1"/>
    <x v="1"/>
  </r>
  <r>
    <x v="27"/>
    <s v="Grapes"/>
    <n v="1"/>
    <n v="1.27"/>
    <n v="1.27"/>
    <s v="Card"/>
    <s v="ALDI"/>
    <s v="Fruit"/>
    <x v="1"/>
    <x v="1"/>
  </r>
  <r>
    <x v="27"/>
    <s v="Peri Peri Lemon and Herbs"/>
    <n v="1"/>
    <n v="0.99"/>
    <n v="0.99"/>
    <s v="Card"/>
    <s v="ALDI"/>
    <s v="Sauce"/>
    <x v="1"/>
    <x v="1"/>
  </r>
  <r>
    <x v="27"/>
    <s v="Salad Dressings"/>
    <n v="1"/>
    <n v="0.65"/>
    <n v="0.65"/>
    <s v="Card"/>
    <s v="ALDI"/>
    <s v="Sauce"/>
    <x v="1"/>
    <x v="1"/>
  </r>
  <r>
    <x v="27"/>
    <s v="Shower head"/>
    <n v="1"/>
    <n v="7.99"/>
    <n v="7.99"/>
    <s v="Card"/>
    <s v="Amazon"/>
    <s v="Toiletries"/>
    <x v="3"/>
    <x v="0"/>
  </r>
  <r>
    <x v="27"/>
    <s v="Yoga Mat"/>
    <n v="1"/>
    <n v="11.89"/>
    <n v="11.89"/>
    <s v="Card"/>
    <s v="Amazon"/>
    <s v="Sportsware"/>
    <x v="6"/>
    <x v="0"/>
  </r>
  <r>
    <x v="27"/>
    <s v="Seat Cover"/>
    <n v="1"/>
    <n v="13.49"/>
    <n v="13.49"/>
    <s v="Card"/>
    <s v="Amazon"/>
    <s v="Homeware"/>
    <x v="9"/>
    <x v="0"/>
  </r>
  <r>
    <x v="28"/>
    <s v="Foil"/>
    <n v="1"/>
    <n v="0.68"/>
    <n v="0.68"/>
    <s v="Card"/>
    <s v="ASDA"/>
    <s v="Kitchen ware"/>
    <x v="9"/>
    <x v="1"/>
  </r>
  <r>
    <x v="28"/>
    <s v="Cling Film"/>
    <n v="1"/>
    <n v="0.66"/>
    <n v="0.66"/>
    <s v="Card"/>
    <s v="ASDA"/>
    <s v="Kitchen ware"/>
    <x v="9"/>
    <x v="1"/>
  </r>
  <r>
    <x v="28"/>
    <s v="Milk Chocolate"/>
    <n v="1"/>
    <n v="1.3"/>
    <n v="1.3"/>
    <s v="Card"/>
    <s v="ASDA"/>
    <s v="Snack"/>
    <x v="1"/>
    <x v="1"/>
  </r>
  <r>
    <x v="28"/>
    <s v="Beer 568ml"/>
    <n v="4"/>
    <n v="1.3125"/>
    <n v="5.25"/>
    <s v="Card"/>
    <s v="ASDA"/>
    <s v="Beverage"/>
    <x v="1"/>
    <x v="1"/>
  </r>
  <r>
    <x v="28"/>
    <s v="Mushrooms"/>
    <n v="1"/>
    <n v="0.79"/>
    <n v="0.79"/>
    <s v="Card"/>
    <s v="ASDA"/>
    <s v="Vegetable"/>
    <x v="1"/>
    <x v="1"/>
  </r>
  <r>
    <x v="28"/>
    <s v="Stock cubes"/>
    <n v="1"/>
    <n v="1.65"/>
    <n v="1.65"/>
    <s v="Card"/>
    <s v="ASDA"/>
    <s v="Sauce"/>
    <x v="1"/>
    <x v="1"/>
  </r>
  <r>
    <x v="28"/>
    <s v="Screwdriver"/>
    <n v="1"/>
    <n v="8"/>
    <n v="8"/>
    <s v="Card"/>
    <s v="ASDA"/>
    <s v="Tools"/>
    <x v="9"/>
    <x v="1"/>
  </r>
  <r>
    <x v="28"/>
    <s v="Laundry powder 2.25kg"/>
    <n v="1"/>
    <n v="5"/>
    <n v="5"/>
    <s v="Card"/>
    <s v="ASDA"/>
    <s v="Toiletries"/>
    <x v="3"/>
    <x v="1"/>
  </r>
  <r>
    <x v="28"/>
    <s v="Gran sugar"/>
    <n v="1"/>
    <n v="0.55000000000000004"/>
    <n v="0.55000000000000004"/>
    <s v="Card"/>
    <s v="ASDA"/>
    <s v="Dairy"/>
    <x v="1"/>
    <x v="1"/>
  </r>
  <r>
    <x v="28"/>
    <s v="SiChuan Peppercpr"/>
    <n v="1"/>
    <n v="3.35"/>
    <n v="3.35"/>
    <s v="Card"/>
    <s v="Loon Fung"/>
    <s v="Sauce"/>
    <x v="1"/>
    <x v="1"/>
  </r>
  <r>
    <x v="28"/>
    <s v="Fish ball 400g"/>
    <n v="1"/>
    <n v="3.09"/>
    <n v="3.09"/>
    <s v="Card"/>
    <s v="Loon Fung"/>
    <s v="Frozen Food"/>
    <x v="1"/>
    <x v="1"/>
  </r>
  <r>
    <x v="28"/>
    <s v="Rice Vermicel"/>
    <n v="1"/>
    <n v="1.39"/>
    <n v="1.39"/>
    <s v="Card"/>
    <s v="Loon Fung"/>
    <s v="Staple"/>
    <x v="1"/>
    <x v="1"/>
  </r>
  <r>
    <x v="28"/>
    <s v="Chilli powder 40g"/>
    <n v="1"/>
    <n v="0.59"/>
    <n v="0.59"/>
    <s v="Card"/>
    <s v="ALDI"/>
    <s v="Spice"/>
    <x v="1"/>
    <x v="1"/>
  </r>
  <r>
    <x v="28"/>
    <s v="Chicken Tight"/>
    <n v="1"/>
    <n v="2.25"/>
    <n v="2.25"/>
    <s v="Card"/>
    <s v="ALDI"/>
    <s v="Meat"/>
    <x v="1"/>
    <x v="1"/>
  </r>
  <r>
    <x v="28"/>
    <s v="Rice Choc low Sugar"/>
    <n v="1"/>
    <n v="0.85"/>
    <n v="0.85"/>
    <s v="Card"/>
    <s v="ALDI"/>
    <s v="Dairy"/>
    <x v="1"/>
    <x v="1"/>
  </r>
  <r>
    <x v="28"/>
    <s v="Sausages"/>
    <n v="1"/>
    <n v="0.96"/>
    <n v="0.96"/>
    <s v="Card"/>
    <s v="ASDA"/>
    <s v="Frozen Food"/>
    <x v="1"/>
    <x v="1"/>
  </r>
  <r>
    <x v="28"/>
    <s v="Nissan Noodles"/>
    <n v="2"/>
    <n v="0.6"/>
    <n v="1.2"/>
    <s v="Card"/>
    <s v="ASDA"/>
    <s v="Staple"/>
    <x v="1"/>
    <x v="1"/>
  </r>
  <r>
    <x v="28"/>
    <s v="ASDA Noodles"/>
    <n v="1"/>
    <n v="1"/>
    <n v="1"/>
    <s v="Card"/>
    <s v="ASDA"/>
    <s v="Staple"/>
    <x v="1"/>
    <x v="1"/>
  </r>
  <r>
    <x v="28"/>
    <s v="Broccoli"/>
    <n v="1"/>
    <n v="1"/>
    <n v="1"/>
    <s v="Card"/>
    <s v="ASDA"/>
    <s v="Vegetable"/>
    <x v="1"/>
    <x v="1"/>
  </r>
  <r>
    <x v="28"/>
    <s v="Chop board"/>
    <n v="1"/>
    <n v="1"/>
    <n v="1"/>
    <s v="Card"/>
    <s v="ASDA"/>
    <s v="Kitchen ware"/>
    <x v="9"/>
    <x v="1"/>
  </r>
  <r>
    <x v="28"/>
    <s v="Skincare"/>
    <n v="1"/>
    <n v="50.15"/>
    <n v="50.15"/>
    <s v="Card"/>
    <s v="LookFantastic"/>
    <s v="Skincare"/>
    <x v="3"/>
    <x v="0"/>
  </r>
  <r>
    <x v="29"/>
    <s v="Bus"/>
    <n v="3"/>
    <n v="1.65"/>
    <n v="4.9499999999999993"/>
    <s v="Card"/>
    <s v="Tfl"/>
    <s v="Bus"/>
    <x v="0"/>
    <x v="1"/>
  </r>
  <r>
    <x v="29"/>
    <s v="Bus"/>
    <n v="3"/>
    <n v="1.65"/>
    <n v="4.9499999999999993"/>
    <s v="Card"/>
    <s v="Tfl"/>
    <s v="Bus"/>
    <x v="0"/>
    <x v="0"/>
  </r>
  <r>
    <x v="29"/>
    <s v="Table and chair"/>
    <n v="1"/>
    <n v="30"/>
    <n v="30"/>
    <s v="Cash"/>
    <s v="GumTree"/>
    <s v="Furniture"/>
    <x v="9"/>
    <x v="1"/>
  </r>
  <r>
    <x v="29"/>
    <s v="Uber XL"/>
    <n v="1"/>
    <n v="15.34"/>
    <n v="15.34"/>
    <s v="Card"/>
    <s v="Uber"/>
    <s v="Uber"/>
    <x v="0"/>
    <x v="0"/>
  </r>
  <r>
    <x v="29"/>
    <s v="Fast Food"/>
    <n v="1"/>
    <n v="5.77"/>
    <n v="5.77"/>
    <s v="Card"/>
    <s v="McDonalds"/>
    <s v="Fast food"/>
    <x v="4"/>
    <x v="0"/>
  </r>
  <r>
    <x v="29"/>
    <s v="Bottle cleaning brush"/>
    <n v="1"/>
    <n v="1"/>
    <n v="1"/>
    <s v="Card"/>
    <s v="Dunelm"/>
    <s v="Homeware"/>
    <x v="9"/>
    <x v="1"/>
  </r>
  <r>
    <x v="29"/>
    <s v="4 pack mixed tea towels"/>
    <n v="1"/>
    <n v="3.99"/>
    <n v="3.99"/>
    <s v="Card"/>
    <s v="Dunelm"/>
    <s v="Kitchen ware"/>
    <x v="9"/>
    <x v="1"/>
  </r>
  <r>
    <x v="29"/>
    <s v="3 Tier Airer"/>
    <n v="1"/>
    <n v="12"/>
    <n v="12"/>
    <s v="Card"/>
    <s v="Dunelm"/>
    <s v="Homeware"/>
    <x v="9"/>
    <x v="1"/>
  </r>
  <r>
    <x v="29"/>
    <s v="Soft Blanket"/>
    <n v="1"/>
    <n v="10.5"/>
    <n v="10.5"/>
    <s v="Card"/>
    <s v="Dunelm"/>
    <s v="Homeware"/>
    <x v="9"/>
    <x v="1"/>
  </r>
  <r>
    <x v="29"/>
    <s v="Bubble Tea"/>
    <n v="1"/>
    <n v="4.55"/>
    <n v="4.55"/>
    <s v="Card"/>
    <s v="Cuppacha"/>
    <s v="Sweets"/>
    <x v="4"/>
    <x v="0"/>
  </r>
  <r>
    <x v="29"/>
    <s v="Fresh Green Pak Choi"/>
    <n v="1"/>
    <n v="2.9"/>
    <n v="2.9"/>
    <s v="Card"/>
    <s v="Wing Yip"/>
    <s v="Vegetable"/>
    <x v="1"/>
    <x v="1"/>
  </r>
  <r>
    <x v="29"/>
    <s v="Fish sauce"/>
    <n v="1"/>
    <n v="1.95"/>
    <n v="1.95"/>
    <s v="Card"/>
    <s v="Wing Yip"/>
    <s v="Sauce"/>
    <x v="1"/>
    <x v="1"/>
  </r>
  <r>
    <x v="29"/>
    <s v="Vinegar"/>
    <n v="1"/>
    <n v="1.1000000000000001"/>
    <n v="1.1000000000000001"/>
    <s v="Card"/>
    <s v="Wing Yip"/>
    <s v="Sauce"/>
    <x v="1"/>
    <x v="1"/>
  </r>
  <r>
    <x v="29"/>
    <s v="Pork balls"/>
    <n v="1"/>
    <n v="3.98"/>
    <n v="3.98"/>
    <s v="Card"/>
    <s v="Wing Yip"/>
    <s v="Frozen Food"/>
    <x v="1"/>
    <x v="1"/>
  </r>
  <r>
    <x v="29"/>
    <s v="Sweet potato vermicelli"/>
    <n v="1"/>
    <n v="2.5"/>
    <n v="2.5"/>
    <s v="Card"/>
    <s v="Wing Yip"/>
    <s v="Staple"/>
    <x v="1"/>
    <x v="1"/>
  </r>
  <r>
    <x v="29"/>
    <s v="Rice Stick"/>
    <n v="1"/>
    <n v="1.65"/>
    <n v="1.65"/>
    <s v="Card"/>
    <s v="Wing Yip"/>
    <s v="Staple"/>
    <x v="1"/>
    <x v="1"/>
  </r>
  <r>
    <x v="29"/>
    <s v="Vegetable dumpling"/>
    <n v="1"/>
    <n v="2.95"/>
    <n v="2.95"/>
    <s v="Card"/>
    <s v="Wing Yip"/>
    <s v="Frozen Food"/>
    <x v="1"/>
    <x v="1"/>
  </r>
  <r>
    <x v="29"/>
    <s v="Sieuw Mai Pork"/>
    <n v="1"/>
    <n v="6.95"/>
    <n v="6.95"/>
    <s v="Card"/>
    <s v="Wing Yip"/>
    <s v="Frozen Food"/>
    <x v="1"/>
    <x v="1"/>
  </r>
  <r>
    <x v="29"/>
    <s v="Fried tofu"/>
    <n v="2"/>
    <n v="1.8"/>
    <n v="3.6"/>
    <s v="Card"/>
    <s v="Wing Yip"/>
    <s v="Frozen Food"/>
    <x v="1"/>
    <x v="1"/>
  </r>
  <r>
    <x v="29"/>
    <s v="Pork Luncheon Meat"/>
    <n v="1"/>
    <n v="2.5"/>
    <n v="2.5"/>
    <s v="Card"/>
    <s v="Wing Yip"/>
    <s v="Canned"/>
    <x v="1"/>
    <x v="1"/>
  </r>
  <r>
    <x v="29"/>
    <s v="Chapagetti noodle"/>
    <n v="1"/>
    <n v="1"/>
    <n v="1"/>
    <s v="Card"/>
    <s v="Wing Yip"/>
    <s v="Staple"/>
    <x v="1"/>
    <x v="1"/>
  </r>
  <r>
    <x v="29"/>
    <s v="Korean shin ramyun"/>
    <n v="1"/>
    <n v="1"/>
    <n v="1"/>
    <s v="Card"/>
    <s v="Wing Yip"/>
    <s v="Staple"/>
    <x v="1"/>
    <x v="1"/>
  </r>
  <r>
    <x v="29"/>
    <s v="Rice stick"/>
    <n v="1"/>
    <n v="1.1000000000000001"/>
    <n v="1.1000000000000001"/>
    <s v="Card"/>
    <s v="Wing Yip"/>
    <s v="Staple"/>
    <x v="1"/>
    <x v="1"/>
  </r>
  <r>
    <x v="29"/>
    <s v="Prem dark soy sauce"/>
    <n v="1"/>
    <n v="1.95"/>
    <n v="1.95"/>
    <s v="Card"/>
    <s v="Wing Yip"/>
    <s v="Sauce"/>
    <x v="1"/>
    <x v="1"/>
  </r>
  <r>
    <x v="29"/>
    <s v="JiangXi vermicelli"/>
    <n v="1"/>
    <n v="1.4"/>
    <n v="1.4"/>
    <s v="Card"/>
    <s v="Wing Yip"/>
    <s v="Staple"/>
    <x v="1"/>
    <x v="1"/>
  </r>
  <r>
    <x v="29"/>
    <s v="Sofa"/>
    <n v="1"/>
    <n v="195"/>
    <n v="195"/>
    <s v="Cash"/>
    <s v="GumTree"/>
    <s v="Furniture"/>
    <x v="9"/>
    <x v="0"/>
  </r>
  <r>
    <x v="29"/>
    <s v="Lighter"/>
    <n v="1"/>
    <n v="2"/>
    <n v="2"/>
    <s v="Card"/>
    <s v="ASDA"/>
    <s v="Tools"/>
    <x v="9"/>
    <x v="1"/>
  </r>
  <r>
    <x v="29"/>
    <s v="Shapoo"/>
    <n v="1"/>
    <n v="9.25"/>
    <n v="9.25"/>
    <s v="Card"/>
    <s v="ASDA"/>
    <s v="Toiletries"/>
    <x v="3"/>
    <x v="1"/>
  </r>
  <r>
    <x v="29"/>
    <s v="Bath Towel"/>
    <n v="2"/>
    <n v="4"/>
    <n v="8"/>
    <s v="Card"/>
    <s v="ASDA"/>
    <s v="Toiletries"/>
    <x v="3"/>
    <x v="1"/>
  </r>
  <r>
    <x v="29"/>
    <s v="Taro Fishball"/>
    <n v="1"/>
    <n v="1.85"/>
    <n v="1.85"/>
    <s v="Card"/>
    <s v="Loon Fung"/>
    <s v="Frozen Food"/>
    <x v="1"/>
    <x v="1"/>
  </r>
  <r>
    <x v="29"/>
    <s v="Hoover"/>
    <n v="1"/>
    <n v="170"/>
    <n v="170"/>
    <s v="Card"/>
    <s v="Amazon"/>
    <s v="Homeware"/>
    <x v="9"/>
    <x v="0"/>
  </r>
  <r>
    <x v="30"/>
    <s v="Table"/>
    <n v="1"/>
    <n v="68.39"/>
    <n v="68.39"/>
    <s v="Card"/>
    <s v="Amazon"/>
    <s v="Furniture"/>
    <x v="9"/>
    <x v="0"/>
  </r>
  <r>
    <x v="30"/>
    <s v="Steak"/>
    <n v="1"/>
    <n v="4"/>
    <n v="4"/>
    <s v="Card"/>
    <s v="ASDA"/>
    <s v="Meat"/>
    <x v="1"/>
    <x v="1"/>
  </r>
  <r>
    <x v="30"/>
    <s v="White Wine"/>
    <n v="1"/>
    <n v="4.7"/>
    <n v="4.7"/>
    <s v="Card"/>
    <s v="ASDA"/>
    <s v="Beverage"/>
    <x v="1"/>
    <x v="1"/>
  </r>
  <r>
    <x v="30"/>
    <s v="Mushrooms"/>
    <n v="1"/>
    <n v="0.79"/>
    <n v="0.79"/>
    <s v="Card"/>
    <s v="ASDA"/>
    <s v="Vegetable"/>
    <x v="1"/>
    <x v="1"/>
  </r>
  <r>
    <x v="30"/>
    <s v="Sweets"/>
    <n v="1"/>
    <n v="1"/>
    <n v="1"/>
    <s v="Card"/>
    <s v="ASDA"/>
    <s v="Snack"/>
    <x v="1"/>
    <x v="1"/>
  </r>
  <r>
    <x v="30"/>
    <s v="Biscuits"/>
    <n v="1"/>
    <n v="0.45"/>
    <n v="0.45"/>
    <s v="Card"/>
    <s v="ASDA"/>
    <s v="Snack"/>
    <x v="1"/>
    <x v="1"/>
  </r>
  <r>
    <x v="30"/>
    <s v="Peanut Butter"/>
    <n v="1"/>
    <n v="0.45"/>
    <n v="0.45"/>
    <s v="Card"/>
    <s v="ASDA"/>
    <s v="Sauce"/>
    <x v="1"/>
    <x v="1"/>
  </r>
  <r>
    <x v="30"/>
    <s v="Biscuits"/>
    <n v="1"/>
    <n v="0.48"/>
    <n v="0.48"/>
    <s v="Card"/>
    <s v="ASDA"/>
    <s v="Snack"/>
    <x v="1"/>
    <x v="1"/>
  </r>
  <r>
    <x v="30"/>
    <s v="Biscuits"/>
    <n v="1"/>
    <n v="1.4"/>
    <n v="1.4"/>
    <s v="Card"/>
    <s v="ASDA"/>
    <s v="Snack"/>
    <x v="1"/>
    <x v="1"/>
  </r>
  <r>
    <x v="30"/>
    <s v="Stock cubes"/>
    <n v="1"/>
    <n v="0.6"/>
    <n v="0.6"/>
    <s v="Card"/>
    <s v="ASDA"/>
    <s v="Sauce"/>
    <x v="1"/>
    <x v="1"/>
  </r>
  <r>
    <x v="30"/>
    <s v="Rice"/>
    <n v="1"/>
    <n v="1.5"/>
    <n v="1.5"/>
    <s v="Card"/>
    <s v="ASDA"/>
    <s v="Staple"/>
    <x v="1"/>
    <x v="1"/>
  </r>
  <r>
    <x v="30"/>
    <s v="Parsley"/>
    <n v="1"/>
    <n v="0.6"/>
    <n v="0.6"/>
    <s v="Card"/>
    <s v="ASDA"/>
    <s v="Spice"/>
    <x v="1"/>
    <x v="1"/>
  </r>
  <r>
    <x v="30"/>
    <s v="Kiwi"/>
    <n v="1"/>
    <n v="0.3"/>
    <n v="0.3"/>
    <s v="Card"/>
    <s v="ASDA"/>
    <s v="Fruit"/>
    <x v="1"/>
    <x v="1"/>
  </r>
  <r>
    <x v="30"/>
    <s v="Onions"/>
    <n v="1"/>
    <n v="0.1"/>
    <n v="0.1"/>
    <s v="Card"/>
    <s v="ASDA"/>
    <s v="Vegetable"/>
    <x v="1"/>
    <x v="1"/>
  </r>
  <r>
    <x v="30"/>
    <s v="Bottle"/>
    <n v="1"/>
    <n v="1.5"/>
    <n v="1.5"/>
    <s v="Card"/>
    <s v="B&amp;M"/>
    <s v="Kitchen ware"/>
    <x v="9"/>
    <x v="0"/>
  </r>
  <r>
    <x v="30"/>
    <s v="Dish Drying Rack"/>
    <n v="1"/>
    <n v="8.99"/>
    <n v="8.99"/>
    <s v="Card"/>
    <s v="Ebay"/>
    <s v="Kitchen ware"/>
    <x v="9"/>
    <x v="0"/>
  </r>
  <r>
    <x v="31"/>
    <s v="Tube"/>
    <n v="1"/>
    <n v="4.0999999999999996"/>
    <n v="4.0999999999999996"/>
    <s v="Oyster Card"/>
    <s v="Tfl"/>
    <s v="Tube"/>
    <x v="0"/>
    <x v="0"/>
  </r>
  <r>
    <x v="31"/>
    <s v="Tube"/>
    <n v="1"/>
    <n v="4.0999999999999996"/>
    <n v="4.0999999999999996"/>
    <s v="Oyster Card"/>
    <s v="Tfl"/>
    <s v="Tube"/>
    <x v="0"/>
    <x v="1"/>
  </r>
  <r>
    <x v="31"/>
    <s v="Asian cuisine"/>
    <n v="1"/>
    <n v="27.35"/>
    <n v="27.35"/>
    <s v="Card"/>
    <s v="Noodle Street"/>
    <s v="Chinese cuisine"/>
    <x v="4"/>
    <x v="1"/>
  </r>
  <r>
    <x v="31"/>
    <s v="Bubble Tea"/>
    <n v="1"/>
    <n v="4.45"/>
    <n v="4.45"/>
    <s v="Card"/>
    <s v="Yi Fang"/>
    <s v="Sweets"/>
    <x v="4"/>
    <x v="0"/>
  </r>
  <r>
    <x v="31"/>
    <s v="LG TV"/>
    <n v="1"/>
    <n v="170"/>
    <n v="170"/>
    <s v="Cash"/>
    <s v="N/A"/>
    <s v="Device"/>
    <x v="9"/>
    <x v="0"/>
  </r>
  <r>
    <x v="32"/>
    <s v="Too good to go"/>
    <n v="1"/>
    <n v="4.3899999999999997"/>
    <n v="4.3899999999999997"/>
    <s v="Card"/>
    <s v="ASDA food lap"/>
    <s v="Frozen Food"/>
    <x v="1"/>
    <x v="0"/>
  </r>
  <r>
    <x v="32"/>
    <s v="Tube"/>
    <n v="1"/>
    <n v="4.0999999999999996"/>
    <n v="4.0999999999999996"/>
    <s v="Oyster Card"/>
    <s v="Tfl"/>
    <s v="Tube"/>
    <x v="0"/>
    <x v="1"/>
  </r>
  <r>
    <x v="32"/>
    <s v="Cheddar Grated"/>
    <n v="1"/>
    <n v="2.25"/>
    <n v="2.25"/>
    <s v="Card"/>
    <s v="ALDI"/>
    <s v="Dairy"/>
    <x v="1"/>
    <x v="1"/>
  </r>
  <r>
    <x v="32"/>
    <s v="Bacon Smoked Thick"/>
    <n v="1"/>
    <n v="1.69"/>
    <n v="1.69"/>
    <s v="Card"/>
    <s v="ALDI"/>
    <s v="Meat"/>
    <x v="1"/>
    <x v="1"/>
  </r>
  <r>
    <x v="32"/>
    <s v="Cheese Parm Regg"/>
    <n v="1"/>
    <n v="3.19"/>
    <n v="3.19"/>
    <s v="Card"/>
    <s v="ALDI"/>
    <s v="Dairy"/>
    <x v="1"/>
    <x v="1"/>
  </r>
  <r>
    <x v="32"/>
    <s v="Pizza Deep Pan"/>
    <n v="1"/>
    <n v="0.89"/>
    <n v="0.89"/>
    <s v="Card"/>
    <s v="ALDI"/>
    <s v="Frozen Food"/>
    <x v="1"/>
    <x v="1"/>
  </r>
  <r>
    <x v="32"/>
    <s v="Pasta Penne 500g"/>
    <n v="1"/>
    <n v="0.32"/>
    <n v="0.32"/>
    <s v="Card"/>
    <s v="ALDI"/>
    <s v="Staple"/>
    <x v="1"/>
    <x v="1"/>
  </r>
  <r>
    <x v="32"/>
    <s v="Sparking Flav Water"/>
    <n v="1"/>
    <n v="0.45"/>
    <n v="0.45"/>
    <s v="Card"/>
    <s v="ALDI"/>
    <s v="Beverage"/>
    <x v="1"/>
    <x v="1"/>
  </r>
  <r>
    <x v="32"/>
    <s v="Lemons"/>
    <n v="1"/>
    <n v="0.5"/>
    <n v="0.5"/>
    <s v="Card"/>
    <s v="ALDI"/>
    <s v="Fruit"/>
    <x v="1"/>
    <x v="1"/>
  </r>
  <r>
    <x v="32"/>
    <s v="Grater"/>
    <n v="1"/>
    <n v="1.3"/>
    <n v="1.3"/>
    <s v="Card"/>
    <s v="ASDA"/>
    <s v="Kitchen ware"/>
    <x v="9"/>
    <x v="1"/>
  </r>
  <r>
    <x v="33"/>
    <s v="Bin"/>
    <n v="1"/>
    <n v="1.5"/>
    <n v="1.5"/>
    <s v="Card"/>
    <s v="ASDA"/>
    <s v="Toiletries"/>
    <x v="3"/>
    <x v="0"/>
  </r>
  <r>
    <x v="33"/>
    <s v="Toilet brush"/>
    <n v="1"/>
    <n v="0.9"/>
    <n v="0.9"/>
    <s v="Card"/>
    <s v="ASDA"/>
    <s v="Cleaning supplies"/>
    <x v="9"/>
    <x v="0"/>
  </r>
  <r>
    <x v="33"/>
    <s v="Shallot"/>
    <n v="1"/>
    <n v="0.95"/>
    <n v="0.95"/>
    <s v="Card"/>
    <s v="ASDA"/>
    <s v="Vegetable"/>
    <x v="1"/>
    <x v="0"/>
  </r>
  <r>
    <x v="33"/>
    <s v="Return chop board"/>
    <n v="1"/>
    <n v="-5"/>
    <n v="-5"/>
    <s v="Card"/>
    <s v="ASDA"/>
    <s v="Kitchen ware"/>
    <x v="9"/>
    <x v="1"/>
  </r>
  <r>
    <x v="33"/>
    <s v="Grapes"/>
    <n v="1"/>
    <n v="1.27"/>
    <n v="1.27"/>
    <s v="Card"/>
    <s v="ALDI"/>
    <s v="Fruit"/>
    <x v="1"/>
    <x v="0"/>
  </r>
  <r>
    <x v="33"/>
    <s v="Eggs Caged 15pk"/>
    <n v="1"/>
    <n v="1.35"/>
    <n v="1.35"/>
    <s v="Card"/>
    <s v="ALDI"/>
    <s v="Dairy"/>
    <x v="1"/>
    <x v="0"/>
  </r>
  <r>
    <x v="33"/>
    <s v="Spread Butter 500G"/>
    <n v="1"/>
    <n v="0.85"/>
    <n v="0.85"/>
    <s v="Card"/>
    <s v="ALDI"/>
    <s v="Dairy"/>
    <x v="1"/>
    <x v="0"/>
  </r>
  <r>
    <x v="33"/>
    <s v="Bread Wht Toastie"/>
    <n v="1"/>
    <n v="0.65"/>
    <n v="0.65"/>
    <s v="Card"/>
    <s v="ALDI"/>
    <s v="Dairy"/>
    <x v="1"/>
    <x v="0"/>
  </r>
  <r>
    <x v="33"/>
    <s v="Cola 6x330ml"/>
    <n v="1"/>
    <n v="1.39"/>
    <n v="1.39"/>
    <s v="Card"/>
    <s v="ALDI"/>
    <s v="Beverage"/>
    <x v="1"/>
    <x v="0"/>
  </r>
  <r>
    <x v="33"/>
    <s v="Syrup Golden 680G"/>
    <n v="1"/>
    <n v="1.05"/>
    <n v="1.05"/>
    <s v="Card"/>
    <s v="ALDI"/>
    <s v="Dairy"/>
    <x v="1"/>
    <x v="0"/>
  </r>
  <r>
    <x v="33"/>
    <s v="Banana"/>
    <n v="2"/>
    <n v="0.14000000000000001"/>
    <n v="0.28000000000000003"/>
    <s v="Card"/>
    <s v="ALDI"/>
    <s v="Fruit"/>
    <x v="1"/>
    <x v="0"/>
  </r>
  <r>
    <x v="33"/>
    <s v="Viakal Spray"/>
    <n v="1"/>
    <n v="2"/>
    <n v="2"/>
    <s v="Card"/>
    <s v="Wilko"/>
    <s v="Cleaning supplies"/>
    <x v="9"/>
    <x v="0"/>
  </r>
  <r>
    <x v="33"/>
    <s v="Plug SeaB"/>
    <n v="1"/>
    <n v="1.5"/>
    <n v="1.5"/>
    <s v="Card"/>
    <s v="Wilko"/>
    <s v="Home decoration"/>
    <x v="9"/>
    <x v="0"/>
  </r>
  <r>
    <x v="33"/>
    <s v="Chopping Board"/>
    <n v="1"/>
    <n v="2.75"/>
    <n v="2.75"/>
    <s v="Card"/>
    <s v="Wilko"/>
    <s v="Kitchen ware"/>
    <x v="9"/>
    <x v="0"/>
  </r>
  <r>
    <x v="34"/>
    <s v="Bus"/>
    <n v="1"/>
    <n v="1.65"/>
    <n v="1.65"/>
    <s v="Card"/>
    <s v="Tfl"/>
    <s v="Bus"/>
    <x v="0"/>
    <x v="0"/>
  </r>
  <r>
    <x v="34"/>
    <s v="Bus"/>
    <n v="1"/>
    <n v="1.65"/>
    <n v="1.65"/>
    <s v="Oyster Card"/>
    <s v="Tfl"/>
    <s v="Bus"/>
    <x v="0"/>
    <x v="1"/>
  </r>
  <r>
    <x v="34"/>
    <s v="Spunj Sponge"/>
    <n v="1"/>
    <n v="1.5"/>
    <n v="1.5"/>
    <s v="Card"/>
    <s v="Poundstretcher"/>
    <s v="Kitchen ware"/>
    <x v="9"/>
    <x v="1"/>
  </r>
  <r>
    <x v="34"/>
    <s v="Tray"/>
    <n v="1"/>
    <n v="2"/>
    <n v="2"/>
    <s v="Card"/>
    <s v="Poundstretcher"/>
    <s v="Kitchen ware"/>
    <x v="9"/>
    <x v="1"/>
  </r>
  <r>
    <x v="34"/>
    <s v="Hooks"/>
    <n v="1"/>
    <n v="2"/>
    <n v="2"/>
    <s v="Card"/>
    <s v="Poundstretcher"/>
    <s v="Toiletries"/>
    <x v="3"/>
    <x v="1"/>
  </r>
  <r>
    <x v="34"/>
    <s v="Kebab"/>
    <n v="1"/>
    <n v="14.5"/>
    <n v="14.5"/>
    <s v="Card"/>
    <s v="Broadway Kebab"/>
    <s v="Kebab"/>
    <x v="4"/>
    <x v="0"/>
  </r>
  <r>
    <x v="34"/>
    <s v="Butter Croissant"/>
    <n v="1"/>
    <n v="0.45"/>
    <n v="0.45"/>
    <s v="Card"/>
    <s v="LIDL"/>
    <s v="Pastry"/>
    <x v="1"/>
    <x v="1"/>
  </r>
  <r>
    <x v="34"/>
    <s v="Desperados 12x250ml"/>
    <n v="1"/>
    <n v="8.99"/>
    <n v="8.99"/>
    <s v="Card"/>
    <s v="LIDL"/>
    <s v="Beverage"/>
    <x v="1"/>
    <x v="1"/>
  </r>
  <r>
    <x v="34"/>
    <s v="Vine Tomatoes"/>
    <n v="1"/>
    <n v="0.86"/>
    <n v="0.86"/>
    <s v="Card"/>
    <s v="LIDL"/>
    <s v="Vegetable"/>
    <x v="1"/>
    <x v="1"/>
  </r>
  <r>
    <x v="34"/>
    <s v="Chicken Legs"/>
    <n v="1"/>
    <n v="1.99"/>
    <n v="1.99"/>
    <s v="Card"/>
    <s v="LIDL"/>
    <s v="Meat"/>
    <x v="1"/>
    <x v="1"/>
  </r>
  <r>
    <x v="34"/>
    <s v="Peeled Tomatoes"/>
    <n v="1"/>
    <n v="0.4"/>
    <n v="0.4"/>
    <s v="Card"/>
    <s v="LIDL"/>
    <s v="Canned"/>
    <x v="1"/>
    <x v="1"/>
  </r>
  <r>
    <x v="34"/>
    <s v="Organic Broccoli"/>
    <n v="1"/>
    <n v="0.85"/>
    <n v="0.85"/>
    <s v="Card"/>
    <s v="LIDL"/>
    <s v="Vegetable"/>
    <x v="1"/>
    <x v="1"/>
  </r>
  <r>
    <x v="34"/>
    <s v="Thai Taste Folded Rice Noodle"/>
    <n v="1"/>
    <n v="0.99"/>
    <n v="0.99"/>
    <s v="Card"/>
    <s v="LIDL"/>
    <s v="Staple"/>
    <x v="1"/>
    <x v="1"/>
  </r>
  <r>
    <x v="34"/>
    <s v="XXL Pork Loin Steaks"/>
    <n v="1"/>
    <n v="4.99"/>
    <n v="4.99"/>
    <s v="Card"/>
    <s v="LIDL"/>
    <s v="Meat"/>
    <x v="1"/>
    <x v="1"/>
  </r>
  <r>
    <x v="34"/>
    <s v="Korean Style Steaks"/>
    <n v="1"/>
    <n v="3.49"/>
    <n v="3.49"/>
    <s v="Card"/>
    <s v="LIDL"/>
    <s v="Meat"/>
    <x v="1"/>
    <x v="1"/>
  </r>
  <r>
    <x v="34"/>
    <s v="Choco Shells"/>
    <n v="1"/>
    <n v="1.49"/>
    <n v="1.49"/>
    <s v="Card"/>
    <s v="LIDL"/>
    <s v="Dairy"/>
    <x v="1"/>
    <x v="1"/>
  </r>
  <r>
    <x v="34"/>
    <s v="Chicken/Mush Pasta"/>
    <n v="2"/>
    <n v="0.39"/>
    <n v="0.78"/>
    <s v="Card"/>
    <s v="LIDL"/>
    <s v="Staple"/>
    <x v="1"/>
    <x v="1"/>
  </r>
  <r>
    <x v="34"/>
    <s v="Sauce alla Toscana"/>
    <n v="1"/>
    <n v="1.05"/>
    <n v="1.05"/>
    <s v="Card"/>
    <s v="LIDL"/>
    <s v="Sauce"/>
    <x v="1"/>
    <x v="1"/>
  </r>
  <r>
    <x v="34"/>
    <s v="Carbonara Sauce"/>
    <n v="1"/>
    <n v="1.05"/>
    <n v="1.05"/>
    <s v="Card"/>
    <s v="LIDL"/>
    <s v="Sauce"/>
    <x v="1"/>
    <x v="1"/>
  </r>
  <r>
    <x v="34"/>
    <s v="Cashew Peanut Honey"/>
    <n v="1"/>
    <n v="1.35"/>
    <n v="1.35"/>
    <s v="Card"/>
    <s v="LIDL"/>
    <s v="Snack"/>
    <x v="1"/>
    <x v="1"/>
  </r>
  <r>
    <x v="34"/>
    <s v="Fruit &amp; Nut Mix"/>
    <n v="1"/>
    <n v="0.55000000000000004"/>
    <n v="0.55000000000000004"/>
    <s v="Card"/>
    <s v="LIDL"/>
    <s v="Snack"/>
    <x v="1"/>
    <x v="1"/>
  </r>
  <r>
    <x v="34"/>
    <s v="Zip Freezer Bag"/>
    <n v="1"/>
    <n v="0.95"/>
    <n v="0.95"/>
    <s v="Card"/>
    <s v="LIDL"/>
    <s v="Kitchen ware"/>
    <x v="9"/>
    <x v="1"/>
  </r>
  <r>
    <x v="34"/>
    <s v="Filtered milk 2L"/>
    <n v="1"/>
    <n v="1.49"/>
    <n v="1.49"/>
    <s v="Card"/>
    <s v="LIDL"/>
    <s v="Dairy"/>
    <x v="1"/>
    <x v="1"/>
  </r>
  <r>
    <x v="34"/>
    <s v="Rich Tea"/>
    <n v="1"/>
    <n v="0.34"/>
    <n v="0.34"/>
    <s v="Card"/>
    <s v="LIDL"/>
    <s v="Snack"/>
    <x v="1"/>
    <x v="1"/>
  </r>
  <r>
    <x v="34"/>
    <s v="Bellona Wafe Hazelnu"/>
    <n v="1"/>
    <n v="1.29"/>
    <n v="1.29"/>
    <s v="Card"/>
    <s v="LIDL"/>
    <s v="Snack"/>
    <x v="1"/>
    <x v="1"/>
  </r>
  <r>
    <x v="34"/>
    <s v="Spaghetti"/>
    <n v="1"/>
    <n v="0.69"/>
    <n v="0.69"/>
    <s v="Card"/>
    <s v="LIDL"/>
    <s v="Staple"/>
    <x v="1"/>
    <x v="1"/>
  </r>
  <r>
    <x v="34"/>
    <s v="Chocolate Cookies"/>
    <n v="4"/>
    <n v="0.89"/>
    <n v="3.56"/>
    <s v="Card"/>
    <s v="LIDL"/>
    <s v="Snack"/>
    <x v="1"/>
    <x v="1"/>
  </r>
  <r>
    <x v="34"/>
    <s v="Ginger"/>
    <n v="1"/>
    <n v="0.32"/>
    <n v="0.32"/>
    <s v="Card"/>
    <s v="LIDL"/>
    <s v="Vegetable"/>
    <x v="1"/>
    <x v="1"/>
  </r>
  <r>
    <x v="35"/>
    <s v="Water Bills"/>
    <n v="1"/>
    <n v="15.16"/>
    <n v="15.16"/>
    <s v="Card"/>
    <s v="Affinity Water"/>
    <s v="Water"/>
    <x v="7"/>
    <x v="0"/>
  </r>
  <r>
    <x v="36"/>
    <s v="Soysauce"/>
    <n v="1"/>
    <n v="2"/>
    <n v="2"/>
    <s v="Card"/>
    <s v="ASDA"/>
    <s v="Sauce"/>
    <x v="1"/>
    <x v="0"/>
  </r>
  <r>
    <x v="36"/>
    <s v="Mini Diffuser"/>
    <n v="1"/>
    <n v="0.8"/>
    <n v="0.8"/>
    <s v="Card"/>
    <s v="Primark"/>
    <s v="Home decoration"/>
    <x v="9"/>
    <x v="0"/>
  </r>
  <r>
    <x v="36"/>
    <s v="Marble"/>
    <n v="1"/>
    <n v="2"/>
    <n v="2"/>
    <s v="Card"/>
    <s v="Primark"/>
    <s v="Home decoration"/>
    <x v="9"/>
    <x v="0"/>
  </r>
  <r>
    <x v="36"/>
    <s v="White Grapes"/>
    <n v="1"/>
    <n v="0.99"/>
    <n v="0.99"/>
    <s v="Card"/>
    <s v="LIDL"/>
    <s v="Fruit"/>
    <x v="1"/>
    <x v="0"/>
  </r>
  <r>
    <x v="36"/>
    <s v="Desperados 3x330ml"/>
    <n v="1"/>
    <n v="3.99"/>
    <n v="3.99"/>
    <s v="Card"/>
    <s v="LIDL"/>
    <s v="Beverage"/>
    <x v="1"/>
    <x v="0"/>
  </r>
  <r>
    <x v="36"/>
    <s v="Garlic Naan Bread"/>
    <n v="2"/>
    <n v="0.59"/>
    <n v="1.18"/>
    <s v="Card"/>
    <s v="LIDL"/>
    <s v="Staple"/>
    <x v="1"/>
    <x v="0"/>
  </r>
  <r>
    <x v="36"/>
    <s v="Salt Veg Crisps"/>
    <n v="1"/>
    <n v="1.0900000000000001"/>
    <n v="1.0900000000000001"/>
    <s v="Card"/>
    <s v="LIDL"/>
    <s v="Snack"/>
    <x v="1"/>
    <x v="0"/>
  </r>
  <r>
    <x v="36"/>
    <s v="Bahlsen Waffeletten"/>
    <n v="1"/>
    <n v="1.49"/>
    <n v="1.49"/>
    <s v="Card"/>
    <s v="LIDL"/>
    <s v="Snack"/>
    <x v="1"/>
    <x v="0"/>
  </r>
  <r>
    <x v="36"/>
    <s v="Uber XL"/>
    <n v="1"/>
    <n v="20.89"/>
    <n v="20.89"/>
    <s v="Card"/>
    <s v="Uber"/>
    <s v="Uber"/>
    <x v="0"/>
    <x v="0"/>
  </r>
  <r>
    <x v="36"/>
    <s v="Cloth Storage bag"/>
    <n v="2"/>
    <n v="2.93"/>
    <n v="5.86"/>
    <s v="Card"/>
    <s v="Shein"/>
    <s v="Homeware"/>
    <x v="9"/>
    <x v="0"/>
  </r>
  <r>
    <x v="36"/>
    <s v="Food sealing"/>
    <n v="1"/>
    <n v="1.1299999999999999"/>
    <n v="1.1299999999999999"/>
    <s v="Card"/>
    <s v="Shein"/>
    <s v="Kitchen ware"/>
    <x v="9"/>
    <x v="0"/>
  </r>
  <r>
    <x v="36"/>
    <s v="Clothes"/>
    <n v="1"/>
    <n v="25.410000000000004"/>
    <n v="25.410000000000004"/>
    <s v="Card"/>
    <s v="Shein"/>
    <s v="Clothes"/>
    <x v="5"/>
    <x v="0"/>
  </r>
  <r>
    <x v="37"/>
    <s v="Tube"/>
    <n v="2"/>
    <n v="2.0499999999999998"/>
    <n v="4.0999999999999996"/>
    <s v="Oyster Card"/>
    <s v="Tfl"/>
    <s v="Tube"/>
    <x v="0"/>
    <x v="0"/>
  </r>
  <r>
    <x v="37"/>
    <s v="Tube"/>
    <n v="2"/>
    <n v="2.0499999999999998"/>
    <n v="4.0999999999999996"/>
    <s v="Oyster Card"/>
    <s v="Tfl"/>
    <s v="Tube"/>
    <x v="0"/>
    <x v="1"/>
  </r>
  <r>
    <x v="37"/>
    <s v="Train ticket (to Kent)"/>
    <n v="2"/>
    <n v="9.4450000000000003"/>
    <n v="18.89"/>
    <s v="Card"/>
    <s v="National rail"/>
    <s v="Train"/>
    <x v="0"/>
    <x v="0"/>
  </r>
  <r>
    <x v="37"/>
    <s v="Drinks"/>
    <n v="1"/>
    <n v="1.1399999999999999"/>
    <n v="1.1399999999999999"/>
    <s v="Card"/>
    <s v="N/A"/>
    <s v="Fast Food"/>
    <x v="4"/>
    <x v="0"/>
  </r>
  <r>
    <x v="37"/>
    <s v="Lunch + Uber"/>
    <n v="2"/>
    <n v="15.12"/>
    <n v="30.24"/>
    <s v="Card"/>
    <s v="N/A"/>
    <s v="Tour"/>
    <x v="10"/>
    <x v="0"/>
  </r>
  <r>
    <x v="37"/>
    <s v="Wine tasting"/>
    <n v="2"/>
    <n v="7.4749999999999996"/>
    <n v="14.95"/>
    <s v="Card"/>
    <s v="N/A"/>
    <s v="Tour"/>
    <x v="10"/>
    <x v="0"/>
  </r>
  <r>
    <x v="37"/>
    <s v="Too good to go"/>
    <n v="1"/>
    <n v="2.4900000000000002"/>
    <n v="2.4900000000000002"/>
    <s v="Card"/>
    <s v="Greggs"/>
    <s v="Pastry"/>
    <x v="1"/>
    <x v="0"/>
  </r>
  <r>
    <x v="37"/>
    <s v="Passion fruit shake"/>
    <n v="1"/>
    <n v="3.75"/>
    <n v="3.75"/>
    <s v="Card"/>
    <s v="Nero"/>
    <s v="Sweets"/>
    <x v="4"/>
    <x v="1"/>
  </r>
  <r>
    <x v="37"/>
    <s v="Tooth paste"/>
    <n v="1"/>
    <n v="1.8"/>
    <n v="1.8"/>
    <s v="Gift Card"/>
    <s v="Boots"/>
    <s v="Toiletries"/>
    <x v="3"/>
    <x v="0"/>
  </r>
  <r>
    <x v="37"/>
    <s v="Fast Food"/>
    <n v="1"/>
    <n v="5"/>
    <n v="5"/>
    <s v="Card"/>
    <s v="Taco Bell"/>
    <s v="Fast Food"/>
    <x v="4"/>
    <x v="1"/>
  </r>
  <r>
    <x v="38"/>
    <s v="Cider"/>
    <n v="1"/>
    <n v="0.99"/>
    <n v="0.99"/>
    <s v="Card"/>
    <s v="ALDI"/>
    <s v="Beverage"/>
    <x v="1"/>
    <x v="0"/>
  </r>
  <r>
    <x v="38"/>
    <s v="Sparking Flav Water"/>
    <n v="1"/>
    <n v="0.45"/>
    <n v="0.45"/>
    <s v="Card"/>
    <s v="ALDI"/>
    <s v="Beverage"/>
    <x v="1"/>
    <x v="0"/>
  </r>
  <r>
    <x v="38"/>
    <s v="Pizza Deep Pan"/>
    <n v="1"/>
    <n v="0.89"/>
    <n v="0.89"/>
    <s v="Card"/>
    <s v="ALDI"/>
    <s v="Frozen Food"/>
    <x v="1"/>
    <x v="0"/>
  </r>
  <r>
    <x v="38"/>
    <s v="Rice"/>
    <n v="1"/>
    <n v="0.95"/>
    <n v="0.95"/>
    <s v="Card"/>
    <s v="ALDI"/>
    <s v="Staple"/>
    <x v="1"/>
    <x v="0"/>
  </r>
  <r>
    <x v="38"/>
    <s v="Spring Onions"/>
    <n v="1"/>
    <n v="0.49"/>
    <n v="0.49"/>
    <s v="Card"/>
    <s v="ALDI"/>
    <s v="Vegetable"/>
    <x v="1"/>
    <x v="0"/>
  </r>
  <r>
    <x v="38"/>
    <s v="Lemons"/>
    <n v="1"/>
    <n v="0.5"/>
    <n v="0.5"/>
    <s v="Card"/>
    <s v="ALDI"/>
    <s v="Fruit"/>
    <x v="1"/>
    <x v="0"/>
  </r>
  <r>
    <x v="38"/>
    <s v="Storage Box"/>
    <n v="1"/>
    <n v="3.5"/>
    <n v="3.5"/>
    <s v="Card"/>
    <s v="ASDA"/>
    <s v="Homeware"/>
    <x v="9"/>
    <x v="0"/>
  </r>
  <r>
    <x v="38"/>
    <s v="Stockpot"/>
    <n v="1"/>
    <n v="10"/>
    <n v="10"/>
    <s v="Card"/>
    <s v="ASDA"/>
    <s v="Kitchen ware"/>
    <x v="9"/>
    <x v="0"/>
  </r>
  <r>
    <x v="38"/>
    <s v="Crisps"/>
    <n v="1"/>
    <n v="1"/>
    <n v="1"/>
    <s v="Card"/>
    <s v="ASDA"/>
    <s v="Snack"/>
    <x v="1"/>
    <x v="0"/>
  </r>
  <r>
    <x v="38"/>
    <s v="Mushrooms"/>
    <n v="1"/>
    <n v="0.95"/>
    <n v="0.95"/>
    <s v="Card"/>
    <s v="ASDA"/>
    <s v="Vegetable"/>
    <x v="1"/>
    <x v="0"/>
  </r>
  <r>
    <x v="38"/>
    <s v="Comb Piler"/>
    <n v="1"/>
    <n v="4"/>
    <n v="4"/>
    <s v="Card"/>
    <s v="ASDA"/>
    <s v="Tools"/>
    <x v="9"/>
    <x v="0"/>
  </r>
  <r>
    <x v="38"/>
    <s v="Snacks"/>
    <n v="1"/>
    <n v="0.9"/>
    <n v="0.9"/>
    <s v="Card"/>
    <s v="ASDA"/>
    <s v="Snack"/>
    <x v="1"/>
    <x v="0"/>
  </r>
  <r>
    <x v="38"/>
    <s v="Cornflower"/>
    <n v="1"/>
    <n v="0.85"/>
    <n v="0.85"/>
    <s v="Card"/>
    <s v="ASDA"/>
    <s v="Dairy"/>
    <x v="1"/>
    <x v="0"/>
  </r>
  <r>
    <x v="38"/>
    <s v="Glue"/>
    <n v="1"/>
    <n v="1.75"/>
    <n v="1.75"/>
    <s v="Card"/>
    <s v="ASDA"/>
    <s v="Tools"/>
    <x v="9"/>
    <x v="0"/>
  </r>
  <r>
    <x v="38"/>
    <s v="Storage Box"/>
    <n v="1"/>
    <n v="4.5"/>
    <n v="4.5"/>
    <s v="Card"/>
    <s v="Wilko"/>
    <s v="Homeware"/>
    <x v="9"/>
    <x v="1"/>
  </r>
  <r>
    <x v="39"/>
    <s v="Mixer"/>
    <n v="1"/>
    <n v="12.5"/>
    <n v="12.5"/>
    <s v="Gift Card"/>
    <s v="Argos"/>
    <s v="Kitchen ware"/>
    <x v="9"/>
    <x v="0"/>
  </r>
  <r>
    <x v="40"/>
    <s v="Dish Tablets"/>
    <n v="1"/>
    <n v="3"/>
    <n v="3"/>
    <s v="Card"/>
    <s v="Wilko"/>
    <s v="Cleaning supplies"/>
    <x v="9"/>
    <x v="1"/>
  </r>
  <r>
    <x v="40"/>
    <s v="Wooden Spoon"/>
    <n v="1"/>
    <n v="0.75"/>
    <n v="0.75"/>
    <s v="Card"/>
    <s v="Wilko"/>
    <s v="Kitchen ware"/>
    <x v="9"/>
    <x v="1"/>
  </r>
  <r>
    <x v="40"/>
    <s v="Apple Juice 1L"/>
    <n v="1"/>
    <n v="0.79"/>
    <n v="0.79"/>
    <s v="Card"/>
    <s v="ALDI"/>
    <s v="Beverage"/>
    <x v="1"/>
    <x v="1"/>
  </r>
  <r>
    <x v="40"/>
    <s v="Vinegar"/>
    <n v="1"/>
    <n v="0.32"/>
    <n v="0.32"/>
    <s v="Card"/>
    <s v="ALDI"/>
    <s v="Sauce"/>
    <x v="1"/>
    <x v="1"/>
  </r>
  <r>
    <x v="40"/>
    <s v="Baking Ingredients"/>
    <n v="1"/>
    <n v="0.59"/>
    <n v="0.59"/>
    <s v="Card"/>
    <s v="ALDI"/>
    <s v="Baking"/>
    <x v="1"/>
    <x v="1"/>
  </r>
  <r>
    <x v="40"/>
    <s v="Orange"/>
    <n v="1"/>
    <n v="1.69"/>
    <n v="1.69"/>
    <s v="Card"/>
    <s v="ALDI"/>
    <s v="Fruit"/>
    <x v="1"/>
    <x v="1"/>
  </r>
  <r>
    <x v="40"/>
    <s v="Lemons"/>
    <n v="1"/>
    <n v="0.5"/>
    <n v="0.5"/>
    <s v="Card"/>
    <s v="ALDI"/>
    <s v="Fruit"/>
    <x v="1"/>
    <x v="1"/>
  </r>
  <r>
    <x v="40"/>
    <s v="Broccoli"/>
    <n v="1"/>
    <n v="0.53"/>
    <n v="0.53"/>
    <s v="Card"/>
    <s v="ALDI"/>
    <s v="Vegetable"/>
    <x v="1"/>
    <x v="1"/>
  </r>
  <r>
    <x v="40"/>
    <s v="Whole Milk"/>
    <n v="1"/>
    <n v="2.0499999999999998"/>
    <n v="2.0499999999999998"/>
    <s v="Card"/>
    <s v="ASDA"/>
    <s v="Dairy"/>
    <x v="1"/>
    <x v="0"/>
  </r>
  <r>
    <x v="40"/>
    <s v="Bowls (4pk)"/>
    <n v="1"/>
    <n v="2"/>
    <n v="2"/>
    <s v="Card"/>
    <s v="ASDA"/>
    <s v="Kitchen ware"/>
    <x v="9"/>
    <x v="0"/>
  </r>
  <r>
    <x v="40"/>
    <s v="Cake Tin"/>
    <n v="1"/>
    <n v="3.5"/>
    <n v="3.5"/>
    <s v="Card"/>
    <s v="ASDA"/>
    <s v="Baking"/>
    <x v="1"/>
    <x v="0"/>
  </r>
  <r>
    <x v="40"/>
    <s v="Ladle"/>
    <n v="1"/>
    <n v="2"/>
    <n v="2"/>
    <s v="Card"/>
    <s v="ASDA"/>
    <s v="Kitchen ware"/>
    <x v="9"/>
    <x v="0"/>
  </r>
  <r>
    <x v="40"/>
    <s v="Spatula"/>
    <n v="1"/>
    <n v="1.5"/>
    <n v="1.5"/>
    <s v="Card"/>
    <s v="ASDA"/>
    <s v="Baking"/>
    <x v="1"/>
    <x v="0"/>
  </r>
  <r>
    <x v="40"/>
    <s v="White pepper"/>
    <n v="1"/>
    <n v="0.79"/>
    <n v="0.79"/>
    <s v="Card"/>
    <s v="ASDA"/>
    <s v="Spice"/>
    <x v="1"/>
    <x v="0"/>
  </r>
  <r>
    <x v="40"/>
    <s v="Baking paper"/>
    <n v="1"/>
    <n v="1.2"/>
    <n v="1.2"/>
    <s v="Card"/>
    <s v="ASDA"/>
    <s v="Baking"/>
    <x v="1"/>
    <x v="0"/>
  </r>
  <r>
    <x v="40"/>
    <s v="Ginger Beer"/>
    <n v="2"/>
    <n v="0.45"/>
    <n v="0.9"/>
    <s v="Card"/>
    <s v="ASDA"/>
    <s v="Beverage"/>
    <x v="1"/>
    <x v="0"/>
  </r>
  <r>
    <x v="40"/>
    <s v="Yogurt"/>
    <n v="1"/>
    <n v="1"/>
    <n v="1"/>
    <s v="Card"/>
    <s v="ASDA"/>
    <s v="Dairy"/>
    <x v="1"/>
    <x v="0"/>
  </r>
  <r>
    <x v="40"/>
    <s v="Sesame oil"/>
    <n v="1"/>
    <n v="1.9"/>
    <n v="1.9"/>
    <s v="Card"/>
    <s v="ASDA"/>
    <s v="Dairy"/>
    <x v="1"/>
    <x v="0"/>
  </r>
  <r>
    <x v="40"/>
    <s v="Whipp Cream"/>
    <n v="1"/>
    <n v="1.25"/>
    <n v="1.25"/>
    <s v="Card"/>
    <s v="ASDA"/>
    <s v="Baking"/>
    <x v="1"/>
    <x v="0"/>
  </r>
  <r>
    <x v="40"/>
    <s v="Carrots"/>
    <n v="1"/>
    <n v="0.02"/>
    <n v="0.02"/>
    <s v="Card"/>
    <s v="ASDA"/>
    <s v="Vegetable"/>
    <x v="1"/>
    <x v="0"/>
  </r>
  <r>
    <x v="40"/>
    <s v="Scale"/>
    <n v="1"/>
    <n v="10"/>
    <n v="10"/>
    <s v="Card"/>
    <s v="ASDA"/>
    <s v="Baking"/>
    <x v="1"/>
    <x v="0"/>
  </r>
  <r>
    <x v="40"/>
    <s v="Cucumber"/>
    <n v="1"/>
    <n v="0.57999999999999996"/>
    <n v="0.57999999999999996"/>
    <s v="Card"/>
    <s v="ASDA"/>
    <s v="Vegetable"/>
    <x v="1"/>
    <x v="0"/>
  </r>
  <r>
    <x v="40"/>
    <s v="Sink Strainer"/>
    <n v="1"/>
    <n v="2.4900000000000002"/>
    <n v="2.4900000000000002"/>
    <s v="Card"/>
    <s v="Ebay"/>
    <s v="Homeware"/>
    <x v="9"/>
    <x v="0"/>
  </r>
  <r>
    <x v="41"/>
    <s v="Carling (4x568ml)"/>
    <n v="1"/>
    <n v="2.99"/>
    <n v="2.99"/>
    <s v="Card"/>
    <s v="ALDI"/>
    <s v="Beverage"/>
    <x v="1"/>
    <x v="1"/>
  </r>
  <r>
    <x v="41"/>
    <s v="Lemonade 2L"/>
    <n v="1"/>
    <n v="0.39"/>
    <n v="0.39"/>
    <s v="Card"/>
    <s v="ALDI"/>
    <s v="Beverage"/>
    <x v="1"/>
    <x v="1"/>
  </r>
  <r>
    <x v="41"/>
    <s v="Lettuce little gem"/>
    <n v="1"/>
    <n v="0.69"/>
    <n v="0.69"/>
    <s v="Card"/>
    <s v="ALDI"/>
    <s v="Vegetable"/>
    <x v="1"/>
    <x v="1"/>
  </r>
  <r>
    <x v="41"/>
    <s v="Beef Tomato"/>
    <n v="1"/>
    <n v="1.1399999999999999"/>
    <n v="1.1399999999999999"/>
    <s v="Card"/>
    <s v="ALDI"/>
    <s v="Vegetable"/>
    <x v="1"/>
    <x v="1"/>
  </r>
  <r>
    <x v="41"/>
    <s v="Carrots"/>
    <n v="1"/>
    <n v="0.24"/>
    <n v="0.24"/>
    <s v="Card"/>
    <s v="ALDI"/>
    <s v="Vegetable"/>
    <x v="1"/>
    <x v="1"/>
  </r>
  <r>
    <x v="41"/>
    <s v="Peanuts"/>
    <n v="1"/>
    <n v="1.25"/>
    <n v="1.25"/>
    <s v="Card"/>
    <s v="ALDI"/>
    <s v="Snack"/>
    <x v="1"/>
    <x v="1"/>
  </r>
  <r>
    <x v="41"/>
    <s v="Paolo/Otis 330ml"/>
    <n v="1"/>
    <n v="1.25"/>
    <n v="1.25"/>
    <s v="Card"/>
    <s v="ALDI"/>
    <s v="Beverage"/>
    <x v="1"/>
    <x v="1"/>
  </r>
  <r>
    <x v="41"/>
    <s v="Lager 1897 (4x40ml)"/>
    <n v="1"/>
    <n v="3.59"/>
    <n v="3.59"/>
    <s v="Card"/>
    <s v="ALDI"/>
    <s v="Beverage"/>
    <x v="1"/>
    <x v="1"/>
  </r>
  <r>
    <x v="41"/>
    <s v="Spring Onions"/>
    <n v="1"/>
    <n v="0.49"/>
    <n v="0.49"/>
    <s v="Card"/>
    <s v="ALDI"/>
    <s v="Vegetable"/>
    <x v="1"/>
    <x v="1"/>
  </r>
  <r>
    <x v="42"/>
    <s v="TableCloth"/>
    <n v="1"/>
    <n v="3.5"/>
    <n v="3.5"/>
    <s v="Card"/>
    <s v="ASDA"/>
    <s v="Cleaning supplies"/>
    <x v="9"/>
    <x v="1"/>
  </r>
  <r>
    <x v="42"/>
    <s v="Fozen food"/>
    <n v="1"/>
    <n v="7.27"/>
    <n v="7.27"/>
    <s v="Card"/>
    <s v="Loon Fung"/>
    <s v="Frozen Food"/>
    <x v="1"/>
    <x v="1"/>
  </r>
  <r>
    <x v="42"/>
    <s v="Hot Pot"/>
    <n v="1"/>
    <n v="49"/>
    <n v="49"/>
    <s v="Bank Transfer"/>
    <s v="N/A"/>
    <s v="Hot Pot"/>
    <x v="4"/>
    <x v="1"/>
  </r>
  <r>
    <x v="42"/>
    <s v="Online Course"/>
    <n v="1"/>
    <n v="31"/>
    <n v="31"/>
    <s v="Card"/>
    <s v="Coursera"/>
    <s v="Educate"/>
    <x v="6"/>
    <x v="1"/>
  </r>
  <r>
    <x v="43"/>
    <s v="Bus"/>
    <n v="1"/>
    <n v="3.3"/>
    <n v="3.3"/>
    <s v="Card"/>
    <s v="Tfl"/>
    <s v="Bus"/>
    <x v="0"/>
    <x v="1"/>
  </r>
  <r>
    <x v="43"/>
    <s v="Bus"/>
    <n v="1"/>
    <n v="3.3"/>
    <n v="3.3"/>
    <s v="Card"/>
    <s v="Tfl"/>
    <s v="Bus"/>
    <x v="0"/>
    <x v="0"/>
  </r>
  <r>
    <x v="43"/>
    <s v="Wardrobe"/>
    <n v="1"/>
    <n v="8"/>
    <n v="8"/>
    <s v="Cash"/>
    <s v="N/A"/>
    <s v="Homeware"/>
    <x v="9"/>
    <x v="1"/>
  </r>
  <r>
    <x v="43"/>
    <s v="Honey rings"/>
    <n v="1"/>
    <n v="0.95"/>
    <n v="0.95"/>
    <s v="Card"/>
    <s v="LIDL"/>
    <s v="Dairy"/>
    <x v="1"/>
    <x v="1"/>
  </r>
  <r>
    <x v="43"/>
    <s v="Brown Onions"/>
    <n v="1"/>
    <n v="0.71"/>
    <n v="0.71"/>
    <s v="Card"/>
    <s v="LIDL"/>
    <s v="Vegetable"/>
    <x v="1"/>
    <x v="1"/>
  </r>
  <r>
    <x v="43"/>
    <s v="Pineapple"/>
    <n v="1"/>
    <n v="0.85"/>
    <n v="0.85"/>
    <s v="Card"/>
    <s v="LIDL"/>
    <s v="Fruit"/>
    <x v="1"/>
    <x v="1"/>
  </r>
  <r>
    <x v="43"/>
    <s v="Ginger Beer"/>
    <n v="1"/>
    <n v="0.4"/>
    <n v="0.4"/>
    <s v="Card"/>
    <s v="Sainsbury's"/>
    <s v="Beverage"/>
    <x v="1"/>
    <x v="0"/>
  </r>
  <r>
    <x v="43"/>
    <s v="Teriyaki sauce"/>
    <n v="1"/>
    <n v="1.25"/>
    <n v="1.25"/>
    <s v="Card"/>
    <s v="Sainsbury's"/>
    <s v="Sauce"/>
    <x v="1"/>
    <x v="0"/>
  </r>
  <r>
    <x v="43"/>
    <s v="White wine"/>
    <n v="1"/>
    <n v="4"/>
    <n v="4"/>
    <s v="Card"/>
    <s v="Sainsbury's"/>
    <s v="Beverage"/>
    <x v="1"/>
    <x v="0"/>
  </r>
  <r>
    <x v="44"/>
    <s v="Kebab"/>
    <n v="1"/>
    <n v="15.5"/>
    <n v="15.5"/>
    <s v="Card"/>
    <s v="Alkis"/>
    <s v="Kebab"/>
    <x v="4"/>
    <x v="1"/>
  </r>
  <r>
    <x v="44"/>
    <s v="Eggs Caged 15pk"/>
    <n v="1"/>
    <n v="1.35"/>
    <n v="1.35"/>
    <s v="Card"/>
    <s v="ALDI"/>
    <s v="Dairy"/>
    <x v="1"/>
    <x v="0"/>
  </r>
  <r>
    <x v="44"/>
    <s v="Chicken wings"/>
    <n v="1"/>
    <n v="1.89"/>
    <n v="1.89"/>
    <s v="Card"/>
    <s v="ALDI"/>
    <s v="Meat"/>
    <x v="1"/>
    <x v="0"/>
  </r>
  <r>
    <x v="44"/>
    <s v="Broccoli"/>
    <n v="1"/>
    <n v="0.53"/>
    <n v="0.53"/>
    <s v="Card"/>
    <s v="ALDI"/>
    <s v="Vegetable"/>
    <x v="1"/>
    <x v="0"/>
  </r>
  <r>
    <x v="44"/>
    <s v="Yogurt Farmhouse"/>
    <n v="1"/>
    <n v="0.75"/>
    <n v="0.75"/>
    <s v="Card"/>
    <s v="ALDI"/>
    <s v="Sweets"/>
    <x v="4"/>
    <x v="0"/>
  </r>
  <r>
    <x v="44"/>
    <s v="Mushrooms"/>
    <n v="1"/>
    <n v="0.89"/>
    <n v="0.89"/>
    <s v="Card"/>
    <s v="ALDI"/>
    <s v="Vegetable"/>
    <x v="1"/>
    <x v="0"/>
  </r>
  <r>
    <x v="44"/>
    <s v="Sweetcorn"/>
    <n v="1"/>
    <n v="0.69"/>
    <n v="0.69"/>
    <s v="Card"/>
    <s v="ALDI"/>
    <s v="Vegetable"/>
    <x v="1"/>
    <x v="0"/>
  </r>
  <r>
    <x v="44"/>
    <s v="Carrots"/>
    <n v="1"/>
    <n v="0.45"/>
    <n v="0.45"/>
    <s v="Card"/>
    <s v="ALDI"/>
    <s v="Vegetable"/>
    <x v="1"/>
    <x v="0"/>
  </r>
  <r>
    <x v="44"/>
    <s v="Fillet Pork"/>
    <n v="1"/>
    <n v="3.12"/>
    <n v="3.12"/>
    <s v="Card"/>
    <s v="ALDI"/>
    <s v="Meat"/>
    <x v="1"/>
    <x v="0"/>
  </r>
  <r>
    <x v="44"/>
    <s v="Lemons"/>
    <n v="1"/>
    <n v="0.5"/>
    <n v="0.5"/>
    <s v="Card"/>
    <s v="ALDI"/>
    <s v="Fruit"/>
    <x v="1"/>
    <x v="0"/>
  </r>
  <r>
    <x v="44"/>
    <s v="Evap milk"/>
    <n v="1"/>
    <n v="0.6"/>
    <n v="0.6"/>
    <s v="Card"/>
    <s v="ASDA"/>
    <s v="Dairy"/>
    <x v="1"/>
    <x v="0"/>
  </r>
  <r>
    <x v="44"/>
    <s v="Fab con"/>
    <n v="1"/>
    <n v="2.7"/>
    <n v="2.7"/>
    <s v="Card"/>
    <s v="ASDA"/>
    <s v="Toiletries"/>
    <x v="3"/>
    <x v="0"/>
  </r>
  <r>
    <x v="44"/>
    <s v="Gelatine"/>
    <n v="1"/>
    <n v="1.3"/>
    <n v="1.3"/>
    <s v="Card"/>
    <s v="ASDA"/>
    <s v="Baking"/>
    <x v="1"/>
    <x v="0"/>
  </r>
  <r>
    <x v="44"/>
    <s v="Corkscrew"/>
    <n v="1"/>
    <n v="2.5"/>
    <n v="2.5"/>
    <s v="Card"/>
    <s v="ASDA"/>
    <s v="Tools"/>
    <x v="9"/>
    <x v="0"/>
  </r>
  <r>
    <x v="44"/>
    <s v="Can Opener"/>
    <n v="1"/>
    <n v="0.5"/>
    <n v="0.5"/>
    <s v="Card"/>
    <s v="ASDA"/>
    <s v="Tools"/>
    <x v="9"/>
    <x v="0"/>
  </r>
  <r>
    <x v="45"/>
    <s v="Whipp Cream"/>
    <n v="1"/>
    <n v="1.25"/>
    <n v="1.25"/>
    <s v="Card"/>
    <s v="ASDA"/>
    <s v="Baking"/>
    <x v="1"/>
    <x v="0"/>
  </r>
  <r>
    <x v="45"/>
    <s v="Grapes"/>
    <n v="1"/>
    <n v="1.2"/>
    <n v="1.2"/>
    <s v="Card"/>
    <s v="ASDA"/>
    <s v="Fruit"/>
    <x v="1"/>
    <x v="0"/>
  </r>
  <r>
    <x v="45"/>
    <s v="Flour"/>
    <n v="1"/>
    <n v="0.6"/>
    <n v="0.6"/>
    <s v="Card"/>
    <s v="ASDA"/>
    <s v="Dairy"/>
    <x v="1"/>
    <x v="0"/>
  </r>
  <r>
    <x v="45"/>
    <s v="Cream cheese"/>
    <n v="1"/>
    <n v="2.25"/>
    <n v="2.25"/>
    <s v="Card"/>
    <s v="ASDA"/>
    <s v="Baking"/>
    <x v="1"/>
    <x v="0"/>
  </r>
  <r>
    <x v="45"/>
    <s v="5 spice"/>
    <n v="1"/>
    <n v="1.85"/>
    <n v="1.85"/>
    <s v="Card"/>
    <s v="ASDA"/>
    <s v="Spice"/>
    <x v="1"/>
    <x v="0"/>
  </r>
  <r>
    <x v="45"/>
    <s v="Red Pepper"/>
    <n v="1"/>
    <n v="0.45"/>
    <n v="0.45"/>
    <s v="Card"/>
    <s v="ASDA"/>
    <s v="Vegetable"/>
    <x v="1"/>
    <x v="0"/>
  </r>
  <r>
    <x v="46"/>
    <s v="Mooncake"/>
    <n v="1"/>
    <n v="29.89"/>
    <n v="29.89"/>
    <s v="Card"/>
    <s v="N/A"/>
    <s v="Festival food"/>
    <x v="6"/>
    <x v="0"/>
  </r>
  <r>
    <x v="46"/>
    <s v="Gousto"/>
    <n v="1"/>
    <n v="12.25"/>
    <n v="12.25"/>
    <s v="Card"/>
    <s v="Gousto"/>
    <s v="Meal kit"/>
    <x v="1"/>
    <x v="0"/>
  </r>
  <r>
    <x v="46"/>
    <s v="Whole Milk"/>
    <n v="1"/>
    <n v="1.45"/>
    <n v="1.45"/>
    <s v="Card"/>
    <s v="ALDI"/>
    <s v="Dairy"/>
    <x v="1"/>
    <x v="1"/>
  </r>
  <r>
    <x v="46"/>
    <s v="Rice"/>
    <n v="1"/>
    <n v="0.95"/>
    <n v="0.95"/>
    <s v="Card"/>
    <s v="ALDI"/>
    <s v="Staple"/>
    <x v="1"/>
    <x v="1"/>
  </r>
  <r>
    <x v="46"/>
    <s v="Chilli oil"/>
    <n v="1"/>
    <n v="3"/>
    <n v="3"/>
    <s v="Card"/>
    <s v="ASDA"/>
    <s v="Sauce"/>
    <x v="1"/>
    <x v="1"/>
  </r>
  <r>
    <x v="46"/>
    <s v="Stock cubes"/>
    <n v="1"/>
    <n v="1.65"/>
    <n v="1.65"/>
    <s v="Card"/>
    <s v="ASDA"/>
    <s v="Spice"/>
    <x v="1"/>
    <x v="1"/>
  </r>
  <r>
    <x v="46"/>
    <s v="Chili bean sauce"/>
    <n v="1"/>
    <n v="3.09"/>
    <n v="3.09"/>
    <s v="Card"/>
    <s v="Loon Fung"/>
    <s v="Sauce"/>
    <x v="1"/>
    <x v="1"/>
  </r>
  <r>
    <x v="47"/>
    <s v="Sim card"/>
    <n v="1"/>
    <n v="10"/>
    <n v="10"/>
    <s v="Card"/>
    <s v="Voxi"/>
    <s v="Telecom"/>
    <x v="7"/>
    <x v="0"/>
  </r>
  <r>
    <x v="47"/>
    <s v="Sim card"/>
    <n v="1"/>
    <n v="10"/>
    <n v="10"/>
    <s v="Card"/>
    <s v="Voxi"/>
    <s v="Telecom"/>
    <x v="7"/>
    <x v="1"/>
  </r>
  <r>
    <x v="48"/>
    <s v="Haircut"/>
    <n v="1"/>
    <n v="15.5"/>
    <n v="15.5"/>
    <s v="Card"/>
    <s v="Zaza"/>
    <s v="haircut"/>
    <x v="6"/>
    <x v="1"/>
  </r>
  <r>
    <x v="48"/>
    <s v="Haircut"/>
    <n v="1"/>
    <n v="18.5"/>
    <n v="18.5"/>
    <s v="Card"/>
    <s v="N/A"/>
    <s v="haircut"/>
    <x v="6"/>
    <x v="0"/>
  </r>
  <r>
    <x v="48"/>
    <s v="Hovis thk wht toast"/>
    <n v="1"/>
    <n v="1.2"/>
    <n v="1.2"/>
    <s v="Card"/>
    <s v="ALDI"/>
    <s v="Dairy"/>
    <x v="1"/>
    <x v="0"/>
  </r>
  <r>
    <x v="48"/>
    <s v="Pizza Stuffed Crst"/>
    <n v="1"/>
    <n v="1.89"/>
    <n v="1.89"/>
    <s v="Card"/>
    <s v="ALDI"/>
    <s v="Frozen Food"/>
    <x v="1"/>
    <x v="0"/>
  </r>
  <r>
    <x v="48"/>
    <s v="Waffles"/>
    <n v="1"/>
    <n v="1.0900000000000001"/>
    <n v="1.0900000000000001"/>
    <s v="Card"/>
    <s v="ALDI"/>
    <s v="Dairy"/>
    <x v="1"/>
    <x v="0"/>
  </r>
  <r>
    <x v="48"/>
    <s v="Chicken Legs"/>
    <n v="1"/>
    <n v="1.99"/>
    <n v="1.99"/>
    <s v="Card"/>
    <s v="ALDI"/>
    <s v="Dairy"/>
    <x v="1"/>
    <x v="0"/>
  </r>
  <r>
    <x v="48"/>
    <s v="Custard cream"/>
    <n v="1"/>
    <n v="0.31"/>
    <n v="0.31"/>
    <s v="Card"/>
    <s v="ALDI"/>
    <s v="Baking"/>
    <x v="1"/>
    <x v="0"/>
  </r>
  <r>
    <x v="48"/>
    <s v="Crisps"/>
    <n v="1"/>
    <n v="0.89"/>
    <n v="0.89"/>
    <s v="Card"/>
    <s v="ALDI"/>
    <s v="Snack"/>
    <x v="1"/>
    <x v="0"/>
  </r>
  <r>
    <x v="48"/>
    <s v="Noodles"/>
    <n v="1"/>
    <n v="0.85"/>
    <n v="0.85"/>
    <s v="Card"/>
    <s v="ALDI"/>
    <s v="Staple"/>
    <x v="1"/>
    <x v="0"/>
  </r>
  <r>
    <x v="48"/>
    <s v="Soup"/>
    <n v="1"/>
    <n v="0.49"/>
    <n v="0.49"/>
    <s v="Card"/>
    <s v="ALDI"/>
    <s v="Canned"/>
    <x v="1"/>
    <x v="0"/>
  </r>
  <r>
    <x v="48"/>
    <s v="Uplifted"/>
    <n v="1"/>
    <n v="2.25"/>
    <n v="2.25"/>
    <s v="Card"/>
    <s v="Wilko"/>
    <s v="Toiletries"/>
    <x v="3"/>
    <x v="0"/>
  </r>
  <r>
    <x v="48"/>
    <s v="Turner"/>
    <n v="1"/>
    <n v="0.8"/>
    <n v="0.8"/>
    <s v="Card"/>
    <s v="Wilko"/>
    <s v="Baking"/>
    <x v="1"/>
    <x v="0"/>
  </r>
  <r>
    <x v="49"/>
    <s v="Bus"/>
    <n v="1"/>
    <n v="1.65"/>
    <n v="1.65"/>
    <s v="Card"/>
    <s v="Tfl"/>
    <s v="Bus"/>
    <x v="0"/>
    <x v="1"/>
  </r>
  <r>
    <x v="49"/>
    <s v="Bus"/>
    <n v="1"/>
    <n v="1.65"/>
    <n v="1.65"/>
    <s v="Card"/>
    <s v="Tfl"/>
    <s v="Bus"/>
    <x v="0"/>
    <x v="0"/>
  </r>
  <r>
    <x v="49"/>
    <s v="Lunch"/>
    <n v="1"/>
    <n v="8.2200000000000006"/>
    <n v="8.2200000000000006"/>
    <s v="Card"/>
    <s v="Gusto272"/>
    <s v="Western cuisine"/>
    <x v="4"/>
    <x v="0"/>
  </r>
  <r>
    <x v="49"/>
    <s v="Lunch"/>
    <n v="1"/>
    <n v="8.2200000000000006"/>
    <n v="8.2200000000000006"/>
    <s v="Card"/>
    <s v="Gusto272"/>
    <s v="Western cuisine"/>
    <x v="4"/>
    <x v="1"/>
  </r>
  <r>
    <x v="49"/>
    <s v="Noodles"/>
    <n v="3"/>
    <n v="0.65"/>
    <n v="1.9500000000000002"/>
    <s v="Card"/>
    <s v="Longdan"/>
    <s v="Staple"/>
    <x v="1"/>
    <x v="1"/>
  </r>
  <r>
    <x v="49"/>
    <s v="Imperial Rice Vermicelli"/>
    <n v="1"/>
    <n v="2.1"/>
    <n v="2.1"/>
    <s v="Card"/>
    <s v="Longdan"/>
    <s v="Staple"/>
    <x v="1"/>
    <x v="1"/>
  </r>
  <r>
    <x v="49"/>
    <s v="Tube"/>
    <n v="2"/>
    <n v="2.0499999999999998"/>
    <n v="4.0999999999999996"/>
    <s v="Oyster Card"/>
    <s v="Tfl"/>
    <s v="Tube"/>
    <x v="0"/>
    <x v="1"/>
  </r>
  <r>
    <x v="49"/>
    <s v="Tube"/>
    <n v="2"/>
    <n v="2.0499999999999998"/>
    <n v="4.0999999999999996"/>
    <s v="Oyster Card"/>
    <s v="Tfl"/>
    <s v="Tube"/>
    <x v="0"/>
    <x v="0"/>
  </r>
  <r>
    <x v="49"/>
    <s v="Bubble waffle"/>
    <n v="1"/>
    <n v="7.5"/>
    <n v="7.5"/>
    <s v="Card"/>
    <s v="Camdan Market"/>
    <s v="Sweets"/>
    <x v="4"/>
    <x v="0"/>
  </r>
  <r>
    <x v="49"/>
    <s v="Bubble Tea"/>
    <n v="1"/>
    <n v="4.7"/>
    <n v="4.7"/>
    <s v="Card"/>
    <s v="The Alley"/>
    <s v="Sweets"/>
    <x v="4"/>
    <x v="0"/>
  </r>
  <r>
    <x v="50"/>
    <s v="Tube"/>
    <n v="2"/>
    <n v="2.0499999999999998"/>
    <n v="4.0999999999999996"/>
    <s v="Oyster Card"/>
    <s v="Tfl"/>
    <s v="Tube"/>
    <x v="0"/>
    <x v="1"/>
  </r>
  <r>
    <x v="50"/>
    <s v="Tube"/>
    <n v="2"/>
    <n v="2.0499999999999998"/>
    <n v="4.0999999999999996"/>
    <s v="Oyster Card"/>
    <s v="Tfl"/>
    <s v="Tube"/>
    <x v="0"/>
    <x v="0"/>
  </r>
  <r>
    <x v="50"/>
    <s v="Mac+pulled pork"/>
    <n v="1"/>
    <n v="9.5"/>
    <n v="9.5"/>
    <s v="Card"/>
    <s v="Borough Market"/>
    <s v="Street Food"/>
    <x v="4"/>
    <x v="0"/>
  </r>
  <r>
    <x v="50"/>
    <s v="Drinks"/>
    <n v="1"/>
    <n v="1.5"/>
    <n v="1.5"/>
    <s v="Card"/>
    <s v="Sainsbury's"/>
    <s v="Beverage"/>
    <x v="1"/>
    <x v="1"/>
  </r>
  <r>
    <x v="50"/>
    <s v="Board game café"/>
    <n v="1"/>
    <n v="10"/>
    <n v="10"/>
    <s v="Card"/>
    <s v="Bad moon"/>
    <s v="Board game"/>
    <x v="10"/>
    <x v="1"/>
  </r>
  <r>
    <x v="50"/>
    <s v="Dinner"/>
    <n v="1"/>
    <n v="21.02"/>
    <n v="21.02"/>
    <s v="Card"/>
    <s v="Leon"/>
    <s v="Fast Food"/>
    <x v="4"/>
    <x v="0"/>
  </r>
  <r>
    <x v="50"/>
    <s v="Cake Tin 6'"/>
    <n v="1"/>
    <n v="5.69"/>
    <n v="5.69"/>
    <s v="Card"/>
    <s v="Ebay"/>
    <s v="Baking"/>
    <x v="1"/>
    <x v="0"/>
  </r>
  <r>
    <x v="51"/>
    <s v="Olive oil"/>
    <n v="1"/>
    <n v="2.59"/>
    <n v="2.59"/>
    <s v="Card"/>
    <s v="ALDI"/>
    <s v="Dairy"/>
    <x v="1"/>
    <x v="0"/>
  </r>
  <r>
    <x v="51"/>
    <s v="Milk Whole"/>
    <n v="1"/>
    <n v="1.45"/>
    <n v="1.45"/>
    <s v="Card"/>
    <s v="ALDI"/>
    <s v="Dairy"/>
    <x v="1"/>
    <x v="0"/>
  </r>
  <r>
    <x v="51"/>
    <s v="Cream Single"/>
    <n v="1"/>
    <n v="0.95"/>
    <n v="0.95"/>
    <s v="Card"/>
    <s v="ALDI"/>
    <s v="Baking"/>
    <x v="1"/>
    <x v="0"/>
  </r>
  <r>
    <x v="51"/>
    <s v="Icing Sugar"/>
    <n v="1"/>
    <n v="0.72"/>
    <n v="0.72"/>
    <s v="Card"/>
    <s v="ALDI"/>
    <s v="Baking"/>
    <x v="1"/>
    <x v="0"/>
  </r>
  <r>
    <x v="51"/>
    <s v="Luxury cook choc"/>
    <n v="1"/>
    <n v="0.59"/>
    <n v="0.59"/>
    <s v="Card"/>
    <s v="ALDI"/>
    <s v="Baking"/>
    <x v="1"/>
    <x v="0"/>
  </r>
  <r>
    <x v="51"/>
    <s v="Digestives"/>
    <n v="1"/>
    <n v="0.45"/>
    <n v="0.45"/>
    <s v="Card"/>
    <s v="ALDI"/>
    <s v="Snack"/>
    <x v="1"/>
    <x v="0"/>
  </r>
  <r>
    <x v="51"/>
    <s v="Flavourings"/>
    <n v="1"/>
    <n v="0.59"/>
    <n v="0.59"/>
    <s v="Card"/>
    <s v="ALDI"/>
    <s v="Baking"/>
    <x v="1"/>
    <x v="0"/>
  </r>
  <r>
    <x v="51"/>
    <s v="Banana"/>
    <n v="4"/>
    <n v="0.14000000000000001"/>
    <n v="0.56000000000000005"/>
    <s v="Card"/>
    <s v="ALDI"/>
    <s v="Fruit"/>
    <x v="1"/>
    <x v="0"/>
  </r>
  <r>
    <x v="51"/>
    <s v="Garlic"/>
    <n v="1"/>
    <n v="0.79"/>
    <n v="0.79"/>
    <s v="Card"/>
    <s v="ALDI"/>
    <s v="Dairy"/>
    <x v="1"/>
    <x v="0"/>
  </r>
  <r>
    <x v="51"/>
    <s v="Rice"/>
    <n v="1"/>
    <n v="1.5"/>
    <n v="1.5"/>
    <s v="Card"/>
    <s v="ASDA"/>
    <s v="Staple"/>
    <x v="1"/>
    <x v="0"/>
  </r>
  <r>
    <x v="51"/>
    <s v="Yogurt"/>
    <n v="1"/>
    <n v="1"/>
    <n v="1"/>
    <s v="Card"/>
    <s v="ASDA"/>
    <s v="Dairy"/>
    <x v="1"/>
    <x v="0"/>
  </r>
  <r>
    <x v="51"/>
    <s v="Cream"/>
    <n v="2"/>
    <n v="1.25"/>
    <n v="2.5"/>
    <s v="Card"/>
    <s v="ASDA"/>
    <s v="Baking"/>
    <x v="1"/>
    <x v="0"/>
  </r>
  <r>
    <x v="51"/>
    <s v="Clothes"/>
    <n v="1"/>
    <n v="23.98"/>
    <n v="23.98"/>
    <s v="Gift Card"/>
    <s v="H&amp;M"/>
    <s v="Clothes"/>
    <x v="5"/>
    <x v="0"/>
  </r>
  <r>
    <x v="52"/>
    <s v="Ginger Beer"/>
    <n v="3"/>
    <n v="3.3333333333333335"/>
    <n v="10"/>
    <s v="Card"/>
    <s v="Morrisons"/>
    <s v="Beverage"/>
    <x v="1"/>
    <x v="1"/>
  </r>
  <r>
    <x v="52"/>
    <s v="Fizzy cola bottles"/>
    <n v="1"/>
    <n v="0.65"/>
    <n v="0.65"/>
    <s v="Card"/>
    <s v="Morrisons"/>
    <s v="Snack"/>
    <x v="1"/>
    <x v="1"/>
  </r>
  <r>
    <x v="52"/>
    <s v="Topside Steak"/>
    <n v="1"/>
    <n v="4.22"/>
    <n v="4.22"/>
    <s v="Card"/>
    <s v="Morrisons"/>
    <s v="Meat"/>
    <x v="1"/>
    <x v="1"/>
  </r>
  <r>
    <x v="52"/>
    <s v="Lemons"/>
    <n v="1"/>
    <n v="0.5"/>
    <n v="0.5"/>
    <s v="Card"/>
    <s v="ASDA"/>
    <s v="Fruit"/>
    <x v="1"/>
    <x v="0"/>
  </r>
  <r>
    <x v="52"/>
    <s v="Oyster Sauce"/>
    <n v="1"/>
    <n v="2.1"/>
    <n v="2.1"/>
    <s v="Card"/>
    <s v="ASDA"/>
    <s v="Sauce"/>
    <x v="1"/>
    <x v="0"/>
  </r>
  <r>
    <x v="52"/>
    <s v="Courgettes"/>
    <n v="1"/>
    <n v="0.56000000000000005"/>
    <n v="0.56000000000000005"/>
    <s v="Card"/>
    <s v="ASDA"/>
    <s v="Vegetable"/>
    <x v="1"/>
    <x v="0"/>
  </r>
  <r>
    <x v="52"/>
    <s v="White Wine"/>
    <n v="1"/>
    <n v="3.79"/>
    <n v="3.79"/>
    <s v="Card"/>
    <s v="ALDI"/>
    <s v="Beverage"/>
    <x v="1"/>
    <x v="1"/>
  </r>
  <r>
    <x v="52"/>
    <s v="Deep pan Pizza"/>
    <n v="1"/>
    <n v="0.89"/>
    <n v="0.89"/>
    <s v="Card"/>
    <s v="ALDI"/>
    <s v="Frozen Food"/>
    <x v="1"/>
    <x v="1"/>
  </r>
  <r>
    <x v="52"/>
    <s v="Roast Potatoes"/>
    <n v="1"/>
    <n v="0.89"/>
    <n v="0.89"/>
    <s v="Card"/>
    <s v="ALDI"/>
    <s v="Frozen Food"/>
    <x v="1"/>
    <x v="1"/>
  </r>
  <r>
    <x v="52"/>
    <s v="Orange"/>
    <n v="1"/>
    <n v="1.69"/>
    <n v="1.69"/>
    <s v="Card"/>
    <s v="ALDI"/>
    <s v="Fruit"/>
    <x v="1"/>
    <x v="1"/>
  </r>
  <r>
    <x v="52"/>
    <s v="Spring Onions"/>
    <n v="1"/>
    <n v="0.49"/>
    <n v="0.49"/>
    <s v="Card"/>
    <s v="ALDI"/>
    <s v="Vegetable"/>
    <x v="1"/>
    <x v="1"/>
  </r>
  <r>
    <x v="53"/>
    <s v="Hoops"/>
    <n v="1"/>
    <n v="0.99"/>
    <n v="0.99"/>
    <s v="Card"/>
    <s v="ALDI"/>
    <s v="Dairy"/>
    <x v="1"/>
    <x v="1"/>
  </r>
  <r>
    <x v="53"/>
    <s v="Beef Mince"/>
    <n v="1"/>
    <n v="1.7400000000000002"/>
    <n v="1.7400000000000002"/>
    <s v="Card"/>
    <s v="ALDI"/>
    <s v="Meat"/>
    <x v="1"/>
    <x v="1"/>
  </r>
  <r>
    <x v="53"/>
    <s v="Onions"/>
    <n v="1"/>
    <n v="0.65"/>
    <n v="0.65"/>
    <s v="Card"/>
    <s v="ALDI"/>
    <s v="Vegetable"/>
    <x v="1"/>
    <x v="1"/>
  </r>
  <r>
    <x v="53"/>
    <s v="Aubergine"/>
    <n v="1"/>
    <n v="0.69"/>
    <n v="0.69"/>
    <s v="Card"/>
    <s v="ALDI"/>
    <s v="Vegetable"/>
    <x v="1"/>
    <x v="1"/>
  </r>
  <r>
    <x v="53"/>
    <s v="Cucumber"/>
    <n v="1"/>
    <n v="1"/>
    <n v="1"/>
    <s v="Card"/>
    <s v="ASDA"/>
    <s v="Vegetable"/>
    <x v="1"/>
    <x v="1"/>
  </r>
  <r>
    <x v="53"/>
    <s v="Noodles"/>
    <n v="1"/>
    <n v="1.25"/>
    <n v="1.25"/>
    <s v="Card"/>
    <s v="ASDA"/>
    <s v="Staple"/>
    <x v="1"/>
    <x v="1"/>
  </r>
  <r>
    <x v="53"/>
    <s v="Slipper"/>
    <n v="1"/>
    <n v="4.2300000000000004"/>
    <n v="4.2300000000000004"/>
    <s v="Card"/>
    <s v="Shein"/>
    <s v="Homeware"/>
    <x v="9"/>
    <x v="0"/>
  </r>
  <r>
    <x v="53"/>
    <s v="Toothbrush holder"/>
    <n v="1"/>
    <n v="2.13"/>
    <n v="2.13"/>
    <s v="Card"/>
    <s v="Shein"/>
    <s v="Homeware"/>
    <x v="9"/>
    <x v="0"/>
  </r>
  <r>
    <x v="53"/>
    <s v="Towel bar"/>
    <n v="1"/>
    <n v="2.56"/>
    <n v="2.56"/>
    <s v="Card"/>
    <s v="Shein"/>
    <s v="Homeware"/>
    <x v="9"/>
    <x v="0"/>
  </r>
  <r>
    <x v="53"/>
    <s v="Hairclap"/>
    <n v="1"/>
    <n v="1.07"/>
    <n v="1.07"/>
    <s v="Card"/>
    <s v="Shein"/>
    <s v="Homeware"/>
    <x v="9"/>
    <x v="0"/>
  </r>
  <r>
    <x v="53"/>
    <s v="Gousto"/>
    <n v="1"/>
    <n v="12.25"/>
    <n v="12.25"/>
    <s v="Card"/>
    <s v="Gousto"/>
    <s v="Meal kit"/>
    <x v="1"/>
    <x v="0"/>
  </r>
  <r>
    <x v="54"/>
    <s v="Rent"/>
    <n v="1"/>
    <n v="616.66666666666663"/>
    <n v="616.66666666666663"/>
    <s v="Card"/>
    <s v="N/A"/>
    <s v="Rental"/>
    <x v="8"/>
    <x v="0"/>
  </r>
  <r>
    <x v="54"/>
    <s v="Rent"/>
    <n v="1"/>
    <n v="783.33333333333337"/>
    <n v="783.33333333333337"/>
    <s v="Card"/>
    <s v="N/A"/>
    <s v="Rental"/>
    <x v="8"/>
    <x v="1"/>
  </r>
  <r>
    <x v="54"/>
    <s v="Vegetable Oil"/>
    <n v="1"/>
    <n v="1.75"/>
    <n v="1.75"/>
    <s v="Card"/>
    <s v="ALDI"/>
    <s v="Dairy"/>
    <x v="1"/>
    <x v="1"/>
  </r>
  <r>
    <x v="54"/>
    <s v="Broccoli"/>
    <n v="1"/>
    <n v="0.56999999999999995"/>
    <n v="0.56999999999999995"/>
    <s v="Card"/>
    <s v="ALDI"/>
    <s v="Vegetable"/>
    <x v="1"/>
    <x v="1"/>
  </r>
  <r>
    <x v="54"/>
    <s v="Cola 6x330ml"/>
    <n v="1"/>
    <n v="1.39"/>
    <n v="1.39"/>
    <s v="Card"/>
    <s v="ALDI"/>
    <s v="Beverage"/>
    <x v="1"/>
    <x v="1"/>
  </r>
  <r>
    <x v="54"/>
    <s v="Pasta Spaghetti"/>
    <n v="1"/>
    <n v="0.23"/>
    <n v="0.23"/>
    <s v="Card"/>
    <s v="ALDI"/>
    <s v="Staple"/>
    <x v="1"/>
    <x v="1"/>
  </r>
  <r>
    <x v="54"/>
    <s v="Door hook"/>
    <n v="1"/>
    <n v="4"/>
    <n v="4"/>
    <s v="Card"/>
    <s v="Wilko"/>
    <s v="Homeware"/>
    <x v="9"/>
    <x v="0"/>
  </r>
  <r>
    <x v="54"/>
    <s v="Quilted tissue toilet roll"/>
    <n v="2"/>
    <n v="3.25"/>
    <n v="6.5"/>
    <s v="Card"/>
    <s v="Wilko"/>
    <s v="Toiletries"/>
    <x v="3"/>
    <x v="0"/>
  </r>
  <r>
    <x v="54"/>
    <s v="Household Towel"/>
    <n v="2"/>
    <n v="2.5"/>
    <n v="5"/>
    <s v="Card"/>
    <s v="Wilko"/>
    <s v="Kitchen ware"/>
    <x v="9"/>
    <x v="0"/>
  </r>
  <r>
    <x v="54"/>
    <s v="Winchster"/>
    <n v="1"/>
    <n v="7"/>
    <n v="7"/>
    <s v="Card"/>
    <s v="Wilko"/>
    <s v="Home decoration"/>
    <x v="9"/>
    <x v="0"/>
  </r>
  <r>
    <x v="54"/>
    <s v="Batch"/>
    <n v="1"/>
    <n v="0.75"/>
    <n v="0.75"/>
    <s v="Card"/>
    <s v="B&amp;M"/>
    <s v="Staple"/>
    <x v="1"/>
    <x v="0"/>
  </r>
  <r>
    <x v="54"/>
    <s v="Wotsits"/>
    <n v="1"/>
    <n v="1.25"/>
    <n v="1.25"/>
    <s v="Card"/>
    <s v="B&amp;M"/>
    <s v="Snack"/>
    <x v="1"/>
    <x v="0"/>
  </r>
  <r>
    <x v="54"/>
    <s v="Deco Glam Side"/>
    <n v="1"/>
    <n v="7"/>
    <n v="7"/>
    <s v="Card"/>
    <s v="B&amp;M"/>
    <s v="Home decoration"/>
    <x v="9"/>
    <x v="0"/>
  </r>
  <r>
    <x v="55"/>
    <s v="Tube"/>
    <n v="1"/>
    <n v="1.2"/>
    <n v="1.2"/>
    <s v="Oyster Card"/>
    <s v="Tfl"/>
    <s v="Tube"/>
    <x v="0"/>
    <x v="1"/>
  </r>
  <r>
    <x v="55"/>
    <s v="Tube"/>
    <n v="1"/>
    <n v="1.2"/>
    <n v="1.2"/>
    <s v="Oyster Card"/>
    <s v="Tfl"/>
    <s v="Tube"/>
    <x v="0"/>
    <x v="0"/>
  </r>
  <r>
    <x v="55"/>
    <s v="Tube"/>
    <n v="1"/>
    <n v="1.1499999999999999"/>
    <n v="1.1499999999999999"/>
    <s v="Oyster Card"/>
    <s v="Tfl"/>
    <s v="Tube"/>
    <x v="0"/>
    <x v="1"/>
  </r>
  <r>
    <x v="55"/>
    <s v="Tube"/>
    <n v="1"/>
    <n v="1.1499999999999999"/>
    <n v="1.1499999999999999"/>
    <s v="Oyster Card"/>
    <s v="Tfl"/>
    <s v="Tube"/>
    <x v="0"/>
    <x v="0"/>
  </r>
  <r>
    <x v="55"/>
    <s v="Moive Ticket"/>
    <n v="2"/>
    <n v="3.99"/>
    <n v="7.98"/>
    <s v="Card"/>
    <s v="VUE"/>
    <s v="Movie"/>
    <x v="10"/>
    <x v="0"/>
  </r>
  <r>
    <x v="55"/>
    <s v="Popcorn"/>
    <n v="1"/>
    <n v="5.69"/>
    <n v="5.69"/>
    <s v="Card"/>
    <s v="VUE"/>
    <s v="Snack"/>
    <x v="1"/>
    <x v="1"/>
  </r>
  <r>
    <x v="55"/>
    <s v="Whiskey"/>
    <n v="1"/>
    <n v="13"/>
    <n v="13"/>
    <s v="Card"/>
    <s v="Waitrose"/>
    <s v="Beverage"/>
    <x v="1"/>
    <x v="1"/>
  </r>
  <r>
    <x v="55"/>
    <s v="Vietnamese cuisine"/>
    <n v="1"/>
    <n v="22"/>
    <n v="22"/>
    <s v="Card"/>
    <s v="Phota"/>
    <s v="Veitnamese cuisine"/>
    <x v="4"/>
    <x v="1"/>
  </r>
  <r>
    <x v="56"/>
    <s v="Fast Food"/>
    <n v="1"/>
    <n v="8.08"/>
    <n v="8.08"/>
    <s v="Card"/>
    <s v="Taco Bell"/>
    <s v="Fast Food"/>
    <x v="4"/>
    <x v="1"/>
  </r>
  <r>
    <x v="56"/>
    <s v="Tube"/>
    <n v="2"/>
    <n v="2.0499999999999998"/>
    <n v="4.0999999999999996"/>
    <s v="Oyster Card"/>
    <s v="Tfl"/>
    <s v="Tube"/>
    <x v="0"/>
    <x v="1"/>
  </r>
  <r>
    <x v="56"/>
    <s v="Tube"/>
    <n v="2"/>
    <n v="2.0499999999999998"/>
    <n v="4.0999999999999996"/>
    <s v="Oyster Card"/>
    <s v="Tfl"/>
    <s v="Tube"/>
    <x v="0"/>
    <x v="0"/>
  </r>
  <r>
    <x v="56"/>
    <s v="Gift card"/>
    <n v="1"/>
    <n v="3.5"/>
    <n v="3.5"/>
    <s v="Card"/>
    <s v="Paper Chase"/>
    <s v="Gift"/>
    <x v="6"/>
    <x v="0"/>
  </r>
  <r>
    <x v="56"/>
    <s v="Board game café"/>
    <n v="1"/>
    <n v="5"/>
    <n v="5"/>
    <s v="Card"/>
    <s v="Bad moon"/>
    <s v="Board game"/>
    <x v="10"/>
    <x v="1"/>
  </r>
  <r>
    <x v="56"/>
    <s v="Board game café"/>
    <n v="1"/>
    <n v="5"/>
    <n v="5"/>
    <s v="Card"/>
    <s v="Bad moon"/>
    <s v="Board game"/>
    <x v="10"/>
    <x v="0"/>
  </r>
  <r>
    <x v="56"/>
    <s v="Ramen"/>
    <n v="1"/>
    <n v="12.32"/>
    <n v="12.32"/>
    <s v="Card"/>
    <s v="Hakata Ramen Bar"/>
    <s v="Japanese cuisine"/>
    <x v="4"/>
    <x v="1"/>
  </r>
  <r>
    <x v="56"/>
    <s v="Ramen"/>
    <n v="1"/>
    <n v="12.32"/>
    <n v="12.32"/>
    <s v="Card"/>
    <s v="Hakata Ramen Bar"/>
    <s v="Japanese cuisine"/>
    <x v="4"/>
    <x v="0"/>
  </r>
  <r>
    <x v="57"/>
    <s v="Electric Bill"/>
    <n v="1"/>
    <n v="76.75"/>
    <n v="76.75"/>
    <s v="Card"/>
    <s v="Bulb Energy"/>
    <s v="Electric"/>
    <x v="7"/>
    <x v="0"/>
  </r>
  <r>
    <x v="57"/>
    <s v="Internet"/>
    <n v="1"/>
    <n v="35"/>
    <n v="35"/>
    <s v="Card"/>
    <s v="Hyperoptic"/>
    <s v="Internet"/>
    <x v="7"/>
    <x v="0"/>
  </r>
  <r>
    <x v="58"/>
    <s v="Tube"/>
    <n v="2"/>
    <n v="2.0499999999999998"/>
    <n v="4.0999999999999996"/>
    <s v="Oyster Card"/>
    <s v="Tfl"/>
    <s v="Tube"/>
    <x v="0"/>
    <x v="0"/>
  </r>
  <r>
    <x v="58"/>
    <s v="Tube"/>
    <n v="2"/>
    <n v="2.0499999999999998"/>
    <n v="4.0999999999999996"/>
    <s v="Oyster Card"/>
    <s v="Tfl"/>
    <s v="Tube"/>
    <x v="0"/>
    <x v="1"/>
  </r>
  <r>
    <x v="58"/>
    <s v="Bubble Tea"/>
    <n v="1"/>
    <n v="4.55"/>
    <n v="4.55"/>
    <s v="Card"/>
    <s v="Cuppacha"/>
    <s v="Sweets"/>
    <x v="4"/>
    <x v="0"/>
  </r>
  <r>
    <x v="58"/>
    <s v="Femfrsh Sooth Wash"/>
    <n v="1"/>
    <n v="2.75"/>
    <n v="2.75"/>
    <s v="Gift Card"/>
    <s v="Boots"/>
    <s v="Toiletries"/>
    <x v="3"/>
    <x v="0"/>
  </r>
  <r>
    <x v="58"/>
    <s v="Dental Floss"/>
    <n v="1"/>
    <n v="1.5"/>
    <n v="1.5"/>
    <s v="Gift Card"/>
    <s v="Boots"/>
    <s v="Toiletries"/>
    <x v="3"/>
    <x v="0"/>
  </r>
  <r>
    <x v="58"/>
    <s v="SamYang Hot Chicken Ramyun"/>
    <n v="1"/>
    <n v="4.49"/>
    <n v="4.49"/>
    <s v="Card"/>
    <s v="Oseyo"/>
    <s v="Instant Food"/>
    <x v="1"/>
    <x v="1"/>
  </r>
  <r>
    <x v="58"/>
    <s v="Black Tapioca"/>
    <n v="1"/>
    <n v="2.29"/>
    <n v="2.29"/>
    <s v="Card"/>
    <s v="Oseyo"/>
    <s v="Sweets"/>
    <x v="4"/>
    <x v="1"/>
  </r>
  <r>
    <x v="58"/>
    <s v="Japanese cuisine"/>
    <n v="1"/>
    <n v="24.84"/>
    <n v="24.84"/>
    <s v="Card"/>
    <s v="Shackfuyu"/>
    <s v="Japanese cuisine"/>
    <x v="4"/>
    <x v="1"/>
  </r>
  <r>
    <x v="58"/>
    <s v="Japanese cuisine"/>
    <n v="1"/>
    <n v="24.84"/>
    <n v="24.84"/>
    <s v="Card"/>
    <s v="Shackfuyu"/>
    <s v="Japanese cuisine"/>
    <x v="4"/>
    <x v="0"/>
  </r>
  <r>
    <x v="59"/>
    <s v="Tube"/>
    <n v="2"/>
    <n v="2.0499999999999998"/>
    <n v="4.0999999999999996"/>
    <s v="Oyster Card"/>
    <s v="Tfl"/>
    <s v="Tube"/>
    <x v="0"/>
    <x v="1"/>
  </r>
  <r>
    <x v="59"/>
    <s v="Tube"/>
    <n v="2"/>
    <n v="2.0499999999999998"/>
    <n v="4.0999999999999996"/>
    <s v="Oyster Card"/>
    <s v="Tfl"/>
    <s v="Tube"/>
    <x v="0"/>
    <x v="0"/>
  </r>
  <r>
    <x v="59"/>
    <s v="Bus"/>
    <n v="2"/>
    <n v="1.65"/>
    <n v="3.3"/>
    <s v="Card"/>
    <s v="Tfl"/>
    <s v="Bus"/>
    <x v="0"/>
    <x v="1"/>
  </r>
  <r>
    <x v="59"/>
    <s v="Bus"/>
    <n v="1"/>
    <n v="1.65"/>
    <n v="1.65"/>
    <s v="Card"/>
    <s v="Tfl"/>
    <s v="Bus"/>
    <x v="0"/>
    <x v="0"/>
  </r>
  <r>
    <x v="59"/>
    <s v="Japanese cuisine"/>
    <n v="1"/>
    <n v="15.2"/>
    <n v="15.2"/>
    <s v="Card"/>
    <s v="Eat Tokyo"/>
    <s v="Japanese cuisine"/>
    <x v="4"/>
    <x v="1"/>
  </r>
  <r>
    <x v="59"/>
    <s v="Japanese cuisine"/>
    <n v="1"/>
    <n v="15.2"/>
    <n v="15.2"/>
    <s v="Card"/>
    <s v="Eat Tokyo"/>
    <s v="Japanese cuisine"/>
    <x v="4"/>
    <x v="0"/>
  </r>
  <r>
    <x v="59"/>
    <s v="Bubble Tea"/>
    <n v="1"/>
    <n v="5.75"/>
    <n v="5.75"/>
    <s v="Card"/>
    <s v="Machi Machi"/>
    <s v="Sweets"/>
    <x v="4"/>
    <x v="0"/>
  </r>
  <r>
    <x v="60"/>
    <s v="Eggs Caged 15pk"/>
    <n v="1"/>
    <n v="1.35"/>
    <n v="1.35"/>
    <s v="Card"/>
    <s v="ALDI"/>
    <s v="Dairy"/>
    <x v="1"/>
    <x v="1"/>
  </r>
  <r>
    <x v="60"/>
    <s v="Milk Whole"/>
    <n v="1"/>
    <n v="1.45"/>
    <n v="1.45"/>
    <s v="Card"/>
    <s v="ALDI"/>
    <s v="Dairy"/>
    <x v="1"/>
    <x v="1"/>
  </r>
  <r>
    <x v="60"/>
    <s v="Lemons"/>
    <n v="1"/>
    <n v="0.5"/>
    <n v="0.5"/>
    <s v="Card"/>
    <s v="ALDI"/>
    <s v="Fruit"/>
    <x v="1"/>
    <x v="1"/>
  </r>
  <r>
    <x v="61"/>
    <s v="Tube"/>
    <n v="2"/>
    <n v="2.0499999999999998"/>
    <n v="4.0999999999999996"/>
    <s v="Oyster Card"/>
    <s v="Tfl"/>
    <s v="Tube"/>
    <x v="0"/>
    <x v="1"/>
  </r>
  <r>
    <x v="61"/>
    <s v="Tube"/>
    <n v="2"/>
    <n v="2.0499999999999998"/>
    <n v="4.0999999999999996"/>
    <s v="Oyster Card"/>
    <s v="Tfl"/>
    <s v="Tube"/>
    <x v="0"/>
    <x v="0"/>
  </r>
  <r>
    <x v="61"/>
    <s v="Tube"/>
    <n v="1"/>
    <n v="1.1499999999999999"/>
    <n v="1.1499999999999999"/>
    <s v="Oyster Card"/>
    <s v="Tfl"/>
    <s v="Tube"/>
    <x v="0"/>
    <x v="1"/>
  </r>
  <r>
    <x v="61"/>
    <s v="Tube"/>
    <n v="1"/>
    <n v="1.1499999999999999"/>
    <n v="1.1499999999999999"/>
    <s v="Oyster Card"/>
    <s v="Tfl"/>
    <s v="Tube"/>
    <x v="0"/>
    <x v="0"/>
  </r>
  <r>
    <x v="61"/>
    <s v="Cruise"/>
    <n v="1"/>
    <n v="15.34"/>
    <n v="15.34"/>
    <s v="Card"/>
    <s v="Circular Cruise"/>
    <s v="Tour"/>
    <x v="10"/>
    <x v="0"/>
  </r>
  <r>
    <x v="61"/>
    <s v="Donut"/>
    <n v="1"/>
    <n v="2.4500000000000002"/>
    <n v="2.4500000000000002"/>
    <s v="Card"/>
    <s v="Krispy Kreme"/>
    <s v="Sweets"/>
    <x v="4"/>
    <x v="0"/>
  </r>
  <r>
    <x v="61"/>
    <s v="Beer"/>
    <n v="1"/>
    <n v="6.8"/>
    <n v="6.8"/>
    <s v="Card"/>
    <s v="The Miller"/>
    <s v="Pub"/>
    <x v="4"/>
    <x v="1"/>
  </r>
  <r>
    <x v="61"/>
    <s v="White + fries"/>
    <n v="1"/>
    <n v="11"/>
    <n v="11"/>
    <s v="Card"/>
    <s v="The Miller"/>
    <s v="Pub"/>
    <x v="4"/>
    <x v="0"/>
  </r>
  <r>
    <x v="61"/>
    <s v="Dinner"/>
    <n v="1"/>
    <n v="39.950000000000003"/>
    <n v="39.950000000000003"/>
    <s v="Card"/>
    <s v="Makiya"/>
    <s v="Japanese cuisine"/>
    <x v="4"/>
    <x v="0"/>
  </r>
  <r>
    <x v="62"/>
    <s v="Apple I-cloud"/>
    <n v="1"/>
    <n v="2.4900000000000002"/>
    <n v="2.4900000000000002"/>
    <s v="Card"/>
    <s v="Apple"/>
    <s v="Cloud"/>
    <x v="11"/>
    <x v="0"/>
  </r>
  <r>
    <x v="62"/>
    <s v="Lunch"/>
    <n v="1"/>
    <n v="7.8800000000000008"/>
    <n v="7.8800000000000008"/>
    <s v="Card"/>
    <s v="McDonalds"/>
    <s v="Fast Food"/>
    <x v="4"/>
    <x v="0"/>
  </r>
  <r>
    <x v="62"/>
    <s v="Bus"/>
    <n v="2"/>
    <n v="1.65"/>
    <n v="3.3"/>
    <s v="Card"/>
    <s v="Tfl"/>
    <s v="Bus"/>
    <x v="0"/>
    <x v="0"/>
  </r>
  <r>
    <x v="62"/>
    <s v="Bus"/>
    <n v="2"/>
    <n v="1.65"/>
    <n v="3.3"/>
    <s v="Card"/>
    <s v="Tfl"/>
    <s v="Bus"/>
    <x v="0"/>
    <x v="1"/>
  </r>
  <r>
    <x v="62"/>
    <s v="Green Grapes"/>
    <n v="1"/>
    <n v="1.36"/>
    <n v="1.36"/>
    <s v="Card"/>
    <s v="Morrisons"/>
    <s v="Gathering"/>
    <x v="10"/>
    <x v="1"/>
  </r>
  <r>
    <x v="62"/>
    <s v="White Grapefruit"/>
    <n v="2"/>
    <n v="0.49"/>
    <n v="0.98"/>
    <s v="Card"/>
    <s v="Morrisons"/>
    <s v="Gathering"/>
    <x v="10"/>
    <x v="1"/>
  </r>
  <r>
    <x v="62"/>
    <s v="White wine"/>
    <n v="1"/>
    <n v="6"/>
    <n v="6"/>
    <s v="Card"/>
    <s v="Morrisons"/>
    <s v="Gathering"/>
    <x v="10"/>
    <x v="1"/>
  </r>
  <r>
    <x v="63"/>
    <s v="Bus"/>
    <n v="2"/>
    <n v="1.65"/>
    <n v="3.3"/>
    <s v="Card"/>
    <s v="Tfl"/>
    <s v="Bus"/>
    <x v="0"/>
    <x v="1"/>
  </r>
  <r>
    <x v="63"/>
    <s v="Bus"/>
    <n v="2"/>
    <n v="1.65"/>
    <n v="3.3"/>
    <s v="Card"/>
    <s v="Tfl"/>
    <s v="Bus"/>
    <x v="0"/>
    <x v="0"/>
  </r>
  <r>
    <x v="63"/>
    <s v="Strawberry"/>
    <n v="1"/>
    <n v="1"/>
    <n v="1"/>
    <s v="Card"/>
    <s v="Market"/>
    <s v="Fruit"/>
    <x v="1"/>
    <x v="0"/>
  </r>
  <r>
    <x v="63"/>
    <s v="Blueberry"/>
    <n v="1"/>
    <n v="1"/>
    <n v="1"/>
    <s v="Card"/>
    <s v="Market"/>
    <s v="Fruit"/>
    <x v="1"/>
    <x v="0"/>
  </r>
  <r>
    <x v="63"/>
    <s v="Electric Blanket"/>
    <n v="1"/>
    <n v="15"/>
    <n v="15"/>
    <s v="Card"/>
    <s v="Amazon"/>
    <s v="Homeware"/>
    <x v="9"/>
    <x v="0"/>
  </r>
  <r>
    <x v="63"/>
    <s v="Cheque for Driving license"/>
    <n v="1"/>
    <n v="43"/>
    <n v="43"/>
    <s v="Bank Transfer"/>
    <s v="DVLA"/>
    <s v="Driving License"/>
    <x v="6"/>
    <x v="1"/>
  </r>
  <r>
    <x v="64"/>
    <s v="Bus"/>
    <n v="2"/>
    <n v="1.65"/>
    <n v="3.3"/>
    <s v="Card"/>
    <s v="Tfl"/>
    <s v="Bus"/>
    <x v="0"/>
    <x v="0"/>
  </r>
  <r>
    <x v="64"/>
    <s v="Bus"/>
    <n v="2"/>
    <n v="1.65"/>
    <n v="3.3"/>
    <s v="Card"/>
    <s v="Tfl"/>
    <s v="Bus"/>
    <x v="0"/>
    <x v="1"/>
  </r>
  <r>
    <x v="64"/>
    <s v="2ltr food storage 3pk"/>
    <n v="1"/>
    <n v="3"/>
    <n v="3"/>
    <s v="Card"/>
    <s v="Dunelm"/>
    <s v="Homeware"/>
    <x v="9"/>
    <x v="1"/>
  </r>
  <r>
    <x v="64"/>
    <s v="Round Silicone Ice Cube Maker"/>
    <n v="1"/>
    <n v="6"/>
    <n v="6"/>
    <s v="Card"/>
    <s v="Dunelm"/>
    <s v="Homeware"/>
    <x v="9"/>
    <x v="1"/>
  </r>
  <r>
    <x v="64"/>
    <s v="Mushroom fish ball"/>
    <n v="1"/>
    <n v="3.95"/>
    <n v="3.95"/>
    <s v="Card"/>
    <s v="Wing Yip"/>
    <s v="Frozen Food"/>
    <x v="1"/>
    <x v="0"/>
  </r>
  <r>
    <x v="64"/>
    <s v="Udon noodles"/>
    <n v="1"/>
    <n v="3.75"/>
    <n v="3.75"/>
    <s v="Card"/>
    <s v="Wing Yip"/>
    <s v="Staple"/>
    <x v="1"/>
    <x v="0"/>
  </r>
  <r>
    <x v="64"/>
    <s v="Chicken bun"/>
    <n v="1"/>
    <n v="2.95"/>
    <n v="2.95"/>
    <s v="Card"/>
    <s v="Wing Yip"/>
    <s v="Frozen Food"/>
    <x v="1"/>
    <x v="0"/>
  </r>
  <r>
    <x v="64"/>
    <s v="JiangXi vermicelli"/>
    <n v="1"/>
    <n v="1.4"/>
    <n v="1.4"/>
    <s v="Card"/>
    <s v="Wing Yip"/>
    <s v="Staple"/>
    <x v="1"/>
    <x v="0"/>
  </r>
  <r>
    <x v="64"/>
    <s v="Sieuw Mai Pork"/>
    <n v="1"/>
    <n v="6.95"/>
    <n v="6.95"/>
    <s v="Card"/>
    <s v="Wing Yip"/>
    <s v="Frozen Food"/>
    <x v="1"/>
    <x v="0"/>
  </r>
  <r>
    <x v="64"/>
    <s v="Fishwell swt potato noodle"/>
    <n v="1"/>
    <n v="2.38"/>
    <n v="2.38"/>
    <s v="Card"/>
    <s v="Wing Yip"/>
    <s v="Staple"/>
    <x v="1"/>
    <x v="0"/>
  </r>
  <r>
    <x v="64"/>
    <s v="Wonton"/>
    <n v="1"/>
    <n v="6.95"/>
    <n v="6.95"/>
    <s v="Card"/>
    <s v="Wing Yip"/>
    <s v="Frozen Food"/>
    <x v="1"/>
    <x v="0"/>
  </r>
  <r>
    <x v="64"/>
    <s v="Seafood Tofu"/>
    <n v="1"/>
    <n v="5.5"/>
    <n v="5.5"/>
    <s v="Card"/>
    <s v="Wing Yip"/>
    <s v="Frozen Food"/>
    <x v="1"/>
    <x v="0"/>
  </r>
  <r>
    <x v="64"/>
    <s v="Fresh Pak Choi"/>
    <n v="1"/>
    <n v="2.97"/>
    <n v="2.97"/>
    <s v="Card"/>
    <s v="Wing Yip"/>
    <s v="Vegetable"/>
    <x v="1"/>
    <x v="0"/>
  </r>
  <r>
    <x v="64"/>
    <s v="Fried tofu"/>
    <n v="1"/>
    <n v="1.8"/>
    <n v="1.8"/>
    <s v="Card"/>
    <s v="Wing Yip"/>
    <s v="Frozen Food"/>
    <x v="1"/>
    <x v="0"/>
  </r>
  <r>
    <x v="64"/>
    <s v="Imperial Rice Vermicelli"/>
    <n v="1"/>
    <n v="1.69"/>
    <n v="1.69"/>
    <s v="Card"/>
    <s v="Wing Yip"/>
    <s v="Staple"/>
    <x v="1"/>
    <x v="0"/>
  </r>
  <r>
    <x v="65"/>
    <s v="crème fraiche"/>
    <n v="1"/>
    <n v="1.1499999999999999"/>
    <n v="1.1499999999999999"/>
    <s v="Card"/>
    <s v="ASDA"/>
    <s v="Sauce"/>
    <x v="1"/>
    <x v="0"/>
  </r>
  <r>
    <x v="65"/>
    <s v="Whipp Cream"/>
    <n v="1"/>
    <n v="1.25"/>
    <n v="1.25"/>
    <s v="Card"/>
    <s v="ASDA"/>
    <s v="Baking"/>
    <x v="1"/>
    <x v="0"/>
  </r>
  <r>
    <x v="65"/>
    <s v="Mushrooms"/>
    <n v="1"/>
    <n v="0.95"/>
    <n v="0.95"/>
    <s v="Card"/>
    <s v="ASDA"/>
    <s v="Vegetable"/>
    <x v="1"/>
    <x v="0"/>
  </r>
  <r>
    <x v="65"/>
    <s v="Brown Sugar"/>
    <n v="1"/>
    <n v="0.95"/>
    <n v="0.95"/>
    <s v="Card"/>
    <s v="ASDA"/>
    <s v="Baking"/>
    <x v="1"/>
    <x v="0"/>
  </r>
  <r>
    <x v="65"/>
    <s v="Crisps"/>
    <n v="1"/>
    <n v="1.5"/>
    <n v="1.5"/>
    <s v="Card"/>
    <s v="ASDA"/>
    <s v="Snack"/>
    <x v="1"/>
    <x v="0"/>
  </r>
  <r>
    <x v="65"/>
    <s v="Herbsspices"/>
    <n v="1"/>
    <n v="0.7"/>
    <n v="0.7"/>
    <s v="Card"/>
    <s v="ASDA"/>
    <s v="Spice"/>
    <x v="1"/>
    <x v="0"/>
  </r>
  <r>
    <x v="65"/>
    <s v="Vegetable Stock"/>
    <n v="1"/>
    <n v="0.6"/>
    <n v="0.6"/>
    <s v="Card"/>
    <s v="ASDA"/>
    <s v="Spice"/>
    <x v="1"/>
    <x v="0"/>
  </r>
  <r>
    <x v="65"/>
    <s v="Boudoir"/>
    <n v="1"/>
    <n v="0.95"/>
    <n v="0.95"/>
    <s v="Card"/>
    <s v="ASDA"/>
    <s v="Baking"/>
    <x v="1"/>
    <x v="0"/>
  </r>
  <r>
    <x v="65"/>
    <s v="Conti Cheese"/>
    <n v="1"/>
    <n v="1.5"/>
    <n v="1.5"/>
    <s v="Card"/>
    <s v="ASDA"/>
    <s v="Baking"/>
    <x v="1"/>
    <x v="0"/>
  </r>
  <r>
    <x v="65"/>
    <s v="Air Ticket (to Belfast)"/>
    <n v="1"/>
    <n v="121.44"/>
    <n v="121.44"/>
    <s v="Card"/>
    <s v="Easy Jet"/>
    <s v="Air Ticket"/>
    <x v="12"/>
    <x v="0"/>
  </r>
  <r>
    <x v="65"/>
    <s v="Airbnb (Belfast 3days)"/>
    <n v="1"/>
    <n v="150"/>
    <n v="150"/>
    <s v="Card"/>
    <s v="Airbnb"/>
    <s v="Travel Accommodation"/>
    <x v="12"/>
    <x v="0"/>
  </r>
  <r>
    <x v="66"/>
    <s v="Lunch"/>
    <n v="1"/>
    <n v="17.600000000000001"/>
    <n v="17.600000000000001"/>
    <s v="Bank Transfer"/>
    <s v="N/A"/>
    <s v="Fast Food"/>
    <x v="4"/>
    <x v="1"/>
  </r>
  <r>
    <x v="66"/>
    <s v="Mahjong"/>
    <n v="1"/>
    <n v="30"/>
    <n v="30"/>
    <s v="Bank Transfer"/>
    <s v="N/A"/>
    <s v="Gathering"/>
    <x v="10"/>
    <x v="1"/>
  </r>
  <r>
    <x v="66"/>
    <s v="Online Course"/>
    <n v="1"/>
    <n v="16.989999999999998"/>
    <n v="16.989999999999998"/>
    <s v="Card"/>
    <s v="Udemy"/>
    <s v="Educate"/>
    <x v="6"/>
    <x v="1"/>
  </r>
  <r>
    <x v="67"/>
    <s v="Cucumber"/>
    <n v="1"/>
    <n v="0.69"/>
    <n v="0.69"/>
    <s v="Card"/>
    <s v="Morrisons"/>
    <s v="Vegetable"/>
    <x v="1"/>
    <x v="1"/>
  </r>
  <r>
    <x v="67"/>
    <s v="Ginger"/>
    <n v="1"/>
    <n v="0.91"/>
    <n v="0.91"/>
    <s v="Card"/>
    <s v="Morrisons"/>
    <s v="Vegetable"/>
    <x v="1"/>
    <x v="1"/>
  </r>
  <r>
    <x v="67"/>
    <s v="Deep pan Pizza"/>
    <n v="1"/>
    <n v="0.89"/>
    <n v="0.89"/>
    <s v="Card"/>
    <s v="ALDI"/>
    <s v="Frozen Food"/>
    <x v="1"/>
    <x v="1"/>
  </r>
  <r>
    <x v="67"/>
    <s v="Chicken Legs"/>
    <n v="1"/>
    <n v="1.99"/>
    <n v="1.99"/>
    <s v="Card"/>
    <s v="ALDI"/>
    <s v="Meat"/>
    <x v="1"/>
    <x v="1"/>
  </r>
  <r>
    <x v="67"/>
    <s v="Chicken Wings"/>
    <n v="1"/>
    <n v="1.99"/>
    <n v="1.99"/>
    <s v="Card"/>
    <s v="ALDI"/>
    <s v="Meat"/>
    <x v="1"/>
    <x v="1"/>
  </r>
  <r>
    <x v="67"/>
    <s v="Spring Onions"/>
    <n v="1"/>
    <n v="0.49"/>
    <n v="0.49"/>
    <s v="Card"/>
    <s v="ALDI"/>
    <s v="Vegetable"/>
    <x v="1"/>
    <x v="1"/>
  </r>
  <r>
    <x v="67"/>
    <s v="Beansprouts"/>
    <n v="1"/>
    <n v="0.95"/>
    <n v="0.95"/>
    <s v="Card"/>
    <s v="ALDI"/>
    <s v="Vegetable"/>
    <x v="1"/>
    <x v="1"/>
  </r>
  <r>
    <x v="67"/>
    <s v="Rice Wine"/>
    <n v="1"/>
    <n v="2"/>
    <n v="2"/>
    <s v="Card"/>
    <s v="Morrisons"/>
    <s v="Sauce"/>
    <x v="1"/>
    <x v="1"/>
  </r>
  <r>
    <x v="67"/>
    <s v="Seasame seeds"/>
    <n v="1"/>
    <n v="1.1499999999999999"/>
    <n v="1.1499999999999999"/>
    <s v="Card"/>
    <s v="Morrisons"/>
    <s v="Spice"/>
    <x v="1"/>
    <x v="1"/>
  </r>
  <r>
    <x v="67"/>
    <s v="Pork Mince"/>
    <n v="1"/>
    <n v="2.19"/>
    <n v="2.19"/>
    <s v="Card"/>
    <s v="Morrisons"/>
    <s v="Meat"/>
    <x v="1"/>
    <x v="1"/>
  </r>
  <r>
    <x v="67"/>
    <s v="Stuffed Pork Ball"/>
    <n v="1"/>
    <n v="6.65"/>
    <n v="6.65"/>
    <s v="Card"/>
    <s v="Loon Fung"/>
    <s v="Frozen Food"/>
    <x v="1"/>
    <x v="1"/>
  </r>
  <r>
    <x v="68"/>
    <s v="Kendermanns Riesling"/>
    <n v="1"/>
    <n v="8.5"/>
    <n v="8.5"/>
    <s v="Card"/>
    <s v="Morrisons"/>
    <s v="Beverage"/>
    <x v="1"/>
    <x v="1"/>
  </r>
  <r>
    <x v="68"/>
    <s v="Tube"/>
    <n v="1"/>
    <n v="4.5999999999999996"/>
    <n v="4.5999999999999996"/>
    <s v="Oyster Card"/>
    <s v="Tfl"/>
    <s v="Tube"/>
    <x v="0"/>
    <x v="1"/>
  </r>
  <r>
    <x v="68"/>
    <s v="Tube"/>
    <n v="1"/>
    <n v="4.5999999999999996"/>
    <n v="4.5999999999999996"/>
    <s v="Oyster Card"/>
    <s v="Tfl"/>
    <s v="Tube"/>
    <x v="0"/>
    <x v="0"/>
  </r>
  <r>
    <x v="68"/>
    <s v="Dinner"/>
    <n v="1"/>
    <n v="20.95"/>
    <n v="20.95"/>
    <s v="Card"/>
    <s v="Seoul Bird"/>
    <s v="Korean cuisine"/>
    <x v="4"/>
    <x v="1"/>
  </r>
  <r>
    <x v="68"/>
    <s v="Tube"/>
    <n v="1"/>
    <n v="2.0499999999999998"/>
    <n v="2.0499999999999998"/>
    <s v="Oyster Card"/>
    <s v="Tfl"/>
    <s v="Tube"/>
    <x v="0"/>
    <x v="1"/>
  </r>
  <r>
    <x v="68"/>
    <s v="Tube"/>
    <n v="1"/>
    <n v="2.0499999999999998"/>
    <n v="2.0499999999999998"/>
    <s v="Oyster Card"/>
    <s v="Tfl"/>
    <s v="Tube"/>
    <x v="0"/>
    <x v="0"/>
  </r>
  <r>
    <x v="69"/>
    <s v="Train ticket (to StAlbans)"/>
    <n v="1"/>
    <n v="4.75"/>
    <n v="4.75"/>
    <s v="Card"/>
    <s v="ThamesLink"/>
    <s v="Train"/>
    <x v="0"/>
    <x v="1"/>
  </r>
  <r>
    <x v="69"/>
    <s v="Train ticket(to StAlbans)"/>
    <n v="1"/>
    <n v="4.75"/>
    <n v="4.75"/>
    <s v="Card"/>
    <s v="ThamesLink"/>
    <s v="Train"/>
    <x v="0"/>
    <x v="0"/>
  </r>
  <r>
    <x v="69"/>
    <s v="Lunch"/>
    <n v="1"/>
    <n v="33.82"/>
    <n v="33.82"/>
    <s v="Card"/>
    <s v="The Waffle House"/>
    <s v="Western cuisine"/>
    <x v="4"/>
    <x v="1"/>
  </r>
  <r>
    <x v="69"/>
    <s v="Grapes"/>
    <n v="1"/>
    <n v="1.27"/>
    <n v="1.27"/>
    <s v="Card"/>
    <s v="Sainsbury's"/>
    <s v="Fruit"/>
    <x v="1"/>
    <x v="0"/>
  </r>
  <r>
    <x v="69"/>
    <s v="Linguine"/>
    <n v="1"/>
    <n v="0.85"/>
    <n v="0.85"/>
    <s v="Card"/>
    <s v="Sainsbury's"/>
    <s v="Staple"/>
    <x v="1"/>
    <x v="0"/>
  </r>
  <r>
    <x v="69"/>
    <s v="Foxs Biscuits"/>
    <n v="1"/>
    <n v="1.25"/>
    <n v="1.25"/>
    <s v="Card"/>
    <s v="Sainsbury's"/>
    <s v="Snack"/>
    <x v="1"/>
    <x v="0"/>
  </r>
  <r>
    <x v="69"/>
    <s v="Nong Shim Ramyun"/>
    <n v="1"/>
    <n v="4.0999999999999996"/>
    <n v="4.0999999999999996"/>
    <s v="Card"/>
    <s v="Sainsbury's"/>
    <s v="Instant Food"/>
    <x v="1"/>
    <x v="0"/>
  </r>
  <r>
    <x v="69"/>
    <s v="Sweet chilli grills"/>
    <n v="1"/>
    <n v="0.65"/>
    <n v="0.65"/>
    <s v="Card"/>
    <s v="Sainsbury's"/>
    <s v="Snack"/>
    <x v="1"/>
    <x v="0"/>
  </r>
  <r>
    <x v="69"/>
    <s v="Gousto"/>
    <n v="1"/>
    <n v="8.24"/>
    <n v="8.24"/>
    <s v="Card"/>
    <s v="Gousto"/>
    <s v="Meal kit"/>
    <x v="1"/>
    <x v="0"/>
  </r>
  <r>
    <x v="70"/>
    <s v="Tube"/>
    <n v="2"/>
    <n v="2.2999999999999998"/>
    <n v="4.5999999999999996"/>
    <s v="Oyster Card"/>
    <s v="Tfl"/>
    <s v="Tube"/>
    <x v="0"/>
    <x v="1"/>
  </r>
  <r>
    <x v="70"/>
    <s v="Tube"/>
    <n v="2"/>
    <n v="2.2999999999999998"/>
    <n v="4.5999999999999996"/>
    <s v="Oyster Card"/>
    <s v="Tfl"/>
    <s v="Tube"/>
    <x v="0"/>
    <x v="0"/>
  </r>
  <r>
    <x v="70"/>
    <s v="Tennis Racket"/>
    <n v="2"/>
    <n v="10"/>
    <n v="20"/>
    <s v="Cash"/>
    <s v="GumTree"/>
    <s v="Sportsware"/>
    <x v="6"/>
    <x v="0"/>
  </r>
  <r>
    <x v="70"/>
    <s v="Tennis ball 6pc"/>
    <n v="1"/>
    <n v="5.75"/>
    <n v="5.75"/>
    <s v="Card"/>
    <s v="Sport Direct"/>
    <s v="Sportsware"/>
    <x v="6"/>
    <x v="0"/>
  </r>
  <r>
    <x v="70"/>
    <s v="ChipolataSausages"/>
    <n v="1"/>
    <n v="1.5299999999999998"/>
    <n v="1.5299999999999998"/>
    <s v="Card"/>
    <s v="LIDL"/>
    <s v="Frozen Food"/>
    <x v="1"/>
    <x v="0"/>
  </r>
  <r>
    <x v="70"/>
    <s v="Riesling Mosel"/>
    <n v="1"/>
    <n v="4.99"/>
    <n v="4.99"/>
    <s v="Card"/>
    <s v="LIDL"/>
    <s v="Beverage"/>
    <x v="1"/>
    <x v="0"/>
  </r>
  <r>
    <x v="70"/>
    <s v="Chocolate Cookies"/>
    <n v="2"/>
    <n v="0.89"/>
    <n v="1.78"/>
    <s v="Card"/>
    <s v="LIDL"/>
    <s v="Snack"/>
    <x v="1"/>
    <x v="0"/>
  </r>
  <r>
    <x v="70"/>
    <s v="Milk Choc Butter Bis"/>
    <n v="2"/>
    <n v="0.89"/>
    <n v="1.78"/>
    <s v="Card"/>
    <s v="LIDL"/>
    <s v="Snack"/>
    <x v="1"/>
    <x v="0"/>
  </r>
  <r>
    <x v="70"/>
    <s v="Caramel Biscuit Bar"/>
    <n v="1"/>
    <n v="0.79"/>
    <n v="0.79"/>
    <s v="Card"/>
    <s v="LIDL"/>
    <s v="Snack"/>
    <x v="1"/>
    <x v="0"/>
  </r>
  <r>
    <x v="70"/>
    <s v="Honey peanuts"/>
    <n v="1"/>
    <n v="0.85"/>
    <n v="0.85"/>
    <s v="Card"/>
    <s v="LIDL"/>
    <s v="Snack"/>
    <x v="1"/>
    <x v="0"/>
  </r>
  <r>
    <x v="70"/>
    <s v="Peeled Tomatoes"/>
    <n v="1"/>
    <n v="0.4"/>
    <n v="0.4"/>
    <s v="Card"/>
    <s v="LIDL"/>
    <s v="Canned"/>
    <x v="1"/>
    <x v="0"/>
  </r>
  <r>
    <x v="70"/>
    <s v="Dinner"/>
    <n v="1"/>
    <n v="15.5"/>
    <n v="15.5"/>
    <s v="Card"/>
    <s v="ChickenLand"/>
    <s v="Fast Food"/>
    <x v="4"/>
    <x v="0"/>
  </r>
  <r>
    <x v="70"/>
    <s v="Skincare"/>
    <n v="1"/>
    <n v="26.12"/>
    <n v="26.12"/>
    <s v="Card"/>
    <s v="LookFantastic"/>
    <s v="Skincare"/>
    <x v="3"/>
    <x v="0"/>
  </r>
  <r>
    <x v="71"/>
    <s v="Lemons"/>
    <n v="1"/>
    <n v="0.5"/>
    <n v="0.5"/>
    <s v="Card"/>
    <s v="ALDI"/>
    <s v="Fruit"/>
    <x v="1"/>
    <x v="0"/>
  </r>
  <r>
    <x v="71"/>
    <s v="Handwash"/>
    <n v="1"/>
    <n v="0.69"/>
    <n v="0.69"/>
    <s v="Card"/>
    <s v="ALDI"/>
    <s v="Cleaning supplies"/>
    <x v="9"/>
    <x v="0"/>
  </r>
  <r>
    <x v="71"/>
    <s v="Sourdough"/>
    <n v="1"/>
    <n v="1.39"/>
    <n v="1.39"/>
    <s v="Card"/>
    <s v="ALDI"/>
    <s v="Dairy"/>
    <x v="1"/>
    <x v="0"/>
  </r>
  <r>
    <x v="71"/>
    <s v="Orange"/>
    <n v="1"/>
    <n v="1.79"/>
    <n v="1.79"/>
    <s v="Card"/>
    <s v="ALDI"/>
    <s v="Fruit"/>
    <x v="1"/>
    <x v="0"/>
  </r>
  <r>
    <x v="71"/>
    <s v="Family Handwash"/>
    <n v="1"/>
    <n v="0.55000000000000004"/>
    <n v="0.55000000000000004"/>
    <s v="Card"/>
    <s v="ALDI"/>
    <s v="Cleaning supplies"/>
    <x v="9"/>
    <x v="0"/>
  </r>
  <r>
    <x v="71"/>
    <s v="Family Hair Care"/>
    <n v="1"/>
    <n v="0.69"/>
    <n v="0.69"/>
    <s v="Card"/>
    <s v="ALDI"/>
    <s v="Toiletries"/>
    <x v="3"/>
    <x v="0"/>
  </r>
  <r>
    <x v="71"/>
    <s v="Flavrd Still Water"/>
    <n v="1"/>
    <n v="0.45"/>
    <n v="0.45"/>
    <s v="Card"/>
    <s v="ALDI"/>
    <s v="Beverage"/>
    <x v="1"/>
    <x v="0"/>
  </r>
  <r>
    <x v="72"/>
    <s v="Wilko Liquid DW"/>
    <n v="3"/>
    <n v="0.83333333333333337"/>
    <n v="2.5"/>
    <s v="Card"/>
    <s v="Wilko"/>
    <s v="Cleaning supplies"/>
    <x v="9"/>
    <x v="0"/>
  </r>
  <r>
    <x v="72"/>
    <s v="Raid Ant Bait"/>
    <n v="1"/>
    <n v="3.5"/>
    <n v="3.5"/>
    <s v="Card"/>
    <s v="Wilko"/>
    <s v="Cleaning supplies"/>
    <x v="9"/>
    <x v="0"/>
  </r>
  <r>
    <x v="72"/>
    <s v="Mens Charc Face"/>
    <n v="1"/>
    <n v="2.1"/>
    <n v="2.1"/>
    <s v="Card"/>
    <s v="Wilko"/>
    <s v="Skincare"/>
    <x v="3"/>
    <x v="0"/>
  </r>
  <r>
    <x v="72"/>
    <s v="Cabbage sweetheart"/>
    <n v="1"/>
    <n v="0.55000000000000004"/>
    <n v="0.55000000000000004"/>
    <s v="Card"/>
    <s v="ALDI"/>
    <s v="Vegetable"/>
    <x v="1"/>
    <x v="0"/>
  </r>
  <r>
    <x v="72"/>
    <s v="Pasta Penne 500g"/>
    <n v="1"/>
    <n v="0.69"/>
    <n v="0.69"/>
    <s v="Card"/>
    <s v="ALDI"/>
    <s v="Staple"/>
    <x v="1"/>
    <x v="0"/>
  </r>
  <r>
    <x v="72"/>
    <s v="Lemons"/>
    <n v="1"/>
    <n v="0.5"/>
    <n v="0.5"/>
    <s v="Card"/>
    <s v="ALDI"/>
    <s v="Fruit"/>
    <x v="1"/>
    <x v="0"/>
  </r>
  <r>
    <x v="72"/>
    <s v="Vegan Rolls"/>
    <n v="1"/>
    <n v="1.19"/>
    <n v="1.19"/>
    <s v="Card"/>
    <s v="ALDI"/>
    <s v="Frozen Food"/>
    <x v="1"/>
    <x v="0"/>
  </r>
  <r>
    <x v="72"/>
    <s v="Seafood Sticks"/>
    <n v="1"/>
    <n v="0.79"/>
    <n v="0.79"/>
    <s v="Card"/>
    <s v="ALDI"/>
    <s v="Frozen Food"/>
    <x v="1"/>
    <x v="0"/>
  </r>
  <r>
    <x v="72"/>
    <s v="Vegetable Lattices"/>
    <n v="1"/>
    <n v="1.59"/>
    <n v="1.59"/>
    <s v="Card"/>
    <s v="ALDI"/>
    <s v="Frozen Food"/>
    <x v="1"/>
    <x v="0"/>
  </r>
  <r>
    <x v="72"/>
    <s v="Pies 4 pk 600g"/>
    <n v="1"/>
    <n v="1.89"/>
    <n v="1.89"/>
    <s v="Card"/>
    <s v="ALDI"/>
    <s v="Frozen Food"/>
    <x v="1"/>
    <x v="0"/>
  </r>
  <r>
    <x v="72"/>
    <s v="Posting D1 form (Special D by 1)"/>
    <n v="1"/>
    <n v="6.85"/>
    <n v="6.85"/>
    <s v="Card"/>
    <s v="Post Office"/>
    <s v="Postal"/>
    <x v="6"/>
    <x v="1"/>
  </r>
  <r>
    <x v="73"/>
    <s v="Tube"/>
    <n v="2"/>
    <n v="2.0499999999999998"/>
    <n v="4.0999999999999996"/>
    <s v="Oyster Card"/>
    <s v="Tfl"/>
    <s v="Tube"/>
    <x v="0"/>
    <x v="1"/>
  </r>
  <r>
    <x v="73"/>
    <s v="Lunch"/>
    <n v="1"/>
    <n v="22"/>
    <n v="22"/>
    <s v="Bank Transfer"/>
    <s v="Windmill"/>
    <s v="Western cuisine"/>
    <x v="4"/>
    <x v="1"/>
  </r>
  <r>
    <x v="73"/>
    <s v="Hello fresh"/>
    <n v="1"/>
    <n v="4.99"/>
    <n v="4.99"/>
    <s v="Card"/>
    <s v="Hello fresh"/>
    <s v="Meal kit"/>
    <x v="1"/>
    <x v="1"/>
  </r>
  <r>
    <x v="73"/>
    <s v="Skincare"/>
    <n v="1"/>
    <n v="19.54"/>
    <n v="19.54"/>
    <s v="Card"/>
    <s v="Glamstar"/>
    <s v="Skincare"/>
    <x v="3"/>
    <x v="0"/>
  </r>
  <r>
    <x v="74"/>
    <s v="Train to Bristol (4ppl)"/>
    <n v="1"/>
    <n v="179.39"/>
    <n v="179.39"/>
    <s v="Card"/>
    <s v="Trainline"/>
    <s v="Train"/>
    <x v="0"/>
    <x v="0"/>
  </r>
  <r>
    <x v="74"/>
    <s v="Uber"/>
    <n v="1"/>
    <n v="10.15"/>
    <n v="10.15"/>
    <s v="Card"/>
    <s v="Uber"/>
    <s v="Uber"/>
    <x v="0"/>
    <x v="0"/>
  </r>
  <r>
    <x v="74"/>
    <s v="Too good to go"/>
    <n v="1"/>
    <n v="3.99"/>
    <n v="3.99"/>
    <s v="Card"/>
    <s v="FCB Coffee"/>
    <s v="Pastry"/>
    <x v="1"/>
    <x v="0"/>
  </r>
  <r>
    <x v="74"/>
    <s v="Meet fresh"/>
    <n v="1"/>
    <n v="9.8000000000000007"/>
    <n v="9.8000000000000007"/>
    <s v="Card"/>
    <s v="Meet fresh"/>
    <s v="Sweets"/>
    <x v="4"/>
    <x v="0"/>
  </r>
  <r>
    <x v="74"/>
    <s v="Tube"/>
    <n v="2"/>
    <n v="2.0499999999999998"/>
    <n v="4.0999999999999996"/>
    <s v="Oyster Card"/>
    <s v="Tfl"/>
    <s v="Tube"/>
    <x v="0"/>
    <x v="0"/>
  </r>
  <r>
    <x v="74"/>
    <s v="Tube"/>
    <n v="2"/>
    <n v="2.0499999999999998"/>
    <n v="4.0999999999999996"/>
    <s v="Oyster Card"/>
    <s v="Tfl"/>
    <s v="Tube"/>
    <x v="0"/>
    <x v="1"/>
  </r>
  <r>
    <x v="74"/>
    <s v="Tube"/>
    <n v="1"/>
    <n v="1.65"/>
    <n v="1.65"/>
    <s v="Oyster Card"/>
    <s v="Tfl"/>
    <s v="Tube"/>
    <x v="0"/>
    <x v="0"/>
  </r>
  <r>
    <x v="74"/>
    <s v="Tube"/>
    <n v="1"/>
    <n v="1.65"/>
    <n v="1.65"/>
    <s v="Oyster Card"/>
    <s v="Tfl"/>
    <s v="Tube"/>
    <x v="0"/>
    <x v="1"/>
  </r>
  <r>
    <x v="75"/>
    <s v="Mushrooms"/>
    <n v="2"/>
    <n v="0.89"/>
    <n v="1.78"/>
    <s v="Card"/>
    <s v="ALDI"/>
    <s v="Vegetable"/>
    <x v="1"/>
    <x v="1"/>
  </r>
  <r>
    <x v="75"/>
    <s v="Bacon Lardons"/>
    <n v="1"/>
    <n v="1.79"/>
    <n v="1.79"/>
    <s v="Card"/>
    <s v="ALDI"/>
    <s v="Meat"/>
    <x v="1"/>
    <x v="1"/>
  </r>
  <r>
    <x v="75"/>
    <s v="Ham cheese platter"/>
    <n v="1"/>
    <n v="1.79"/>
    <n v="1.79"/>
    <s v="Card"/>
    <s v="ALDI"/>
    <s v="Snack"/>
    <x v="1"/>
    <x v="1"/>
  </r>
  <r>
    <x v="75"/>
    <s v="Brussel Sprouts"/>
    <n v="1"/>
    <n v="0.95"/>
    <n v="0.95"/>
    <s v="Card"/>
    <s v="ALDI"/>
    <s v="Vegetable"/>
    <x v="1"/>
    <x v="1"/>
  </r>
  <r>
    <x v="75"/>
    <s v="Rosemary crackers"/>
    <n v="1"/>
    <n v="1.29"/>
    <n v="1.29"/>
    <s v="Card"/>
    <s v="Morrisons"/>
    <s v="Snack"/>
    <x v="1"/>
    <x v="1"/>
  </r>
  <r>
    <x v="75"/>
    <s v="Crumpton Oaks"/>
    <n v="1"/>
    <n v="2.1"/>
    <n v="2.1"/>
    <s v="Card"/>
    <s v="Morrisons"/>
    <s v="Beverage"/>
    <x v="1"/>
    <x v="1"/>
  </r>
  <r>
    <x v="75"/>
    <s v="Crème fraiche"/>
    <n v="1"/>
    <n v="1.2"/>
    <n v="1.2"/>
    <s v="Card"/>
    <s v="Morrisons"/>
    <s v="Baking"/>
    <x v="1"/>
    <x v="1"/>
  </r>
  <r>
    <x v="75"/>
    <s v="Linguine"/>
    <n v="2"/>
    <n v="0.75"/>
    <n v="1.5"/>
    <s v="Card"/>
    <s v="Morrisons"/>
    <s v="Staple"/>
    <x v="1"/>
    <x v="1"/>
  </r>
  <r>
    <x v="75"/>
    <s v="Sim card"/>
    <n v="1"/>
    <n v="10"/>
    <n v="10"/>
    <s v="Card"/>
    <s v="Voxi"/>
    <s v="Telecom"/>
    <x v="7"/>
    <x v="0"/>
  </r>
  <r>
    <x v="75"/>
    <s v="Sim card"/>
    <n v="1"/>
    <n v="10"/>
    <n v="10"/>
    <s v="Card"/>
    <s v="Voxi"/>
    <s v="Telecom"/>
    <x v="7"/>
    <x v="1"/>
  </r>
  <r>
    <x v="76"/>
    <s v="Council tax"/>
    <n v="1"/>
    <n v="147.16999999999999"/>
    <n v="147.16999999999999"/>
    <s v="Card"/>
    <s v="Council"/>
    <s v="Council tax"/>
    <x v="7"/>
    <x v="0"/>
  </r>
  <r>
    <x v="76"/>
    <s v="Gift card"/>
    <n v="1"/>
    <n v="0.95"/>
    <n v="0.95"/>
    <s v="Card"/>
    <s v="Moonpig"/>
    <s v="Gift"/>
    <x v="6"/>
    <x v="0"/>
  </r>
  <r>
    <x v="77"/>
    <s v="Hello fresh"/>
    <n v="1"/>
    <n v="14.99"/>
    <n v="14.99"/>
    <s v="Card"/>
    <s v="Hello fresh"/>
    <s v="Meal kit"/>
    <x v="1"/>
    <x v="0"/>
  </r>
  <r>
    <x v="78"/>
    <s v="Tube"/>
    <n v="2"/>
    <n v="2.0499999999999998"/>
    <n v="4.0999999999999996"/>
    <s v="Oyster Card"/>
    <s v="Tfl"/>
    <s v="Tube"/>
    <x v="0"/>
    <x v="0"/>
  </r>
  <r>
    <x v="78"/>
    <s v="Tube"/>
    <n v="2"/>
    <n v="2.0499999999999998"/>
    <n v="4.0999999999999996"/>
    <s v="Oyster Card"/>
    <s v="Tfl"/>
    <s v="Tube"/>
    <x v="0"/>
    <x v="1"/>
  </r>
  <r>
    <x v="78"/>
    <s v="Tube"/>
    <n v="1"/>
    <n v="2.5"/>
    <n v="2.5"/>
    <s v="Oyster Card"/>
    <s v="Tfl"/>
    <s v="Tube"/>
    <x v="0"/>
    <x v="0"/>
  </r>
  <r>
    <x v="78"/>
    <s v="Tube"/>
    <n v="1"/>
    <n v="2.5"/>
    <n v="2.5"/>
    <s v="Oyster Card"/>
    <s v="Tfl"/>
    <s v="Tube"/>
    <x v="0"/>
    <x v="1"/>
  </r>
  <r>
    <x v="78"/>
    <s v="Mens activewear"/>
    <n v="1"/>
    <n v="14.99"/>
    <n v="14.99"/>
    <s v="Card"/>
    <s v="TK Maxx"/>
    <s v="Clothes"/>
    <x v="5"/>
    <x v="1"/>
  </r>
  <r>
    <x v="78"/>
    <s v="Dinner"/>
    <n v="1"/>
    <n v="38.5"/>
    <n v="38.5"/>
    <s v="Card"/>
    <s v="Fish!"/>
    <s v="Western cuisine"/>
    <x v="4"/>
    <x v="1"/>
  </r>
  <r>
    <x v="78"/>
    <s v="Dinner"/>
    <n v="1"/>
    <n v="38.5"/>
    <n v="38.5"/>
    <s v="Card"/>
    <s v="Fish!"/>
    <s v="Western cuisine"/>
    <x v="4"/>
    <x v="0"/>
  </r>
  <r>
    <x v="79"/>
    <s v="Hair cut"/>
    <n v="1"/>
    <n v="15"/>
    <n v="15"/>
    <s v="Cash"/>
    <s v="Instyle"/>
    <s v="haircut"/>
    <x v="6"/>
    <x v="1"/>
  </r>
  <r>
    <x v="79"/>
    <s v="Habenero Toritl"/>
    <n v="1"/>
    <n v="1.25"/>
    <n v="1.25"/>
    <s v="Gift Card"/>
    <s v="M&amp;S"/>
    <s v="Snack"/>
    <x v="1"/>
    <x v="0"/>
  </r>
  <r>
    <x v="79"/>
    <s v="Medm Egg Noodle"/>
    <n v="1"/>
    <n v="1.05"/>
    <n v="1.05"/>
    <s v="Gift Card"/>
    <s v="M&amp;S"/>
    <s v="Staple"/>
    <x v="1"/>
    <x v="0"/>
  </r>
  <r>
    <x v="79"/>
    <s v="Toothpaste"/>
    <n v="2"/>
    <n v="0.9"/>
    <n v="1.8"/>
    <s v="Card"/>
    <s v="Wilko"/>
    <s v="Toiletries"/>
    <x v="3"/>
    <x v="1"/>
  </r>
  <r>
    <x v="79"/>
    <s v="Cola ZX 2L"/>
    <n v="1"/>
    <n v="0.49"/>
    <n v="0.49"/>
    <s v="Card"/>
    <s v="ALDI"/>
    <s v="Beverage"/>
    <x v="1"/>
    <x v="0"/>
  </r>
  <r>
    <x v="79"/>
    <s v="Croissants"/>
    <n v="1"/>
    <n v="1.69"/>
    <n v="1.69"/>
    <s v="Card"/>
    <s v="ALDI"/>
    <s v="Pastry"/>
    <x v="1"/>
    <x v="0"/>
  </r>
  <r>
    <x v="79"/>
    <s v="Shower gel"/>
    <n v="1"/>
    <n v="1.89"/>
    <n v="1.89"/>
    <s v="Card"/>
    <s v="ALDI"/>
    <s v="Toiletries"/>
    <x v="3"/>
    <x v="0"/>
  </r>
  <r>
    <x v="79"/>
    <s v="Strawberry milk 1L"/>
    <n v="1"/>
    <n v="1.05"/>
    <n v="1.05"/>
    <s v="Card"/>
    <s v="ALDI"/>
    <s v="Dairy"/>
    <x v="1"/>
    <x v="0"/>
  </r>
  <r>
    <x v="79"/>
    <s v="Cheese Masc"/>
    <n v="1"/>
    <n v="1.0900000000000001"/>
    <n v="1.0900000000000001"/>
    <s v="Card"/>
    <s v="ALDI"/>
    <s v="Baking"/>
    <x v="1"/>
    <x v="0"/>
  </r>
  <r>
    <x v="79"/>
    <s v="Cream Double 300ml"/>
    <n v="1"/>
    <n v="1.0900000000000001"/>
    <n v="1.0900000000000001"/>
    <s v="Card"/>
    <s v="ALDI"/>
    <s v="Baking"/>
    <x v="1"/>
    <x v="0"/>
  </r>
  <r>
    <x v="79"/>
    <s v="Lemons"/>
    <n v="2"/>
    <n v="0.5"/>
    <n v="1"/>
    <s v="Card"/>
    <s v="ALDI"/>
    <s v="Fruit"/>
    <x v="1"/>
    <x v="0"/>
  </r>
  <r>
    <x v="79"/>
    <s v="Walkers"/>
    <n v="1"/>
    <n v="1.25"/>
    <n v="1.25"/>
    <s v="Card"/>
    <s v="ASDA"/>
    <s v="Gathering"/>
    <x v="10"/>
    <x v="1"/>
  </r>
  <r>
    <x v="79"/>
    <s v="Chips"/>
    <n v="1"/>
    <n v="1.65"/>
    <n v="1.65"/>
    <s v="Card"/>
    <s v="ASDA"/>
    <s v="Gathering"/>
    <x v="10"/>
    <x v="1"/>
  </r>
  <r>
    <x v="79"/>
    <s v="Boudoir"/>
    <n v="1"/>
    <n v="0.95"/>
    <n v="0.95"/>
    <s v="Card"/>
    <s v="ASDA"/>
    <s v="Baking"/>
    <x v="1"/>
    <x v="1"/>
  </r>
  <r>
    <x v="79"/>
    <s v="Biscuits"/>
    <n v="2"/>
    <n v="1"/>
    <n v="2"/>
    <s v="Card"/>
    <s v="ASDA"/>
    <s v="Gathering"/>
    <x v="10"/>
    <x v="1"/>
  </r>
  <r>
    <x v="79"/>
    <s v="Mushrooms"/>
    <n v="1"/>
    <n v="0.95"/>
    <n v="0.95"/>
    <s v="Card"/>
    <s v="ASDA"/>
    <s v="Vegetable"/>
    <x v="1"/>
    <x v="1"/>
  </r>
  <r>
    <x v="79"/>
    <s v="Donuts"/>
    <n v="1"/>
    <n v="7.95"/>
    <n v="7.95"/>
    <s v="Card"/>
    <s v="ASDA"/>
    <s v="Sweets"/>
    <x v="4"/>
    <x v="1"/>
  </r>
  <r>
    <x v="79"/>
    <s v="Jeans"/>
    <n v="1"/>
    <n v="18.82"/>
    <n v="18.82"/>
    <s v="Card"/>
    <s v="Hollister"/>
    <s v="Clothes"/>
    <x v="5"/>
    <x v="0"/>
  </r>
  <r>
    <x v="79"/>
    <s v="Puffer Jacket"/>
    <n v="1"/>
    <n v="56.96"/>
    <n v="56.96"/>
    <s v="Card"/>
    <s v="Hollister"/>
    <s v="Clothes"/>
    <x v="5"/>
    <x v="0"/>
  </r>
  <r>
    <x v="80"/>
    <s v="Hello fresh"/>
    <n v="1"/>
    <n v="23.48"/>
    <n v="23.48"/>
    <s v="Card"/>
    <s v="Hello fresh"/>
    <s v="Meal kit"/>
    <x v="1"/>
    <x v="1"/>
  </r>
  <r>
    <x v="80"/>
    <s v="Lunch"/>
    <n v="1"/>
    <n v="8.24"/>
    <n v="8.24"/>
    <s v="Card"/>
    <s v="Chopstix"/>
    <s v="Street Food"/>
    <x v="4"/>
    <x v="1"/>
  </r>
  <r>
    <x v="80"/>
    <s v="Tube"/>
    <n v="3"/>
    <n v="2.0499999999999998"/>
    <n v="6.1499999999999995"/>
    <s v="Oyster Card"/>
    <s v="Tfl"/>
    <s v="Tube"/>
    <x v="0"/>
    <x v="1"/>
  </r>
  <r>
    <x v="80"/>
    <s v="Tube"/>
    <n v="3"/>
    <n v="2.0499999999999998"/>
    <n v="6.1499999999999995"/>
    <s v="Oyster Card"/>
    <s v="Tfl"/>
    <s v="Tube"/>
    <x v="0"/>
    <x v="1"/>
  </r>
  <r>
    <x v="80"/>
    <s v="Belt"/>
    <n v="1"/>
    <n v="12.99"/>
    <n v="12.99"/>
    <s v="Card"/>
    <s v="TK Maxx"/>
    <s v="Accessory"/>
    <x v="5"/>
    <x v="1"/>
  </r>
  <r>
    <x v="80"/>
    <s v="Mens Suit Jakcet"/>
    <n v="1"/>
    <n v="69.989999999999995"/>
    <n v="69.989999999999995"/>
    <s v="Card"/>
    <s v="TK Maxx"/>
    <s v="Clothes"/>
    <x v="5"/>
    <x v="1"/>
  </r>
  <r>
    <x v="80"/>
    <s v="Mens Casual Shirts"/>
    <n v="1"/>
    <n v="24.99"/>
    <n v="24.99"/>
    <s v="Card"/>
    <s v="TK Maxx"/>
    <s v="Clothes"/>
    <x v="5"/>
    <x v="1"/>
  </r>
  <r>
    <x v="80"/>
    <s v="Womens Suit Jacket"/>
    <n v="1"/>
    <n v="35.19"/>
    <n v="35.19"/>
    <s v="Gift Card"/>
    <s v="H&amp;M"/>
    <s v="Clothes"/>
    <x v="5"/>
    <x v="0"/>
  </r>
  <r>
    <x v="80"/>
    <s v="Bus"/>
    <n v="2"/>
    <n v="1.65"/>
    <n v="3.3"/>
    <s v="Card"/>
    <s v="Tfl"/>
    <s v="Bus"/>
    <x v="0"/>
    <x v="1"/>
  </r>
  <r>
    <x v="80"/>
    <s v="Bus"/>
    <n v="2"/>
    <n v="1.65"/>
    <n v="3.3"/>
    <s v="Card"/>
    <s v="Tfl"/>
    <s v="Bus"/>
    <x v="0"/>
    <x v="0"/>
  </r>
  <r>
    <x v="80"/>
    <s v="Soap Dispenser"/>
    <n v="1"/>
    <n v="0.01"/>
    <n v="0.01"/>
    <s v="Card"/>
    <s v="Ali Express"/>
    <s v="Homeware"/>
    <x v="9"/>
    <x v="0"/>
  </r>
  <r>
    <x v="81"/>
    <s v="Rent"/>
    <n v="1"/>
    <n v="616.66666666666663"/>
    <n v="616.66666666666663"/>
    <s v="Card"/>
    <s v="N/A"/>
    <s v="Rental"/>
    <x v="8"/>
    <x v="0"/>
  </r>
  <r>
    <x v="81"/>
    <s v="Rent"/>
    <n v="1"/>
    <n v="783.33333333333337"/>
    <n v="783.33333333333337"/>
    <s v="Card"/>
    <s v="N/A"/>
    <s v="Rental"/>
    <x v="8"/>
    <x v="1"/>
  </r>
  <r>
    <x v="81"/>
    <s v="Car Rental (Balfast 3days)"/>
    <n v="1"/>
    <n v="74.989999999999995"/>
    <n v="74.989999999999995"/>
    <s v="Card"/>
    <s v="Rental Cars"/>
    <s v="Car Rental"/>
    <x v="12"/>
    <x v="0"/>
  </r>
  <r>
    <x v="81"/>
    <s v="Pepper Grinder"/>
    <n v="1"/>
    <n v="0.99"/>
    <n v="0.99"/>
    <s v="Card"/>
    <s v="ALDI"/>
    <s v="Spice"/>
    <x v="1"/>
    <x v="1"/>
  </r>
  <r>
    <x v="81"/>
    <s v="Speciality S&amp;P"/>
    <n v="1"/>
    <n v="1.69"/>
    <n v="1.69"/>
    <s v="Card"/>
    <s v="ALDI"/>
    <s v="Spice"/>
    <x v="1"/>
    <x v="1"/>
  </r>
  <r>
    <x v="81"/>
    <s v="White Cabbage"/>
    <n v="1"/>
    <n v="0.59"/>
    <n v="0.59"/>
    <s v="Card"/>
    <s v="ALDI"/>
    <s v="Vegetable"/>
    <x v="1"/>
    <x v="1"/>
  </r>
  <r>
    <x v="81"/>
    <s v="Onions"/>
    <n v="1"/>
    <n v="0.5"/>
    <n v="0.5"/>
    <s v="Card"/>
    <s v="ALDI"/>
    <s v="Vegetable"/>
    <x v="1"/>
    <x v="1"/>
  </r>
  <r>
    <x v="81"/>
    <s v="Red Pepper"/>
    <n v="1"/>
    <n v="0.42"/>
    <n v="0.42"/>
    <s v="Card"/>
    <s v="ALDI"/>
    <s v="Vegetable"/>
    <x v="1"/>
    <x v="1"/>
  </r>
  <r>
    <x v="81"/>
    <s v="Braising Steak"/>
    <n v="1"/>
    <n v="2.68"/>
    <n v="2.68"/>
    <s v="Card"/>
    <s v="Morrisons"/>
    <s v="Meat"/>
    <x v="1"/>
    <x v="1"/>
  </r>
  <r>
    <x v="81"/>
    <s v="Chicken wrap"/>
    <n v="1"/>
    <n v="2"/>
    <n v="2"/>
    <s v="Card"/>
    <s v="McDonalds"/>
    <s v="Fast Food"/>
    <x v="4"/>
    <x v="1"/>
  </r>
  <r>
    <x v="82"/>
    <s v="Shower gel"/>
    <n v="2"/>
    <n v="1"/>
    <n v="2"/>
    <s v="Card"/>
    <s v="Morrisons"/>
    <s v="Toiletries"/>
    <x v="3"/>
    <x v="0"/>
  </r>
  <r>
    <x v="82"/>
    <s v="Shallot"/>
    <n v="1"/>
    <n v="0.9"/>
    <n v="0.9"/>
    <s v="Card"/>
    <s v="ASDA"/>
    <s v="Vegetable"/>
    <x v="1"/>
    <x v="1"/>
  </r>
  <r>
    <x v="82"/>
    <s v="Basil"/>
    <n v="1"/>
    <n v="0.55000000000000004"/>
    <n v="0.55000000000000004"/>
    <s v="Card"/>
    <s v="ASDA"/>
    <s v="Spice"/>
    <x v="1"/>
    <x v="1"/>
  </r>
  <r>
    <x v="82"/>
    <s v="Eggs Large 12pk"/>
    <n v="1"/>
    <n v="2.19"/>
    <n v="2.19"/>
    <s v="Card"/>
    <s v="ALDI"/>
    <s v="Dairy"/>
    <x v="1"/>
    <x v="1"/>
  </r>
  <r>
    <x v="82"/>
    <s v="Sugar"/>
    <n v="1"/>
    <n v="0.69"/>
    <n v="0.69"/>
    <s v="Card"/>
    <s v="ALDI"/>
    <s v="Dairy"/>
    <x v="1"/>
    <x v="1"/>
  </r>
  <r>
    <x v="82"/>
    <s v="Croissants 8pk"/>
    <n v="1"/>
    <n v="1.0900000000000001"/>
    <n v="1.0900000000000001"/>
    <s v="Card"/>
    <s v="ALDI"/>
    <s v="Pastry"/>
    <x v="1"/>
    <x v="1"/>
  </r>
  <r>
    <x v="82"/>
    <s v="Milk Whole"/>
    <n v="1"/>
    <n v="1.55"/>
    <n v="1.55"/>
    <s v="Card"/>
    <s v="ALDI"/>
    <s v="Dairy"/>
    <x v="1"/>
    <x v="1"/>
  </r>
  <r>
    <x v="82"/>
    <s v="Meadow Flower Butter"/>
    <n v="1"/>
    <n v="1.29"/>
    <n v="1.29"/>
    <s v="Card"/>
    <s v="ALDI"/>
    <s v="Dairy"/>
    <x v="1"/>
    <x v="1"/>
  </r>
  <r>
    <x v="82"/>
    <s v="Bin Liners Swing"/>
    <n v="1"/>
    <n v="0.85"/>
    <n v="0.85"/>
    <s v="Card"/>
    <s v="ALDI"/>
    <s v="Cleaning supplies"/>
    <x v="9"/>
    <x v="1"/>
  </r>
  <r>
    <x v="82"/>
    <s v="Electric Bill"/>
    <n v="1"/>
    <n v="76.150000000000006"/>
    <n v="76.150000000000006"/>
    <s v="Card"/>
    <s v="Bulb Energy"/>
    <s v="Electric"/>
    <x v="7"/>
    <x v="0"/>
  </r>
  <r>
    <x v="83"/>
    <s v="Tube"/>
    <n v="1"/>
    <n v="2.0499999999999998"/>
    <n v="2.0499999999999998"/>
    <s v="Oyster Card"/>
    <s v="Tfl"/>
    <s v="Tube"/>
    <x v="0"/>
    <x v="1"/>
  </r>
  <r>
    <x v="83"/>
    <s v="Tube"/>
    <n v="1"/>
    <n v="4.3"/>
    <n v="4.3"/>
    <s v="Oyster Card"/>
    <s v="Tfl"/>
    <s v="Tube"/>
    <x v="0"/>
    <x v="1"/>
  </r>
  <r>
    <x v="83"/>
    <s v="Tube"/>
    <n v="1"/>
    <n v="5"/>
    <n v="5"/>
    <s v="Oyster Card"/>
    <s v="Tfl"/>
    <s v="Tube"/>
    <x v="0"/>
    <x v="0"/>
  </r>
  <r>
    <x v="83"/>
    <s v="Bus"/>
    <n v="1"/>
    <n v="1.25"/>
    <n v="1.25"/>
    <s v="Oyster Card"/>
    <s v="Tfl"/>
    <s v="Bus"/>
    <x v="0"/>
    <x v="0"/>
  </r>
  <r>
    <x v="83"/>
    <s v="Tube"/>
    <n v="1"/>
    <n v="4.3"/>
    <n v="4.3"/>
    <s v="Oyster Card"/>
    <s v="Tfl"/>
    <s v="Tube"/>
    <x v="0"/>
    <x v="0"/>
  </r>
  <r>
    <x v="83"/>
    <s v="Lunch"/>
    <n v="1"/>
    <n v="22.35"/>
    <n v="22.35"/>
    <s v="Card"/>
    <s v="Shawa Westfield"/>
    <s v="Kebab"/>
    <x v="4"/>
    <x v="0"/>
  </r>
  <r>
    <x v="83"/>
    <s v="Trousers"/>
    <n v="1"/>
    <n v="25"/>
    <n v="25"/>
    <s v="Card"/>
    <s v="M&amp;S"/>
    <s v="Clothes"/>
    <x v="5"/>
    <x v="1"/>
  </r>
  <r>
    <x v="83"/>
    <s v="Socks"/>
    <n v="1"/>
    <n v="2"/>
    <n v="2"/>
    <s v="Card"/>
    <s v="Primark"/>
    <s v="Clothes"/>
    <x v="5"/>
    <x v="1"/>
  </r>
  <r>
    <x v="84"/>
    <s v="Tube"/>
    <n v="1"/>
    <n v="1.1499999999999999"/>
    <n v="1.1499999999999999"/>
    <s v="Oyster Card"/>
    <s v="Tfl"/>
    <s v="Tube"/>
    <x v="0"/>
    <x v="1"/>
  </r>
  <r>
    <x v="84"/>
    <s v="Tube"/>
    <n v="1"/>
    <n v="1.1499999999999999"/>
    <n v="1.1499999999999999"/>
    <s v="Oyster Card"/>
    <s v="Tfl"/>
    <s v="Tube"/>
    <x v="0"/>
    <x v="0"/>
  </r>
  <r>
    <x v="84"/>
    <s v="Bus to Luton (2ppl)"/>
    <n v="1"/>
    <n v="21"/>
    <n v="21"/>
    <s v="Card"/>
    <s v="National express"/>
    <s v="Train"/>
    <x v="0"/>
    <x v="0"/>
  </r>
  <r>
    <x v="84"/>
    <s v="Lunch"/>
    <n v="1"/>
    <n v="10.49"/>
    <n v="10.49"/>
    <s v="Card"/>
    <s v="Buger King"/>
    <s v="Fast Food"/>
    <x v="4"/>
    <x v="1"/>
  </r>
  <r>
    <x v="84"/>
    <s v="Lunch"/>
    <n v="1"/>
    <n v="7.9"/>
    <n v="7.9"/>
    <s v="Card"/>
    <s v="Pret A Manger"/>
    <s v="Café"/>
    <x v="4"/>
    <x v="0"/>
  </r>
  <r>
    <x v="84"/>
    <s v="Ginger Ale (1L)"/>
    <n v="1"/>
    <n v="0.65"/>
    <n v="0.65"/>
    <s v="Card"/>
    <s v="LIDL"/>
    <s v="Beverage"/>
    <x v="1"/>
    <x v="1"/>
  </r>
  <r>
    <x v="84"/>
    <s v="Tortilla Chips"/>
    <n v="1"/>
    <n v="0.75"/>
    <n v="0.75"/>
    <s v="Card"/>
    <s v="LIDL"/>
    <s v="Snack"/>
    <x v="1"/>
    <x v="1"/>
  </r>
  <r>
    <x v="84"/>
    <s v="Bellona Wafe Hazelnu"/>
    <n v="1"/>
    <n v="1.39"/>
    <n v="1.39"/>
    <s v="Card"/>
    <s v="LIDL"/>
    <s v="Snack"/>
    <x v="1"/>
    <x v="1"/>
  </r>
  <r>
    <x v="84"/>
    <s v="Tomato &amp; Basil Soup"/>
    <n v="1"/>
    <n v="1.0900000000000001"/>
    <n v="1.0900000000000001"/>
    <s v="Card"/>
    <s v="LIDL"/>
    <s v="Instant Food"/>
    <x v="1"/>
    <x v="1"/>
  </r>
  <r>
    <x v="84"/>
    <s v="Farmer Cookies"/>
    <n v="1"/>
    <n v="0.95"/>
    <n v="0.95"/>
    <s v="Card"/>
    <s v="LIDL"/>
    <s v="Snack"/>
    <x v="1"/>
    <x v="1"/>
  </r>
  <r>
    <x v="84"/>
    <s v="Dinner"/>
    <n v="1"/>
    <n v="14.85"/>
    <n v="14.85"/>
    <s v="Card"/>
    <s v="Pizza Guy"/>
    <s v="Fast Food"/>
    <x v="4"/>
    <x v="1"/>
  </r>
  <r>
    <x v="85"/>
    <s v="Bus"/>
    <n v="2"/>
    <n v="4.2"/>
    <n v="8.4"/>
    <s v="Card"/>
    <s v="Translink"/>
    <s v="Travel Transport"/>
    <x v="12"/>
    <x v="1"/>
  </r>
  <r>
    <x v="85"/>
    <s v="Breakfast"/>
    <n v="1"/>
    <n v="23.6"/>
    <n v="23.6"/>
    <s v="Card"/>
    <s v="Established Coffee"/>
    <s v="Café"/>
    <x v="4"/>
    <x v="1"/>
  </r>
  <r>
    <x v="85"/>
    <s v="Pealla"/>
    <n v="1"/>
    <n v="3.5"/>
    <n v="3.5"/>
    <s v="Cash"/>
    <s v="Market"/>
    <s v="Street Food"/>
    <x v="4"/>
    <x v="0"/>
  </r>
  <r>
    <x v="85"/>
    <s v="Hot Chocolate"/>
    <n v="1"/>
    <n v="2.4"/>
    <n v="2.4"/>
    <s v="Card"/>
    <s v="Cinema Bar"/>
    <s v="Café"/>
    <x v="4"/>
    <x v="0"/>
  </r>
  <r>
    <x v="85"/>
    <s v="Donuts"/>
    <n v="1"/>
    <n v="5.38"/>
    <n v="5.38"/>
    <s v="Card"/>
    <s v="Tim Hoitons"/>
    <s v="Sweets"/>
    <x v="4"/>
    <x v="0"/>
  </r>
  <r>
    <x v="85"/>
    <s v="Dinner"/>
    <n v="1"/>
    <n v="47.3"/>
    <n v="47.3"/>
    <s v="Card"/>
    <s v="Zen"/>
    <s v="Japanese cuisine"/>
    <x v="4"/>
    <x v="1"/>
  </r>
  <r>
    <x v="86"/>
    <s v="Apple I-cloud"/>
    <n v="1"/>
    <n v="2.4900000000000002"/>
    <n v="2.4900000000000002"/>
    <s v="Card"/>
    <s v="Apple"/>
    <s v="Cloud"/>
    <x v="11"/>
    <x v="0"/>
  </r>
  <r>
    <x v="86"/>
    <s v="Ginger Ale"/>
    <n v="1"/>
    <n v="3.2"/>
    <n v="3.2"/>
    <s v="Card"/>
    <s v="Galgorm Spa and Golf"/>
    <s v="Western cuisine"/>
    <x v="4"/>
    <x v="1"/>
  </r>
  <r>
    <x v="87"/>
    <s v="Parking"/>
    <n v="1"/>
    <n v="1.2"/>
    <n v="1.2"/>
    <s v="Cash"/>
    <s v="N/A"/>
    <s v="Travel Transport"/>
    <x v="12"/>
    <x v="1"/>
  </r>
  <r>
    <x v="87"/>
    <s v="Lunch"/>
    <n v="1"/>
    <n v="28.05"/>
    <n v="28.05"/>
    <s v="Card"/>
    <s v="Bo Tree"/>
    <s v="Thai cuisine"/>
    <x v="4"/>
    <x v="1"/>
  </r>
  <r>
    <x v="87"/>
    <s v="Petrol"/>
    <n v="1"/>
    <n v="10"/>
    <n v="10"/>
    <s v="Card"/>
    <s v="Gas Station"/>
    <s v="Travel Transport"/>
    <x v="12"/>
    <x v="0"/>
  </r>
  <r>
    <x v="87"/>
    <s v="Drinks"/>
    <n v="1"/>
    <n v="0.55000000000000004"/>
    <n v="0.55000000000000004"/>
    <s v="Card"/>
    <s v="WH Smith"/>
    <s v="Beverage"/>
    <x v="1"/>
    <x v="0"/>
  </r>
  <r>
    <x v="87"/>
    <s v="Teeling Small Batch Whiskey"/>
    <n v="1"/>
    <n v="3.33"/>
    <n v="3.33"/>
    <s v="Card"/>
    <s v="Aelia Dutyfree"/>
    <s v="Souvenir"/>
    <x v="12"/>
    <x v="1"/>
  </r>
  <r>
    <x v="87"/>
    <s v="Coole Swan"/>
    <n v="1"/>
    <n v="3.33"/>
    <n v="3.33"/>
    <s v="Card"/>
    <s v="Aelia Dutyfree"/>
    <s v="Souvenir"/>
    <x v="12"/>
    <x v="1"/>
  </r>
  <r>
    <x v="87"/>
    <s v="Shortcross Gin"/>
    <n v="1"/>
    <n v="3.33"/>
    <n v="3.33"/>
    <s v="Card"/>
    <s v="Aelia Dutyfree"/>
    <s v="Souvenir"/>
    <x v="12"/>
    <x v="1"/>
  </r>
  <r>
    <x v="87"/>
    <s v="Butlers gunpower gin bar"/>
    <n v="1"/>
    <n v="2.75"/>
    <n v="2.75"/>
    <s v="Card"/>
    <s v="Aelia Dutyfree"/>
    <s v="Souvenir"/>
    <x v="12"/>
    <x v="1"/>
  </r>
  <r>
    <x v="87"/>
    <s v="Train ticket (Gatwick to London Bridge)"/>
    <n v="1"/>
    <n v="17.39"/>
    <n v="17.39"/>
    <s v="Card"/>
    <s v="Trainline"/>
    <s v="Travel Transport"/>
    <x v="12"/>
    <x v="0"/>
  </r>
  <r>
    <x v="87"/>
    <s v="Tube"/>
    <n v="1"/>
    <n v="2.0499999999999998"/>
    <n v="2.0499999999999998"/>
    <s v="Oyster Card"/>
    <s v="Tfl"/>
    <s v="Tube"/>
    <x v="0"/>
    <x v="1"/>
  </r>
  <r>
    <x v="87"/>
    <s v="Tube"/>
    <n v="1"/>
    <n v="2.0499999999999998"/>
    <n v="2.0499999999999998"/>
    <s v="Oyster Card"/>
    <s v="Tfl"/>
    <s v="Tube"/>
    <x v="0"/>
    <x v="0"/>
  </r>
  <r>
    <x v="87"/>
    <s v="Dinner"/>
    <n v="1"/>
    <n v="9.98"/>
    <n v="9.98"/>
    <s v="Card"/>
    <s v="Taco Bell"/>
    <s v="Fast Food"/>
    <x v="4"/>
    <x v="1"/>
  </r>
  <r>
    <x v="88"/>
    <s v="Tube"/>
    <n v="2"/>
    <n v="2.0499999999999998"/>
    <n v="4.0999999999999996"/>
    <s v="Oyster Card"/>
    <s v="Tfl"/>
    <s v="Tube"/>
    <x v="0"/>
    <x v="1"/>
  </r>
  <r>
    <x v="88"/>
    <s v="Tube"/>
    <n v="2"/>
    <n v="2.0499999999999998"/>
    <n v="4.0999999999999996"/>
    <s v="Oyster Card"/>
    <s v="Tfl"/>
    <s v="Tube"/>
    <x v="0"/>
    <x v="0"/>
  </r>
  <r>
    <x v="88"/>
    <s v="Bubble Tea"/>
    <n v="1"/>
    <n v="3.26"/>
    <n v="3.26"/>
    <s v="Card"/>
    <s v="MilkSha"/>
    <s v="Sweets"/>
    <x v="4"/>
    <x v="0"/>
  </r>
  <r>
    <x v="88"/>
    <s v="Dinner"/>
    <n v="1"/>
    <n v="25.98"/>
    <n v="25.98"/>
    <s v="Card"/>
    <s v="Flat Iron"/>
    <s v="Western cuisine"/>
    <x v="4"/>
    <x v="1"/>
  </r>
  <r>
    <x v="88"/>
    <s v="Dinner"/>
    <n v="1"/>
    <n v="25.98"/>
    <n v="25.98"/>
    <s v="Card"/>
    <s v="Flat Iron"/>
    <s v="Western cuisine"/>
    <x v="4"/>
    <x v="0"/>
  </r>
  <r>
    <x v="88"/>
    <s v="Bubble"/>
    <n v="1"/>
    <n v="2.29"/>
    <n v="2.29"/>
    <s v="Card"/>
    <s v="Oseyo"/>
    <s v="Sweets"/>
    <x v="4"/>
    <x v="0"/>
  </r>
  <r>
    <x v="88"/>
    <s v="Shin Ramyun"/>
    <n v="1"/>
    <n v="4.0999999999999996"/>
    <n v="4.0999999999999996"/>
    <s v="Card"/>
    <s v="Sainsbury's"/>
    <s v="Instant Food"/>
    <x v="1"/>
    <x v="1"/>
  </r>
  <r>
    <x v="88"/>
    <s v="Online Course"/>
    <n v="1"/>
    <n v="33"/>
    <n v="33"/>
    <s v="Card"/>
    <s v="Coursera"/>
    <s v="Educate"/>
    <x v="6"/>
    <x v="1"/>
  </r>
  <r>
    <x v="89"/>
    <s v="Steak Beef"/>
    <n v="1"/>
    <n v="2.4900000000000002"/>
    <n v="2.4900000000000002"/>
    <s v="Card"/>
    <s v="ALDI"/>
    <s v="Meat"/>
    <x v="1"/>
    <x v="0"/>
  </r>
  <r>
    <x v="89"/>
    <s v="Croissants Luxury"/>
    <n v="1"/>
    <n v="1.69"/>
    <n v="1.69"/>
    <s v="Card"/>
    <s v="ALDI"/>
    <s v="Pastry"/>
    <x v="1"/>
    <x v="0"/>
  </r>
  <r>
    <x v="89"/>
    <s v="Green Beans"/>
    <n v="1"/>
    <n v="0.82"/>
    <n v="0.82"/>
    <s v="Card"/>
    <s v="ALDI"/>
    <s v="Vegetable"/>
    <x v="1"/>
    <x v="0"/>
  </r>
  <r>
    <x v="89"/>
    <s v="Brussel Sprouts"/>
    <n v="1"/>
    <n v="0.95"/>
    <n v="0.95"/>
    <s v="Card"/>
    <s v="ALDI"/>
    <s v="Vegetable"/>
    <x v="1"/>
    <x v="0"/>
  </r>
  <r>
    <x v="89"/>
    <s v="Chicken Fillets"/>
    <n v="1"/>
    <n v="2.15"/>
    <n v="2.15"/>
    <s v="Card"/>
    <s v="ALDI"/>
    <s v="Meat"/>
    <x v="1"/>
    <x v="0"/>
  </r>
  <r>
    <x v="89"/>
    <s v="Lemons Unwaxed"/>
    <n v="1"/>
    <n v="0.75"/>
    <n v="0.75"/>
    <s v="Card"/>
    <s v="ALDI"/>
    <s v="Fruit"/>
    <x v="1"/>
    <x v="0"/>
  </r>
  <r>
    <x v="89"/>
    <s v="Lemons"/>
    <n v="1"/>
    <n v="0.5"/>
    <n v="0.5"/>
    <s v="Card"/>
    <s v="ALDI"/>
    <s v="Fruit"/>
    <x v="1"/>
    <x v="0"/>
  </r>
  <r>
    <x v="89"/>
    <s v="Stock cubes"/>
    <n v="1"/>
    <n v="0.52"/>
    <n v="0.52"/>
    <s v="Card"/>
    <s v="ALDI"/>
    <s v="Spice"/>
    <x v="1"/>
    <x v="0"/>
  </r>
  <r>
    <x v="89"/>
    <s v="Cola 6x330ml"/>
    <n v="1"/>
    <n v="1.39"/>
    <n v="1.39"/>
    <s v="Card"/>
    <s v="ALDI"/>
    <s v="Beverage"/>
    <x v="1"/>
    <x v="0"/>
  </r>
  <r>
    <x v="89"/>
    <s v="Yogurt"/>
    <n v="1"/>
    <n v="1"/>
    <n v="1"/>
    <s v="Card"/>
    <s v="ASDA"/>
    <s v="Dairy"/>
    <x v="1"/>
    <x v="0"/>
  </r>
  <r>
    <x v="89"/>
    <s v="Rice"/>
    <n v="1"/>
    <n v="6.5"/>
    <n v="6.5"/>
    <s v="Card"/>
    <s v="ASDA"/>
    <s v="Staple"/>
    <x v="1"/>
    <x v="0"/>
  </r>
  <r>
    <x v="89"/>
    <s v="Curry powder"/>
    <n v="1"/>
    <n v="0.8"/>
    <n v="0.8"/>
    <s v="Card"/>
    <s v="ASDA"/>
    <s v="Spice"/>
    <x v="1"/>
    <x v="0"/>
  </r>
  <r>
    <x v="89"/>
    <s v="Tomato Puree"/>
    <n v="1"/>
    <n v="1.2"/>
    <n v="1.2"/>
    <s v="Card"/>
    <s v="ASDA"/>
    <s v="Sauce"/>
    <x v="1"/>
    <x v="0"/>
  </r>
  <r>
    <x v="89"/>
    <s v="Whiskey"/>
    <n v="1"/>
    <n v="17"/>
    <n v="17"/>
    <s v="Card"/>
    <s v="ASDA"/>
    <s v="Beverage"/>
    <x v="1"/>
    <x v="0"/>
  </r>
  <r>
    <x v="90"/>
    <s v="Lunch"/>
    <n v="1"/>
    <n v="5.99"/>
    <n v="5.99"/>
    <s v="Card"/>
    <s v="Taco Bell"/>
    <s v="Fast Food"/>
    <x v="4"/>
    <x v="0"/>
  </r>
  <r>
    <x v="90"/>
    <s v="Tube"/>
    <n v="2"/>
    <n v="2.0499999999999998"/>
    <n v="4.0999999999999996"/>
    <s v="Oyster Card"/>
    <s v="Tfl"/>
    <s v="Tube"/>
    <x v="0"/>
    <x v="1"/>
  </r>
  <r>
    <x v="90"/>
    <s v="Tube"/>
    <n v="1"/>
    <n v="2.0499999999999998"/>
    <n v="2.0499999999999998"/>
    <s v="Oyster Card"/>
    <s v="Tfl"/>
    <s v="Bus"/>
    <x v="0"/>
    <x v="0"/>
  </r>
  <r>
    <x v="90"/>
    <s v="Bus"/>
    <n v="2"/>
    <n v="1.65"/>
    <n v="3.3"/>
    <s v="Oyster Card"/>
    <s v="Tfl"/>
    <s v="Tube"/>
    <x v="0"/>
    <x v="0"/>
  </r>
  <r>
    <x v="90"/>
    <s v="Tube"/>
    <n v="1"/>
    <n v="1.9"/>
    <n v="1.9"/>
    <s v="Oyster Card"/>
    <s v="Tfl"/>
    <s v="Tube"/>
    <x v="0"/>
    <x v="0"/>
  </r>
  <r>
    <x v="90"/>
    <s v="Dinner"/>
    <n v="1"/>
    <n v="66.75"/>
    <n v="66.75"/>
    <s v="Card"/>
    <s v="Bermondsey Bierkeller"/>
    <s v="Western cuisine"/>
    <x v="4"/>
    <x v="0"/>
  </r>
  <r>
    <x v="91"/>
    <s v="Cream of Tom SP"/>
    <n v="1"/>
    <n v="0.55000000000000004"/>
    <n v="0.55000000000000004"/>
    <s v="Card"/>
    <s v="M&amp;S"/>
    <s v="Canned"/>
    <x v="1"/>
    <x v="0"/>
  </r>
  <r>
    <x v="91"/>
    <s v="Mushrooms"/>
    <n v="1"/>
    <n v="0.79"/>
    <n v="0.79"/>
    <s v="Card"/>
    <s v="ASDA"/>
    <s v="Vegetable"/>
    <x v="1"/>
    <x v="0"/>
  </r>
  <r>
    <x v="91"/>
    <s v="Sparking Water"/>
    <n v="1"/>
    <n v="0.99"/>
    <n v="0.99"/>
    <s v="Card"/>
    <s v="ALDI"/>
    <s v="Beverage"/>
    <x v="1"/>
    <x v="1"/>
  </r>
  <r>
    <x v="91"/>
    <s v="Deep pan Pizza"/>
    <n v="1"/>
    <n v="0.89"/>
    <n v="0.89"/>
    <s v="Card"/>
    <s v="ALDI"/>
    <s v="Frozen Food"/>
    <x v="1"/>
    <x v="1"/>
  </r>
  <r>
    <x v="91"/>
    <s v="Chicken meat ball"/>
    <n v="1"/>
    <n v="0.62"/>
    <n v="0.62"/>
    <s v="Card"/>
    <s v="ALDI"/>
    <s v="Meat"/>
    <x v="1"/>
    <x v="1"/>
  </r>
  <r>
    <x v="91"/>
    <s v="Pork Lion Steak"/>
    <n v="1"/>
    <n v="2.69"/>
    <n v="2.69"/>
    <s v="Card"/>
    <s v="ALDI"/>
    <s v="Meat"/>
    <x v="1"/>
    <x v="1"/>
  </r>
  <r>
    <x v="91"/>
    <s v="Broccoli"/>
    <n v="1"/>
    <n v="0.69"/>
    <n v="0.69"/>
    <s v="Card"/>
    <s v="ALDI"/>
    <s v="Vegetable"/>
    <x v="1"/>
    <x v="1"/>
  </r>
  <r>
    <x v="91"/>
    <s v="White Cabbage"/>
    <n v="1"/>
    <n v="0.61"/>
    <n v="0.61"/>
    <s v="Card"/>
    <s v="ALDI"/>
    <s v="Vegetable"/>
    <x v="1"/>
    <x v="1"/>
  </r>
  <r>
    <x v="91"/>
    <s v="Chilli powder 40g"/>
    <n v="1"/>
    <n v="0.59"/>
    <n v="0.59"/>
    <s v="Card"/>
    <s v="ALDI"/>
    <s v="Spice"/>
    <x v="1"/>
    <x v="1"/>
  </r>
  <r>
    <x v="91"/>
    <s v="Curly Fries"/>
    <n v="1"/>
    <n v="1.35"/>
    <n v="1.35"/>
    <s v="Card"/>
    <s v="ALDI"/>
    <s v="Frozen Food"/>
    <x v="1"/>
    <x v="1"/>
  </r>
  <r>
    <x v="91"/>
    <s v="Gousto"/>
    <n v="1"/>
    <n v="2.48"/>
    <n v="2.48"/>
    <s v="Card"/>
    <s v="Gousto"/>
    <s v="Meal kit"/>
    <x v="1"/>
    <x v="0"/>
  </r>
  <r>
    <x v="92"/>
    <s v="Breakfast"/>
    <n v="1"/>
    <n v="2.68"/>
    <n v="2.68"/>
    <s v="Card"/>
    <s v="McDonalds"/>
    <s v="Fast Food"/>
    <x v="4"/>
    <x v="0"/>
  </r>
  <r>
    <x v="92"/>
    <s v="Internet"/>
    <n v="1"/>
    <n v="35"/>
    <n v="35"/>
    <s v="Card"/>
    <s v="Hyperoptic"/>
    <s v="Internet"/>
    <x v="7"/>
    <x v="0"/>
  </r>
  <r>
    <x v="93"/>
    <s v="Wooden Floor Lamp"/>
    <n v="1"/>
    <n v="33.94"/>
    <n v="33.94"/>
    <s v="Card"/>
    <s v="ALDI"/>
    <s v="Furniture"/>
    <x v="9"/>
    <x v="0"/>
  </r>
  <r>
    <x v="94"/>
    <s v="Bus"/>
    <n v="2"/>
    <n v="1.65"/>
    <n v="3.3"/>
    <s v="Card"/>
    <s v="Tfl"/>
    <s v="Bus"/>
    <x v="0"/>
    <x v="1"/>
  </r>
  <r>
    <x v="94"/>
    <s v="Bus"/>
    <n v="2"/>
    <n v="1.65"/>
    <n v="3.3"/>
    <s v="Card"/>
    <s v="Tfl"/>
    <s v="Bus"/>
    <x v="0"/>
    <x v="0"/>
  </r>
  <r>
    <x v="94"/>
    <s v="Lunch"/>
    <n v="1"/>
    <n v="21"/>
    <n v="21"/>
    <s v="Card"/>
    <s v="Reindeer Café"/>
    <s v="Chinese cuisine"/>
    <x v="4"/>
    <x v="1"/>
  </r>
  <r>
    <x v="94"/>
    <s v="SiChuan Peppercpr"/>
    <n v="1"/>
    <n v="2.8"/>
    <n v="2.8"/>
    <s v="Card"/>
    <s v="Wing Yip"/>
    <s v="Sauce"/>
    <x v="1"/>
    <x v="0"/>
  </r>
  <r>
    <x v="94"/>
    <s v="Kikko Soy sauce"/>
    <n v="1"/>
    <n v="5.95"/>
    <n v="5.95"/>
    <s v="Card"/>
    <s v="Wing Yip"/>
    <s v="Sauce"/>
    <x v="1"/>
    <x v="0"/>
  </r>
  <r>
    <x v="94"/>
    <s v="Gold Label Light Soy Sauce"/>
    <n v="1"/>
    <n v="2.25"/>
    <n v="2.25"/>
    <s v="Card"/>
    <s v="Wing Yip"/>
    <s v="Sauce"/>
    <x v="1"/>
    <x v="0"/>
  </r>
  <r>
    <x v="94"/>
    <s v="WJS Bonito soy sauce"/>
    <n v="1"/>
    <n v="4.6500000000000004"/>
    <n v="4.6500000000000004"/>
    <s v="Card"/>
    <s v="Wing Yip"/>
    <s v="Sauce"/>
    <x v="1"/>
    <x v="0"/>
  </r>
  <r>
    <x v="94"/>
    <s v="Fresh Green Pak Choi"/>
    <n v="1"/>
    <n v="1.66"/>
    <n v="1.66"/>
    <s v="Card"/>
    <s v="Wing Yip"/>
    <s v="Vegetable"/>
    <x v="1"/>
    <x v="0"/>
  </r>
  <r>
    <x v="94"/>
    <s v="Wing On Fried Tofu"/>
    <n v="1"/>
    <n v="1.8"/>
    <n v="1.8"/>
    <s v="Card"/>
    <s v="Wing Yip"/>
    <s v="Frozen Food"/>
    <x v="1"/>
    <x v="0"/>
  </r>
  <r>
    <x v="94"/>
    <s v="Anny Custard Bun"/>
    <n v="1"/>
    <n v="2.95"/>
    <n v="2.95"/>
    <s v="Card"/>
    <s v="Wing Yip"/>
    <s v="Frozen Food"/>
    <x v="1"/>
    <x v="0"/>
  </r>
  <r>
    <x v="94"/>
    <s v="Anny Cha Sieuw Pau"/>
    <n v="1"/>
    <n v="2.95"/>
    <n v="2.95"/>
    <s v="Card"/>
    <s v="Wing Yip"/>
    <s v="Frozen Food"/>
    <x v="1"/>
    <x v="0"/>
  </r>
  <r>
    <x v="94"/>
    <s v="Pork balls"/>
    <n v="1"/>
    <n v="4.45"/>
    <n v="4.45"/>
    <s v="Card"/>
    <s v="Wing Yip"/>
    <s v="Frozen Food"/>
    <x v="1"/>
    <x v="0"/>
  </r>
  <r>
    <x v="94"/>
    <s v="Black Tapioca"/>
    <n v="1"/>
    <n v="1.98"/>
    <n v="1.98"/>
    <s v="Card"/>
    <s v="Wing Yip"/>
    <s v="Sweets"/>
    <x v="4"/>
    <x v="0"/>
  </r>
  <r>
    <x v="94"/>
    <s v="SiChuan Pork Dumplings"/>
    <n v="1"/>
    <n v="3.95"/>
    <n v="3.95"/>
    <s v="Card"/>
    <s v="Wing Yip"/>
    <s v="Frozen Food"/>
    <x v="1"/>
    <x v="0"/>
  </r>
  <r>
    <x v="94"/>
    <s v="JiangXi vermicelli"/>
    <n v="2"/>
    <n v="1.4"/>
    <n v="2.8"/>
    <s v="Card"/>
    <s v="Wing Yip"/>
    <s v="Staple"/>
    <x v="1"/>
    <x v="0"/>
  </r>
  <r>
    <x v="94"/>
    <s v="Figo Cheese Seafood Tofu"/>
    <n v="1"/>
    <n v="5.5"/>
    <n v="5.5"/>
    <s v="Card"/>
    <s v="Wing Yip"/>
    <s v="Frozen Food"/>
    <x v="1"/>
    <x v="0"/>
  </r>
  <r>
    <x v="94"/>
    <s v="Choice Lobster Ball"/>
    <n v="1"/>
    <n v="2.5"/>
    <n v="2.5"/>
    <s v="Card"/>
    <s v="Wing Yip"/>
    <s v="Frozen Food"/>
    <x v="1"/>
    <x v="0"/>
  </r>
  <r>
    <x v="94"/>
    <s v="Fish Siu Mai"/>
    <n v="1"/>
    <n v="4.25"/>
    <n v="4.25"/>
    <s v="Card"/>
    <s v="Wing Yip"/>
    <s v="Frozen Food"/>
    <x v="1"/>
    <x v="0"/>
  </r>
  <r>
    <x v="94"/>
    <s v="Fold Down Laundry Bag Grey"/>
    <n v="1"/>
    <n v="8"/>
    <n v="8"/>
    <s v="Card"/>
    <s v="B&amp;M"/>
    <s v="Homeware"/>
    <x v="9"/>
    <x v="0"/>
  </r>
  <r>
    <x v="94"/>
    <s v="Three Mills Tropical White Wine"/>
    <n v="1"/>
    <n v="2.99"/>
    <n v="2.99"/>
    <s v="Card"/>
    <s v="B&amp;M"/>
    <s v="Beverage"/>
    <x v="1"/>
    <x v="0"/>
  </r>
  <r>
    <x v="94"/>
    <s v="Oust Descaler"/>
    <n v="1"/>
    <n v="1"/>
    <n v="1"/>
    <s v="Card"/>
    <s v="B&amp;M"/>
    <s v="Cleaning supplies"/>
    <x v="9"/>
    <x v="0"/>
  </r>
  <r>
    <x v="94"/>
    <s v="Vase Lotion"/>
    <n v="1"/>
    <n v="2.89"/>
    <n v="2.89"/>
    <s v="Card"/>
    <s v="B&amp;M"/>
    <s v="Toiletries"/>
    <x v="3"/>
    <x v="0"/>
  </r>
  <r>
    <x v="94"/>
    <s v="Dove Conditionar"/>
    <n v="1"/>
    <n v="1.99"/>
    <n v="1.99"/>
    <s v="Card"/>
    <s v="B&amp;M"/>
    <s v="Toiletries"/>
    <x v="3"/>
    <x v="0"/>
  </r>
  <r>
    <x v="94"/>
    <s v="Tetley No.4 10x440ml"/>
    <n v="1"/>
    <n v="5.99"/>
    <n v="5.99"/>
    <s v="Card"/>
    <s v="B&amp;M"/>
    <s v="Beverage"/>
    <x v="1"/>
    <x v="0"/>
  </r>
  <r>
    <x v="95"/>
    <s v="Online Course"/>
    <n v="4"/>
    <n v="7.5"/>
    <n v="30"/>
    <s v="Card"/>
    <s v="Udemy"/>
    <s v="Educate"/>
    <x v="6"/>
    <x v="1"/>
  </r>
  <r>
    <x v="95"/>
    <s v="Rolls 6 pk"/>
    <n v="1"/>
    <n v="0.49"/>
    <n v="0.49"/>
    <s v="Card"/>
    <s v="ALDI"/>
    <s v="Dairy"/>
    <x v="1"/>
    <x v="1"/>
  </r>
  <r>
    <x v="95"/>
    <s v="Pasta Spaghetti"/>
    <n v="1"/>
    <n v="0.23"/>
    <n v="0.23"/>
    <s v="Card"/>
    <s v="ALDI"/>
    <s v="Staple"/>
    <x v="1"/>
    <x v="1"/>
  </r>
  <r>
    <x v="95"/>
    <s v="Lemons"/>
    <n v="2"/>
    <n v="0.5"/>
    <n v="1"/>
    <s v="Card"/>
    <s v="ALDI"/>
    <s v="Fruit"/>
    <x v="1"/>
    <x v="1"/>
  </r>
  <r>
    <x v="95"/>
    <s v="Pork Mince 5% Fat"/>
    <n v="1"/>
    <n v="2.25"/>
    <n v="2.25"/>
    <s v="Card"/>
    <s v="ALDI"/>
    <s v="Meat"/>
    <x v="1"/>
    <x v="1"/>
  </r>
  <r>
    <x v="95"/>
    <s v="Stock cubes"/>
    <n v="1"/>
    <n v="1.65"/>
    <n v="1.65"/>
    <s v="Card"/>
    <s v="ASDA"/>
    <s v="Sauce"/>
    <x v="1"/>
    <x v="1"/>
  </r>
  <r>
    <x v="95"/>
    <s v="Honey"/>
    <n v="1"/>
    <n v="1.5"/>
    <n v="1.5"/>
    <s v="Card"/>
    <s v="ASDA"/>
    <s v="Sauce"/>
    <x v="1"/>
    <x v="1"/>
  </r>
  <r>
    <x v="95"/>
    <s v="Biscuits"/>
    <n v="1"/>
    <n v="0.85"/>
    <n v="0.85"/>
    <s v="Card"/>
    <s v="ASDA"/>
    <s v="Snack"/>
    <x v="1"/>
    <x v="1"/>
  </r>
  <r>
    <x v="95"/>
    <s v="Double Cream"/>
    <n v="1"/>
    <n v="1.35"/>
    <n v="1.35"/>
    <s v="Card"/>
    <s v="ASDA"/>
    <s v="Baking"/>
    <x v="1"/>
    <x v="1"/>
  </r>
  <r>
    <x v="95"/>
    <s v="Oreo"/>
    <n v="1"/>
    <n v="0.75"/>
    <n v="0.75"/>
    <s v="Card"/>
    <s v="ASDA"/>
    <s v="Snack"/>
    <x v="1"/>
    <x v="1"/>
  </r>
  <r>
    <x v="95"/>
    <s v="Cream cheese"/>
    <n v="2"/>
    <n v="1.25"/>
    <n v="2.5"/>
    <s v="Card"/>
    <s v="ASDA"/>
    <s v="Baking"/>
    <x v="1"/>
    <x v="1"/>
  </r>
  <r>
    <x v="95"/>
    <s v="Cereal"/>
    <n v="1"/>
    <n v="0.6"/>
    <n v="0.6"/>
    <s v="Card"/>
    <s v="ASDA"/>
    <s v="Dairy"/>
    <x v="1"/>
    <x v="1"/>
  </r>
  <r>
    <x v="96"/>
    <s v="Shirt"/>
    <n v="1"/>
    <n v="15.63"/>
    <n v="15.63"/>
    <s v="Card"/>
    <s v="Hollister"/>
    <s v="Clothes"/>
    <x v="5"/>
    <x v="0"/>
  </r>
  <r>
    <x v="96"/>
    <s v="Top"/>
    <n v="1"/>
    <n v="17.87"/>
    <n v="17.87"/>
    <s v="Card"/>
    <s v="Hollister"/>
    <s v="Clothes"/>
    <x v="5"/>
    <x v="0"/>
  </r>
  <r>
    <x v="96"/>
    <s v="Lemongrass"/>
    <n v="1"/>
    <n v="0.75"/>
    <n v="0.75"/>
    <s v="Card"/>
    <s v="Morrisons"/>
    <s v="Spice"/>
    <x v="1"/>
    <x v="1"/>
  </r>
  <r>
    <x v="96"/>
    <s v="Fine beans"/>
    <n v="1"/>
    <n v="1"/>
    <n v="1"/>
    <s v="Card"/>
    <s v="ASDA"/>
    <s v="Vegetable"/>
    <x v="1"/>
    <x v="1"/>
  </r>
  <r>
    <x v="96"/>
    <s v="Chillies"/>
    <n v="1"/>
    <n v="0.5"/>
    <n v="0.5"/>
    <s v="Card"/>
    <s v="ASDA"/>
    <s v="Spice"/>
    <x v="1"/>
    <x v="1"/>
  </r>
  <r>
    <x v="96"/>
    <s v="Basil"/>
    <n v="1"/>
    <n v="0.55000000000000004"/>
    <n v="0.55000000000000004"/>
    <s v="Card"/>
    <s v="ASDA"/>
    <s v="Spice"/>
    <x v="1"/>
    <x v="1"/>
  </r>
  <r>
    <x v="97"/>
    <s v="Simply Cook"/>
    <n v="1"/>
    <n v="6"/>
    <n v="6"/>
    <s v="Card"/>
    <s v="Simply Cook"/>
    <s v="Meal kit"/>
    <x v="1"/>
    <x v="0"/>
  </r>
  <r>
    <x v="97"/>
    <s v="Sim card"/>
    <n v="1"/>
    <n v="10"/>
    <n v="10"/>
    <s v="Card"/>
    <s v="Voxi"/>
    <s v="Telecom"/>
    <x v="7"/>
    <x v="1"/>
  </r>
  <r>
    <x v="97"/>
    <s v="Sim card"/>
    <n v="1"/>
    <n v="10"/>
    <n v="10"/>
    <s v="Card"/>
    <s v="Voxi"/>
    <s v="Telecom"/>
    <x v="7"/>
    <x v="0"/>
  </r>
  <r>
    <x v="98"/>
    <s v="Milk Whole"/>
    <n v="1"/>
    <n v="1.65"/>
    <n v="1.65"/>
    <s v="Card"/>
    <s v="ALDI"/>
    <s v="Dairy"/>
    <x v="1"/>
    <x v="0"/>
  </r>
  <r>
    <x v="98"/>
    <s v="Eggs free range 15pk"/>
    <n v="1"/>
    <n v="2.0499999999999998"/>
    <n v="2.0499999999999998"/>
    <s v="Card"/>
    <s v="ALDI"/>
    <s v="Dairy"/>
    <x v="1"/>
    <x v="0"/>
  </r>
  <r>
    <x v="98"/>
    <s v="Chocolate"/>
    <n v="1"/>
    <n v="1.25"/>
    <n v="1.25"/>
    <s v="Card"/>
    <s v="ASDA"/>
    <s v="Snack"/>
    <x v="1"/>
    <x v="0"/>
  </r>
  <r>
    <x v="98"/>
    <s v="Sauce"/>
    <n v="1"/>
    <n v="0.9"/>
    <n v="0.9"/>
    <s v="Card"/>
    <s v="ASDA"/>
    <s v="Sauce"/>
    <x v="1"/>
    <x v="0"/>
  </r>
  <r>
    <x v="98"/>
    <s v="Shampoo"/>
    <n v="1"/>
    <n v="9.25"/>
    <n v="9.25"/>
    <s v="Card"/>
    <s v="ASDA"/>
    <s v="Toiletries"/>
    <x v="3"/>
    <x v="0"/>
  </r>
  <r>
    <x v="98"/>
    <s v="Council tax"/>
    <n v="1"/>
    <n v="147"/>
    <n v="147"/>
    <s v="Card"/>
    <s v="Council"/>
    <s v="Council tax"/>
    <x v="7"/>
    <x v="0"/>
  </r>
  <r>
    <x v="99"/>
    <s v="Bus"/>
    <n v="2"/>
    <n v="1.65"/>
    <n v="3.3"/>
    <s v="Card"/>
    <s v="Tfl"/>
    <s v="Bus"/>
    <x v="0"/>
    <x v="1"/>
  </r>
  <r>
    <x v="99"/>
    <s v="Bus"/>
    <n v="2"/>
    <n v="1.65"/>
    <n v="3.3"/>
    <s v="Oyster Card"/>
    <s v="Tfl"/>
    <s v="Bus"/>
    <x v="0"/>
    <x v="0"/>
  </r>
  <r>
    <x v="99"/>
    <s v="Refund Jacket"/>
    <n v="1"/>
    <n v="-34.99"/>
    <n v="-34.99"/>
    <s v="Gift Card"/>
    <s v="H&amp;M"/>
    <s v="Clothes"/>
    <x v="5"/>
    <x v="0"/>
  </r>
  <r>
    <x v="99"/>
    <s v="T-shirt"/>
    <n v="1"/>
    <n v="3.99"/>
    <n v="3.99"/>
    <s v="Gift Card"/>
    <s v="H&amp;M"/>
    <s v="Clothes"/>
    <x v="5"/>
    <x v="0"/>
  </r>
  <r>
    <x v="99"/>
    <s v="Lunch"/>
    <n v="1"/>
    <n v="17.8"/>
    <n v="17.8"/>
    <s v="Card"/>
    <s v="Margugame Udon"/>
    <s v="Japanese cuisine"/>
    <x v="4"/>
    <x v="1"/>
  </r>
  <r>
    <x v="99"/>
    <s v="Chicken Wings"/>
    <n v="1"/>
    <n v="1.1000000000000001"/>
    <n v="1.1000000000000001"/>
    <s v="Card"/>
    <s v="Waitrose"/>
    <s v="Meat"/>
    <x v="1"/>
    <x v="0"/>
  </r>
  <r>
    <x v="99"/>
    <s v="Domestos"/>
    <n v="2"/>
    <n v="1"/>
    <n v="2"/>
    <s v="Card"/>
    <s v="Wilko"/>
    <s v="Toiletries"/>
    <x v="3"/>
    <x v="0"/>
  </r>
  <r>
    <x v="99"/>
    <s v="TCP Wifi Light Bulb"/>
    <n v="1"/>
    <n v="9"/>
    <n v="9"/>
    <s v="Card"/>
    <s v="Wilko"/>
    <s v="Homeware"/>
    <x v="9"/>
    <x v="0"/>
  </r>
  <r>
    <x v="99"/>
    <s v="Photo Frame"/>
    <n v="1"/>
    <n v="2"/>
    <n v="2"/>
    <s v="Card"/>
    <s v="Wilko"/>
    <s v="Home decoration"/>
    <x v="9"/>
    <x v="0"/>
  </r>
  <r>
    <x v="99"/>
    <s v="Lemonade 2L"/>
    <n v="1"/>
    <n v="0.23"/>
    <n v="0.23"/>
    <s v="Card"/>
    <s v="ALDI"/>
    <s v="Beverage"/>
    <x v="1"/>
    <x v="0"/>
  </r>
  <r>
    <x v="99"/>
    <s v="Chicken Thighs"/>
    <n v="1"/>
    <n v="2.4900000000000002"/>
    <n v="2.4900000000000002"/>
    <s v="Card"/>
    <s v="ALDI"/>
    <s v="Meat"/>
    <x v="1"/>
    <x v="0"/>
  </r>
  <r>
    <x v="99"/>
    <s v="Grapes"/>
    <n v="1"/>
    <n v="1.75"/>
    <n v="1.75"/>
    <s v="Card"/>
    <s v="ALDI"/>
    <s v="Fruit"/>
    <x v="1"/>
    <x v="0"/>
  </r>
  <r>
    <x v="99"/>
    <s v="Pork Mince"/>
    <n v="1"/>
    <n v="2.89"/>
    <n v="2.89"/>
    <s v="Card"/>
    <s v="ALDI"/>
    <s v="Meat"/>
    <x v="1"/>
    <x v="0"/>
  </r>
  <r>
    <x v="99"/>
    <s v="Coconut Milk"/>
    <n v="1"/>
    <n v="0.69"/>
    <n v="0.69"/>
    <s v="Card"/>
    <s v="ALDI"/>
    <s v="Sauce"/>
    <x v="1"/>
    <x v="0"/>
  </r>
  <r>
    <x v="99"/>
    <s v="Large Vine Tomato"/>
    <n v="1"/>
    <n v="1.19"/>
    <n v="1.19"/>
    <s v="Card"/>
    <s v="ALDI"/>
    <s v="Vegetable"/>
    <x v="1"/>
    <x v="0"/>
  </r>
  <r>
    <x v="99"/>
    <s v="Cherry Tomatoes"/>
    <n v="1"/>
    <n v="0.77"/>
    <n v="0.77"/>
    <s v="Card"/>
    <s v="ALDI"/>
    <s v="Vegetable"/>
    <x v="1"/>
    <x v="0"/>
  </r>
  <r>
    <x v="99"/>
    <s v="Chorizo Ring 200g"/>
    <n v="1"/>
    <n v="1.79"/>
    <n v="1.79"/>
    <s v="Card"/>
    <s v="ALDI"/>
    <s v="Frozen Food"/>
    <x v="1"/>
    <x v="0"/>
  </r>
  <r>
    <x v="99"/>
    <s v="Basil"/>
    <n v="1"/>
    <n v="0.55000000000000004"/>
    <n v="0.55000000000000004"/>
    <s v="Card"/>
    <s v="ASDA"/>
    <s v="Spice"/>
    <x v="1"/>
    <x v="1"/>
  </r>
  <r>
    <x v="100"/>
    <s v="Chilli Tortilla"/>
    <n v="1"/>
    <n v="1.25"/>
    <n v="1.25"/>
    <s v="Card"/>
    <s v="M&amp;S"/>
    <s v="Snack"/>
    <x v="1"/>
    <x v="1"/>
  </r>
  <r>
    <x v="100"/>
    <s v="Bockwurst sausage"/>
    <n v="1"/>
    <n v="1.79"/>
    <n v="1.79"/>
    <s v="Card"/>
    <s v="ALDI"/>
    <s v="Canned"/>
    <x v="1"/>
    <x v="1"/>
  </r>
  <r>
    <x v="100"/>
    <s v="Granules Garlic"/>
    <n v="1"/>
    <n v="0.49"/>
    <n v="0.49"/>
    <s v="Card"/>
    <s v="ALDI"/>
    <s v="Spice"/>
    <x v="1"/>
    <x v="1"/>
  </r>
  <r>
    <x v="100"/>
    <s v="Ham Cooked"/>
    <n v="1"/>
    <n v="0.79"/>
    <n v="0.79"/>
    <s v="Card"/>
    <s v="ALDI"/>
    <s v="Frozen Food"/>
    <x v="1"/>
    <x v="1"/>
  </r>
  <r>
    <x v="101"/>
    <s v="Bus"/>
    <n v="2"/>
    <n v="1.65"/>
    <n v="3.3"/>
    <s v="Oyster Card"/>
    <s v="Tfl"/>
    <s v="Bus"/>
    <x v="0"/>
    <x v="1"/>
  </r>
  <r>
    <x v="101"/>
    <s v="Tube"/>
    <n v="1"/>
    <n v="2.0499999999999998"/>
    <n v="2.0499999999999998"/>
    <s v="Oyster Card"/>
    <s v="Tfl"/>
    <s v="Tube"/>
    <x v="0"/>
    <x v="1"/>
  </r>
  <r>
    <x v="101"/>
    <s v="Tube"/>
    <n v="1"/>
    <n v="1.9"/>
    <n v="1.9"/>
    <s v="Oyster Card"/>
    <s v="Tfl"/>
    <s v="Tube"/>
    <x v="0"/>
    <x v="1"/>
  </r>
  <r>
    <x v="101"/>
    <s v="Grapes"/>
    <n v="1"/>
    <n v="2.1"/>
    <n v="2.1"/>
    <s v="Card"/>
    <s v="Sainsbury's"/>
    <s v="Fruit"/>
    <x v="1"/>
    <x v="1"/>
  </r>
  <r>
    <x v="102"/>
    <s v="Udon noodles"/>
    <n v="1"/>
    <n v="4.1900000000000004"/>
    <n v="4.1900000000000004"/>
    <s v="Card"/>
    <s v="Loon Fung"/>
    <s v="Staple"/>
    <x v="1"/>
    <x v="1"/>
  </r>
  <r>
    <x v="102"/>
    <s v="Udon noodles"/>
    <n v="1"/>
    <n v="1.4"/>
    <n v="1.4"/>
    <s v="Card"/>
    <s v="Morrisons"/>
    <s v="Staple"/>
    <x v="1"/>
    <x v="1"/>
  </r>
  <r>
    <x v="102"/>
    <s v="Chocolate"/>
    <n v="1"/>
    <n v="4"/>
    <n v="4"/>
    <s v="Card"/>
    <s v="ASDA"/>
    <s v="Snack"/>
    <x v="1"/>
    <x v="1"/>
  </r>
  <r>
    <x v="102"/>
    <s v="Sweets"/>
    <n v="1"/>
    <n v="1"/>
    <n v="1"/>
    <s v="Card"/>
    <s v="ASDA"/>
    <s v="Snack"/>
    <x v="1"/>
    <x v="1"/>
  </r>
  <r>
    <x v="102"/>
    <s v="Bread White"/>
    <n v="1"/>
    <n v="1.2"/>
    <n v="1.2"/>
    <s v="Card"/>
    <s v="ALDI"/>
    <s v="Dairy"/>
    <x v="1"/>
    <x v="1"/>
  </r>
  <r>
    <x v="102"/>
    <s v="Super Mini Mix Haribo"/>
    <n v="1"/>
    <n v="1.89"/>
    <n v="1.89"/>
    <s v="Card"/>
    <s v="ALDI"/>
    <s v="Snack"/>
    <x v="1"/>
    <x v="1"/>
  </r>
  <r>
    <x v="102"/>
    <s v="Cookie Cream"/>
    <n v="1"/>
    <n v="0.43"/>
    <n v="0.43"/>
    <s v="Card"/>
    <s v="ALDI"/>
    <s v="Snack"/>
    <x v="1"/>
    <x v="1"/>
  </r>
  <r>
    <x v="103"/>
    <s v="Refund Jacket"/>
    <n v="1"/>
    <n v="-34.99"/>
    <n v="-34.99"/>
    <s v="Gift Card"/>
    <s v="H&amp;M"/>
    <s v="Clothes"/>
    <x v="5"/>
    <x v="0"/>
  </r>
  <r>
    <x v="103"/>
    <s v="9V Battery"/>
    <n v="1"/>
    <n v="2"/>
    <n v="2"/>
    <s v="Gift Card"/>
    <s v="Argos"/>
    <s v="Homeware"/>
    <x v="9"/>
    <x v="0"/>
  </r>
  <r>
    <x v="103"/>
    <s v="Chicken Wings"/>
    <n v="1"/>
    <n v="8.39"/>
    <n v="8.39"/>
    <s v="Card"/>
    <s v="Costco"/>
    <s v="Frozen Food"/>
    <x v="1"/>
    <x v="1"/>
  </r>
  <r>
    <x v="103"/>
    <s v="Organic Garlic"/>
    <n v="1"/>
    <n v="2.4900000000000002"/>
    <n v="2.4900000000000002"/>
    <s v="Card"/>
    <s v="Costco"/>
    <s v="Dairy"/>
    <x v="1"/>
    <x v="1"/>
  </r>
  <r>
    <x v="103"/>
    <s v="Penne Carbonara"/>
    <n v="1"/>
    <n v="8.99"/>
    <n v="8.99"/>
    <s v="Card"/>
    <s v="Costco"/>
    <s v="Ready Meal"/>
    <x v="1"/>
    <x v="1"/>
  </r>
  <r>
    <x v="103"/>
    <s v="Klenex Balsam"/>
    <n v="1"/>
    <n v="6.29"/>
    <n v="6.29"/>
    <s v="Card"/>
    <s v="Costco"/>
    <s v="Homeware"/>
    <x v="9"/>
    <x v="1"/>
  </r>
  <r>
    <x v="103"/>
    <s v="Hash Brown"/>
    <n v="1"/>
    <n v="3.89"/>
    <n v="3.89"/>
    <s v="Card"/>
    <s v="Costco"/>
    <s v="Frozen Food"/>
    <x v="1"/>
    <x v="1"/>
  </r>
  <r>
    <x v="103"/>
    <s v="Trip Satin"/>
    <n v="1"/>
    <n v="15.49"/>
    <n v="15.49"/>
    <s v="Card"/>
    <s v="Costco"/>
    <s v="Toiletries"/>
    <x v="3"/>
    <x v="1"/>
  </r>
  <r>
    <x v="103"/>
    <s v="Chicken Thighs"/>
    <n v="1"/>
    <n v="5.65"/>
    <n v="5.65"/>
    <s v="Card"/>
    <s v="Costco"/>
    <s v="Meat"/>
    <x v="1"/>
    <x v="1"/>
  </r>
  <r>
    <x v="103"/>
    <s v="Bus"/>
    <n v="1"/>
    <n v="1.65"/>
    <n v="1.65"/>
    <s v="Card"/>
    <s v="Tfl"/>
    <s v="Bus"/>
    <x v="0"/>
    <x v="1"/>
  </r>
  <r>
    <x v="103"/>
    <s v="Bus"/>
    <n v="1"/>
    <n v="1.65"/>
    <n v="1.65"/>
    <s v="Card"/>
    <s v="Tfl"/>
    <s v="Bus"/>
    <x v="0"/>
    <x v="0"/>
  </r>
  <r>
    <x v="103"/>
    <s v="Hot Chocolate"/>
    <n v="1"/>
    <n v="2.85"/>
    <n v="2.85"/>
    <s v="Card"/>
    <s v="Starbucks"/>
    <s v="Sweets"/>
    <x v="4"/>
    <x v="0"/>
  </r>
  <r>
    <x v="104"/>
    <s v="Rent"/>
    <n v="1"/>
    <n v="616.66666666666663"/>
    <n v="616.66666666666663"/>
    <s v="Card"/>
    <s v="N/A"/>
    <s v="Rental"/>
    <x v="8"/>
    <x v="0"/>
  </r>
  <r>
    <x v="104"/>
    <s v="Rent"/>
    <n v="1"/>
    <n v="783.33333333333337"/>
    <n v="783.33333333333337"/>
    <s v="Card"/>
    <s v="N/A"/>
    <s v="Rental"/>
    <x v="8"/>
    <x v="1"/>
  </r>
  <r>
    <x v="105"/>
    <s v="Orange"/>
    <n v="1"/>
    <n v="0.6"/>
    <n v="0.6"/>
    <s v="Card"/>
    <s v="ALDI"/>
    <s v="Fruit"/>
    <x v="1"/>
    <x v="1"/>
  </r>
  <r>
    <x v="105"/>
    <s v="Lemons"/>
    <n v="1"/>
    <n v="0.5"/>
    <n v="0.5"/>
    <s v="Card"/>
    <s v="ALDI"/>
    <s v="Fruit"/>
    <x v="1"/>
    <x v="1"/>
  </r>
  <r>
    <x v="105"/>
    <s v="White Grapes"/>
    <n v="1"/>
    <n v="1.75"/>
    <n v="1.75"/>
    <s v="Card"/>
    <s v="ALDI"/>
    <s v="Fruit"/>
    <x v="1"/>
    <x v="1"/>
  </r>
  <r>
    <x v="105"/>
    <s v="Double Cream"/>
    <n v="1"/>
    <n v="1.1499999999999999"/>
    <n v="1.1499999999999999"/>
    <s v="Card"/>
    <s v="ALDI"/>
    <s v="Baking"/>
    <x v="1"/>
    <x v="1"/>
  </r>
  <r>
    <x v="105"/>
    <s v="Soft Cream"/>
    <n v="1"/>
    <n v="0.85"/>
    <n v="0.85"/>
    <s v="Card"/>
    <s v="ALDI"/>
    <s v="Baking"/>
    <x v="1"/>
    <x v="1"/>
  </r>
  <r>
    <x v="105"/>
    <s v="Lemon &amp; mint Soda"/>
    <n v="1"/>
    <n v="0.85"/>
    <n v="0.85"/>
    <s v="Card"/>
    <s v="ALDI"/>
    <s v="Beverage"/>
    <x v="1"/>
    <x v="1"/>
  </r>
  <r>
    <x v="105"/>
    <s v="Soda Water 6pk"/>
    <n v="1"/>
    <n v="0.99"/>
    <n v="0.99"/>
    <s v="Card"/>
    <s v="ALDI"/>
    <s v="Beverage"/>
    <x v="1"/>
    <x v="1"/>
  </r>
  <r>
    <x v="105"/>
    <s v="Onions"/>
    <n v="1"/>
    <n v="0.65"/>
    <n v="0.65"/>
    <s v="Card"/>
    <s v="ALDI"/>
    <s v="Vegetable"/>
    <x v="1"/>
    <x v="1"/>
  </r>
  <r>
    <x v="105"/>
    <s v="Cooking Oil"/>
    <n v="1"/>
    <n v="2.15"/>
    <n v="2.15"/>
    <s v="Card"/>
    <s v="ASDA"/>
    <s v="Dairy"/>
    <x v="1"/>
    <x v="1"/>
  </r>
  <r>
    <x v="105"/>
    <s v="Passata"/>
    <n v="1"/>
    <n v="0.5"/>
    <n v="0.5"/>
    <s v="Card"/>
    <s v="ASDA"/>
    <s v="Sauce"/>
    <x v="1"/>
    <x v="1"/>
  </r>
  <r>
    <x v="106"/>
    <s v="Chicken Noodle"/>
    <n v="2"/>
    <n v="1"/>
    <n v="2"/>
    <s v="Card"/>
    <s v="B&amp;M"/>
    <s v="Instant Food"/>
    <x v="1"/>
    <x v="1"/>
  </r>
  <r>
    <x v="106"/>
    <s v="Basil pot"/>
    <n v="1"/>
    <n v="0.75"/>
    <n v="0.75"/>
    <s v="Card"/>
    <s v="ALDI"/>
    <s v="Spice"/>
    <x v="1"/>
    <x v="1"/>
  </r>
  <r>
    <x v="106"/>
    <s v="Lemons"/>
    <n v="1"/>
    <n v="0.5"/>
    <n v="0.5"/>
    <s v="Card"/>
    <s v="ALDI"/>
    <s v="Fruit"/>
    <x v="1"/>
    <x v="1"/>
  </r>
  <r>
    <x v="106"/>
    <s v="Gravel Tray"/>
    <n v="1"/>
    <n v="1.25"/>
    <n v="1.25"/>
    <s v="Card"/>
    <s v="ALDI"/>
    <s v="Homeware"/>
    <x v="9"/>
    <x v="1"/>
  </r>
  <r>
    <x v="106"/>
    <s v="Cleve Pot"/>
    <n v="1"/>
    <n v="3"/>
    <n v="3"/>
    <s v="Card"/>
    <s v="ALDI"/>
    <s v="Homeware"/>
    <x v="9"/>
    <x v="1"/>
  </r>
  <r>
    <x v="106"/>
    <s v="Doritos 150g"/>
    <n v="1"/>
    <n v="0.19186046511627911"/>
    <n v="0.19186046511627911"/>
    <s v="Card"/>
    <s v="Getir"/>
    <s v="Snack"/>
    <x v="1"/>
    <x v="0"/>
  </r>
  <r>
    <x v="106"/>
    <s v="Sensation Thai Sweet Chilli 40g"/>
    <n v="1"/>
    <n v="0.12790697674418605"/>
    <n v="0.12790697674418605"/>
    <s v="Card"/>
    <s v="Getir"/>
    <s v="Snack"/>
    <x v="1"/>
    <x v="0"/>
  </r>
  <r>
    <x v="106"/>
    <s v="Rustler Sausage Muffin"/>
    <n v="1"/>
    <n v="0.28779069767441862"/>
    <n v="0.28779069767441862"/>
    <s v="Card"/>
    <s v="Getir"/>
    <s v="Instant Food"/>
    <x v="1"/>
    <x v="0"/>
  </r>
  <r>
    <x v="106"/>
    <s v="Coca Cola 4x250ml"/>
    <n v="1"/>
    <n v="0.31337209302325586"/>
    <n v="0.31337209302325586"/>
    <s v="Card"/>
    <s v="Getir"/>
    <s v="Beverage"/>
    <x v="1"/>
    <x v="0"/>
  </r>
  <r>
    <x v="106"/>
    <s v="Sanpellegrino 3x330ml"/>
    <n v="1"/>
    <n v="0.33895348837209305"/>
    <n v="0.33895348837209305"/>
    <s v="Card"/>
    <s v="Getir"/>
    <s v="Beverage"/>
    <x v="1"/>
    <x v="0"/>
  </r>
  <r>
    <x v="106"/>
    <s v="Always Ultra Pads Normal"/>
    <n v="1"/>
    <n v="0.28779069767441862"/>
    <n v="0.28779069767441862"/>
    <s v="Card"/>
    <s v="Getir"/>
    <s v="Toiletries"/>
    <x v="3"/>
    <x v="0"/>
  </r>
  <r>
    <x v="106"/>
    <s v="Milk Mini Truffles"/>
    <n v="1"/>
    <n v="0.22383720930232562"/>
    <n v="0.22383720930232562"/>
    <s v="Card"/>
    <s v="Getir"/>
    <s v="Snack"/>
    <x v="1"/>
    <x v="0"/>
  </r>
  <r>
    <x v="106"/>
    <s v="Kinder Small Chocolate Bar"/>
    <n v="1"/>
    <n v="0.17906976744186048"/>
    <n v="0.17906976744186048"/>
    <s v="Card"/>
    <s v="Getir"/>
    <s v="Snack"/>
    <x v="1"/>
    <x v="0"/>
  </r>
  <r>
    <x v="106"/>
    <s v="Bahlsen Dark Choco Leibniz"/>
    <n v="1"/>
    <n v="0.24941860465116281"/>
    <n v="0.24941860465116281"/>
    <s v="Card"/>
    <s v="Getir"/>
    <s v="Snack"/>
    <x v="1"/>
    <x v="0"/>
  </r>
  <r>
    <x v="107"/>
    <s v="Cleaning Scraper"/>
    <n v="1"/>
    <n v="0.64"/>
    <n v="0.64"/>
    <s v="Card"/>
    <s v="Shein"/>
    <s v="Cleaning supplies"/>
    <x v="9"/>
    <x v="0"/>
  </r>
  <r>
    <x v="107"/>
    <s v="Woven Cup Coaster"/>
    <n v="1"/>
    <n v="1.49"/>
    <n v="1.49"/>
    <s v="Card"/>
    <s v="Shein"/>
    <s v="Home decoration"/>
    <x v="9"/>
    <x v="0"/>
  </r>
  <r>
    <x v="107"/>
    <s v="Artificial Reed"/>
    <n v="1"/>
    <n v="1.07"/>
    <n v="1.07"/>
    <s v="Card"/>
    <s v="Shein"/>
    <s v="Home decoration"/>
    <x v="9"/>
    <x v="0"/>
  </r>
  <r>
    <x v="107"/>
    <s v="Flower Design Spoon 8pcs"/>
    <n v="1"/>
    <n v="2.13"/>
    <n v="2.13"/>
    <s v="Card"/>
    <s v="Shein"/>
    <s v="Kitchen ware"/>
    <x v="9"/>
    <x v="0"/>
  </r>
  <r>
    <x v="107"/>
    <s v="2 Grids Desk Storage Box"/>
    <n v="1"/>
    <n v="4.66"/>
    <n v="4.66"/>
    <s v="Card"/>
    <s v="Shein"/>
    <s v="Homeware"/>
    <x v="9"/>
    <x v="0"/>
  </r>
  <r>
    <x v="107"/>
    <s v="Bow Knot Bath Headband"/>
    <n v="1"/>
    <n v="0.86"/>
    <n v="0.86"/>
    <s v="Card"/>
    <s v="Shein"/>
    <s v="Homeware"/>
    <x v="9"/>
    <x v="0"/>
  </r>
  <r>
    <x v="107"/>
    <s v="Small porcelain dish"/>
    <n v="1"/>
    <n v="2.5499999999999998"/>
    <n v="2.5499999999999998"/>
    <s v="Card"/>
    <s v="H&amp;M"/>
    <s v="Kitchen ware"/>
    <x v="9"/>
    <x v="0"/>
  </r>
  <r>
    <x v="107"/>
    <s v="Scented candle"/>
    <n v="1"/>
    <n v="8.5"/>
    <n v="8.5"/>
    <s v="Card"/>
    <s v="H&amp;M"/>
    <s v="Home decoration"/>
    <x v="9"/>
    <x v="0"/>
  </r>
  <r>
    <x v="107"/>
    <s v="Reed diffuser"/>
    <n v="1"/>
    <n v="15.3"/>
    <n v="15.3"/>
    <s v="Card"/>
    <s v="H&amp;M"/>
    <s v="Home decoration"/>
    <x v="9"/>
    <x v="0"/>
  </r>
  <r>
    <x v="107"/>
    <s v="Stoneware mini vase"/>
    <n v="1"/>
    <n v="3.4"/>
    <n v="3.4"/>
    <s v="Card"/>
    <s v="H&amp;M"/>
    <s v="Home decoration"/>
    <x v="9"/>
    <x v="0"/>
  </r>
  <r>
    <x v="107"/>
    <s v="Lunch"/>
    <n v="1"/>
    <n v="28.41"/>
    <n v="28.41"/>
    <s v="Card"/>
    <s v="Kolamba Carnaby"/>
    <s v="Western cuisine"/>
    <x v="4"/>
    <x v="1"/>
  </r>
  <r>
    <x v="107"/>
    <s v="Desperados Beer"/>
    <n v="2"/>
    <n v="10"/>
    <n v="20"/>
    <s v="Card"/>
    <s v="Morrisons"/>
    <s v="Beverage"/>
    <x v="1"/>
    <x v="0"/>
  </r>
  <r>
    <x v="107"/>
    <s v="Kendermanns Riesling"/>
    <n v="1"/>
    <n v="8.5"/>
    <n v="8.5"/>
    <s v="Card"/>
    <s v="Morrisons"/>
    <s v="Beverage"/>
    <x v="1"/>
    <x v="0"/>
  </r>
  <r>
    <x v="107"/>
    <s v="Palmer's lip balm"/>
    <n v="1"/>
    <n v="2"/>
    <n v="2"/>
    <s v="Card"/>
    <s v="Morrisons"/>
    <s v="Skincare"/>
    <x v="3"/>
    <x v="0"/>
  </r>
  <r>
    <x v="107"/>
    <s v="Bubble Tea"/>
    <n v="1"/>
    <n v="4.6500000000000004"/>
    <n v="4.6500000000000004"/>
    <s v="Card"/>
    <s v="MilkSha"/>
    <s v="Sweets"/>
    <x v="4"/>
    <x v="0"/>
  </r>
  <r>
    <x v="107"/>
    <s v="Cake"/>
    <n v="2"/>
    <n v="4.5"/>
    <n v="9"/>
    <s v="Card"/>
    <s v="Wa Café"/>
    <s v="Sweets"/>
    <x v="4"/>
    <x v="0"/>
  </r>
  <r>
    <x v="107"/>
    <s v="NS Kimchi Ramyun"/>
    <n v="4"/>
    <n v="0.495"/>
    <n v="1.98"/>
    <s v="Card"/>
    <s v="Seoul Plaza"/>
    <s v="Instant Food"/>
    <x v="1"/>
    <x v="0"/>
  </r>
  <r>
    <x v="107"/>
    <s v="Just Eat"/>
    <n v="1"/>
    <n v="22.88"/>
    <n v="22.88"/>
    <s v="Card"/>
    <s v="Pizza Club"/>
    <s v="Fast Food"/>
    <x v="4"/>
    <x v="0"/>
  </r>
  <r>
    <x v="107"/>
    <s v="Skincare"/>
    <n v="1"/>
    <n v="47.86"/>
    <n v="47.86"/>
    <s v="Card"/>
    <s v="Stylevana"/>
    <s v="Skincare"/>
    <x v="3"/>
    <x v="0"/>
  </r>
  <r>
    <x v="108"/>
    <s v="Energy bill (Aug-Sep)"/>
    <n v="1"/>
    <n v="69.349999999999994"/>
    <n v="69.349999999999994"/>
    <s v="Card"/>
    <s v="Insite Energy"/>
    <s v="Electric"/>
    <x v="7"/>
    <x v="0"/>
  </r>
  <r>
    <x v="109"/>
    <s v="Tube"/>
    <n v="1"/>
    <n v="1.1499999999999999"/>
    <n v="1.1499999999999999"/>
    <s v="Oyster Card"/>
    <s v="Tfl"/>
    <s v="Tube"/>
    <x v="0"/>
    <x v="1"/>
  </r>
  <r>
    <x v="109"/>
    <s v="Tube"/>
    <n v="1"/>
    <n v="1.1499999999999999"/>
    <n v="1.1499999999999999"/>
    <s v="Oyster Card"/>
    <s v="Tfl"/>
    <s v="Tube"/>
    <x v="0"/>
    <x v="0"/>
  </r>
  <r>
    <x v="109"/>
    <s v="Tube"/>
    <n v="1"/>
    <n v="2"/>
    <n v="2"/>
    <s v="Oyster Card"/>
    <s v="Tfl"/>
    <s v="Tube"/>
    <x v="0"/>
    <x v="0"/>
  </r>
  <r>
    <x v="109"/>
    <s v="Tube"/>
    <n v="1"/>
    <n v="2"/>
    <n v="2"/>
    <s v="Oyster Card"/>
    <s v="Tfl"/>
    <s v="Tube"/>
    <x v="0"/>
    <x v="1"/>
  </r>
  <r>
    <x v="109"/>
    <s v="Sensation Thai Sweet Chilli 150g"/>
    <n v="2"/>
    <n v="1.5"/>
    <n v="3"/>
    <s v="Card"/>
    <s v="Poundland"/>
    <s v="Snack"/>
    <x v="1"/>
    <x v="0"/>
  </r>
  <r>
    <x v="109"/>
    <s v="Milk filter semi-skim 2L"/>
    <n v="1"/>
    <n v="1.65"/>
    <n v="1.65"/>
    <s v="Card"/>
    <s v="ALDI"/>
    <s v="Dairy"/>
    <x v="1"/>
    <x v="0"/>
  </r>
  <r>
    <x v="109"/>
    <s v="Pasta Penne 500g"/>
    <n v="1"/>
    <n v="0.41"/>
    <n v="0.41"/>
    <s v="Card"/>
    <s v="ALDI"/>
    <s v="Staple"/>
    <x v="1"/>
    <x v="0"/>
  </r>
  <r>
    <x v="109"/>
    <s v="Eggs"/>
    <n v="1"/>
    <n v="1.5"/>
    <n v="1.5"/>
    <s v="Card"/>
    <s v="ASDA"/>
    <s v="Dairy"/>
    <x v="1"/>
    <x v="0"/>
  </r>
  <r>
    <x v="109"/>
    <s v="Yogurt"/>
    <n v="1"/>
    <n v="1"/>
    <n v="1"/>
    <s v="Card"/>
    <s v="ASDA"/>
    <s v="Dairy"/>
    <x v="1"/>
    <x v="0"/>
  </r>
  <r>
    <x v="109"/>
    <s v="Shallots"/>
    <n v="1"/>
    <n v="0.9"/>
    <n v="0.9"/>
    <s v="Card"/>
    <s v="ASDA"/>
    <s v="Vegetable"/>
    <x v="1"/>
    <x v="0"/>
  </r>
  <r>
    <x v="109"/>
    <s v="Nissan Noodles"/>
    <n v="1"/>
    <n v="0.65"/>
    <n v="0.65"/>
    <s v="Card"/>
    <s v="ASDA"/>
    <s v="Instant Food"/>
    <x v="1"/>
    <x v="0"/>
  </r>
  <r>
    <x v="109"/>
    <s v="Choco Shells"/>
    <n v="1"/>
    <n v="1.49"/>
    <n v="1.49"/>
    <s v="Card"/>
    <s v="LIDL"/>
    <s v="Dairy"/>
    <x v="1"/>
    <x v="0"/>
  </r>
  <r>
    <x v="109"/>
    <s v="Cashew Peanut Honey"/>
    <n v="1"/>
    <n v="1.35"/>
    <n v="1.35"/>
    <s v="Card"/>
    <s v="LIDL"/>
    <s v="Snack"/>
    <x v="1"/>
    <x v="0"/>
  </r>
  <r>
    <x v="109"/>
    <s v="Carbonara Sauce"/>
    <n v="1"/>
    <n v="1.1499999999999999"/>
    <n v="1.1499999999999999"/>
    <s v="Card"/>
    <s v="LIDL"/>
    <s v="Sauce"/>
    <x v="1"/>
    <x v="0"/>
  </r>
  <r>
    <x v="109"/>
    <s v="Shower Gel"/>
    <n v="1"/>
    <n v="0.89"/>
    <n v="0.89"/>
    <s v="Card"/>
    <s v="LIDL"/>
    <s v="Toiletries"/>
    <x v="3"/>
    <x v="0"/>
  </r>
  <r>
    <x v="109"/>
    <s v="Apple Shampoo"/>
    <n v="1"/>
    <n v="0.59"/>
    <n v="0.59"/>
    <s v="Card"/>
    <s v="LIDL"/>
    <s v="Toiletries"/>
    <x v="3"/>
    <x v="0"/>
  </r>
  <r>
    <x v="109"/>
    <s v="Chocolate Cookies"/>
    <n v="3"/>
    <n v="0.89"/>
    <n v="2.67"/>
    <s v="Card"/>
    <s v="LIDL"/>
    <s v="Snack"/>
    <x v="1"/>
    <x v="0"/>
  </r>
  <r>
    <x v="109"/>
    <s v="Family Pack Mushroom"/>
    <n v="1"/>
    <n v="1.3"/>
    <n v="1.3"/>
    <s v="Card"/>
    <s v="LIDL"/>
    <s v="Vegetable"/>
    <x v="1"/>
    <x v="0"/>
  </r>
  <r>
    <x v="110"/>
    <s v="Family Handwash"/>
    <n v="1"/>
    <n v="0.55000000000000004"/>
    <n v="0.55000000000000004"/>
    <s v="Card"/>
    <s v="ALDI"/>
    <s v="Toiletries"/>
    <x v="3"/>
    <x v="0"/>
  </r>
  <r>
    <x v="110"/>
    <s v="Lemons"/>
    <n v="1"/>
    <n v="0.5"/>
    <n v="0.5"/>
    <s v="Card"/>
    <s v="ALDI"/>
    <s v="Fruit"/>
    <x v="1"/>
    <x v="0"/>
  </r>
  <r>
    <x v="110"/>
    <s v="Chicken Thighs 1kg"/>
    <n v="1"/>
    <n v="2.4900000000000002"/>
    <n v="2.4900000000000002"/>
    <s v="Card"/>
    <s v="ALDI"/>
    <s v="Meat"/>
    <x v="1"/>
    <x v="0"/>
  </r>
  <r>
    <x v="111"/>
    <s v="Kinder Hamper"/>
    <n v="1"/>
    <n v="10"/>
    <n v="10"/>
    <s v="Card"/>
    <s v="B&amp;M"/>
    <s v="Gift"/>
    <x v="6"/>
    <x v="0"/>
  </r>
  <r>
    <x v="111"/>
    <s v="Cad Drink Chocolate"/>
    <n v="1"/>
    <n v="1.39"/>
    <n v="1.39"/>
    <s v="Card"/>
    <s v="B&amp;M"/>
    <s v="Snack"/>
    <x v="1"/>
    <x v="0"/>
  </r>
  <r>
    <x v="111"/>
    <s v="Batch Pasta"/>
    <n v="1"/>
    <n v="0.75"/>
    <n v="0.75"/>
    <s v="Card"/>
    <s v="B&amp;M"/>
    <s v="Instant Food"/>
    <x v="1"/>
    <x v="0"/>
  </r>
  <r>
    <x v="111"/>
    <s v="Femfrsh Sooth Wash"/>
    <n v="1"/>
    <n v="1.99"/>
    <n v="1.99"/>
    <s v="Card"/>
    <s v="B&amp;M"/>
    <s v="Toiletries"/>
    <x v="3"/>
    <x v="0"/>
  </r>
  <r>
    <x v="111"/>
    <s v="ChopBoard"/>
    <n v="1"/>
    <n v="14.99"/>
    <n v="14.99"/>
    <s v="Card"/>
    <s v="Amazon"/>
    <s v="Kitchen ware"/>
    <x v="9"/>
    <x v="1"/>
  </r>
  <r>
    <x v="111"/>
    <s v="Hair cut"/>
    <n v="1"/>
    <n v="18"/>
    <n v="18"/>
    <s v="Cash"/>
    <s v="InStyle"/>
    <s v="haircut"/>
    <x v="6"/>
    <x v="1"/>
  </r>
  <r>
    <x v="111"/>
    <s v="Skincare"/>
    <n v="1"/>
    <n v="28"/>
    <n v="28"/>
    <s v="Card"/>
    <s v="Zalora"/>
    <s v="Skincare"/>
    <x v="3"/>
    <x v="0"/>
  </r>
  <r>
    <x v="111"/>
    <s v="Skincare"/>
    <n v="1"/>
    <n v="58.72"/>
    <n v="58.72"/>
    <s v="Card"/>
    <s v="LookFantastic"/>
    <s v="Skincare"/>
    <x v="3"/>
    <x v="0"/>
  </r>
  <r>
    <x v="112"/>
    <s v="Bus"/>
    <n v="1"/>
    <n v="1.65"/>
    <n v="1.65"/>
    <s v="Card"/>
    <s v="Tfl"/>
    <s v="Bus"/>
    <x v="0"/>
    <x v="1"/>
  </r>
  <r>
    <x v="112"/>
    <s v="Tube"/>
    <n v="1"/>
    <n v="1.2"/>
    <n v="1.2"/>
    <s v="Oyster Card"/>
    <s v="Tfl"/>
    <s v="Tube"/>
    <x v="0"/>
    <x v="1"/>
  </r>
  <r>
    <x v="112"/>
    <s v="Bus"/>
    <n v="1"/>
    <n v="1.65"/>
    <n v="1.65"/>
    <s v="Card"/>
    <s v="Tfl"/>
    <s v="Bus"/>
    <x v="0"/>
    <x v="1"/>
  </r>
  <r>
    <x v="112"/>
    <s v="Tube"/>
    <n v="1"/>
    <n v="1.65"/>
    <n v="1.65"/>
    <s v="Oyster Card"/>
    <s v="Tfl"/>
    <s v="Tube"/>
    <x v="0"/>
    <x v="1"/>
  </r>
  <r>
    <x v="112"/>
    <s v="Tube"/>
    <n v="1"/>
    <n v="1.65"/>
    <n v="1.65"/>
    <s v="Oyster Card"/>
    <s v="Tfl"/>
    <s v="Tube"/>
    <x v="0"/>
    <x v="1"/>
  </r>
  <r>
    <x v="112"/>
    <s v="Tube"/>
    <n v="1"/>
    <n v="1.7"/>
    <n v="1.7"/>
    <s v="Oyster Card"/>
    <s v="Tfl"/>
    <s v="Tube"/>
    <x v="0"/>
    <x v="1"/>
  </r>
  <r>
    <x v="112"/>
    <s v="Tube"/>
    <n v="1"/>
    <n v="1.05"/>
    <n v="1.05"/>
    <s v="Oyster Card"/>
    <s v="Tfl"/>
    <s v="Tube"/>
    <x v="0"/>
    <x v="1"/>
  </r>
  <r>
    <x v="112"/>
    <s v="Tube"/>
    <n v="1"/>
    <n v="2.0499999999999998"/>
    <n v="2.0499999999999998"/>
    <s v="Oyster Card"/>
    <s v="Tfl"/>
    <s v="Tube"/>
    <x v="0"/>
    <x v="0"/>
  </r>
  <r>
    <x v="112"/>
    <s v="Tube"/>
    <n v="1"/>
    <n v="1.7"/>
    <n v="1.7"/>
    <s v="Oyster Card"/>
    <s v="Tfl"/>
    <s v="Tube"/>
    <x v="0"/>
    <x v="0"/>
  </r>
  <r>
    <x v="112"/>
    <s v="Tube"/>
    <n v="1"/>
    <n v="1.65"/>
    <n v="1.65"/>
    <s v="Oyster Card"/>
    <s v="Tfl"/>
    <s v="Tube"/>
    <x v="0"/>
    <x v="0"/>
  </r>
  <r>
    <x v="112"/>
    <s v="Tube"/>
    <n v="1"/>
    <n v="1.85"/>
    <n v="1.85"/>
    <s v="Oyster Card"/>
    <s v="Tfl"/>
    <s v="Tube"/>
    <x v="0"/>
    <x v="0"/>
  </r>
  <r>
    <x v="112"/>
    <s v="Macha Latte"/>
    <n v="1"/>
    <n v="4"/>
    <n v="4"/>
    <s v="Card"/>
    <s v="Jenki"/>
    <s v="Sweets"/>
    <x v="4"/>
    <x v="0"/>
  </r>
  <r>
    <x v="112"/>
    <s v="Macha Cookies"/>
    <n v="1"/>
    <n v="4.5"/>
    <n v="4.5"/>
    <s v="Card"/>
    <s v="Jenki"/>
    <s v="Sweets"/>
    <x v="4"/>
    <x v="0"/>
  </r>
  <r>
    <x v="112"/>
    <s v="Water"/>
    <n v="1"/>
    <n v="0.75"/>
    <n v="0.75"/>
    <s v="Card"/>
    <s v="Tesco"/>
    <s v="Beverage"/>
    <x v="1"/>
    <x v="1"/>
  </r>
  <r>
    <x v="112"/>
    <s v="Heinz Tom Ketchup"/>
    <n v="1"/>
    <n v="3.7"/>
    <n v="3.7"/>
    <s v="Card"/>
    <s v="Tesco"/>
    <s v="Sauce"/>
    <x v="1"/>
    <x v="1"/>
  </r>
  <r>
    <x v="112"/>
    <s v="Hellmann's Mayonnaise"/>
    <n v="1"/>
    <n v="3.4"/>
    <n v="3.4"/>
    <s v="Card"/>
    <s v="Tesco"/>
    <s v="Sauce"/>
    <x v="1"/>
    <x v="1"/>
  </r>
  <r>
    <x v="112"/>
    <s v="Dinner"/>
    <n v="1"/>
    <n v="35.549999999999997"/>
    <n v="35.549999999999997"/>
    <s v="Card"/>
    <s v="Le Relais De Venis"/>
    <s v="Western cuisine"/>
    <x v="4"/>
    <x v="1"/>
  </r>
  <r>
    <x v="112"/>
    <s v="Dinner"/>
    <n v="1"/>
    <n v="35.549999999999997"/>
    <n v="35.549999999999997"/>
    <s v="Card"/>
    <s v="Le Relais De Venis"/>
    <s v="Western cuisine"/>
    <x v="4"/>
    <x v="0"/>
  </r>
  <r>
    <x v="112"/>
    <s v="Citrus squeezer"/>
    <n v="1"/>
    <n v="3"/>
    <n v="3"/>
    <s v="Card"/>
    <s v="Flying Tiger"/>
    <s v="Tools"/>
    <x v="9"/>
    <x v="0"/>
  </r>
  <r>
    <x v="112"/>
    <s v="Train Ticket (To Brighton)"/>
    <n v="2"/>
    <n v="9.5"/>
    <n v="19"/>
    <s v="Card"/>
    <s v="National rail"/>
    <s v="Train"/>
    <x v="0"/>
    <x v="0"/>
  </r>
  <r>
    <x v="112"/>
    <s v="Apple I-cloud"/>
    <n v="1"/>
    <n v="2.4900000000000002"/>
    <n v="2.4900000000000002"/>
    <s v="Card"/>
    <s v="Apple"/>
    <s v="Cloud"/>
    <x v="11"/>
    <x v="0"/>
  </r>
  <r>
    <x v="113"/>
    <s v="Tube"/>
    <n v="2"/>
    <n v="2.0499999999999998"/>
    <n v="4.0999999999999996"/>
    <s v="Oyster Card"/>
    <s v="Tfl"/>
    <s v="Tube"/>
    <x v="0"/>
    <x v="1"/>
  </r>
  <r>
    <x v="113"/>
    <s v="Tube"/>
    <n v="2"/>
    <n v="2.0499999999999998"/>
    <n v="4.0999999999999996"/>
    <s v="Oyster Card"/>
    <s v="Tfl"/>
    <s v="Tube"/>
    <x v="0"/>
    <x v="0"/>
  </r>
  <r>
    <x v="113"/>
    <s v="Lunch"/>
    <n v="1"/>
    <n v="48.06"/>
    <n v="48.06"/>
    <s v="Card"/>
    <s v="Regency Restaurant"/>
    <s v="Western cuisine"/>
    <x v="4"/>
    <x v="1"/>
  </r>
  <r>
    <x v="113"/>
    <s v="Coffeeshop (2 coffee)"/>
    <n v="1"/>
    <n v="5.7"/>
    <n v="5.7"/>
    <s v="Card"/>
    <s v="Trading Post"/>
    <s v="Café"/>
    <x v="4"/>
    <x v="0"/>
  </r>
  <r>
    <x v="113"/>
    <s v="Gift (Piglet doll)"/>
    <n v="1"/>
    <n v="15.95"/>
    <n v="15.95"/>
    <s v="Card"/>
    <s v="Berts"/>
    <s v="Gift"/>
    <x v="6"/>
    <x v="0"/>
  </r>
  <r>
    <x v="113"/>
    <s v="Dinner"/>
    <n v="1"/>
    <n v="74.08"/>
    <n v="74.08"/>
    <s v="Card"/>
    <s v="Marroccos Restaurant"/>
    <s v="Western cuisine"/>
    <x v="4"/>
    <x v="1"/>
  </r>
  <r>
    <x v="114"/>
    <s v="Pasta &amp; Sauce"/>
    <n v="2"/>
    <n v="0.42"/>
    <n v="0.84"/>
    <s v="Card"/>
    <s v="ALDI"/>
    <s v="Instant Food"/>
    <x v="1"/>
    <x v="1"/>
  </r>
  <r>
    <x v="114"/>
    <s v="Biscuit Jam &amp; Cream"/>
    <n v="1"/>
    <n v="0.39"/>
    <n v="0.39"/>
    <s v="Card"/>
    <s v="ALDI"/>
    <s v="Snack"/>
    <x v="1"/>
    <x v="1"/>
  </r>
  <r>
    <x v="114"/>
    <s v="Bisc Caramelised"/>
    <n v="1"/>
    <n v="0.85"/>
    <n v="0.85"/>
    <s v="Card"/>
    <s v="ALDI"/>
    <s v="Snack"/>
    <x v="1"/>
    <x v="1"/>
  </r>
  <r>
    <x v="114"/>
    <s v="White Cabbage"/>
    <n v="1"/>
    <n v="0.61"/>
    <n v="0.61"/>
    <s v="Card"/>
    <s v="ALDI"/>
    <s v="Vegetable"/>
    <x v="1"/>
    <x v="1"/>
  </r>
  <r>
    <x v="114"/>
    <s v="Iceberg lettuce"/>
    <n v="1"/>
    <n v="0.6"/>
    <n v="0.6"/>
    <s v="Card"/>
    <s v="ALDI"/>
    <s v="Vegetable"/>
    <x v="1"/>
    <x v="1"/>
  </r>
  <r>
    <x v="114"/>
    <s v="Sausages"/>
    <n v="1"/>
    <n v="1.5"/>
    <n v="1.5"/>
    <s v="Card"/>
    <s v="ASDA"/>
    <s v="Frozen Food"/>
    <x v="1"/>
    <x v="1"/>
  </r>
  <r>
    <x v="114"/>
    <s v="Sirloin Steak"/>
    <n v="1"/>
    <n v="3.65"/>
    <n v="3.65"/>
    <s v="Card"/>
    <s v="Morrisons"/>
    <s v="Meat"/>
    <x v="1"/>
    <x v="1"/>
  </r>
  <r>
    <x v="114"/>
    <s v="Sirloin Steak"/>
    <n v="1"/>
    <n v="3.21"/>
    <n v="3.21"/>
    <s v="Card"/>
    <s v="Morrisons"/>
    <s v="Meat"/>
    <x v="1"/>
    <x v="1"/>
  </r>
  <r>
    <x v="115"/>
    <s v="Croissants Luxury"/>
    <n v="1"/>
    <n v="1.79"/>
    <n v="1.79"/>
    <s v="Card"/>
    <s v="ALDI"/>
    <s v="Dairy"/>
    <x v="1"/>
    <x v="0"/>
  </r>
  <r>
    <x v="115"/>
    <s v="Crème fraiche"/>
    <n v="1"/>
    <n v="1.05"/>
    <n v="1.05"/>
    <s v="Card"/>
    <s v="ALDI"/>
    <s v="Baking"/>
    <x v="1"/>
    <x v="0"/>
  </r>
  <r>
    <x v="115"/>
    <s v="Custard cream biscuit"/>
    <n v="1"/>
    <n v="0.32"/>
    <n v="0.32"/>
    <s v="Card"/>
    <s v="ALDI"/>
    <s v="Snack"/>
    <x v="1"/>
    <x v="0"/>
  </r>
  <r>
    <x v="115"/>
    <s v="Asparagus tips"/>
    <n v="1"/>
    <n v="1.35"/>
    <n v="1.35"/>
    <s v="Card"/>
    <s v="ALDI"/>
    <s v="Vegetable"/>
    <x v="1"/>
    <x v="0"/>
  </r>
  <r>
    <x v="115"/>
    <s v="Blueberry"/>
    <n v="1"/>
    <n v="0.99"/>
    <n v="0.99"/>
    <s v="Card"/>
    <s v="ALDI"/>
    <s v="Fruit"/>
    <x v="1"/>
    <x v="0"/>
  </r>
  <r>
    <x v="115"/>
    <s v="Parsley Curly Pot"/>
    <n v="1"/>
    <n v="0.75"/>
    <n v="0.75"/>
    <s v="Card"/>
    <s v="ALDI"/>
    <s v="Spice"/>
    <x v="1"/>
    <x v="0"/>
  </r>
  <r>
    <x v="115"/>
    <s v="Pasta Penne"/>
    <n v="1"/>
    <n v="0.41"/>
    <n v="0.41"/>
    <s v="Card"/>
    <s v="ALDI"/>
    <s v="Staple"/>
    <x v="1"/>
    <x v="0"/>
  </r>
  <r>
    <x v="115"/>
    <s v="Hand Wash"/>
    <n v="3"/>
    <n v="0.66666666666666663"/>
    <n v="2"/>
    <s v="Card"/>
    <s v="Wilko"/>
    <s v="Toiletries"/>
    <x v="3"/>
    <x v="0"/>
  </r>
  <r>
    <x v="115"/>
    <s v="Biscuits"/>
    <n v="1"/>
    <n v="1.5"/>
    <n v="1.5"/>
    <s v="Card"/>
    <s v="ASDA"/>
    <s v="Snack"/>
    <x v="1"/>
    <x v="0"/>
  </r>
  <r>
    <x v="115"/>
    <s v="Spring Onions"/>
    <n v="1"/>
    <n v="0.5"/>
    <n v="0.5"/>
    <s v="Card"/>
    <s v="ASDA"/>
    <s v="Vegetable"/>
    <x v="1"/>
    <x v="0"/>
  </r>
  <r>
    <x v="115"/>
    <s v="Grapes"/>
    <n v="2"/>
    <n v="1"/>
    <n v="2"/>
    <s v="Card"/>
    <s v="ASDA"/>
    <s v="Fruit"/>
    <x v="1"/>
    <x v="0"/>
  </r>
  <r>
    <x v="115"/>
    <s v="Lemons"/>
    <n v="1"/>
    <n v="0.5"/>
    <n v="0.5"/>
    <s v="Card"/>
    <s v="ASDA"/>
    <s v="Fruit"/>
    <x v="1"/>
    <x v="0"/>
  </r>
  <r>
    <x v="115"/>
    <s v="Orange"/>
    <n v="1"/>
    <n v="0.3"/>
    <n v="0.3"/>
    <s v="Card"/>
    <s v="ASDA"/>
    <s v="Fruit"/>
    <x v="1"/>
    <x v="0"/>
  </r>
  <r>
    <x v="115"/>
    <s v="Internet"/>
    <n v="1"/>
    <n v="35"/>
    <n v="35"/>
    <s v="Card"/>
    <s v="Hyperoptic"/>
    <s v="Internet"/>
    <x v="7"/>
    <x v="0"/>
  </r>
  <r>
    <x v="116"/>
    <s v="Bus"/>
    <n v="1"/>
    <n v="1.65"/>
    <n v="1.65"/>
    <s v="Card"/>
    <s v="Tfl"/>
    <s v="Bus"/>
    <x v="0"/>
    <x v="0"/>
  </r>
  <r>
    <x v="116"/>
    <s v="Bus"/>
    <n v="1"/>
    <n v="1.65"/>
    <n v="1.65"/>
    <s v="Card"/>
    <s v="Tfl"/>
    <s v="Bus"/>
    <x v="0"/>
    <x v="1"/>
  </r>
  <r>
    <x v="116"/>
    <s v="Gathering"/>
    <n v="1"/>
    <n v="25.6"/>
    <n v="25.6"/>
    <s v="Bank Transfer"/>
    <s v="N/A"/>
    <s v="Gathering"/>
    <x v="10"/>
    <x v="1"/>
  </r>
  <r>
    <x v="116"/>
    <s v="Skincare"/>
    <n v="1"/>
    <n v="32"/>
    <n v="32"/>
    <s v="Card"/>
    <s v="LookFantastic"/>
    <s v="Skincare"/>
    <x v="3"/>
    <x v="0"/>
  </r>
  <r>
    <x v="117"/>
    <s v="Tube"/>
    <n v="1"/>
    <n v="1.1499999999999999"/>
    <n v="1.1499999999999999"/>
    <s v="Oyster Card"/>
    <s v="Tfl"/>
    <s v="Tube"/>
    <x v="0"/>
    <x v="1"/>
  </r>
  <r>
    <x v="117"/>
    <s v="Tube"/>
    <n v="1"/>
    <n v="1.25"/>
    <n v="1.25"/>
    <s v="Oyster Card"/>
    <s v="Tfl"/>
    <s v="Tube"/>
    <x v="0"/>
    <x v="1"/>
  </r>
  <r>
    <x v="117"/>
    <s v="Tube"/>
    <n v="1"/>
    <n v="2.15"/>
    <n v="2.15"/>
    <s v="Oyster Card"/>
    <s v="Tfl"/>
    <s v="Tube"/>
    <x v="0"/>
    <x v="1"/>
  </r>
  <r>
    <x v="117"/>
    <s v="Tube"/>
    <n v="1"/>
    <n v="2.0499999999999998"/>
    <n v="2.0499999999999998"/>
    <s v="Oyster Card"/>
    <s v="Tfl"/>
    <s v="Tube"/>
    <x v="0"/>
    <x v="1"/>
  </r>
  <r>
    <x v="117"/>
    <s v="Tube"/>
    <n v="1"/>
    <n v="1.1499999999999999"/>
    <n v="1.1499999999999999"/>
    <s v="Oyster Card"/>
    <s v="Tfl"/>
    <s v="Tube"/>
    <x v="0"/>
    <x v="0"/>
  </r>
  <r>
    <x v="117"/>
    <s v="Tube"/>
    <n v="1"/>
    <n v="1.25"/>
    <n v="1.25"/>
    <s v="Oyster Card"/>
    <s v="Tfl"/>
    <s v="Tube"/>
    <x v="0"/>
    <x v="0"/>
  </r>
  <r>
    <x v="117"/>
    <s v="Tube"/>
    <n v="1"/>
    <n v="2.15"/>
    <n v="2.15"/>
    <s v="Oyster Card"/>
    <s v="Tfl"/>
    <s v="Tube"/>
    <x v="0"/>
    <x v="0"/>
  </r>
  <r>
    <x v="117"/>
    <s v="Tube"/>
    <n v="1"/>
    <n v="2.0499999999999998"/>
    <n v="2.0499999999999998"/>
    <s v="Oyster Card"/>
    <s v="Tfl"/>
    <s v="Tube"/>
    <x v="0"/>
    <x v="0"/>
  </r>
  <r>
    <x v="117"/>
    <s v="Bread &amp; Butter Pudding"/>
    <n v="1"/>
    <n v="4.2"/>
    <n v="4.2"/>
    <s v="Card"/>
    <s v="LANKA"/>
    <s v="Sweets"/>
    <x v="4"/>
    <x v="0"/>
  </r>
  <r>
    <x v="117"/>
    <s v="Chocolate Pear Tart"/>
    <n v="1"/>
    <n v="4"/>
    <n v="4"/>
    <s v="Card"/>
    <s v="LANKA"/>
    <s v="Sweets"/>
    <x v="4"/>
    <x v="0"/>
  </r>
  <r>
    <x v="117"/>
    <s v="Green Tea Tiramisu"/>
    <n v="1"/>
    <n v="4.8"/>
    <n v="4.8"/>
    <s v="Card"/>
    <s v="LANKA"/>
    <s v="Sweets"/>
    <x v="4"/>
    <x v="0"/>
  </r>
  <r>
    <x v="117"/>
    <s v="Canele"/>
    <n v="1"/>
    <n v="2.5"/>
    <n v="2.5"/>
    <s v="Card"/>
    <s v="LANKA"/>
    <s v="Sweets"/>
    <x v="4"/>
    <x v="0"/>
  </r>
  <r>
    <x v="117"/>
    <s v="Skinny Rib Legging"/>
    <n v="1"/>
    <n v="9"/>
    <n v="9"/>
    <s v="Card"/>
    <s v="Primark"/>
    <s v="Clothes"/>
    <x v="5"/>
    <x v="0"/>
  </r>
  <r>
    <x v="117"/>
    <s v="Dinner"/>
    <n v="1"/>
    <n v="65"/>
    <n v="65"/>
    <s v="Card"/>
    <s v="Briciole"/>
    <s v="Western cuisine"/>
    <x v="4"/>
    <x v="0"/>
  </r>
  <r>
    <x v="118"/>
    <s v="Tube"/>
    <n v="2"/>
    <n v="2.0499999999999998"/>
    <n v="4.0999999999999996"/>
    <s v="Oyster Card"/>
    <s v="Tfl"/>
    <s v="Tube"/>
    <x v="0"/>
    <x v="0"/>
  </r>
  <r>
    <x v="118"/>
    <s v="Yoga Lesson"/>
    <n v="1"/>
    <n v="10"/>
    <n v="10"/>
    <s v="Card"/>
    <s v="N/A"/>
    <s v="Sports"/>
    <x v="10"/>
    <x v="0"/>
  </r>
  <r>
    <x v="118"/>
    <s v="Lunch"/>
    <n v="1"/>
    <n v="32.200000000000003"/>
    <n v="32.200000000000003"/>
    <s v="Card"/>
    <s v="The Pear Tree"/>
    <s v="Western cuisine"/>
    <x v="4"/>
    <x v="0"/>
  </r>
  <r>
    <x v="119"/>
    <s v="Tube"/>
    <n v="2"/>
    <n v="2.0499999999999998"/>
    <n v="4.0999999999999996"/>
    <s v="Oyster Card"/>
    <s v="Tfl"/>
    <s v="Tube"/>
    <x v="0"/>
    <x v="1"/>
  </r>
  <r>
    <x v="119"/>
    <s v="Semi Skimmed Milk"/>
    <n v="1"/>
    <n v="1.65"/>
    <n v="1.65"/>
    <s v="Card"/>
    <s v="ALDI"/>
    <s v="Dairy"/>
    <x v="1"/>
    <x v="1"/>
  </r>
  <r>
    <x v="119"/>
    <s v="Lemons"/>
    <n v="2"/>
    <n v="0.5"/>
    <n v="1"/>
    <s v="Card"/>
    <s v="ALDI"/>
    <s v="Fruit"/>
    <x v="1"/>
    <x v="1"/>
  </r>
  <r>
    <x v="119"/>
    <s v="Onions"/>
    <n v="1"/>
    <n v="0.65"/>
    <n v="0.65"/>
    <s v="Card"/>
    <s v="ALDI"/>
    <s v="Vegetable"/>
    <x v="1"/>
    <x v="1"/>
  </r>
  <r>
    <x v="119"/>
    <s v="Mushrooms"/>
    <n v="1"/>
    <n v="1.45"/>
    <n v="1.45"/>
    <s v="Card"/>
    <s v="ALDI"/>
    <s v="Vegetable"/>
    <x v="1"/>
    <x v="1"/>
  </r>
  <r>
    <x v="119"/>
    <s v="Spinach"/>
    <n v="1"/>
    <n v="1"/>
    <n v="1"/>
    <s v="Card"/>
    <s v="ASDA"/>
    <s v="Vegetable"/>
    <x v="1"/>
    <x v="0"/>
  </r>
  <r>
    <x v="119"/>
    <s v="Cheese"/>
    <n v="1"/>
    <n v="2.5"/>
    <n v="2.5"/>
    <s v="Card"/>
    <s v="ASDA"/>
    <s v="Dairy"/>
    <x v="1"/>
    <x v="0"/>
  </r>
  <r>
    <x v="119"/>
    <s v="Pasta"/>
    <n v="1"/>
    <n v="0.95"/>
    <n v="0.95"/>
    <s v="Card"/>
    <s v="ASDA"/>
    <s v="Staple"/>
    <x v="1"/>
    <x v="0"/>
  </r>
  <r>
    <x v="119"/>
    <s v="Alcohol 70%"/>
    <n v="1"/>
    <n v="5.48"/>
    <n v="5.48"/>
    <s v="Card"/>
    <s v="Amazon"/>
    <s v="Cleaning supplies"/>
    <x v="9"/>
    <x v="0"/>
  </r>
  <r>
    <x v="119"/>
    <s v="Comfort Slippers"/>
    <n v="1"/>
    <n v="10.99"/>
    <n v="10.99"/>
    <s v="Card"/>
    <s v="Amazon"/>
    <s v="Homeware"/>
    <x v="9"/>
    <x v="0"/>
  </r>
  <r>
    <x v="119"/>
    <s v="Hair Removal Device"/>
    <n v="1"/>
    <n v="105.99"/>
    <n v="105.99"/>
    <s v="Card"/>
    <s v="Amazon"/>
    <s v="Homeware"/>
    <x v="9"/>
    <x v="0"/>
  </r>
  <r>
    <x v="120"/>
    <s v="Kiwi"/>
    <n v="1"/>
    <n v="0.63697687224669608"/>
    <n v="0.63697687224669608"/>
    <s v="Card"/>
    <s v="Getir"/>
    <s v="Fruit"/>
    <x v="1"/>
    <x v="0"/>
  </r>
  <r>
    <x v="120"/>
    <s v="Easy Peelers"/>
    <n v="1"/>
    <n v="0.3275881057268723"/>
    <n v="0.3275881057268723"/>
    <s v="Card"/>
    <s v="Getir"/>
    <s v="Fruit"/>
    <x v="1"/>
    <x v="0"/>
  </r>
  <r>
    <x v="120"/>
    <s v="Cherry Tomatoes"/>
    <n v="1"/>
    <n v="0.25479074889867842"/>
    <n v="0.25479074889867842"/>
    <s v="Card"/>
    <s v="Getir"/>
    <s v="Vegetable"/>
    <x v="1"/>
    <x v="0"/>
  </r>
  <r>
    <x v="120"/>
    <s v="Red Pepper"/>
    <n v="1"/>
    <n v="0.49138215859030843"/>
    <n v="0.49138215859030843"/>
    <s v="Card"/>
    <s v="Getir"/>
    <s v="Vegetable"/>
    <x v="1"/>
    <x v="0"/>
  </r>
  <r>
    <x v="120"/>
    <s v="Dash Sparkling 2x330ml"/>
    <n v="1"/>
    <n v="0.89176762114537456"/>
    <n v="0.89176762114537456"/>
    <s v="Card"/>
    <s v="Getir"/>
    <s v="Beverage"/>
    <x v="1"/>
    <x v="0"/>
  </r>
  <r>
    <x v="120"/>
    <s v="Coca Cola 4x250ml"/>
    <n v="1"/>
    <n v="0.43678414096916302"/>
    <n v="0.43678414096916302"/>
    <s v="Card"/>
    <s v="Getir"/>
    <s v="Beverage"/>
    <x v="1"/>
    <x v="0"/>
  </r>
  <r>
    <x v="120"/>
    <s v="Ginger Beer 2x330ml"/>
    <n v="1"/>
    <n v="0.53142070484581505"/>
    <n v="0.53142070484581505"/>
    <s v="Card"/>
    <s v="Getir"/>
    <s v="Beverage"/>
    <x v="1"/>
    <x v="0"/>
  </r>
  <r>
    <x v="120"/>
    <s v="Bertinet Malted Sourdough"/>
    <n v="1"/>
    <n v="0.30938876651982378"/>
    <n v="0.30938876651982378"/>
    <s v="Card"/>
    <s v="Getir"/>
    <s v="Dairy"/>
    <x v="1"/>
    <x v="0"/>
  </r>
  <r>
    <x v="120"/>
    <s v="Tomatoes"/>
    <n v="1"/>
    <n v="0.45498348017621149"/>
    <n v="0.45498348017621149"/>
    <s v="Card"/>
    <s v="Getir"/>
    <s v="Vegetable"/>
    <x v="1"/>
    <x v="0"/>
  </r>
  <r>
    <x v="120"/>
    <s v="Sweet &amp; Smokin Multipack"/>
    <n v="1"/>
    <n v="0.34578744493392066"/>
    <n v="0.34578744493392066"/>
    <s v="Card"/>
    <s v="Getir"/>
    <s v="Snack"/>
    <x v="1"/>
    <x v="0"/>
  </r>
  <r>
    <x v="120"/>
    <s v="Oxo Chicken Stock Cubes"/>
    <n v="1"/>
    <n v="1.2193557268722468"/>
    <n v="1.2193557268722468"/>
    <s v="Card"/>
    <s v="Getir"/>
    <s v="Sauce"/>
    <x v="1"/>
    <x v="0"/>
  </r>
  <r>
    <x v="120"/>
    <s v="Pork Mince 5% Fat"/>
    <n v="1"/>
    <n v="0"/>
    <n v="0"/>
    <s v="Card"/>
    <s v="Getir"/>
    <s v="Meat"/>
    <x v="1"/>
    <x v="0"/>
  </r>
  <r>
    <x v="120"/>
    <s v="Gousto"/>
    <n v="1"/>
    <n v="15.05"/>
    <n v="15.05"/>
    <s v="Card"/>
    <s v="Gousto"/>
    <s v="Meal kit"/>
    <x v="1"/>
    <x v="0"/>
  </r>
  <r>
    <x v="120"/>
    <s v="Sieuw Mai Chicken"/>
    <n v="1"/>
    <n v="7.45"/>
    <n v="7.45"/>
    <s v="Card"/>
    <s v="Wing Yip"/>
    <s v="Frozen Food"/>
    <x v="1"/>
    <x v="0"/>
  </r>
  <r>
    <x v="120"/>
    <s v="Frozen Udon"/>
    <n v="1"/>
    <n v="3.3"/>
    <n v="3.3"/>
    <s v="Card"/>
    <s v="Wing Yip"/>
    <s v="Staple"/>
    <x v="1"/>
    <x v="0"/>
  </r>
  <r>
    <x v="120"/>
    <s v="Frozen Ramen"/>
    <n v="1"/>
    <n v="3.3"/>
    <n v="3.3"/>
    <s v="Card"/>
    <s v="Wing Yip"/>
    <s v="Staple"/>
    <x v="1"/>
    <x v="0"/>
  </r>
  <r>
    <x v="120"/>
    <s v="Steamer Rack"/>
    <n v="1"/>
    <n v="1.44"/>
    <n v="1.44"/>
    <s v="Card"/>
    <s v="Wing Yip"/>
    <s v="Kitchen ware"/>
    <x v="9"/>
    <x v="0"/>
  </r>
  <r>
    <x v="120"/>
    <s v="Fried tofu"/>
    <n v="1"/>
    <n v="1.8"/>
    <n v="1.8"/>
    <s v="Card"/>
    <s v="Wing Yip"/>
    <s v="Frozen Food"/>
    <x v="1"/>
    <x v="0"/>
  </r>
  <r>
    <x v="120"/>
    <s v="Choice Fry FishBall"/>
    <n v="1"/>
    <n v="2.5"/>
    <n v="2.5"/>
    <s v="Card"/>
    <s v="Wing Yip"/>
    <s v="Frozen Food"/>
    <x v="1"/>
    <x v="0"/>
  </r>
  <r>
    <x v="120"/>
    <s v="SiChuan Pork Dumplings"/>
    <n v="1"/>
    <n v="3.95"/>
    <n v="3.95"/>
    <s v="Card"/>
    <s v="Wing Yip"/>
    <s v="Frozen Food"/>
    <x v="1"/>
    <x v="0"/>
  </r>
  <r>
    <x v="120"/>
    <s v="Fishwell swt potato noodle"/>
    <n v="1"/>
    <n v="2.38"/>
    <n v="2.38"/>
    <s v="Card"/>
    <s v="Wing Yip"/>
    <s v="Staple"/>
    <x v="1"/>
    <x v="0"/>
  </r>
  <r>
    <x v="120"/>
    <s v="JiangXi vermicelli"/>
    <n v="1"/>
    <n v="1.4"/>
    <n v="1.4"/>
    <s v="Card"/>
    <s v="Wing Yip"/>
    <s v="Staple"/>
    <x v="1"/>
    <x v="0"/>
  </r>
  <r>
    <x v="120"/>
    <s v="Hong Chicken &amp; Mushroom Dumplings"/>
    <n v="1"/>
    <n v="4.25"/>
    <n v="4.25"/>
    <s v="Card"/>
    <s v="Wing Yip"/>
    <s v="Frozen Food"/>
    <x v="1"/>
    <x v="0"/>
  </r>
  <r>
    <x v="120"/>
    <s v="Cheese Seafood Tofu"/>
    <n v="1"/>
    <n v="5.5"/>
    <n v="5.5"/>
    <s v="Card"/>
    <s v="Wing Yip"/>
    <s v="Frozen Food"/>
    <x v="1"/>
    <x v="0"/>
  </r>
  <r>
    <x v="120"/>
    <s v="Pork Balls"/>
    <n v="1"/>
    <n v="4.45"/>
    <n v="4.45"/>
    <s v="Card"/>
    <s v="Wing Yip"/>
    <s v="Frozen Food"/>
    <x v="1"/>
    <x v="0"/>
  </r>
  <r>
    <x v="120"/>
    <s v="Bus"/>
    <n v="1"/>
    <n v="1.65"/>
    <n v="1.65"/>
    <s v="Oyster Card"/>
    <s v="Tfl"/>
    <s v="Bus"/>
    <x v="0"/>
    <x v="1"/>
  </r>
  <r>
    <x v="120"/>
    <s v="Bus"/>
    <n v="1"/>
    <n v="1.65"/>
    <n v="1.65"/>
    <s v="Oyster Card"/>
    <s v="Tfl"/>
    <s v="Bus"/>
    <x v="0"/>
    <x v="0"/>
  </r>
  <r>
    <x v="121"/>
    <s v="Skincare"/>
    <n v="1"/>
    <n v="56.25"/>
    <n v="56.25"/>
    <s v="Card"/>
    <s v="Origins"/>
    <s v="Skincare"/>
    <x v="3"/>
    <x v="0"/>
  </r>
  <r>
    <x v="121"/>
    <s v="Skincare"/>
    <n v="1"/>
    <n v="69.900000000000006"/>
    <n v="69.900000000000006"/>
    <s v="Card"/>
    <s v="Cult Beauty"/>
    <s v="Skincare"/>
    <x v="3"/>
    <x v="0"/>
  </r>
  <r>
    <x v="121"/>
    <s v="Online Course"/>
    <n v="2"/>
    <n v="5.25"/>
    <n v="10.5"/>
    <s v="Card"/>
    <s v="Udemy"/>
    <s v="Educate"/>
    <x v="6"/>
    <x v="1"/>
  </r>
  <r>
    <x v="121"/>
    <s v="Sim card"/>
    <n v="1"/>
    <n v="10"/>
    <n v="10"/>
    <s v="Card"/>
    <s v="Voxi"/>
    <s v="Telecom"/>
    <x v="7"/>
    <x v="1"/>
  </r>
  <r>
    <x v="121"/>
    <s v="Sim card"/>
    <n v="1"/>
    <n v="10"/>
    <n v="10"/>
    <s v="Card"/>
    <s v="Voxi"/>
    <s v="Telecom"/>
    <x v="7"/>
    <x v="0"/>
  </r>
  <r>
    <x v="122"/>
    <s v="Council tax"/>
    <n v="1"/>
    <n v="147"/>
    <n v="147"/>
    <s v="Card"/>
    <s v="Council"/>
    <s v="Council tax"/>
    <x v="7"/>
    <x v="0"/>
  </r>
  <r>
    <x v="122"/>
    <s v="Pizza Sourdough"/>
    <n v="1"/>
    <n v="1.79"/>
    <n v="1.79"/>
    <s v="Card"/>
    <s v="ALDI"/>
    <s v="Frozen Food"/>
    <x v="1"/>
    <x v="1"/>
  </r>
  <r>
    <x v="122"/>
    <s v="Carrots"/>
    <n v="1"/>
    <n v="0.45"/>
    <n v="0.45"/>
    <s v="Card"/>
    <s v="ALDI"/>
    <s v="Vegetable"/>
    <x v="1"/>
    <x v="1"/>
  </r>
  <r>
    <x v="122"/>
    <s v="Chicken Tight"/>
    <n v="1"/>
    <n v="4.49"/>
    <n v="4.49"/>
    <s v="Card"/>
    <s v="ALDI"/>
    <s v="Meat"/>
    <x v="1"/>
    <x v="1"/>
  </r>
  <r>
    <x v="122"/>
    <s v="Cabbage sweetheart"/>
    <n v="1"/>
    <n v="0.62"/>
    <n v="0.62"/>
    <s v="Card"/>
    <s v="ALDI"/>
    <s v="Vegetable"/>
    <x v="1"/>
    <x v="1"/>
  </r>
  <r>
    <x v="122"/>
    <s v="Cream Double 300ml"/>
    <n v="1"/>
    <n v="1.1499999999999999"/>
    <n v="1.1499999999999999"/>
    <s v="Card"/>
    <s v="ALDI"/>
    <s v="Dairy"/>
    <x v="1"/>
    <x v="1"/>
  </r>
  <r>
    <x v="123"/>
    <s v="Bus"/>
    <n v="1"/>
    <n v="1.65"/>
    <n v="1.65"/>
    <s v="Oyster Card"/>
    <s v="Tfl"/>
    <s v="Bus"/>
    <x v="0"/>
    <x v="1"/>
  </r>
  <r>
    <x v="123"/>
    <s v="Tube"/>
    <n v="2"/>
    <n v="2.0499999999999998"/>
    <n v="4.0999999999999996"/>
    <s v="Oyster Card"/>
    <s v="Tfl"/>
    <s v="Tube"/>
    <x v="0"/>
    <x v="1"/>
  </r>
  <r>
    <x v="123"/>
    <s v="Bus"/>
    <n v="1"/>
    <n v="1.65"/>
    <n v="1.65"/>
    <s v="Oyster Card"/>
    <s v="Tfl"/>
    <s v="Bus"/>
    <x v="0"/>
    <x v="0"/>
  </r>
  <r>
    <x v="123"/>
    <s v="Tube"/>
    <n v="2"/>
    <n v="2.0499999999999998"/>
    <n v="4.0999999999999996"/>
    <s v="Oyster Card"/>
    <s v="Tfl"/>
    <s v="Tube"/>
    <x v="0"/>
    <x v="0"/>
  </r>
  <r>
    <x v="123"/>
    <s v="Dinner"/>
    <n v="1"/>
    <n v="21"/>
    <n v="21"/>
    <s v="Card"/>
    <s v="Pho Street"/>
    <s v="Veitnamese cuisine"/>
    <x v="4"/>
    <x v="1"/>
  </r>
  <r>
    <x v="123"/>
    <s v="Movie Ticket"/>
    <n v="2"/>
    <n v="10"/>
    <n v="20"/>
    <s v="Card"/>
    <s v="Odeon"/>
    <s v="Movie"/>
    <x v="10"/>
    <x v="0"/>
  </r>
  <r>
    <x v="124"/>
    <s v="Bus"/>
    <n v="1"/>
    <n v="1.65"/>
    <n v="1.65"/>
    <s v="Oyster Card"/>
    <s v="Tfl"/>
    <s v="Bus"/>
    <x v="0"/>
    <x v="1"/>
  </r>
  <r>
    <x v="124"/>
    <s v="Bus"/>
    <n v="1"/>
    <n v="1.65"/>
    <n v="1.65"/>
    <s v="Oyster Card"/>
    <s v="Tfl"/>
    <s v="Bus"/>
    <x v="0"/>
    <x v="0"/>
  </r>
  <r>
    <x v="125"/>
    <s v="Bus"/>
    <n v="3"/>
    <n v="1.65"/>
    <n v="4.9499999999999993"/>
    <s v="Oyster Card"/>
    <s v="Tfl"/>
    <s v="Bus"/>
    <x v="0"/>
    <x v="1"/>
  </r>
  <r>
    <x v="125"/>
    <s v="Tube"/>
    <n v="1"/>
    <n v="1.2"/>
    <n v="1.2"/>
    <s v="Oyster Card"/>
    <s v="Tfl"/>
    <s v="Bus"/>
    <x v="0"/>
    <x v="1"/>
  </r>
  <r>
    <x v="125"/>
    <s v="Tube"/>
    <n v="1"/>
    <n v="2.5"/>
    <n v="2.5"/>
    <s v="Oyster Card"/>
    <s v="Tfl"/>
    <s v="Bus"/>
    <x v="0"/>
    <x v="1"/>
  </r>
  <r>
    <x v="126"/>
    <s v="Sparking Water 6x500ml"/>
    <n v="1"/>
    <n v="0.99"/>
    <n v="0.99"/>
    <s v="Card"/>
    <s v="ALDI"/>
    <s v="Beverage"/>
    <x v="1"/>
    <x v="1"/>
  </r>
  <r>
    <x v="126"/>
    <s v="Bolognese Sauce"/>
    <n v="1"/>
    <n v="0.69"/>
    <n v="0.69"/>
    <s v="Card"/>
    <s v="ALDI"/>
    <s v="Sauce"/>
    <x v="1"/>
    <x v="1"/>
  </r>
  <r>
    <x v="126"/>
    <s v="Noodles Med 300g"/>
    <n v="1"/>
    <n v="0.85"/>
    <n v="0.85"/>
    <s v="Card"/>
    <s v="ALDI"/>
    <s v="Staple"/>
    <x v="1"/>
    <x v="1"/>
  </r>
  <r>
    <x v="126"/>
    <s v="Lemons"/>
    <n v="2"/>
    <n v="0.5"/>
    <n v="1"/>
    <s v="Card"/>
    <s v="ALDI"/>
    <s v="Fruit"/>
    <x v="1"/>
    <x v="1"/>
  </r>
  <r>
    <x v="126"/>
    <s v="Face wash"/>
    <n v="1"/>
    <n v="2.29"/>
    <n v="2.29"/>
    <s v="Card"/>
    <s v="ASDA"/>
    <s v="Skincare"/>
    <x v="3"/>
    <x v="1"/>
  </r>
  <r>
    <x v="127"/>
    <s v="Tube"/>
    <n v="2"/>
    <n v="5"/>
    <n v="10"/>
    <s v="Oyster Card"/>
    <s v="Tfl"/>
    <s v="Tube"/>
    <x v="0"/>
    <x v="0"/>
  </r>
  <r>
    <x v="127"/>
    <s v="Bus"/>
    <n v="1"/>
    <n v="1.65"/>
    <n v="1.65"/>
    <s v="Oyster Card"/>
    <s v="Tfl"/>
    <s v="Bus"/>
    <x v="0"/>
    <x v="0"/>
  </r>
  <r>
    <x v="127"/>
    <s v="Lunch"/>
    <n v="1"/>
    <n v="2.65"/>
    <n v="2.65"/>
    <s v="Card"/>
    <s v="BaxterStorey"/>
    <s v="Café"/>
    <x v="4"/>
    <x v="0"/>
  </r>
  <r>
    <x v="127"/>
    <s v="IHERB"/>
    <n v="1"/>
    <n v="22"/>
    <n v="22"/>
    <s v="Card"/>
    <s v="iHerbs"/>
    <s v="HealthCare"/>
    <x v="3"/>
    <x v="0"/>
  </r>
  <r>
    <x v="127"/>
    <s v="Spotify"/>
    <n v="1"/>
    <n v="9.5"/>
    <n v="9.5"/>
    <s v="Card"/>
    <s v="Spotify"/>
    <s v="Spotify"/>
    <x v="11"/>
    <x v="0"/>
  </r>
  <r>
    <x v="128"/>
    <s v="Rent"/>
    <n v="1"/>
    <n v="616.66666666666663"/>
    <n v="616.66666666666663"/>
    <s v="Card"/>
    <s v="N/A"/>
    <s v="Rental"/>
    <x v="8"/>
    <x v="0"/>
  </r>
  <r>
    <x v="128"/>
    <s v="Rent"/>
    <n v="1"/>
    <n v="783.33333333333337"/>
    <n v="783.33333333333337"/>
    <s v="Card"/>
    <s v="N/A"/>
    <s v="Rental"/>
    <x v="8"/>
    <x v="1"/>
  </r>
  <r>
    <x v="128"/>
    <s v="Eggs 15pk"/>
    <n v="1"/>
    <n v="1.6"/>
    <n v="1.6"/>
    <s v="Card"/>
    <s v="ASDA"/>
    <s v="Dairy"/>
    <x v="1"/>
    <x v="1"/>
  </r>
  <r>
    <x v="128"/>
    <s v="Tomato puree"/>
    <n v="1"/>
    <n v="0.6"/>
    <n v="0.6"/>
    <s v="Card"/>
    <s v="ASDA"/>
    <s v="Sauce"/>
    <x v="1"/>
    <x v="1"/>
  </r>
  <r>
    <x v="128"/>
    <s v="Tube"/>
    <n v="2"/>
    <n v="5"/>
    <n v="10"/>
    <s v="Oyster Card"/>
    <s v="Tfl"/>
    <s v="Tube"/>
    <x v="0"/>
    <x v="0"/>
  </r>
  <r>
    <x v="128"/>
    <s v="Lunch"/>
    <n v="1"/>
    <n v="4"/>
    <n v="4"/>
    <s v="Card"/>
    <s v="BaxterStorey"/>
    <s v="Café"/>
    <x v="4"/>
    <x v="0"/>
  </r>
  <r>
    <x v="129"/>
    <s v="Lunch"/>
    <n v="1"/>
    <n v="35.26"/>
    <n v="35.26"/>
    <s v="Bank Transfer"/>
    <s v="Goldne Dragon Restaurant"/>
    <s v="Chinese cuisine"/>
    <x v="4"/>
    <x v="0"/>
  </r>
  <r>
    <x v="129"/>
    <s v="Uber"/>
    <n v="1"/>
    <n v="17.97"/>
    <n v="17.97"/>
    <s v="Card"/>
    <s v="Uber"/>
    <s v="Uber"/>
    <x v="0"/>
    <x v="0"/>
  </r>
  <r>
    <x v="129"/>
    <s v="Expensive Snacks"/>
    <n v="1"/>
    <n v="40"/>
    <n v="40"/>
    <s v="Card"/>
    <s v="Matchado"/>
    <s v="Snack"/>
    <x v="1"/>
    <x v="0"/>
  </r>
  <r>
    <x v="130"/>
    <s v="Bus"/>
    <n v="1"/>
    <n v="1.65"/>
    <n v="1.65"/>
    <s v="Oyster Card"/>
    <s v="Tfl"/>
    <s v="Bus"/>
    <x v="0"/>
    <x v="1"/>
  </r>
  <r>
    <x v="131"/>
    <s v="Electric Bill"/>
    <n v="1"/>
    <n v="16.13"/>
    <n v="16.13"/>
    <s v="Card"/>
    <s v="Bulb Energy"/>
    <s v="Electric"/>
    <x v="7"/>
    <x v="0"/>
  </r>
  <r>
    <x v="131"/>
    <s v="Tube"/>
    <n v="2"/>
    <n v="5"/>
    <n v="10"/>
    <s v="Oyster Card"/>
    <s v="Tfl"/>
    <s v="Tube"/>
    <x v="0"/>
    <x v="0"/>
  </r>
  <r>
    <x v="131"/>
    <s v="Coffee"/>
    <n v="1"/>
    <n v="2.95"/>
    <n v="2.95"/>
    <s v="Card"/>
    <s v="BaxterStorey"/>
    <s v="Café"/>
    <x v="4"/>
    <x v="0"/>
  </r>
  <r>
    <x v="131"/>
    <s v="Cofresh Corncrackers"/>
    <n v="1"/>
    <n v="0.75"/>
    <n v="0.75"/>
    <s v="Card"/>
    <s v="Morrisons"/>
    <s v="Snack"/>
    <x v="1"/>
    <x v="1"/>
  </r>
  <r>
    <x v="131"/>
    <s v="Milk filter semi-skim 2L"/>
    <n v="1"/>
    <n v="1.75"/>
    <n v="1.75"/>
    <s v="Card"/>
    <s v="ALDI"/>
    <s v="Dairy"/>
    <x v="1"/>
    <x v="1"/>
  </r>
  <r>
    <x v="131"/>
    <s v="Biscuit Butter"/>
    <n v="1"/>
    <n v="0.69"/>
    <n v="0.69"/>
    <s v="Card"/>
    <s v="ALDI"/>
    <s v="Snack"/>
    <x v="1"/>
    <x v="1"/>
  </r>
  <r>
    <x v="131"/>
    <s v="Bread White"/>
    <n v="1"/>
    <n v="1.4"/>
    <n v="1.4"/>
    <s v="Card"/>
    <s v="ALDI"/>
    <s v="Dairy"/>
    <x v="1"/>
    <x v="1"/>
  </r>
  <r>
    <x v="131"/>
    <s v="Pineapple"/>
    <n v="1"/>
    <n v="0.89"/>
    <n v="0.89"/>
    <s v="Card"/>
    <s v="ALDI"/>
    <s v="Fruit"/>
    <x v="1"/>
    <x v="1"/>
  </r>
  <r>
    <x v="131"/>
    <s v="Broccoli"/>
    <n v="1"/>
    <n v="0.69"/>
    <n v="0.69"/>
    <s v="Card"/>
    <s v="ASDA"/>
    <s v="Vegetable"/>
    <x v="1"/>
    <x v="1"/>
  </r>
  <r>
    <x v="131"/>
    <s v="Pasta mushroon chicken"/>
    <n v="1"/>
    <n v="0.45"/>
    <n v="0.45"/>
    <s v="Card"/>
    <s v="ASDA"/>
    <s v="Instant Food"/>
    <x v="1"/>
    <x v="1"/>
  </r>
  <r>
    <x v="131"/>
    <s v="Pasta cheese broccoli"/>
    <n v="1"/>
    <n v="0.55000000000000004"/>
    <n v="0.55000000000000004"/>
    <s v="Card"/>
    <s v="ASDA"/>
    <s v="Instant Food"/>
    <x v="1"/>
    <x v="1"/>
  </r>
  <r>
    <x v="132"/>
    <s v="Vo5 Conditioner"/>
    <n v="1"/>
    <n v="1.1000000000000001"/>
    <n v="1.1000000000000001"/>
    <s v="Card"/>
    <s v="Wilko"/>
    <s v="Toiletries"/>
    <x v="3"/>
    <x v="0"/>
  </r>
  <r>
    <x v="132"/>
    <s v="Biscuit Butter"/>
    <n v="1"/>
    <n v="0.69"/>
    <n v="0.69"/>
    <s v="Card"/>
    <s v="ALDI"/>
    <s v="Snack"/>
    <x v="1"/>
    <x v="0"/>
  </r>
  <r>
    <x v="132"/>
    <s v="Peanut Butter 340g"/>
    <n v="1"/>
    <n v="1.1499999999999999"/>
    <n v="1.1499999999999999"/>
    <s v="Card"/>
    <s v="ALDI"/>
    <s v="Sauce"/>
    <x v="1"/>
    <x v="0"/>
  </r>
  <r>
    <x v="132"/>
    <s v="Lemons"/>
    <n v="2"/>
    <n v="0.5"/>
    <n v="1"/>
    <s v="Card"/>
    <s v="ALDI"/>
    <s v="Fruit"/>
    <x v="1"/>
    <x v="0"/>
  </r>
  <r>
    <x v="132"/>
    <s v="Buscuit Malted Milk "/>
    <n v="1"/>
    <n v="0.45"/>
    <n v="0.45"/>
    <s v="Card"/>
    <s v="ALDI"/>
    <s v="Snack"/>
    <x v="1"/>
    <x v="1"/>
  </r>
  <r>
    <x v="132"/>
    <s v="Linguine"/>
    <n v="2"/>
    <n v="0.75"/>
    <n v="1.5"/>
    <s v="Card"/>
    <s v="Morrisons"/>
    <s v="Staple"/>
    <x v="1"/>
    <x v="0"/>
  </r>
  <r>
    <x v="132"/>
    <s v="Heat Tech Leggings"/>
    <n v="2"/>
    <n v="14.9"/>
    <n v="29.8"/>
    <s v="Card"/>
    <s v="Uniqlo"/>
    <s v="Clothes"/>
    <x v="5"/>
    <x v="0"/>
  </r>
  <r>
    <x v="133"/>
    <s v="Fillipo Sansovino Pinot Grigio 75cl"/>
    <n v="1"/>
    <n v="4.99"/>
    <n v="4.99"/>
    <s v="Card"/>
    <s v="ASDA"/>
    <s v="Beverage"/>
    <x v="1"/>
    <x v="0"/>
  </r>
  <r>
    <x v="133"/>
    <s v="Porcini Mushrooms"/>
    <n v="1"/>
    <n v="2.75"/>
    <n v="2.75"/>
    <s v="Card"/>
    <s v="ASDA"/>
    <s v="Other Grocery"/>
    <x v="1"/>
    <x v="0"/>
  </r>
  <r>
    <x v="133"/>
    <s v="Italian Sparkling Wine"/>
    <n v="2"/>
    <n v="4.125"/>
    <n v="8.25"/>
    <s v="Card"/>
    <s v="ASDA"/>
    <s v="Beverage"/>
    <x v="1"/>
    <x v="0"/>
  </r>
  <r>
    <x v="133"/>
    <s v="Riesling"/>
    <n v="2"/>
    <n v="3.6749999999999998"/>
    <n v="7.35"/>
    <s v="Card"/>
    <s v="ASDA"/>
    <s v="Beverage"/>
    <x v="1"/>
    <x v="0"/>
  </r>
  <r>
    <x v="133"/>
    <s v="Jasmine Fragrant Rice"/>
    <n v="1"/>
    <n v="6"/>
    <n v="6"/>
    <s v="Card"/>
    <s v="ASDA"/>
    <s v="Staple"/>
    <x v="1"/>
    <x v="0"/>
  </r>
  <r>
    <x v="133"/>
    <s v="Chardonnay"/>
    <n v="1"/>
    <n v="3.56"/>
    <n v="3.56"/>
    <s v="Card"/>
    <s v="ASDA"/>
    <s v="Beverage"/>
    <x v="1"/>
    <x v="0"/>
  </r>
  <r>
    <x v="133"/>
    <s v="Plain Breadcrumbs"/>
    <n v="1"/>
    <n v="0.85"/>
    <n v="0.85"/>
    <s v="Card"/>
    <s v="ASDA"/>
    <s v="Baking"/>
    <x v="1"/>
    <x v="0"/>
  </r>
  <r>
    <x v="133"/>
    <s v="Oregano"/>
    <n v="1"/>
    <n v="0.6"/>
    <n v="0.6"/>
    <s v="Card"/>
    <s v="ASDA"/>
    <s v="Spice"/>
    <x v="1"/>
    <x v="0"/>
  </r>
  <r>
    <x v="133"/>
    <s v="Strip Mop Refill"/>
    <n v="1"/>
    <n v="2"/>
    <n v="2"/>
    <s v="Card"/>
    <s v="ASDA"/>
    <s v="Cleaning supplies"/>
    <x v="9"/>
    <x v="0"/>
  </r>
  <r>
    <x v="133"/>
    <s v="Pork Shoulder Steak 10pk"/>
    <n v="1"/>
    <n v="5.75"/>
    <n v="5.75"/>
    <s v="Card"/>
    <s v="Sainsbury's"/>
    <s v="Meat"/>
    <x v="1"/>
    <x v="1"/>
  </r>
  <r>
    <x v="133"/>
    <s v="JS Udon noodle"/>
    <n v="2"/>
    <n v="1"/>
    <n v="2"/>
    <s v="Card"/>
    <s v="Sainsbury's"/>
    <s v="Staple"/>
    <x v="1"/>
    <x v="1"/>
  </r>
  <r>
    <x v="133"/>
    <s v="Nong Shim Ramyun"/>
    <n v="1"/>
    <n v="4.0999999999999996"/>
    <n v="4.0999999999999996"/>
    <s v="Card"/>
    <s v="Sainsbury's"/>
    <s v="Instant Food"/>
    <x v="1"/>
    <x v="1"/>
  </r>
  <r>
    <x v="133"/>
    <s v="JS Risotto Rice"/>
    <n v="2"/>
    <n v="1.3"/>
    <n v="2.6"/>
    <s v="Card"/>
    <s v="Sainsbury's"/>
    <s v="Staple"/>
    <x v="1"/>
    <x v="1"/>
  </r>
  <r>
    <x v="133"/>
    <s v="JS Thai Sticky Rice"/>
    <n v="1"/>
    <n v="1.05"/>
    <n v="1.05"/>
    <s v="Card"/>
    <s v="Sainsbury's"/>
    <s v="Staple"/>
    <x v="1"/>
    <x v="1"/>
  </r>
  <r>
    <x v="133"/>
    <s v="Pajariel Salchichon"/>
    <n v="1"/>
    <n v="3.5"/>
    <n v="3.5"/>
    <s v="Card"/>
    <s v="Sainsbury's"/>
    <s v="Meat"/>
    <x v="1"/>
    <x v="1"/>
  </r>
  <r>
    <x v="133"/>
    <s v="Bus"/>
    <n v="3"/>
    <n v="1.65"/>
    <n v="4.9499999999999993"/>
    <s v="Oyster Card"/>
    <s v="Tfl"/>
    <s v="Bus"/>
    <x v="0"/>
    <x v="0"/>
  </r>
  <r>
    <x v="133"/>
    <s v="Tube"/>
    <n v="1"/>
    <n v="5"/>
    <n v="5"/>
    <s v="Oyster Card"/>
    <s v="Tfl"/>
    <s v="Tube"/>
    <x v="0"/>
    <x v="0"/>
  </r>
  <r>
    <x v="133"/>
    <s v="Tube"/>
    <n v="1"/>
    <n v="2.7"/>
    <n v="2.7"/>
    <s v="Oyster Card"/>
    <s v="Tfl"/>
    <s v="Tube"/>
    <x v="0"/>
    <x v="0"/>
  </r>
  <r>
    <x v="134"/>
    <s v="Tube"/>
    <n v="2"/>
    <n v="5"/>
    <n v="10"/>
    <s v="Oyster Card"/>
    <s v="Tfl"/>
    <s v="Tube"/>
    <x v="0"/>
    <x v="0"/>
  </r>
  <r>
    <x v="134"/>
    <s v="Lunch"/>
    <n v="1"/>
    <n v="3.6"/>
    <n v="3.6"/>
    <s v="Card"/>
    <s v="BaxterStorey"/>
    <s v="café"/>
    <x v="4"/>
    <x v="0"/>
  </r>
  <r>
    <x v="134"/>
    <s v="Gousto"/>
    <n v="1"/>
    <n v="11.98"/>
    <n v="11.98"/>
    <s v="Card"/>
    <s v="Gousto"/>
    <s v="Meal kit"/>
    <x v="1"/>
    <x v="0"/>
  </r>
  <r>
    <x v="134"/>
    <s v="Apple I Cloud"/>
    <n v="1"/>
    <n v="2.4900000000000002"/>
    <n v="2.4900000000000002"/>
    <s v="Card"/>
    <s v="Apple"/>
    <s v="Cloud"/>
    <x v="11"/>
    <x v="0"/>
  </r>
  <r>
    <x v="135"/>
    <s v="Gift"/>
    <n v="1"/>
    <n v="29"/>
    <n v="29"/>
    <s v="Card"/>
    <s v="Pinkoi"/>
    <s v="Gift"/>
    <x v="6"/>
    <x v="0"/>
  </r>
  <r>
    <x v="136"/>
    <s v="Stamps"/>
    <n v="10"/>
    <n v="1.85"/>
    <n v="18.5"/>
    <s v="Card"/>
    <s v="Post Office"/>
    <s v="Postal"/>
    <x v="6"/>
    <x v="0"/>
  </r>
  <r>
    <x v="136"/>
    <s v="Tube"/>
    <n v="1"/>
    <n v="2.0499999999999998"/>
    <n v="2.0499999999999998"/>
    <s v="Oyster Card"/>
    <s v="Tfl"/>
    <s v="Tube"/>
    <x v="0"/>
    <x v="1"/>
  </r>
  <r>
    <x v="136"/>
    <s v="Tube"/>
    <n v="1"/>
    <n v="2.0499999999999998"/>
    <n v="2.0499999999999998"/>
    <s v="Oyster Card"/>
    <s v="Tfl"/>
    <s v="Tube"/>
    <x v="0"/>
    <x v="0"/>
  </r>
  <r>
    <x v="136"/>
    <s v="Tube"/>
    <n v="1"/>
    <n v="1.9"/>
    <n v="1.9"/>
    <s v="Oyster Card"/>
    <s v="Tfl"/>
    <s v="Tube"/>
    <x v="0"/>
    <x v="1"/>
  </r>
  <r>
    <x v="136"/>
    <s v="Tube"/>
    <n v="1"/>
    <n v="1.9"/>
    <n v="1.9"/>
    <s v="Oyster Card"/>
    <s v="Tfl"/>
    <s v="Tube"/>
    <x v="0"/>
    <x v="0"/>
  </r>
  <r>
    <x v="136"/>
    <s v="Bus"/>
    <n v="2"/>
    <n v="1.65"/>
    <n v="3.3"/>
    <s v="Oyster Card"/>
    <s v="Tfl"/>
    <s v="Bus"/>
    <x v="0"/>
    <x v="1"/>
  </r>
  <r>
    <x v="136"/>
    <s v="Bus"/>
    <n v="2"/>
    <n v="1.65"/>
    <n v="3.3"/>
    <s v="Oyster Card"/>
    <s v="Tfl"/>
    <s v="Bus"/>
    <x v="0"/>
    <x v="0"/>
  </r>
  <r>
    <x v="136"/>
    <s v="Ceramic Set"/>
    <n v="1"/>
    <n v="7"/>
    <n v="7"/>
    <s v="Card"/>
    <s v="B&amp;M"/>
    <s v="Gift"/>
    <x v="6"/>
    <x v="0"/>
  </r>
  <r>
    <x v="136"/>
    <s v="Festive Paper"/>
    <n v="1"/>
    <n v="2.5"/>
    <n v="2.5"/>
    <s v="Card"/>
    <s v="B&amp;M"/>
    <s v="Gift"/>
    <x v="6"/>
    <x v="0"/>
  </r>
  <r>
    <x v="136"/>
    <s v="Yumsu Chk Curry"/>
    <n v="1"/>
    <n v="1"/>
    <n v="1"/>
    <s v="Card"/>
    <s v="B&amp;M"/>
    <s v="Instant Food"/>
    <x v="1"/>
    <x v="0"/>
  </r>
  <r>
    <x v="136"/>
    <s v="Lunch"/>
    <n v="1"/>
    <n v="9.7799999999999994"/>
    <n v="9.7799999999999994"/>
    <s v="Card"/>
    <s v="Taco Bell"/>
    <s v="Fast Food"/>
    <x v="4"/>
    <x v="1"/>
  </r>
  <r>
    <x v="137"/>
    <s v="Tube"/>
    <n v="2"/>
    <n v="2.0499999999999998"/>
    <n v="4.0999999999999996"/>
    <s v="Oyster Card"/>
    <s v="Tfl"/>
    <s v="Tube"/>
    <x v="0"/>
    <x v="1"/>
  </r>
  <r>
    <x v="137"/>
    <s v="Tube"/>
    <n v="2"/>
    <n v="2.0499999999999998"/>
    <n v="4.0999999999999996"/>
    <s v="Oyster Card"/>
    <s v="Tfl"/>
    <s v="Tube"/>
    <x v="0"/>
    <x v="0"/>
  </r>
  <r>
    <x v="137"/>
    <s v="Tube"/>
    <n v="1"/>
    <n v="1.7"/>
    <n v="1.7"/>
    <s v="Oyster Card"/>
    <s v="Tfl"/>
    <s v="Tube"/>
    <x v="0"/>
    <x v="1"/>
  </r>
  <r>
    <x v="137"/>
    <s v="Tube"/>
    <n v="1"/>
    <n v="1.7"/>
    <n v="1.7"/>
    <s v="Oyster Card"/>
    <s v="Tfl"/>
    <s v="Tube"/>
    <x v="0"/>
    <x v="0"/>
  </r>
  <r>
    <x v="137"/>
    <s v="Lunch"/>
    <n v="1"/>
    <n v="18.68"/>
    <n v="18.68"/>
    <s v="Card"/>
    <s v="Ippudo"/>
    <s v="Japanese cuisine"/>
    <x v="4"/>
    <x v="1"/>
  </r>
  <r>
    <x v="137"/>
    <s v="Lunch"/>
    <n v="1"/>
    <n v="18.68"/>
    <n v="18.68"/>
    <s v="Card"/>
    <s v="Ippudo"/>
    <s v="Japanese cuisine"/>
    <x v="4"/>
    <x v="0"/>
  </r>
  <r>
    <x v="137"/>
    <s v="Dinner"/>
    <n v="1"/>
    <n v="30.1"/>
    <n v="30.1"/>
    <s v="Card"/>
    <s v="Yipin"/>
    <s v="Chinese cuisine"/>
    <x v="4"/>
    <x v="1"/>
  </r>
  <r>
    <x v="137"/>
    <s v="Dinner"/>
    <n v="1"/>
    <n v="30.1"/>
    <n v="30.1"/>
    <s v="Card"/>
    <s v="Yipin"/>
    <s v="Chinese cuisine"/>
    <x v="4"/>
    <x v="0"/>
  </r>
  <r>
    <x v="138"/>
    <s v="Jacket"/>
    <n v="1"/>
    <n v="52.32"/>
    <n v="52.32"/>
    <s v="Card"/>
    <s v="Hollister"/>
    <s v="Clothes"/>
    <x v="5"/>
    <x v="0"/>
  </r>
  <r>
    <x v="138"/>
    <s v="Tube"/>
    <n v="2"/>
    <n v="2.0499999999999998"/>
    <n v="4.0999999999999996"/>
    <s v="Oyster Card"/>
    <s v="Tfl"/>
    <s v="Tube"/>
    <x v="0"/>
    <x v="0"/>
  </r>
  <r>
    <x v="138"/>
    <s v="Tube"/>
    <n v="2"/>
    <n v="2.0499999999999998"/>
    <n v="4.0999999999999996"/>
    <s v="Oyster Card"/>
    <s v="Tfl"/>
    <s v="Tube"/>
    <x v="0"/>
    <x v="1"/>
  </r>
  <r>
    <x v="138"/>
    <s v="Flower"/>
    <n v="1"/>
    <n v="15"/>
    <n v="15"/>
    <s v="Card"/>
    <s v="M&amp;S"/>
    <s v="Gift"/>
    <x v="6"/>
    <x v="0"/>
  </r>
  <r>
    <x v="138"/>
    <s v="Bubble Tea"/>
    <n v="1"/>
    <n v="4.6500000000000004"/>
    <n v="4.6500000000000004"/>
    <s v="Card"/>
    <s v="MilkSha"/>
    <s v="Sweets"/>
    <x v="4"/>
    <x v="0"/>
  </r>
  <r>
    <x v="138"/>
    <s v="Custard Tart"/>
    <n v="2"/>
    <n v="2.2999999999999998"/>
    <n v="4.5999999999999996"/>
    <s v="Card"/>
    <s v="Santa Nata"/>
    <s v="Sweets"/>
    <x v="4"/>
    <x v="0"/>
  </r>
  <r>
    <x v="139"/>
    <s v="Tube"/>
    <n v="2"/>
    <n v="5"/>
    <n v="10"/>
    <s v="Oyster Card"/>
    <s v="Tfl"/>
    <s v="Tube"/>
    <x v="0"/>
    <x v="0"/>
  </r>
  <r>
    <x v="139"/>
    <s v="Lunch"/>
    <n v="1"/>
    <n v="3.3"/>
    <n v="3.3"/>
    <s v="Card"/>
    <s v="BaxterStorey"/>
    <s v="Café"/>
    <x v="4"/>
    <x v="0"/>
  </r>
  <r>
    <x v="139"/>
    <s v="Ginger Ale"/>
    <n v="1"/>
    <n v="0.7"/>
    <n v="0.7"/>
    <s v="Card"/>
    <s v="Sainsbury's"/>
    <s v="Beverage"/>
    <x v="1"/>
    <x v="1"/>
  </r>
  <r>
    <x v="139"/>
    <s v="Bugles BBQ Crisps"/>
    <n v="1"/>
    <n v="1.5"/>
    <n v="1.5"/>
    <s v="Card"/>
    <s v="Sainsbury's"/>
    <s v="Snack"/>
    <x v="1"/>
    <x v="1"/>
  </r>
  <r>
    <x v="140"/>
    <s v="Tube"/>
    <n v="2"/>
    <n v="5"/>
    <n v="10"/>
    <s v="Oyster Card"/>
    <s v="Tfl"/>
    <s v="Tube"/>
    <x v="0"/>
    <x v="0"/>
  </r>
  <r>
    <x v="140"/>
    <s v="Lunch"/>
    <n v="1"/>
    <n v="3.55"/>
    <n v="3.55"/>
    <s v="Card"/>
    <s v="BaxterStorey"/>
    <s v="Café"/>
    <x v="4"/>
    <x v="0"/>
  </r>
  <r>
    <x v="141"/>
    <s v="Electric Bill"/>
    <n v="1"/>
    <n v="32.130000000000003"/>
    <n v="32.130000000000003"/>
    <s v="Card"/>
    <s v="Insite Energy"/>
    <s v="Electric"/>
    <x v="7"/>
    <x v="0"/>
  </r>
  <r>
    <x v="142"/>
    <s v="Condoms"/>
    <n v="1"/>
    <n v="9.25"/>
    <n v="9.25"/>
    <s v="Card"/>
    <s v="Wilko"/>
    <s v="Toiletries"/>
    <x v="3"/>
    <x v="1"/>
  </r>
  <r>
    <x v="142"/>
    <s v="Olive oil"/>
    <n v="1"/>
    <n v="3.7"/>
    <n v="3.7"/>
    <s v="Card"/>
    <s v="ASDA"/>
    <s v="Dairy"/>
    <x v="1"/>
    <x v="1"/>
  </r>
  <r>
    <x v="142"/>
    <s v="Candle"/>
    <n v="1"/>
    <n v="3"/>
    <n v="3"/>
    <s v="Card"/>
    <s v="ASDA"/>
    <s v="Home decoration"/>
    <x v="9"/>
    <x v="1"/>
  </r>
  <r>
    <x v="142"/>
    <s v="Crisps"/>
    <n v="1"/>
    <n v="1"/>
    <n v="1"/>
    <s v="Card"/>
    <s v="ASDA"/>
    <s v="Snack"/>
    <x v="1"/>
    <x v="1"/>
  </r>
  <r>
    <x v="142"/>
    <s v="Stock cubes"/>
    <n v="1"/>
    <n v="1.3"/>
    <n v="1.3"/>
    <s v="Card"/>
    <s v="ASDA"/>
    <s v="Sauce"/>
    <x v="1"/>
    <x v="1"/>
  </r>
  <r>
    <x v="142"/>
    <s v="Eggs"/>
    <n v="1"/>
    <n v="1.6"/>
    <n v="1.6"/>
    <s v="Card"/>
    <s v="ASDA"/>
    <s v="Dairy"/>
    <x v="1"/>
    <x v="1"/>
  </r>
  <r>
    <x v="142"/>
    <s v="Vegetable Oil"/>
    <n v="1"/>
    <n v="1.75"/>
    <n v="1.75"/>
    <s v="Card"/>
    <s v="ALDI"/>
    <s v="Dairy"/>
    <x v="1"/>
    <x v="1"/>
  </r>
  <r>
    <x v="142"/>
    <s v="Effervescents"/>
    <n v="1"/>
    <n v="0.85"/>
    <n v="0.85"/>
    <s v="Card"/>
    <s v="ALDI"/>
    <s v="HealthCare"/>
    <x v="3"/>
    <x v="1"/>
  </r>
  <r>
    <x v="142"/>
    <s v="Cheese Soft White"/>
    <n v="1"/>
    <n v="1.85"/>
    <n v="1.85"/>
    <s v="Card"/>
    <s v="ALDI"/>
    <s v="Baking"/>
    <x v="1"/>
    <x v="1"/>
  </r>
  <r>
    <x v="142"/>
    <s v="Lemons"/>
    <n v="2"/>
    <n v="0.5"/>
    <n v="1"/>
    <s v="Card"/>
    <s v="ALDI"/>
    <s v="Fruit"/>
    <x v="1"/>
    <x v="1"/>
  </r>
  <r>
    <x v="142"/>
    <s v="Internet"/>
    <n v="1"/>
    <n v="35"/>
    <n v="35"/>
    <s v="Card"/>
    <s v="Hyperoptic"/>
    <s v="Internet"/>
    <x v="7"/>
    <x v="0"/>
  </r>
  <r>
    <x v="143"/>
    <s v="Bus"/>
    <n v="2"/>
    <n v="1.65"/>
    <n v="3.3"/>
    <s v="Oyster Card"/>
    <s v="Tfl"/>
    <s v="Bus"/>
    <x v="0"/>
    <x v="1"/>
  </r>
  <r>
    <x v="143"/>
    <s v="Bus"/>
    <n v="2"/>
    <n v="1.65"/>
    <n v="3.3"/>
    <s v="Oyster Card"/>
    <s v="Tfl"/>
    <s v="Bus"/>
    <x v="0"/>
    <x v="0"/>
  </r>
  <r>
    <x v="143"/>
    <s v="Crisps Beef"/>
    <n v="1"/>
    <n v="0.99"/>
    <n v="0.99"/>
    <s v="Card"/>
    <s v="LIDL"/>
    <s v="Snack"/>
    <x v="1"/>
    <x v="0"/>
  </r>
  <r>
    <x v="143"/>
    <s v="Ginger Ale"/>
    <n v="1"/>
    <n v="0.55000000000000004"/>
    <n v="0.55000000000000004"/>
    <s v="Card"/>
    <s v="LIDL"/>
    <s v="Beverage"/>
    <x v="1"/>
    <x v="0"/>
  </r>
  <r>
    <x v="143"/>
    <s v="Chocolate Cookies"/>
    <n v="2"/>
    <n v="1.0900000000000001"/>
    <n v="2.1800000000000002"/>
    <s v="Card"/>
    <s v="LIDL"/>
    <s v="Snack"/>
    <x v="1"/>
    <x v="0"/>
  </r>
  <r>
    <x v="143"/>
    <s v="Choco Shells"/>
    <n v="1"/>
    <n v="1.65"/>
    <n v="1.65"/>
    <s v="Card"/>
    <s v="LIDL"/>
    <s v="Dairy"/>
    <x v="1"/>
    <x v="0"/>
  </r>
  <r>
    <x v="144"/>
    <s v="Tube"/>
    <n v="1"/>
    <n v="5"/>
    <n v="5"/>
    <s v="Oyster Card"/>
    <s v="Tfl"/>
    <s v="Tube"/>
    <x v="0"/>
    <x v="0"/>
  </r>
  <r>
    <x v="144"/>
    <s v="Tube"/>
    <n v="1"/>
    <n v="2.25"/>
    <n v="2.25"/>
    <s v="Oyster Card"/>
    <s v="Tfl"/>
    <s v="Tube"/>
    <x v="0"/>
    <x v="0"/>
  </r>
  <r>
    <x v="144"/>
    <s v="Lunch"/>
    <n v="1"/>
    <n v="3.85"/>
    <n v="3.85"/>
    <s v="Card"/>
    <s v="BaxterStorey"/>
    <s v="Café"/>
    <x v="4"/>
    <x v="0"/>
  </r>
  <r>
    <x v="144"/>
    <s v="Lip Stick"/>
    <n v="1"/>
    <n v="1.85"/>
    <n v="1.85"/>
    <s v="Card"/>
    <s v="ASDA"/>
    <s v="Skincare"/>
    <x v="3"/>
    <x v="0"/>
  </r>
  <r>
    <x v="144"/>
    <s v="Bacon"/>
    <n v="1"/>
    <n v="1.35"/>
    <n v="1.35"/>
    <s v="Card"/>
    <s v="ASDA"/>
    <s v="Frozen Food"/>
    <x v="1"/>
    <x v="0"/>
  </r>
  <r>
    <x v="144"/>
    <s v="Sweetheart Cabbage"/>
    <n v="1"/>
    <n v="0.65"/>
    <n v="0.65"/>
    <s v="Card"/>
    <s v="ASDA"/>
    <s v="Vegetable"/>
    <x v="1"/>
    <x v="0"/>
  </r>
  <r>
    <x v="144"/>
    <s v="Bread White"/>
    <n v="1"/>
    <n v="1.4"/>
    <n v="1.4"/>
    <s v="Card"/>
    <s v="ALDI"/>
    <s v="Dairy"/>
    <x v="1"/>
    <x v="0"/>
  </r>
  <r>
    <x v="144"/>
    <s v="Digestives(Milk)"/>
    <n v="1"/>
    <n v="0.55000000000000004"/>
    <n v="0.55000000000000004"/>
    <s v="Card"/>
    <s v="ALDI"/>
    <s v="Snack"/>
    <x v="1"/>
    <x v="0"/>
  </r>
  <r>
    <x v="144"/>
    <s v="Cookies Choc Chip"/>
    <n v="1"/>
    <n v="0.44"/>
    <n v="0.44"/>
    <s v="Card"/>
    <s v="ALDI"/>
    <s v="Snack"/>
    <x v="1"/>
    <x v="0"/>
  </r>
  <r>
    <x v="144"/>
    <s v="Oranges"/>
    <n v="1"/>
    <n v="1.29"/>
    <n v="1.29"/>
    <s v="Card"/>
    <s v="ALDI"/>
    <s v="Fruit"/>
    <x v="1"/>
    <x v="0"/>
  </r>
  <r>
    <x v="144"/>
    <s v="Grapes White"/>
    <n v="1"/>
    <n v="1.75"/>
    <n v="1.75"/>
    <s v="Card"/>
    <s v="ALDI"/>
    <s v="Fruit"/>
    <x v="1"/>
    <x v="0"/>
  </r>
  <r>
    <x v="144"/>
    <s v="Effervescents"/>
    <n v="1"/>
    <n v="0.85"/>
    <n v="0.85"/>
    <s v="Card"/>
    <s v="ALDI"/>
    <s v="HealthCare"/>
    <x v="3"/>
    <x v="0"/>
  </r>
  <r>
    <x v="144"/>
    <s v="E/E Cherry"/>
    <n v="1"/>
    <n v="0.56999999999999995"/>
    <n v="0.56999999999999995"/>
    <s v="Card"/>
    <s v="ALDI"/>
    <s v="Vegetable"/>
    <x v="1"/>
    <x v="0"/>
  </r>
  <r>
    <x v="144"/>
    <s v="Pesto 190g"/>
    <n v="1"/>
    <n v="0.95"/>
    <n v="0.95"/>
    <s v="Card"/>
    <s v="ALDI"/>
    <s v="Sauce"/>
    <x v="1"/>
    <x v="0"/>
  </r>
  <r>
    <x v="144"/>
    <s v="Carbonara Chick"/>
    <n v="1"/>
    <n v="0.62000000000000011"/>
    <n v="0.62000000000000011"/>
    <s v="Card"/>
    <s v="ALDI"/>
    <s v="Ready Meal"/>
    <x v="1"/>
    <x v="0"/>
  </r>
  <r>
    <x v="144"/>
    <s v="Pasta Topped"/>
    <n v="1"/>
    <n v="0.49"/>
    <n v="0.49"/>
    <s v="Card"/>
    <s v="ALDI"/>
    <s v="Ready Meal"/>
    <x v="1"/>
    <x v="0"/>
  </r>
  <r>
    <x v="144"/>
    <s v="Tube"/>
    <n v="2"/>
    <n v="5"/>
    <n v="10"/>
    <s v="Oyster Card"/>
    <s v="Tfl"/>
    <s v="Tube"/>
    <x v="0"/>
    <x v="0"/>
  </r>
  <r>
    <x v="144"/>
    <s v="Lunch"/>
    <n v="1"/>
    <n v="3.85"/>
    <n v="3.85"/>
    <s v="Card"/>
    <s v="BaxterStorey"/>
    <s v="café"/>
    <x v="4"/>
    <x v="0"/>
  </r>
  <r>
    <x v="145"/>
    <s v="Tube"/>
    <n v="2"/>
    <n v="5"/>
    <n v="10"/>
    <s v="Oyster Card"/>
    <s v="Tfl"/>
    <s v="Tube"/>
    <x v="0"/>
    <x v="0"/>
  </r>
  <r>
    <x v="145"/>
    <s v="Lunch"/>
    <n v="1"/>
    <n v="13"/>
    <n v="13"/>
    <s v="Card"/>
    <s v="London HongKong Restaurant"/>
    <s v="Chinese cuisine"/>
    <x v="4"/>
    <x v="0"/>
  </r>
  <r>
    <x v="145"/>
    <s v="Surf powder"/>
    <n v="1"/>
    <n v="5.49"/>
    <n v="5.49"/>
    <s v="Card"/>
    <s v="B&amp;M"/>
    <s v="Toiletries"/>
    <x v="3"/>
    <x v="1"/>
  </r>
  <r>
    <x v="145"/>
    <s v="Tube"/>
    <n v="1"/>
    <n v="2.0499999999999998"/>
    <n v="2.0499999999999998"/>
    <s v="Oyster Card"/>
    <s v="Tfl"/>
    <s v="Tube"/>
    <x v="0"/>
    <x v="0"/>
  </r>
  <r>
    <x v="145"/>
    <s v="Tube"/>
    <n v="2"/>
    <n v="2.0499999999999998"/>
    <n v="4.0999999999999996"/>
    <s v="Oyster Card"/>
    <s v="Tfl"/>
    <s v="Tube"/>
    <x v="0"/>
    <x v="1"/>
  </r>
  <r>
    <x v="145"/>
    <s v="Cardigan"/>
    <n v="1"/>
    <n v="14"/>
    <n v="14"/>
    <s v="Card"/>
    <s v="Primark"/>
    <s v="Clothes"/>
    <x v="5"/>
    <x v="0"/>
  </r>
  <r>
    <x v="145"/>
    <s v="Socks"/>
    <n v="1"/>
    <n v="2.5"/>
    <n v="2.5"/>
    <s v="Card"/>
    <s v="Primark"/>
    <s v="Clothes"/>
    <x v="5"/>
    <x v="0"/>
  </r>
  <r>
    <x v="145"/>
    <s v="Birthday card"/>
    <n v="1"/>
    <n v="3.28"/>
    <n v="3.28"/>
    <s v="Card"/>
    <s v="Moonpig"/>
    <s v="Gift"/>
    <x v="6"/>
    <x v="0"/>
  </r>
  <r>
    <x v="146"/>
    <s v="Bus"/>
    <n v="1"/>
    <n v="1.65"/>
    <n v="1.65"/>
    <s v="Oyster Card"/>
    <s v="Tfl"/>
    <s v="Bus"/>
    <x v="0"/>
    <x v="1"/>
  </r>
  <r>
    <x v="146"/>
    <s v="Bus"/>
    <n v="1"/>
    <n v="1.65"/>
    <n v="1.65"/>
    <s v="Oyster Card"/>
    <s v="Tfl"/>
    <s v="Bus"/>
    <x v="0"/>
    <x v="0"/>
  </r>
  <r>
    <x v="146"/>
    <s v="Tube"/>
    <n v="1"/>
    <n v="2.0499999999999998"/>
    <n v="2.0499999999999998"/>
    <s v="Oyster Card"/>
    <s v="Tfl"/>
    <s v="Tube"/>
    <x v="0"/>
    <x v="1"/>
  </r>
  <r>
    <x v="146"/>
    <s v="Tube"/>
    <n v="1"/>
    <n v="2.0499999999999998"/>
    <n v="2.0499999999999998"/>
    <s v="Oyster Card"/>
    <s v="Tfl"/>
    <s v="Tube"/>
    <x v="0"/>
    <x v="0"/>
  </r>
  <r>
    <x v="146"/>
    <s v="Tube"/>
    <n v="1"/>
    <n v="1.65"/>
    <n v="1.65"/>
    <s v="Oyster Card"/>
    <s v="Tfl"/>
    <s v="Tube"/>
    <x v="0"/>
    <x v="1"/>
  </r>
  <r>
    <x v="146"/>
    <s v="Tube"/>
    <n v="1"/>
    <n v="1.65"/>
    <n v="1.65"/>
    <s v="Oyster Card"/>
    <s v="Tfl"/>
    <s v="Tube"/>
    <x v="0"/>
    <x v="0"/>
  </r>
  <r>
    <x v="146"/>
    <s v="Tube"/>
    <n v="1"/>
    <n v="1.9"/>
    <n v="1.9"/>
    <s v="Oyster Card"/>
    <s v="Tfl"/>
    <s v="Tube"/>
    <x v="0"/>
    <x v="1"/>
  </r>
  <r>
    <x v="146"/>
    <s v="Tube"/>
    <n v="1"/>
    <n v="1.9"/>
    <n v="1.9"/>
    <s v="Oyster Card"/>
    <s v="Tfl"/>
    <s v="Tube"/>
    <x v="0"/>
    <x v="0"/>
  </r>
  <r>
    <x v="146"/>
    <s v="Winter Wonderland Ticket"/>
    <n v="2"/>
    <n v="5"/>
    <n v="10"/>
    <s v="Card"/>
    <s v="Hydepark"/>
    <s v="Ticket"/>
    <x v="10"/>
    <x v="0"/>
  </r>
  <r>
    <x v="146"/>
    <s v="Drinks"/>
    <n v="1"/>
    <n v="20"/>
    <n v="20"/>
    <s v="Card"/>
    <s v="Hydepark"/>
    <s v="Street Food"/>
    <x v="4"/>
    <x v="0"/>
  </r>
  <r>
    <x v="146"/>
    <s v="Lunch"/>
    <n v="1"/>
    <n v="45.45"/>
    <n v="45.45"/>
    <s v="Card"/>
    <s v="Nando's"/>
    <s v="Western cuisine"/>
    <x v="4"/>
    <x v="0"/>
  </r>
  <r>
    <x v="147"/>
    <s v="Apple Juice 1L"/>
    <n v="1"/>
    <n v="0.85"/>
    <n v="0.85"/>
    <s v="Card"/>
    <s v="ALDI"/>
    <s v="Beverage"/>
    <x v="1"/>
    <x v="0"/>
  </r>
  <r>
    <x v="147"/>
    <s v="Basil pot"/>
    <n v="1"/>
    <n v="0.75"/>
    <n v="0.75"/>
    <s v="Card"/>
    <s v="ALDI"/>
    <s v="Spice"/>
    <x v="1"/>
    <x v="0"/>
  </r>
  <r>
    <x v="147"/>
    <s v="SC Pizza"/>
    <n v="1"/>
    <n v="1.99"/>
    <n v="1.99"/>
    <s v="Card"/>
    <s v="ALDI"/>
    <s v="Frozen Food"/>
    <x v="1"/>
    <x v="0"/>
  </r>
  <r>
    <x v="147"/>
    <s v="Vegetable Lattices"/>
    <n v="1"/>
    <n v="1.69"/>
    <n v="1.69"/>
    <s v="Card"/>
    <s v="ALDI"/>
    <s v="Frozen Food"/>
    <x v="1"/>
    <x v="0"/>
  </r>
  <r>
    <x v="147"/>
    <s v="Pork Mince"/>
    <n v="1"/>
    <n v="2.35"/>
    <n v="2.35"/>
    <s v="Card"/>
    <s v="ALDI"/>
    <s v="Meat"/>
    <x v="1"/>
    <x v="0"/>
  </r>
  <r>
    <x v="147"/>
    <s v="Milk Semi Skim"/>
    <n v="1"/>
    <n v="1.65"/>
    <n v="1.65"/>
    <s v="Card"/>
    <s v="ALDI"/>
    <s v="Dairy"/>
    <x v="1"/>
    <x v="0"/>
  </r>
  <r>
    <x v="147"/>
    <s v="Digestives Milk"/>
    <n v="1"/>
    <n v="0.55000000000000004"/>
    <n v="0.55000000000000004"/>
    <s v="Card"/>
    <s v="ALDI"/>
    <s v="Snack"/>
    <x v="1"/>
    <x v="0"/>
  </r>
  <r>
    <x v="147"/>
    <s v="Broccoli"/>
    <n v="1"/>
    <n v="0.69"/>
    <n v="0.69"/>
    <s v="Card"/>
    <s v="ALDI"/>
    <s v="Vegetable"/>
    <x v="1"/>
    <x v="0"/>
  </r>
  <r>
    <x v="147"/>
    <s v="Seafood Sticks"/>
    <n v="1"/>
    <n v="0.79"/>
    <n v="0.79"/>
    <s v="Card"/>
    <s v="ALDI"/>
    <s v="Frozen Food"/>
    <x v="1"/>
    <x v="0"/>
  </r>
  <r>
    <x v="147"/>
    <s v="Chicken Thighs 1kg"/>
    <n v="1"/>
    <n v="2.59"/>
    <n v="2.59"/>
    <s v="Card"/>
    <s v="ALDI"/>
    <s v="Meat"/>
    <x v="1"/>
    <x v="0"/>
  </r>
  <r>
    <x v="147"/>
    <s v="Wisdom CF Tbrush"/>
    <n v="1"/>
    <n v="1"/>
    <n v="1"/>
    <s v="Card"/>
    <s v="Wilko"/>
    <s v="Toiletries"/>
    <x v="3"/>
    <x v="0"/>
  </r>
  <r>
    <x v="147"/>
    <s v="Vo5 Conditioner"/>
    <n v="1"/>
    <n v="2.2000000000000002"/>
    <n v="2.2000000000000002"/>
    <s v="Card"/>
    <s v="Wilko"/>
    <s v="Toiletries"/>
    <x v="3"/>
    <x v="0"/>
  </r>
  <r>
    <x v="147"/>
    <s v="Purple Aubergine"/>
    <n v="1"/>
    <n v="0.79"/>
    <n v="0.79"/>
    <s v="Card"/>
    <s v="Morrisons"/>
    <s v="Vegetable"/>
    <x v="1"/>
    <x v="0"/>
  </r>
  <r>
    <x v="147"/>
    <s v="Shallots"/>
    <n v="1"/>
    <n v="0.99"/>
    <n v="0.99"/>
    <s v="Card"/>
    <s v="Morrisons"/>
    <s v="Vegetable"/>
    <x v="1"/>
    <x v="0"/>
  </r>
  <r>
    <x v="147"/>
    <s v="Brussels sprouts"/>
    <n v="1"/>
    <n v="0.39"/>
    <n v="0.39"/>
    <s v="Card"/>
    <s v="Morrisons"/>
    <s v="Vegetable"/>
    <x v="1"/>
    <x v="0"/>
  </r>
  <r>
    <x v="148"/>
    <s v="Tube"/>
    <n v="2"/>
    <n v="2.0499999999999998"/>
    <n v="4.0999999999999996"/>
    <s v="Card"/>
    <s v="Tfl"/>
    <s v="Tube"/>
    <x v="0"/>
    <x v="0"/>
  </r>
  <r>
    <x v="148"/>
    <s v="Tube"/>
    <n v="2"/>
    <n v="2.0499999999999998"/>
    <n v="4.0999999999999996"/>
    <s v="Card"/>
    <s v="Tfl"/>
    <s v="Tube"/>
    <x v="0"/>
    <x v="1"/>
  </r>
  <r>
    <x v="148"/>
    <s v="Lunch"/>
    <n v="1"/>
    <n v="40.33"/>
    <n v="40.33"/>
    <s v="Card"/>
    <s v="Zettle Tab X Tab"/>
    <s v="Western cuisine"/>
    <x v="4"/>
    <x v="1"/>
  </r>
  <r>
    <x v="148"/>
    <s v="Lecttuce Iceberg"/>
    <n v="1"/>
    <n v="0.65"/>
    <n v="0.65"/>
    <s v="Card"/>
    <s v="Sainsbury's"/>
    <s v="Vegetable"/>
    <x v="1"/>
    <x v="1"/>
  </r>
  <r>
    <x v="148"/>
    <s v="Manomasa Chilli Hon"/>
    <n v="1"/>
    <n v="1.5"/>
    <n v="1.5"/>
    <s v="Card"/>
    <s v="Waitrose"/>
    <s v="Snack"/>
    <x v="1"/>
    <x v="1"/>
  </r>
  <r>
    <x v="148"/>
    <s v="Kettle Chips Chilli"/>
    <n v="1"/>
    <n v="1.5"/>
    <n v="1.5"/>
    <s v="Card"/>
    <s v="Waitrose"/>
    <s v="Snack"/>
    <x v="1"/>
    <x v="1"/>
  </r>
  <r>
    <x v="148"/>
    <s v="Prices Chef Candle"/>
    <n v="1"/>
    <n v="5.25"/>
    <n v="5.25"/>
    <s v="Card"/>
    <s v="Waitrose"/>
    <s v="Home decoration"/>
    <x v="9"/>
    <x v="1"/>
  </r>
  <r>
    <x v="148"/>
    <s v="Sim card"/>
    <n v="1"/>
    <n v="10"/>
    <n v="10"/>
    <s v="Card"/>
    <s v="Voxi"/>
    <s v="Telecom"/>
    <x v="7"/>
    <x v="1"/>
  </r>
  <r>
    <x v="148"/>
    <s v="Sim card"/>
    <n v="1"/>
    <n v="10"/>
    <n v="10"/>
    <s v="Card"/>
    <s v="Voxi"/>
    <s v="Telecom"/>
    <x v="7"/>
    <x v="0"/>
  </r>
  <r>
    <x v="149"/>
    <s v="Dove Body Lotion"/>
    <n v="1"/>
    <n v="3"/>
    <n v="3"/>
    <s v="Card"/>
    <s v="Wilko"/>
    <s v="Toiletries"/>
    <x v="3"/>
    <x v="0"/>
  </r>
  <r>
    <x v="149"/>
    <s v="Grapes"/>
    <n v="2"/>
    <n v="1"/>
    <n v="2"/>
    <s v="Card"/>
    <s v="ASDA"/>
    <s v="Fruit"/>
    <x v="1"/>
    <x v="1"/>
  </r>
  <r>
    <x v="149"/>
    <s v="Oragne"/>
    <n v="1"/>
    <n v="1.39"/>
    <n v="1.39"/>
    <s v="Card"/>
    <s v="ASDA"/>
    <s v="Fruit"/>
    <x v="1"/>
    <x v="1"/>
  </r>
  <r>
    <x v="149"/>
    <s v="Biscuits"/>
    <n v="1"/>
    <n v="1"/>
    <n v="1"/>
    <s v="Card"/>
    <s v="ASDA"/>
    <s v="Snack"/>
    <x v="1"/>
    <x v="1"/>
  </r>
  <r>
    <x v="149"/>
    <s v="Clothes"/>
    <n v="1"/>
    <n v="31.24"/>
    <n v="31.24"/>
    <s v="Card"/>
    <s v="Shein"/>
    <s v="Clothes"/>
    <x v="5"/>
    <x v="0"/>
  </r>
  <r>
    <x v="149"/>
    <s v="Duvet set"/>
    <n v="1"/>
    <n v="8.5"/>
    <n v="8.5"/>
    <s v="Card"/>
    <s v="Asda"/>
    <s v="Homeware"/>
    <x v="9"/>
    <x v="0"/>
  </r>
  <r>
    <x v="149"/>
    <s v="Bed flat sheet"/>
    <n v="1"/>
    <n v="6"/>
    <n v="6"/>
    <s v="Card"/>
    <s v="Asda"/>
    <s v="Homeware"/>
    <x v="9"/>
    <x v="0"/>
  </r>
  <r>
    <x v="149"/>
    <s v="Lime"/>
    <n v="1"/>
    <n v="0.25"/>
    <n v="0.25"/>
    <s v="Card"/>
    <s v="ASDA"/>
    <s v="Fruit"/>
    <x v="1"/>
    <x v="1"/>
  </r>
  <r>
    <x v="150"/>
    <s v="Tube"/>
    <n v="2"/>
    <n v="2.0499999999999998"/>
    <n v="4.0999999999999996"/>
    <s v="Oyster Card"/>
    <s v="Tfl"/>
    <s v="Tube"/>
    <x v="0"/>
    <x v="1"/>
  </r>
  <r>
    <x v="150"/>
    <s v="Tube"/>
    <n v="2"/>
    <n v="2.0499999999999998"/>
    <n v="4.0999999999999996"/>
    <s v="Oyster Card"/>
    <s v="Tfl"/>
    <s v="Tube"/>
    <x v="0"/>
    <x v="0"/>
  </r>
  <r>
    <x v="150"/>
    <s v="Bus"/>
    <n v="2"/>
    <n v="1.65"/>
    <n v="3.3"/>
    <s v="Oyster Card"/>
    <s v="Tfl"/>
    <s v="Bus"/>
    <x v="0"/>
    <x v="1"/>
  </r>
  <r>
    <x v="150"/>
    <s v="Bus"/>
    <n v="2"/>
    <n v="1.65"/>
    <n v="3.3"/>
    <s v="Oyster Card"/>
    <s v="Tfl"/>
    <s v="Bus"/>
    <x v="0"/>
    <x v="0"/>
  </r>
  <r>
    <x v="150"/>
    <s v="Lunch"/>
    <n v="1"/>
    <n v="11.48"/>
    <n v="11.48"/>
    <s v="Card"/>
    <s v="KFC"/>
    <s v="Fast Food"/>
    <x v="4"/>
    <x v="1"/>
  </r>
  <r>
    <x v="150"/>
    <s v="Paper cups"/>
    <n v="1"/>
    <n v="1.75"/>
    <n v="1.75"/>
    <s v="Card"/>
    <s v="Tesco"/>
    <s v="Other Grocery"/>
    <x v="1"/>
    <x v="1"/>
  </r>
  <r>
    <x v="151"/>
    <s v="Tube"/>
    <n v="2"/>
    <n v="5"/>
    <n v="10"/>
    <s v="Oyster Card"/>
    <s v="Tfl"/>
    <s v="Tube"/>
    <x v="0"/>
    <x v="0"/>
  </r>
  <r>
    <x v="151"/>
    <s v="Lunch"/>
    <n v="1"/>
    <n v="4.3499999999999996"/>
    <n v="4.3499999999999996"/>
    <s v="Card"/>
    <s v="BaxterStorey"/>
    <s v="Café"/>
    <x v="4"/>
    <x v="0"/>
  </r>
  <r>
    <x v="151"/>
    <s v="Lager Pils 4x500ml"/>
    <n v="1"/>
    <n v="3.25"/>
    <n v="3.25"/>
    <s v="Card"/>
    <s v="ALDI"/>
    <s v="Beverage"/>
    <x v="1"/>
    <x v="1"/>
  </r>
  <r>
    <x v="151"/>
    <s v="Lemons"/>
    <n v="2"/>
    <n v="0.5"/>
    <n v="1"/>
    <s v="Card"/>
    <s v="ALDI"/>
    <s v="Fruit"/>
    <x v="1"/>
    <x v="1"/>
  </r>
  <r>
    <x v="151"/>
    <s v="Sparkling Water"/>
    <n v="1"/>
    <n v="0.48"/>
    <n v="0.48"/>
    <s v="Card"/>
    <s v="ASDA"/>
    <s v="Beverage"/>
    <x v="1"/>
    <x v="1"/>
  </r>
  <r>
    <x v="151"/>
    <s v="Council tax"/>
    <n v="1"/>
    <n v="147"/>
    <n v="147"/>
    <s v="Card"/>
    <s v="Council"/>
    <s v="Council tax"/>
    <x v="7"/>
    <x v="0"/>
  </r>
  <r>
    <x v="152"/>
    <s v="Super Mini Mix Haribo"/>
    <n v="1"/>
    <n v="1.89"/>
    <n v="1.89"/>
    <s v="Card"/>
    <s v="ALDI"/>
    <s v="Snack"/>
    <x v="1"/>
    <x v="1"/>
  </r>
  <r>
    <x v="152"/>
    <s v="Cream Double 300ml"/>
    <n v="1"/>
    <n v="1.1499999999999999"/>
    <n v="1.1499999999999999"/>
    <s v="Card"/>
    <s v="ALDI"/>
    <s v="Baking"/>
    <x v="1"/>
    <x v="1"/>
  </r>
  <r>
    <x v="152"/>
    <s v="Eggs free range 15pk"/>
    <n v="1"/>
    <n v="2.15"/>
    <n v="2.15"/>
    <s v="Card"/>
    <s v="ALDI"/>
    <s v="Dairy"/>
    <x v="1"/>
    <x v="1"/>
  </r>
  <r>
    <x v="152"/>
    <s v="Cream cheese"/>
    <n v="1"/>
    <n v="2.2000000000000002"/>
    <n v="2.2000000000000002"/>
    <s v="Card"/>
    <s v="ASDA"/>
    <s v="Baking"/>
    <x v="1"/>
    <x v="1"/>
  </r>
  <r>
    <x v="152"/>
    <s v="Chillies"/>
    <n v="1"/>
    <n v="0.35"/>
    <n v="0.35"/>
    <s v="Card"/>
    <s v="ASDA"/>
    <s v="Vegetable"/>
    <x v="1"/>
    <x v="1"/>
  </r>
  <r>
    <x v="152"/>
    <s v="Beer"/>
    <n v="1"/>
    <n v="3.5"/>
    <n v="3.5"/>
    <s v="Card"/>
    <s v="ASDA"/>
    <s v="Beverage"/>
    <x v="1"/>
    <x v="1"/>
  </r>
  <r>
    <x v="152"/>
    <s v="BRITA Water Filter Jug"/>
    <n v="1"/>
    <n v="19.989999999999998"/>
    <n v="19.989999999999998"/>
    <s v="Card"/>
    <s v="Amazon"/>
    <s v="Kitchen ware"/>
    <x v="9"/>
    <x v="0"/>
  </r>
  <r>
    <x v="152"/>
    <s v="Taylors Kitchen Knife"/>
    <n v="1"/>
    <n v="8.9700000000000006"/>
    <n v="8.9700000000000006"/>
    <s v="Card"/>
    <s v="Amazon"/>
    <s v="Kitchen ware"/>
    <x v="9"/>
    <x v="0"/>
  </r>
  <r>
    <x v="152"/>
    <s v="Presto! 3-Ply Facial Tissues"/>
    <n v="1"/>
    <n v="14.78"/>
    <n v="14.78"/>
    <s v="Card"/>
    <s v="Amazon"/>
    <s v="Toiletries"/>
    <x v="3"/>
    <x v="0"/>
  </r>
  <r>
    <x v="153"/>
    <s v="Tube"/>
    <n v="2"/>
    <n v="2.0499999999999998"/>
    <n v="4.0999999999999996"/>
    <s v="Oyster Card"/>
    <s v="Tfl"/>
    <s v="Tube"/>
    <x v="0"/>
    <x v="1"/>
  </r>
  <r>
    <x v="153"/>
    <s v="Tube"/>
    <n v="2"/>
    <n v="2.0499999999999998"/>
    <n v="4.0999999999999996"/>
    <s v="Oyster Card"/>
    <s v="Tfl"/>
    <s v="Tube"/>
    <x v="0"/>
    <x v="0"/>
  </r>
  <r>
    <x v="153"/>
    <s v="Bus"/>
    <n v="1"/>
    <n v="1.65"/>
    <n v="1.65"/>
    <s v="Oyster Card"/>
    <s v="Tfl"/>
    <s v="Tube"/>
    <x v="0"/>
    <x v="1"/>
  </r>
  <r>
    <x v="153"/>
    <s v="Bus"/>
    <n v="1"/>
    <n v="1.65"/>
    <n v="1.65"/>
    <s v="Oyster Card"/>
    <s v="Tfl"/>
    <s v="Tube"/>
    <x v="0"/>
    <x v="0"/>
  </r>
  <r>
    <x v="153"/>
    <s v="Mushroom Risorto"/>
    <n v="1"/>
    <n v="8.5"/>
    <n v="8.5"/>
    <s v="Card"/>
    <s v="Borough Market"/>
    <s v="Street Food"/>
    <x v="4"/>
    <x v="0"/>
  </r>
  <r>
    <x v="153"/>
    <s v="Paella"/>
    <n v="1"/>
    <n v="10"/>
    <n v="10"/>
    <s v="Card"/>
    <s v="Borough Market"/>
    <s v="Street Food"/>
    <x v="4"/>
    <x v="0"/>
  </r>
  <r>
    <x v="153"/>
    <s v="Bear"/>
    <n v="1"/>
    <n v="5.5"/>
    <n v="5.5"/>
    <s v="Card"/>
    <s v="Borough Market"/>
    <s v="Street Food"/>
    <x v="4"/>
    <x v="0"/>
  </r>
  <r>
    <x v="153"/>
    <s v="F&amp;F Tights 60 Denier Opaque Tigh Black S"/>
    <n v="1"/>
    <n v="5"/>
    <n v="5"/>
    <s v="Card"/>
    <s v="Tesco"/>
    <s v="Clothes"/>
    <x v="5"/>
    <x v="0"/>
  </r>
  <r>
    <x v="153"/>
    <s v="Tesco Stainless Steel Tongs"/>
    <n v="1"/>
    <n v="2.35"/>
    <n v="2.35"/>
    <s v="Card"/>
    <s v="Tesco"/>
    <s v="Kitchen ware"/>
    <x v="9"/>
    <x v="0"/>
  </r>
  <r>
    <x v="153"/>
    <s v="Dinner"/>
    <n v="1"/>
    <n v="60.44"/>
    <n v="60.44"/>
    <s v="Card"/>
    <s v="Shackfuyu"/>
    <s v="Japanese cuisine"/>
    <x v="4"/>
    <x v="0"/>
  </r>
  <r>
    <x v="154"/>
    <s v="Large Large Cucumber"/>
    <n v="1"/>
    <n v="0.95"/>
    <n v="0.95"/>
    <s v="Card"/>
    <s v="ALDI"/>
    <s v="Vegetable"/>
    <x v="1"/>
    <x v="1"/>
  </r>
  <r>
    <x v="154"/>
    <s v="Cut Coriander"/>
    <n v="1"/>
    <n v="0.52"/>
    <n v="0.52"/>
    <s v="Card"/>
    <s v="ALDI"/>
    <s v="Vegetable"/>
    <x v="1"/>
    <x v="1"/>
  </r>
  <r>
    <x v="154"/>
    <s v="Little Gem Lettuce"/>
    <n v="1"/>
    <n v="0.75"/>
    <n v="0.75"/>
    <s v="Card"/>
    <s v="ALDI"/>
    <s v="Vegetable"/>
    <x v="1"/>
    <x v="1"/>
  </r>
  <r>
    <x v="154"/>
    <s v="Chicken Thighs 1kg"/>
    <n v="1"/>
    <n v="2.59"/>
    <n v="2.59"/>
    <s v="Card"/>
    <s v="ALDI"/>
    <s v="Meat"/>
    <x v="1"/>
    <x v="1"/>
  </r>
  <r>
    <x v="154"/>
    <s v="Pork Belly Slices"/>
    <n v="1"/>
    <n v="2.99"/>
    <n v="2.99"/>
    <s v="Card"/>
    <s v="ALDI"/>
    <s v="Meat"/>
    <x v="1"/>
    <x v="1"/>
  </r>
  <r>
    <x v="154"/>
    <s v="Carnation"/>
    <n v="1"/>
    <n v="0.75"/>
    <n v="0.75"/>
    <s v="Card"/>
    <s v="ASDA"/>
    <s v="Dairy"/>
    <x v="1"/>
    <x v="1"/>
  </r>
  <r>
    <x v="154"/>
    <s v="HC Mat CHS"/>
    <n v="1"/>
    <n v="1.5"/>
    <n v="1.5"/>
    <s v="Card"/>
    <s v="M&amp;S"/>
    <s v="Snack"/>
    <x v="1"/>
    <x v="1"/>
  </r>
  <r>
    <x v="154"/>
    <s v="Habanero Tortil"/>
    <n v="1"/>
    <n v="1.25"/>
    <n v="1.25"/>
    <s v="Card"/>
    <s v="M&amp;S"/>
    <s v="Snack"/>
    <x v="1"/>
    <x v="1"/>
  </r>
  <r>
    <x v="154"/>
    <s v="ICV Gui Lin Rice Vermicel"/>
    <n v="1"/>
    <n v="1.45"/>
    <n v="1.45"/>
    <s v="Card"/>
    <s v="Loon Fung"/>
    <s v="Staple"/>
    <x v="1"/>
    <x v="1"/>
  </r>
  <r>
    <x v="154"/>
    <s v="Golden Star Cooking Wine"/>
    <n v="1"/>
    <n v="5.29"/>
    <n v="5.29"/>
    <s v="Card"/>
    <s v="Loon Fung"/>
    <s v="Sauce"/>
    <x v="1"/>
    <x v="1"/>
  </r>
  <r>
    <x v="154"/>
    <s v="New Year Eve Party"/>
    <n v="2"/>
    <n v="38"/>
    <n v="76"/>
    <s v="Bank Transfer"/>
    <n v="734"/>
    <s v="Gathering"/>
    <x v="10"/>
    <x v="0"/>
  </r>
  <r>
    <x v="155"/>
    <s v="Tube"/>
    <n v="1"/>
    <n v="2.0499999999999998"/>
    <n v="2.0499999999999998"/>
    <s v="Oyster Card"/>
    <s v="Tfl"/>
    <s v="Tube"/>
    <x v="0"/>
    <x v="1"/>
  </r>
  <r>
    <x v="155"/>
    <s v="Tube"/>
    <n v="1"/>
    <n v="2.0499999999999998"/>
    <n v="2.0499999999999998"/>
    <s v="Oyster Card"/>
    <s v="Tfl"/>
    <s v="Tube"/>
    <x v="0"/>
    <x v="0"/>
  </r>
  <r>
    <x v="156"/>
    <s v="Vinegar Balsamic"/>
    <n v="1"/>
    <n v="1.69"/>
    <n v="1.69"/>
    <s v="Card"/>
    <s v="ALDI"/>
    <s v="Sauce"/>
    <x v="1"/>
    <x v="1"/>
  </r>
  <r>
    <x v="156"/>
    <s v="Tropical 6x330ml"/>
    <n v="1"/>
    <n v="1.65"/>
    <n v="1.65"/>
    <s v="Card"/>
    <s v="ALDI"/>
    <s v="Beverage"/>
    <x v="1"/>
    <x v="1"/>
  </r>
  <r>
    <x v="156"/>
    <s v="Mushrooms Chestnut"/>
    <n v="2"/>
    <n v="0.89"/>
    <n v="1.78"/>
    <s v="Card"/>
    <s v="ALDI"/>
    <s v="Vegetable"/>
    <x v="1"/>
    <x v="1"/>
  </r>
  <r>
    <x v="156"/>
    <s v="Potato Mini Roast"/>
    <n v="1"/>
    <n v="0.69"/>
    <n v="0.69"/>
    <s v="Card"/>
    <s v="ALDI"/>
    <s v="Staple"/>
    <x v="1"/>
    <x v="1"/>
  </r>
  <r>
    <x v="156"/>
    <s v="E/E Cherry"/>
    <n v="1"/>
    <n v="0.56999999999999995"/>
    <n v="0.56999999999999995"/>
    <s v="Card"/>
    <s v="ALDI"/>
    <s v="Vegetable"/>
    <x v="1"/>
    <x v="1"/>
  </r>
  <r>
    <x v="156"/>
    <s v="Onions"/>
    <n v="1"/>
    <n v="0.65"/>
    <n v="0.65"/>
    <s v="Card"/>
    <s v="ALDI"/>
    <s v="Vegetable"/>
    <x v="1"/>
    <x v="1"/>
  </r>
  <r>
    <x v="156"/>
    <s v="Bistro Salad"/>
    <n v="1"/>
    <n v="0.8"/>
    <n v="0.8"/>
    <s v="Card"/>
    <s v="ALDI"/>
    <s v="Vegetable"/>
    <x v="1"/>
    <x v="1"/>
  </r>
  <r>
    <x v="156"/>
    <s v="Carrots 500g"/>
    <n v="1"/>
    <n v="0.24"/>
    <n v="0.24"/>
    <s v="Card"/>
    <s v="ALDI"/>
    <s v="Vegetable"/>
    <x v="1"/>
    <x v="1"/>
  </r>
  <r>
    <x v="156"/>
    <s v="Crispy Leaf Salad"/>
    <n v="1"/>
    <n v="0.6"/>
    <n v="0.6"/>
    <s v="Card"/>
    <s v="ALDI"/>
    <s v="Vegetable"/>
    <x v="1"/>
    <x v="1"/>
  </r>
  <r>
    <x v="156"/>
    <s v="Span/Ital Platter"/>
    <n v="1"/>
    <n v="1.79"/>
    <n v="1.79"/>
    <s v="Card"/>
    <s v="ALDI"/>
    <s v="Other Grocery"/>
    <x v="1"/>
    <x v="1"/>
  </r>
  <r>
    <x v="156"/>
    <s v="Bowl"/>
    <n v="1"/>
    <n v="1.75"/>
    <n v="1.75"/>
    <s v="Card"/>
    <s v="ASDA"/>
    <s v="Kitchen ware"/>
    <x v="9"/>
    <x v="0"/>
  </r>
  <r>
    <x v="156"/>
    <s v="Chocolate"/>
    <n v="2"/>
    <n v="1.25"/>
    <n v="2.5"/>
    <s v="Card"/>
    <s v="ASDA"/>
    <s v="Gift"/>
    <x v="6"/>
    <x v="0"/>
  </r>
  <r>
    <x v="156"/>
    <s v="Candle"/>
    <n v="1"/>
    <n v="10"/>
    <n v="10"/>
    <s v="Card"/>
    <s v="ASDA"/>
    <s v="Home decoration"/>
    <x v="9"/>
    <x v="0"/>
  </r>
  <r>
    <x v="156"/>
    <s v="KA Sparkling drink"/>
    <n v="2"/>
    <n v="0.49"/>
    <n v="0.98"/>
    <s v="Card"/>
    <s v="ASDA"/>
    <s v="Beverage"/>
    <x v="1"/>
    <x v="0"/>
  </r>
  <r>
    <x v="156"/>
    <s v="Rubicon Juice"/>
    <n v="2"/>
    <n v="0.55000000000000004"/>
    <n v="1.1000000000000001"/>
    <s v="Card"/>
    <s v="ASDA"/>
    <s v="Beverage"/>
    <x v="1"/>
    <x v="0"/>
  </r>
  <r>
    <x v="156"/>
    <s v="Asparagus"/>
    <n v="1"/>
    <n v="1.35"/>
    <n v="1.35"/>
    <s v="Card"/>
    <s v="ASDA"/>
    <s v="Vegetable"/>
    <x v="1"/>
    <x v="0"/>
  </r>
  <r>
    <x v="156"/>
    <s v="Stock cubes"/>
    <n v="1"/>
    <n v="0.6"/>
    <n v="0.6"/>
    <s v="Card"/>
    <s v="ASDA"/>
    <s v="Spice"/>
    <x v="1"/>
    <x v="0"/>
  </r>
  <r>
    <x v="156"/>
    <s v="Stock cubes"/>
    <n v="1"/>
    <n v="1.3"/>
    <n v="1.3"/>
    <s v="Card"/>
    <s v="ASDA"/>
    <s v="Spice"/>
    <x v="1"/>
    <x v="0"/>
  </r>
  <r>
    <x v="156"/>
    <s v="Chicken"/>
    <n v="1"/>
    <n v="2.2000000000000002"/>
    <n v="2.2000000000000002"/>
    <s v="Card"/>
    <s v="ASDA"/>
    <s v="Meat"/>
    <x v="1"/>
    <x v="0"/>
  </r>
  <r>
    <x v="156"/>
    <s v="Birthday Cake Topper"/>
    <n v="1"/>
    <n v="3"/>
    <n v="3"/>
    <s v="Card"/>
    <s v="Morrisons"/>
    <s v="Gift"/>
    <x v="6"/>
    <x v="0"/>
  </r>
  <r>
    <x v="156"/>
    <s v="Rent"/>
    <n v="1"/>
    <n v="616.66666666666663"/>
    <n v="616.66666666666663"/>
    <s v="Card"/>
    <s v="N/A"/>
    <s v="Rental"/>
    <x v="8"/>
    <x v="0"/>
  </r>
  <r>
    <x v="156"/>
    <s v="Rent"/>
    <n v="1"/>
    <n v="783.33333333333337"/>
    <n v="783.33333333333337"/>
    <s v="Card"/>
    <s v="N/A"/>
    <s v="Rental"/>
    <x v="8"/>
    <x v="1"/>
  </r>
  <r>
    <x v="157"/>
    <s v="Electric Bill"/>
    <n v="1"/>
    <n v="16.13"/>
    <n v="16.13"/>
    <s v="Card"/>
    <s v="Bulb Energy"/>
    <s v="Electric"/>
    <x v="7"/>
    <x v="0"/>
  </r>
  <r>
    <x v="157"/>
    <s v="Electric Bill"/>
    <n v="1"/>
    <n v="57.77"/>
    <n v="57.77"/>
    <s v="Card"/>
    <s v="Insite Energy"/>
    <s v="Electric"/>
    <x v="7"/>
    <x v="0"/>
  </r>
  <r>
    <x v="158"/>
    <s v="Cream Fraiche"/>
    <n v="1"/>
    <n v="1.05"/>
    <n v="1.05"/>
    <s v="Card"/>
    <s v="ALDI"/>
    <s v="Baking"/>
    <x v="1"/>
    <x v="1"/>
  </r>
  <r>
    <x v="158"/>
    <s v="Cream Double 300ml"/>
    <n v="1"/>
    <n v="1.1499999999999999"/>
    <n v="1.1499999999999999"/>
    <s v="Card"/>
    <s v="ALDI"/>
    <s v="Baking"/>
    <x v="1"/>
    <x v="1"/>
  </r>
  <r>
    <x v="158"/>
    <s v="Milk Semi Skim"/>
    <n v="1"/>
    <n v="1.65"/>
    <n v="1.65"/>
    <s v="Card"/>
    <s v="ALDI"/>
    <s v="Dairy"/>
    <x v="1"/>
    <x v="1"/>
  </r>
  <r>
    <x v="158"/>
    <s v="Cheddar Grated"/>
    <n v="1"/>
    <n v="2.5"/>
    <n v="2.5"/>
    <s v="Card"/>
    <s v="ALDI"/>
    <s v="Dairy"/>
    <x v="1"/>
    <x v="1"/>
  </r>
  <r>
    <x v="158"/>
    <s v="Mushroom ClsedCup"/>
    <n v="1"/>
    <n v="1.25"/>
    <n v="1.25"/>
    <s v="Card"/>
    <s v="ALDI"/>
    <s v="Vegetable"/>
    <x v="1"/>
    <x v="1"/>
  </r>
  <r>
    <x v="158"/>
    <s v="Pork Loin Steak"/>
    <n v="1"/>
    <n v="4.6900000000000004"/>
    <n v="4.6900000000000004"/>
    <s v="Card"/>
    <s v="ALDI"/>
    <s v="Meat"/>
    <x v="1"/>
    <x v="1"/>
  </r>
  <r>
    <x v="158"/>
    <s v="Seafood Sticks"/>
    <n v="1"/>
    <n v="0.79"/>
    <n v="0.79"/>
    <s v="Card"/>
    <s v="ALDI"/>
    <s v="Frozen Food"/>
    <x v="1"/>
    <x v="1"/>
  </r>
  <r>
    <x v="158"/>
    <s v="Chicken Tights 1kg"/>
    <n v="1"/>
    <n v="2.59"/>
    <n v="2.59"/>
    <s v="Card"/>
    <s v="ALDI"/>
    <s v="Meat"/>
    <x v="1"/>
    <x v="1"/>
  </r>
  <r>
    <x v="158"/>
    <s v="Ganache Pots"/>
    <n v="2"/>
    <n v="0.28999999999999998"/>
    <n v="0.57999999999999996"/>
    <s v="Card"/>
    <s v="ALDI"/>
    <s v="Snack"/>
    <x v="1"/>
    <x v="1"/>
  </r>
  <r>
    <x v="158"/>
    <s v="Pork Pie Selection"/>
    <n v="1"/>
    <n v="0.44"/>
    <n v="0.44"/>
    <s v="Card"/>
    <s v="ALDI"/>
    <s v="Instant Food"/>
    <x v="1"/>
    <x v="1"/>
  </r>
  <r>
    <x v="158"/>
    <s v="Grinder"/>
    <n v="1"/>
    <n v="1.19"/>
    <n v="1.19"/>
    <s v="Card"/>
    <s v="ALDI"/>
    <s v="Spice"/>
    <x v="1"/>
    <x v="1"/>
  </r>
  <r>
    <x v="159"/>
    <s v="Frozen Pizza"/>
    <n v="1"/>
    <n v="1.5"/>
    <n v="1.5"/>
    <s v="Card"/>
    <s v="ASDA"/>
    <s v="Frozen Food"/>
    <x v="1"/>
    <x v="1"/>
  </r>
  <r>
    <x v="159"/>
    <s v="Bus"/>
    <n v="1"/>
    <n v="1.65"/>
    <n v="1.65"/>
    <s v="Oyster Card"/>
    <s v="Tfl"/>
    <s v="Bus"/>
    <x v="0"/>
    <x v="1"/>
  </r>
  <r>
    <x v="159"/>
    <s v="Bus"/>
    <n v="1"/>
    <n v="1.65"/>
    <n v="1.65"/>
    <s v="Oyster Card"/>
    <s v="Tfl"/>
    <s v="Bus"/>
    <x v="0"/>
    <x v="0"/>
  </r>
  <r>
    <x v="159"/>
    <s v="Frozen Udon NDL"/>
    <n v="1"/>
    <n v="3.3"/>
    <n v="3.3"/>
    <s v="Card"/>
    <s v="Wing Yip"/>
    <s v="Staple"/>
    <x v="1"/>
    <x v="0"/>
  </r>
  <r>
    <x v="159"/>
    <s v="Mizkan Honteri Mirin"/>
    <n v="1"/>
    <n v="5.95"/>
    <n v="5.95"/>
    <s v="Card"/>
    <s v="Wing Yip"/>
    <s v="Sauce"/>
    <x v="1"/>
    <x v="0"/>
  </r>
  <r>
    <x v="159"/>
    <s v="Pork Balls"/>
    <n v="1"/>
    <n v="4.45"/>
    <n v="4.45"/>
    <s v="Card"/>
    <s v="Wing Yip"/>
    <s v="Frozen Food"/>
    <x v="1"/>
    <x v="0"/>
  </r>
  <r>
    <x v="159"/>
    <s v="Nissan Noodles"/>
    <n v="2"/>
    <n v="0.7"/>
    <n v="1.4"/>
    <s v="Card"/>
    <s v="Wing Yip"/>
    <s v="Instant Food"/>
    <x v="1"/>
    <x v="0"/>
  </r>
  <r>
    <x v="159"/>
    <s v="Choice Fry FishBall"/>
    <n v="1"/>
    <n v="2.5"/>
    <n v="2.5"/>
    <s v="Card"/>
    <s v="Wing Yip"/>
    <s v="Frozen Food"/>
    <x v="1"/>
    <x v="0"/>
  </r>
  <r>
    <x v="159"/>
    <s v="Cheese Seafood Tofu"/>
    <n v="1"/>
    <n v="5.5"/>
    <n v="5.5"/>
    <s v="Card"/>
    <s v="Wing Yip"/>
    <s v="Frozen Food"/>
    <x v="1"/>
    <x v="0"/>
  </r>
  <r>
    <x v="159"/>
    <s v="JiangXi vermicelli"/>
    <n v="1"/>
    <n v="1.4"/>
    <n v="1.4"/>
    <s v="Card"/>
    <s v="Wing Yip"/>
    <s v="Staple"/>
    <x v="1"/>
    <x v="0"/>
  </r>
  <r>
    <x v="159"/>
    <s v="St Anny Sieuw Mai"/>
    <n v="1"/>
    <n v="8"/>
    <n v="8"/>
    <s v="Card"/>
    <s v="Wing Yip"/>
    <s v="Frozen Food"/>
    <x v="1"/>
    <x v="0"/>
  </r>
  <r>
    <x v="159"/>
    <s v="Gathering (Lunch + MJ + Dinner)"/>
    <n v="1"/>
    <n v="67.28"/>
    <n v="67.28"/>
    <s v="Bank Transfer"/>
    <s v="N/A"/>
    <s v="Gathering"/>
    <x v="10"/>
    <x v="1"/>
  </r>
  <r>
    <x v="160"/>
    <s v="Bus"/>
    <n v="2"/>
    <n v="1.65"/>
    <n v="3.3"/>
    <s v="Oyster Card"/>
    <s v="Tfl"/>
    <s v="Bus"/>
    <x v="0"/>
    <x v="1"/>
  </r>
  <r>
    <x v="160"/>
    <s v="Overground"/>
    <n v="2"/>
    <n v="1.05"/>
    <n v="2.1"/>
    <s v="Oyster Card"/>
    <s v="Tfl"/>
    <s v="Overground"/>
    <x v="0"/>
    <x v="1"/>
  </r>
  <r>
    <x v="160"/>
    <s v="Lunch"/>
    <n v="1"/>
    <n v="5.48"/>
    <n v="5.48"/>
    <s v="Card"/>
    <s v="McDonalds"/>
    <s v="Fast Food"/>
    <x v="4"/>
    <x v="1"/>
  </r>
  <r>
    <x v="160"/>
    <s v="Nivea Lip Balm"/>
    <n v="1"/>
    <n v="2"/>
    <n v="2"/>
    <s v="Card"/>
    <s v="Morrisons"/>
    <s v="Skincare"/>
    <x v="3"/>
    <x v="0"/>
  </r>
  <r>
    <x v="160"/>
    <s v="Chopped Tomatoes"/>
    <n v="1"/>
    <n v="0.39"/>
    <n v="0.39"/>
    <s v="Card"/>
    <s v="Morrisons"/>
    <s v="Vegetable"/>
    <x v="1"/>
    <x v="0"/>
  </r>
  <r>
    <x v="160"/>
    <s v="Savers Spaghetti"/>
    <n v="2"/>
    <n v="0.28000000000000003"/>
    <n v="0.56000000000000005"/>
    <s v="Card"/>
    <s v="Morrisons"/>
    <s v="Staple"/>
    <x v="1"/>
    <x v="0"/>
  </r>
  <r>
    <x v="160"/>
    <s v="Shower Gel"/>
    <n v="1"/>
    <n v="1"/>
    <n v="1"/>
    <s v="Card"/>
    <s v="Morrisons"/>
    <s v="Toiletries"/>
    <x v="3"/>
    <x v="0"/>
  </r>
  <r>
    <x v="160"/>
    <s v="Lemons"/>
    <n v="1"/>
    <n v="0.5"/>
    <n v="0.5"/>
    <s v="Card"/>
    <s v="ASDA"/>
    <s v="Fruit"/>
    <x v="1"/>
    <x v="0"/>
  </r>
  <r>
    <x v="160"/>
    <s v="Lettuce"/>
    <n v="1"/>
    <n v="0.6"/>
    <n v="0.6"/>
    <s v="Card"/>
    <s v="ASDA"/>
    <s v="Vegetable"/>
    <x v="1"/>
    <x v="0"/>
  </r>
  <r>
    <x v="160"/>
    <s v="Femcare"/>
    <n v="1"/>
    <n v="2.75"/>
    <n v="2.75"/>
    <s v="Card"/>
    <s v="ASDA"/>
    <s v="Toiletries"/>
    <x v="3"/>
    <x v="0"/>
  </r>
  <r>
    <x v="160"/>
    <s v="Pasta"/>
    <n v="1"/>
    <n v="0.45"/>
    <n v="0.45"/>
    <s v="Card"/>
    <s v="ASDA"/>
    <s v="Instant Food"/>
    <x v="1"/>
    <x v="0"/>
  </r>
  <r>
    <x v="160"/>
    <s v="Pasta"/>
    <n v="2"/>
    <n v="0.7"/>
    <n v="1.4"/>
    <s v="Card"/>
    <s v="ASDA"/>
    <s v="Instant Food"/>
    <x v="1"/>
    <x v="0"/>
  </r>
  <r>
    <x v="160"/>
    <s v="Doughnuts"/>
    <n v="1"/>
    <n v="6.65"/>
    <n v="6.65"/>
    <s v="Card"/>
    <s v="ASDA"/>
    <s v="Sweets"/>
    <x v="4"/>
    <x v="0"/>
  </r>
  <r>
    <x v="161"/>
    <s v="Tube"/>
    <n v="2"/>
    <n v="5"/>
    <n v="10"/>
    <s v="Oyster Card"/>
    <s v="Tfl"/>
    <s v="Tube"/>
    <x v="0"/>
    <x v="0"/>
  </r>
  <r>
    <x v="161"/>
    <s v="White Cabbage"/>
    <n v="1"/>
    <n v="0.61"/>
    <n v="0.61"/>
    <s v="Card"/>
    <s v="ALDI"/>
    <s v="Vegetable"/>
    <x v="1"/>
    <x v="1"/>
  </r>
  <r>
    <x v="161"/>
    <s v="Curry powder"/>
    <n v="1"/>
    <n v="0.79"/>
    <n v="0.79"/>
    <s v="Card"/>
    <s v="ALDI"/>
    <s v="Spice"/>
    <x v="1"/>
    <x v="1"/>
  </r>
  <r>
    <x v="161"/>
    <s v="Salt Table 750g"/>
    <n v="1"/>
    <n v="0.39"/>
    <n v="0.39"/>
    <s v="Card"/>
    <s v="ALDI"/>
    <s v="Spice"/>
    <x v="1"/>
    <x v="1"/>
  </r>
  <r>
    <x v="161"/>
    <s v="Curry Paste"/>
    <n v="1"/>
    <n v="2.75"/>
    <n v="2.75"/>
    <s v="Card"/>
    <s v="ASDA"/>
    <s v="Sauce"/>
    <x v="1"/>
    <x v="1"/>
  </r>
  <r>
    <x v="161"/>
    <s v="Lunch Meat"/>
    <n v="1"/>
    <n v="1.2"/>
    <n v="1.2"/>
    <s v="Card"/>
    <s v="ASDA"/>
    <s v="Canned"/>
    <x v="1"/>
    <x v="1"/>
  </r>
  <r>
    <x v="161"/>
    <s v="Cup a Soup"/>
    <n v="1"/>
    <n v="1.2"/>
    <n v="1.2"/>
    <s v="Card"/>
    <s v="ASDA"/>
    <s v="Instant Food"/>
    <x v="1"/>
    <x v="1"/>
  </r>
  <r>
    <x v="161"/>
    <s v="Kolee Noodle"/>
    <n v="1"/>
    <n v="0.4"/>
    <n v="0.4"/>
    <s v="Card"/>
    <s v="ASDA"/>
    <s v="Instant Food"/>
    <x v="1"/>
    <x v="1"/>
  </r>
  <r>
    <x v="161"/>
    <s v="Nissan Noodles"/>
    <n v="1"/>
    <n v="0.65"/>
    <n v="0.65"/>
    <s v="Card"/>
    <s v="ASDA"/>
    <s v="Instant Food"/>
    <x v="1"/>
    <x v="1"/>
  </r>
  <r>
    <x v="161"/>
    <s v="Tomatoes"/>
    <n v="1"/>
    <n v="0.85"/>
    <n v="0.85"/>
    <s v="Card"/>
    <s v="ASDA"/>
    <s v="Vegetable"/>
    <x v="1"/>
    <x v="1"/>
  </r>
  <r>
    <x v="161"/>
    <s v="Tortillas"/>
    <n v="1"/>
    <n v="0.8"/>
    <n v="0.8"/>
    <s v="Card"/>
    <s v="ASDA"/>
    <s v="Snack"/>
    <x v="1"/>
    <x v="1"/>
  </r>
  <r>
    <x v="161"/>
    <s v="Noodles"/>
    <n v="1"/>
    <n v="1"/>
    <n v="1"/>
    <s v="Card"/>
    <s v="ASDA"/>
    <s v="Staple"/>
    <x v="1"/>
    <x v="1"/>
  </r>
  <r>
    <x v="162"/>
    <s v="Apple I Cloud"/>
    <n v="1"/>
    <n v="2.4900000000000002"/>
    <n v="2.4900000000000002"/>
    <s v="Card"/>
    <s v="Apple"/>
    <s v="cloud"/>
    <x v="11"/>
    <x v="0"/>
  </r>
  <r>
    <x v="162"/>
    <s v="Tube"/>
    <n v="2"/>
    <n v="5"/>
    <n v="10"/>
    <s v="Oyster Card"/>
    <s v="Tfl"/>
    <s v="Tube"/>
    <x v="0"/>
    <x v="0"/>
  </r>
  <r>
    <x v="162"/>
    <s v="Bus"/>
    <n v="2"/>
    <n v="1.65"/>
    <n v="3.3"/>
    <s v="Oyster Card"/>
    <s v="Tfl"/>
    <s v="Bus"/>
    <x v="0"/>
    <x v="1"/>
  </r>
  <r>
    <x v="162"/>
    <s v="Overground"/>
    <n v="2"/>
    <n v="1.8"/>
    <n v="3.6"/>
    <s v="Oyster Card"/>
    <s v="Tfl"/>
    <s v="Overground"/>
    <x v="0"/>
    <x v="1"/>
  </r>
  <r>
    <x v="162"/>
    <s v="Meal Deal"/>
    <n v="1"/>
    <n v="3.9"/>
    <n v="3.9"/>
    <s v="Card"/>
    <s v="Tesco"/>
    <s v="Ready Meal"/>
    <x v="1"/>
    <x v="1"/>
  </r>
  <r>
    <x v="162"/>
    <s v="Lego"/>
    <n v="1"/>
    <n v="10.99"/>
    <n v="10.99"/>
    <s v="Card"/>
    <s v="LegoShop"/>
    <s v="Gift"/>
    <x v="6"/>
    <x v="0"/>
  </r>
  <r>
    <x v="162"/>
    <s v="Cake"/>
    <n v="1"/>
    <n v="13.75"/>
    <n v="13.75"/>
    <s v="Card"/>
    <s v="SakuraDo"/>
    <s v="Sweets"/>
    <x v="4"/>
    <x v="0"/>
  </r>
  <r>
    <x v="163"/>
    <s v="WR Ginger Beer"/>
    <n v="1"/>
    <n v="0.85"/>
    <n v="0.85"/>
    <s v="Card"/>
    <s v="Waitrose"/>
    <s v="Beverage"/>
    <x v="1"/>
    <x v="1"/>
  </r>
  <r>
    <x v="163"/>
    <s v="WR ESS Orangeade"/>
    <n v="1"/>
    <n v="0.65"/>
    <n v="0.65"/>
    <s v="Card"/>
    <s v="Waitrose"/>
    <s v="Beverage"/>
    <x v="1"/>
    <x v="1"/>
  </r>
  <r>
    <x v="163"/>
    <s v="Knorr Pork Cubes"/>
    <n v="1"/>
    <n v="1.8"/>
    <n v="1.8"/>
    <s v="Card"/>
    <s v="Waitrose"/>
    <s v="Sauce"/>
    <x v="1"/>
    <x v="1"/>
  </r>
  <r>
    <x v="163"/>
    <s v="Vitamin Water"/>
    <n v="1"/>
    <n v="0.79"/>
    <n v="0.79"/>
    <s v="Card"/>
    <s v="ALDI"/>
    <s v="Beverage"/>
    <x v="1"/>
    <x v="1"/>
  </r>
  <r>
    <x v="163"/>
    <s v="Movie Ticket"/>
    <n v="2"/>
    <n v="0"/>
    <n v="0"/>
    <s v="Card"/>
    <s v="VUE"/>
    <s v="Movie"/>
    <x v="10"/>
    <x v="0"/>
  </r>
  <r>
    <x v="163"/>
    <s v="Popcorn"/>
    <n v="1"/>
    <n v="12.28"/>
    <n v="12.28"/>
    <s v="Card"/>
    <s v="VUE"/>
    <s v="Movie"/>
    <x v="10"/>
    <x v="1"/>
  </r>
  <r>
    <x v="163"/>
    <s v="3D Glasses"/>
    <n v="1"/>
    <n v="2"/>
    <n v="2"/>
    <s v="Card"/>
    <s v="VUE"/>
    <s v="Movie"/>
    <x v="10"/>
    <x v="1"/>
  </r>
  <r>
    <x v="163"/>
    <s v="3D Glasses"/>
    <n v="1"/>
    <n v="2"/>
    <n v="2"/>
    <s v="Card"/>
    <s v="VUE"/>
    <s v="Movie"/>
    <x v="10"/>
    <x v="0"/>
  </r>
  <r>
    <x v="163"/>
    <s v="Pad Thai Noodles"/>
    <n v="1"/>
    <n v="1"/>
    <n v="1"/>
    <s v="Card"/>
    <s v="Sainsbury's"/>
    <s v="Staple"/>
    <x v="1"/>
    <x v="1"/>
  </r>
  <r>
    <x v="163"/>
    <s v="VSLN ESS Moisture"/>
    <n v="1"/>
    <n v="2.95"/>
    <n v="2.95"/>
    <s v="Card"/>
    <s v="Sainsbury's"/>
    <s v="Toiletries"/>
    <x v="3"/>
    <x v="1"/>
  </r>
  <r>
    <x v="163"/>
    <s v="OralB T/P"/>
    <n v="1"/>
    <n v="1"/>
    <n v="1"/>
    <s v="Card"/>
    <s v="Sainsbury's"/>
    <s v="Toiletries"/>
    <x v="3"/>
    <x v="1"/>
  </r>
  <r>
    <x v="163"/>
    <s v="OralB Toothbrsh"/>
    <n v="1"/>
    <n v="1"/>
    <n v="1"/>
    <s v="Card"/>
    <s v="Sainsbury's"/>
    <s v="Toiletries"/>
    <x v="3"/>
    <x v="1"/>
  </r>
  <r>
    <x v="163"/>
    <s v="Indomie Mie Goreng"/>
    <n v="2"/>
    <n v="0.5"/>
    <n v="1"/>
    <s v="Card"/>
    <s v="Sainsbury's"/>
    <s v="Instant Food"/>
    <x v="1"/>
    <x v="1"/>
  </r>
  <r>
    <x v="163"/>
    <s v="Dinner"/>
    <n v="1"/>
    <n v="29"/>
    <n v="29"/>
    <s v="Card"/>
    <s v="Phota"/>
    <s v="Veitnamese cuisine"/>
    <x v="4"/>
    <x v="1"/>
  </r>
  <r>
    <x v="163"/>
    <s v="Tube"/>
    <n v="2"/>
    <n v="5"/>
    <n v="10"/>
    <s v="Oyster Card"/>
    <s v="Tfl"/>
    <s v="Tube"/>
    <x v="0"/>
    <x v="0"/>
  </r>
  <r>
    <x v="163"/>
    <s v="Tube"/>
    <n v="1"/>
    <n v="1.8"/>
    <n v="1.8"/>
    <s v="Oyster Card"/>
    <s v="Tfl"/>
    <s v="Tube"/>
    <x v="0"/>
    <x v="1"/>
  </r>
  <r>
    <x v="163"/>
    <s v="Bus"/>
    <n v="1"/>
    <n v="1.65"/>
    <n v="1.65"/>
    <s v="Oyster Card"/>
    <s v="Tfl"/>
    <s v="Bus"/>
    <x v="0"/>
    <x v="1"/>
  </r>
  <r>
    <x v="163"/>
    <s v="Bus"/>
    <n v="1"/>
    <n v="1.65"/>
    <n v="1.65"/>
    <s v="Oyster Card"/>
    <s v="Tfl"/>
    <s v="Bus"/>
    <x v="0"/>
    <x v="1"/>
  </r>
  <r>
    <x v="164"/>
    <s v="Bus"/>
    <n v="2"/>
    <n v="1.65"/>
    <n v="3.3"/>
    <s v="Oyster Card"/>
    <s v="Tfl"/>
    <s v="Bus"/>
    <x v="0"/>
    <x v="1"/>
  </r>
  <r>
    <x v="164"/>
    <s v="Bus"/>
    <n v="1"/>
    <n v="1.65"/>
    <n v="1.65"/>
    <s v="Oyster Card"/>
    <s v="Tfl"/>
    <s v="Bus"/>
    <x v="0"/>
    <x v="0"/>
  </r>
  <r>
    <x v="164"/>
    <s v="Tube"/>
    <n v="2"/>
    <n v="2.0499999999999998"/>
    <n v="4.0999999999999996"/>
    <s v="Oyster Card"/>
    <s v="Tfl"/>
    <s v="Tube"/>
    <x v="0"/>
    <x v="0"/>
  </r>
  <r>
    <x v="164"/>
    <s v="Lunch for Holly &amp; Curtis"/>
    <n v="1"/>
    <n v="12.48"/>
    <n v="12.48"/>
    <s v="Card"/>
    <s v="Taco Bell"/>
    <s v="Fast Food"/>
    <x v="4"/>
    <x v="1"/>
  </r>
  <r>
    <x v="164"/>
    <s v="Lunch"/>
    <n v="1"/>
    <n v="9.7799999999999994"/>
    <n v="9.7799999999999994"/>
    <s v="Card"/>
    <s v="Taco Bell"/>
    <s v="Fast Food"/>
    <x v="4"/>
    <x v="1"/>
  </r>
  <r>
    <x v="165"/>
    <s v="Tube"/>
    <n v="2"/>
    <n v="2.2999999999999998"/>
    <n v="4.5999999999999996"/>
    <s v="Oyster Card"/>
    <s v="Tfl"/>
    <s v="Tube"/>
    <x v="0"/>
    <x v="1"/>
  </r>
  <r>
    <x v="165"/>
    <s v="Tube"/>
    <n v="2"/>
    <n v="2.2999999999999998"/>
    <n v="4.5999999999999996"/>
    <s v="Oyster Card"/>
    <s v="Tfl"/>
    <s v="Tube"/>
    <x v="0"/>
    <x v="0"/>
  </r>
  <r>
    <x v="165"/>
    <s v="Yoga Lesson"/>
    <n v="1"/>
    <n v="10"/>
    <n v="10"/>
    <s v="Card"/>
    <s v="N/A"/>
    <s v="Sports"/>
    <x v="10"/>
    <x v="0"/>
  </r>
  <r>
    <x v="165"/>
    <s v="Finest Root Vegetable Crisps"/>
    <n v="1"/>
    <n v="1.6"/>
    <n v="1.6"/>
    <s v="Card"/>
    <s v="Tesco"/>
    <s v="Snack"/>
    <x v="1"/>
    <x v="1"/>
  </r>
  <r>
    <x v="165"/>
    <s v="Strawberries"/>
    <n v="1"/>
    <n v="3.5"/>
    <n v="3.5"/>
    <s v="Card"/>
    <s v="Tesco"/>
    <s v="Fruit"/>
    <x v="1"/>
    <x v="1"/>
  </r>
  <r>
    <x v="165"/>
    <s v="Grape Selection Pack"/>
    <n v="1"/>
    <n v="2"/>
    <n v="2"/>
    <s v="Card"/>
    <s v="Tesco"/>
    <s v="Fruit"/>
    <x v="1"/>
    <x v="1"/>
  </r>
  <r>
    <x v="165"/>
    <s v="Tesco Citrus Anti-dandruff Shampoo"/>
    <n v="1"/>
    <n v="1.1000000000000001"/>
    <n v="1.1000000000000001"/>
    <s v="Card"/>
    <s v="Tesco"/>
    <s v="Toiletries"/>
    <x v="3"/>
    <x v="1"/>
  </r>
  <r>
    <x v="165"/>
    <s v="Lunch"/>
    <n v="1"/>
    <n v="34"/>
    <n v="34"/>
    <s v="Card"/>
    <s v="Chinchins Café"/>
    <s v="Western cuisine"/>
    <x v="4"/>
    <x v="1"/>
  </r>
  <r>
    <x v="165"/>
    <s v="Estelle's old stuff"/>
    <n v="1"/>
    <n v="24"/>
    <n v="24"/>
    <s v="Card"/>
    <s v="Estelle"/>
    <s v="Others"/>
    <x v="6"/>
    <x v="0"/>
  </r>
  <r>
    <x v="165"/>
    <s v="Bedminton"/>
    <n v="1"/>
    <n v="9.86"/>
    <n v="9.86"/>
    <s v="Card"/>
    <s v="N/A"/>
    <s v="Sports"/>
    <x v="10"/>
    <x v="0"/>
  </r>
  <r>
    <x v="166"/>
    <s v="Bus"/>
    <n v="2"/>
    <n v="1.65"/>
    <n v="3.3"/>
    <s v="Oyster Card"/>
    <s v="Tfl"/>
    <s v="Bus"/>
    <x v="0"/>
    <x v="1"/>
  </r>
  <r>
    <x v="166"/>
    <s v="Overground"/>
    <n v="2"/>
    <n v="1.8"/>
    <n v="3.6"/>
    <s v="Oyster Card"/>
    <s v="Tfl"/>
    <s v="Overground"/>
    <x v="0"/>
    <x v="1"/>
  </r>
  <r>
    <x v="166"/>
    <s v="Sandwich"/>
    <n v="1"/>
    <n v="2.8"/>
    <n v="2.8"/>
    <s v="Card"/>
    <s v="Tesco"/>
    <s v="Ready Meal"/>
    <x v="1"/>
    <x v="1"/>
  </r>
  <r>
    <x v="166"/>
    <s v="Bread White"/>
    <n v="1"/>
    <n v="1.4"/>
    <n v="1.4"/>
    <s v="Card"/>
    <s v="ALDI"/>
    <s v="Dairy"/>
    <x v="1"/>
    <x v="0"/>
  </r>
  <r>
    <x v="166"/>
    <s v="Pasta Bke/Spag Bol"/>
    <n v="1"/>
    <n v="0.85"/>
    <n v="0.85"/>
    <s v="Card"/>
    <s v="ALDI"/>
    <s v="Ready Meal"/>
    <x v="1"/>
    <x v="0"/>
  </r>
  <r>
    <x v="166"/>
    <s v="Iceberg lettuce"/>
    <n v="1"/>
    <n v="0.65"/>
    <n v="0.65"/>
    <s v="Card"/>
    <s v="ALDI"/>
    <s v="Vegetable"/>
    <x v="1"/>
    <x v="0"/>
  </r>
  <r>
    <x v="166"/>
    <s v="Baby Spinach"/>
    <n v="1"/>
    <n v="0.76"/>
    <n v="0.76"/>
    <s v="Card"/>
    <s v="ALDI"/>
    <s v="Vegetable"/>
    <x v="1"/>
    <x v="0"/>
  </r>
  <r>
    <x v="166"/>
    <s v="Apple Juice 1L"/>
    <n v="1"/>
    <n v="0.85"/>
    <n v="0.85"/>
    <s v="Card"/>
    <s v="ALDI"/>
    <s v="Beverage"/>
    <x v="1"/>
    <x v="0"/>
  </r>
  <r>
    <x v="166"/>
    <s v="E/E Cherry"/>
    <n v="1"/>
    <n v="0.59"/>
    <n v="0.59"/>
    <s v="Card"/>
    <s v="ALDI"/>
    <s v="Vegetable"/>
    <x v="1"/>
    <x v="0"/>
  </r>
  <r>
    <x v="166"/>
    <s v="Lemons"/>
    <n v="3"/>
    <n v="0.5"/>
    <n v="1.5"/>
    <s v="Card"/>
    <s v="ALDI"/>
    <s v="Fruit"/>
    <x v="1"/>
    <x v="0"/>
  </r>
  <r>
    <x v="166"/>
    <s v="Mince Beef"/>
    <n v="1"/>
    <n v="1.75"/>
    <n v="1.75"/>
    <s v="Card"/>
    <s v="ALDI"/>
    <s v="Meat"/>
    <x v="1"/>
    <x v="0"/>
  </r>
  <r>
    <x v="166"/>
    <s v="Sparkling Water"/>
    <n v="1"/>
    <n v="1.0900000000000001"/>
    <n v="1.0900000000000001"/>
    <s v="Card"/>
    <s v="ALDI"/>
    <s v="Beverage"/>
    <x v="1"/>
    <x v="0"/>
  </r>
  <r>
    <x v="166"/>
    <s v="Internet"/>
    <n v="1"/>
    <n v="35"/>
    <n v="35"/>
    <s v="Card"/>
    <s v="Hyperoptic"/>
    <s v="Internet"/>
    <x v="7"/>
    <x v="0"/>
  </r>
  <r>
    <x v="167"/>
    <s v="Bus"/>
    <n v="2"/>
    <n v="1.65"/>
    <n v="3.3"/>
    <s v="Oyster Card"/>
    <s v="Tfl"/>
    <s v="Bus"/>
    <x v="0"/>
    <x v="1"/>
  </r>
  <r>
    <x v="167"/>
    <s v="Overground"/>
    <n v="2"/>
    <n v="1.8"/>
    <n v="3.6"/>
    <s v="Oyster Card"/>
    <s v="Tfl"/>
    <s v="Overground"/>
    <x v="0"/>
    <x v="1"/>
  </r>
  <r>
    <x v="167"/>
    <s v="Sandwich"/>
    <n v="1"/>
    <n v="2.8"/>
    <n v="2.8"/>
    <s v="Card"/>
    <s v="Tesco"/>
    <s v="Ready Meal"/>
    <x v="1"/>
    <x v="1"/>
  </r>
  <r>
    <x v="167"/>
    <s v="Tube"/>
    <n v="2"/>
    <n v="5"/>
    <n v="10"/>
    <s v="Oyster Card"/>
    <s v="Tfl"/>
    <s v="Tube"/>
    <x v="0"/>
    <x v="0"/>
  </r>
  <r>
    <x v="167"/>
    <s v="Green Grapes"/>
    <n v="2"/>
    <n v="1.75"/>
    <n v="3.5"/>
    <s v="Card"/>
    <s v="Morrisons"/>
    <s v="Fruit"/>
    <x v="1"/>
    <x v="0"/>
  </r>
  <r>
    <x v="167"/>
    <s v="Salami Select"/>
    <n v="1"/>
    <n v="2.6"/>
    <n v="2.6"/>
    <s v="Card"/>
    <s v="Morrisons"/>
    <s v="Snack"/>
    <x v="1"/>
    <x v="0"/>
  </r>
  <r>
    <x v="168"/>
    <s v="Bus"/>
    <n v="1"/>
    <n v="1.65"/>
    <n v="1.65"/>
    <s v="Oyster Card"/>
    <s v="Tfl"/>
    <s v="Bus"/>
    <x v="0"/>
    <x v="1"/>
  </r>
  <r>
    <x v="168"/>
    <s v="Overground"/>
    <n v="2"/>
    <n v="1.8"/>
    <n v="3.6"/>
    <s v="Oyster Card"/>
    <s v="Tfl"/>
    <s v="Overground"/>
    <x v="0"/>
    <x v="1"/>
  </r>
  <r>
    <x v="168"/>
    <s v="Tube"/>
    <n v="2"/>
    <n v="5"/>
    <n v="10"/>
    <s v="Oyster Card"/>
    <s v="Tfl"/>
    <s v="Tube"/>
    <x v="0"/>
    <x v="0"/>
  </r>
  <r>
    <x v="168"/>
    <s v="Dinner"/>
    <n v="1"/>
    <n v="25.8"/>
    <n v="25.8"/>
    <s v="Card"/>
    <s v="Udon Café"/>
    <s v="Japanese cuisine"/>
    <x v="4"/>
    <x v="1"/>
  </r>
  <r>
    <x v="168"/>
    <s v="Movie Ticket"/>
    <n v="2"/>
    <n v="0"/>
    <n v="0"/>
    <s v="Card"/>
    <s v="VUE"/>
    <s v="Movie"/>
    <x v="10"/>
    <x v="0"/>
  </r>
  <r>
    <x v="168"/>
    <s v="Tube"/>
    <n v="1"/>
    <n v="1.1499999999999999"/>
    <n v="1.1499999999999999"/>
    <s v="Oyster Card"/>
    <s v="Tfl"/>
    <s v="Tube"/>
    <x v="0"/>
    <x v="1"/>
  </r>
  <r>
    <x v="168"/>
    <s v="Tube"/>
    <n v="1"/>
    <n v="1.1499999999999999"/>
    <n v="1.1499999999999999"/>
    <s v="Oyster Card"/>
    <s v="Tfl"/>
    <s v="Tube"/>
    <x v="0"/>
    <x v="0"/>
  </r>
  <r>
    <x v="168"/>
    <s v="Nong Shim Ramyun"/>
    <n v="1"/>
    <n v="4.5999999999999996"/>
    <n v="4.5999999999999996"/>
    <s v="Card"/>
    <s v="Sainsbury's"/>
    <s v="Instant Food"/>
    <x v="1"/>
    <x v="1"/>
  </r>
  <r>
    <x v="169"/>
    <s v="Bus"/>
    <n v="2"/>
    <n v="1.65"/>
    <n v="3.3"/>
    <s v="Oyster Card"/>
    <s v="Tfl"/>
    <s v="Bus"/>
    <x v="0"/>
    <x v="1"/>
  </r>
  <r>
    <x v="169"/>
    <s v="Overground"/>
    <n v="2"/>
    <n v="1.8"/>
    <n v="3.6"/>
    <s v="Oyster Card"/>
    <s v="Tfl"/>
    <s v="Overground"/>
    <x v="0"/>
    <x v="1"/>
  </r>
  <r>
    <x v="169"/>
    <s v="Air Ticket (to Hong Kong)"/>
    <n v="1"/>
    <n v="308.81"/>
    <n v="308.81"/>
    <s v="Card"/>
    <s v="British Airways"/>
    <s v="Air Ticket"/>
    <x v="12"/>
    <x v="0"/>
  </r>
  <r>
    <x v="169"/>
    <s v="Tube"/>
    <n v="1"/>
    <n v="5"/>
    <n v="5"/>
    <s v="Oyster Card"/>
    <s v="Tfl"/>
    <s v="Tube"/>
    <x v="0"/>
    <x v="0"/>
  </r>
  <r>
    <x v="169"/>
    <s v="Concert ticket (Hins Cheung)"/>
    <n v="2"/>
    <n v="76.8"/>
    <n v="153.6"/>
    <s v="Card"/>
    <s v="Royal Albert Hall"/>
    <s v="Ticket"/>
    <x v="10"/>
    <x v="0"/>
  </r>
  <r>
    <x v="170"/>
    <s v="Bus"/>
    <n v="1"/>
    <n v="1.65"/>
    <n v="1.65"/>
    <s v="Oyster Card"/>
    <s v="Tfl"/>
    <s v="Bus"/>
    <x v="0"/>
    <x v="1"/>
  </r>
  <r>
    <x v="170"/>
    <s v="Overground"/>
    <n v="1"/>
    <n v="1.8"/>
    <n v="1.8"/>
    <s v="Oyster Card"/>
    <s v="Tfl"/>
    <s v="Overground"/>
    <x v="0"/>
    <x v="1"/>
  </r>
  <r>
    <x v="170"/>
    <s v="Blueberry Muffin"/>
    <n v="1"/>
    <n v="0.9"/>
    <n v="0.9"/>
    <s v="Card"/>
    <s v="Sainsbury's"/>
    <s v="Pastry"/>
    <x v="1"/>
    <x v="1"/>
  </r>
  <r>
    <x v="170"/>
    <s v="Custard cream biscuit"/>
    <n v="1"/>
    <n v="0.5"/>
    <n v="0.5"/>
    <s v="Card"/>
    <s v="Tesco"/>
    <s v="Snack"/>
    <x v="1"/>
    <x v="1"/>
  </r>
  <r>
    <x v="170"/>
    <s v="Overground"/>
    <n v="1"/>
    <n v="1.35"/>
    <n v="1.35"/>
    <s v="Oyster Card"/>
    <s v="Tfl"/>
    <s v="Overground"/>
    <x v="0"/>
    <x v="1"/>
  </r>
  <r>
    <x v="171"/>
    <s v="Lime Juice"/>
    <n v="1"/>
    <n v="0.6"/>
    <n v="0.6"/>
    <s v="Card"/>
    <s v="ASDA"/>
    <s v="Sauce"/>
    <x v="1"/>
    <x v="1"/>
  </r>
  <r>
    <x v="171"/>
    <s v="Tamarind Sauce"/>
    <n v="1"/>
    <n v="1.45"/>
    <n v="1.45"/>
    <s v="Card"/>
    <s v="ASDA"/>
    <s v="Sauce"/>
    <x v="1"/>
    <x v="1"/>
  </r>
  <r>
    <x v="171"/>
    <s v="Soup"/>
    <n v="1"/>
    <n v="0.65"/>
    <n v="0.65"/>
    <s v="Card"/>
    <s v="ASDA"/>
    <s v="Canned"/>
    <x v="1"/>
    <x v="1"/>
  </r>
  <r>
    <x v="171"/>
    <s v="Soup Chunky"/>
    <n v="1"/>
    <n v="0.79"/>
    <n v="0.79"/>
    <s v="Card"/>
    <s v="ALDI"/>
    <s v="Canned"/>
    <x v="1"/>
    <x v="1"/>
  </r>
  <r>
    <x v="171"/>
    <s v="Lunch"/>
    <n v="1"/>
    <n v="4.99"/>
    <n v="4.99"/>
    <s v="Card"/>
    <s v="Sahar Grill &amp; Chapl"/>
    <s v="Fast Food"/>
    <x v="4"/>
    <x v="1"/>
  </r>
  <r>
    <x v="171"/>
    <s v="Dinner"/>
    <n v="1"/>
    <n v="4.49"/>
    <n v="4.49"/>
    <s v="Card"/>
    <s v="Subway"/>
    <s v="Fast Food"/>
    <x v="4"/>
    <x v="1"/>
  </r>
  <r>
    <x v="172"/>
    <s v="Sim card"/>
    <n v="1"/>
    <n v="10"/>
    <n v="10"/>
    <s v="Card"/>
    <s v="Voxi"/>
    <s v="Telecom"/>
    <x v="7"/>
    <x v="1"/>
  </r>
  <r>
    <x v="172"/>
    <s v="Sim card"/>
    <n v="1"/>
    <n v="10"/>
    <n v="10"/>
    <s v="Card"/>
    <s v="Voxi"/>
    <s v="Telecom"/>
    <x v="7"/>
    <x v="0"/>
  </r>
  <r>
    <x v="172"/>
    <s v="Digestives Milk"/>
    <n v="1"/>
    <n v="0.59"/>
    <n v="0.59"/>
    <s v="Card"/>
    <s v="ALDI"/>
    <s v="Snack"/>
    <x v="1"/>
    <x v="1"/>
  </r>
  <r>
    <x v="172"/>
    <s v="Pasta Penne 500g"/>
    <n v="1"/>
    <n v="0.41"/>
    <n v="0.41"/>
    <s v="Card"/>
    <s v="ALDI"/>
    <s v="Staple"/>
    <x v="1"/>
    <x v="1"/>
  </r>
  <r>
    <x v="172"/>
    <s v="Effervescents"/>
    <n v="2"/>
    <n v="0.89"/>
    <n v="1.78"/>
    <s v="Card"/>
    <s v="ALDI"/>
    <s v="HealthCare"/>
    <x v="3"/>
    <x v="1"/>
  </r>
  <r>
    <x v="172"/>
    <s v="Pasta Macaroni"/>
    <n v="1"/>
    <n v="0.79"/>
    <n v="0.79"/>
    <s v="Card"/>
    <s v="ALDI"/>
    <s v="Staple"/>
    <x v="1"/>
    <x v="1"/>
  </r>
  <r>
    <x v="172"/>
    <s v="Onions"/>
    <n v="1"/>
    <n v="0.79"/>
    <n v="0.79"/>
    <s v="Card"/>
    <s v="ALDI"/>
    <s v="Vegetable"/>
    <x v="1"/>
    <x v="1"/>
  </r>
  <r>
    <x v="172"/>
    <s v="Thyme Cut"/>
    <n v="1"/>
    <n v="0.52"/>
    <n v="0.52"/>
    <s v="Card"/>
    <s v="ALDI"/>
    <s v="Spice"/>
    <x v="1"/>
    <x v="1"/>
  </r>
  <r>
    <x v="172"/>
    <s v="Mushrooms Chestnut"/>
    <n v="1"/>
    <n v="0.95"/>
    <n v="0.95"/>
    <s v="Card"/>
    <s v="ALDI"/>
    <s v="Vegetable"/>
    <x v="1"/>
    <x v="1"/>
  </r>
  <r>
    <x v="172"/>
    <s v="Wine Wht Ger Rie"/>
    <n v="1"/>
    <n v="4.49"/>
    <n v="4.49"/>
    <s v="Card"/>
    <s v="ALDI"/>
    <s v="Beverage"/>
    <x v="1"/>
    <x v="1"/>
  </r>
  <r>
    <x v="172"/>
    <s v="Instant Coffee"/>
    <n v="1"/>
    <n v="0.9"/>
    <n v="0.9"/>
    <s v="Card"/>
    <s v="ASDA"/>
    <s v="Other Grocery"/>
    <x v="1"/>
    <x v="1"/>
  </r>
  <r>
    <x v="172"/>
    <s v="Hair Clay"/>
    <n v="1"/>
    <n v="2.5"/>
    <n v="2.5"/>
    <s v="Card"/>
    <s v="ASDA"/>
    <s v="Other Personal Care"/>
    <x v="3"/>
    <x v="1"/>
  </r>
  <r>
    <x v="172"/>
    <s v="Lip Stick"/>
    <n v="1"/>
    <n v="1.8"/>
    <n v="1.8"/>
    <s v="Card"/>
    <s v="ASDA"/>
    <s v="Skincare"/>
    <x v="3"/>
    <x v="1"/>
  </r>
  <r>
    <x v="172"/>
    <s v="Apples"/>
    <n v="2"/>
    <n v="1"/>
    <n v="2"/>
    <s v="Card"/>
    <s v="ASDA"/>
    <s v="Fruit"/>
    <x v="1"/>
    <x v="1"/>
  </r>
  <r>
    <x v="173"/>
    <s v="Bus"/>
    <n v="2"/>
    <n v="1.65"/>
    <n v="3.3"/>
    <s v="Oyster Card"/>
    <s v="Tfl"/>
    <s v="Bus"/>
    <x v="0"/>
    <x v="1"/>
  </r>
  <r>
    <x v="173"/>
    <s v="Overground"/>
    <n v="2"/>
    <n v="1.8"/>
    <n v="3.6"/>
    <s v="Oyster Card"/>
    <s v="Tfl"/>
    <s v="Overground"/>
    <x v="0"/>
    <x v="1"/>
  </r>
  <r>
    <x v="174"/>
    <s v="Bus"/>
    <n v="2"/>
    <n v="1.65"/>
    <n v="3.3"/>
    <s v="Oyster Card"/>
    <s v="Tfl"/>
    <s v="Bus"/>
    <x v="0"/>
    <x v="1"/>
  </r>
  <r>
    <x v="174"/>
    <s v="Overground"/>
    <n v="2"/>
    <n v="1.8"/>
    <n v="3.6"/>
    <s v="Oyster Card"/>
    <s v="Tfl"/>
    <s v="Overground"/>
    <x v="0"/>
    <x v="1"/>
  </r>
  <r>
    <x v="174"/>
    <s v="Mushroom chestnut"/>
    <n v="1"/>
    <n v="0.95"/>
    <n v="0.95"/>
    <s v="Card"/>
    <s v="ALDI"/>
    <s v="Vegetable"/>
    <x v="1"/>
    <x v="1"/>
  </r>
  <r>
    <x v="175"/>
    <s v="Bus"/>
    <n v="2"/>
    <n v="1.65"/>
    <n v="3.3"/>
    <s v="Oyster Card"/>
    <s v="Tfl"/>
    <s v="Bus"/>
    <x v="0"/>
    <x v="1"/>
  </r>
  <r>
    <x v="175"/>
    <s v="Overground"/>
    <n v="2"/>
    <n v="1.8"/>
    <n v="3.6"/>
    <s v="Oyster Card"/>
    <s v="Tfl"/>
    <s v="Overground"/>
    <x v="0"/>
    <x v="1"/>
  </r>
  <r>
    <x v="175"/>
    <s v="Dinner"/>
    <n v="1"/>
    <n v="10.77"/>
    <n v="10.77"/>
    <s v="Card"/>
    <s v="KFC"/>
    <s v="Fast Food"/>
    <x v="4"/>
    <x v="1"/>
  </r>
  <r>
    <x v="175"/>
    <s v="Council tax"/>
    <n v="1"/>
    <n v="147"/>
    <n v="147"/>
    <s v="Card"/>
    <s v="Council"/>
    <s v="Council tax"/>
    <x v="7"/>
    <x v="0"/>
  </r>
  <r>
    <x v="176"/>
    <s v="Bus"/>
    <n v="2"/>
    <n v="1.65"/>
    <n v="3.3"/>
    <s v="Oyster Card"/>
    <s v="Tfl"/>
    <s v="Bus"/>
    <x v="0"/>
    <x v="1"/>
  </r>
  <r>
    <x v="176"/>
    <s v="Overground"/>
    <n v="2"/>
    <n v="1.8"/>
    <n v="3.6"/>
    <s v="Oyster Card"/>
    <s v="Tfl"/>
    <s v="Overground"/>
    <x v="0"/>
    <x v="1"/>
  </r>
  <r>
    <x v="176"/>
    <s v="Refund"/>
    <n v="1"/>
    <n v="-27.83"/>
    <n v="-27.83"/>
    <s v="Card"/>
    <s v="Shein"/>
    <s v="Shoes"/>
    <x v="5"/>
    <x v="0"/>
  </r>
  <r>
    <x v="177"/>
    <s v="Overground"/>
    <n v="1"/>
    <n v="1.2"/>
    <n v="1.2"/>
    <s v="Oyster Card"/>
    <s v="Tfl"/>
    <s v="Overground"/>
    <x v="0"/>
    <x v="1"/>
  </r>
  <r>
    <x v="177"/>
    <s v="5 Jam Doughnuts"/>
    <n v="1"/>
    <n v="1"/>
    <n v="1"/>
    <s v="Card"/>
    <s v="Tesco"/>
    <s v="Sweets"/>
    <x v="4"/>
    <x v="1"/>
  </r>
  <r>
    <x v="177"/>
    <s v="Fast Food"/>
    <n v="1"/>
    <n v="1.99"/>
    <n v="1.99"/>
    <s v="Card"/>
    <s v="McDonalds"/>
    <s v="Fast Food"/>
    <x v="4"/>
    <x v="1"/>
  </r>
  <r>
    <x v="178"/>
    <s v="Banana"/>
    <n v="3"/>
    <n v="0.14000000000000001"/>
    <n v="0.42000000000000004"/>
    <s v="Card"/>
    <s v="ALDI"/>
    <s v="Fruit"/>
    <x v="1"/>
    <x v="1"/>
  </r>
  <r>
    <x v="178"/>
    <s v="Pak Choi"/>
    <n v="1"/>
    <n v="0.99"/>
    <n v="0.99"/>
    <s v="Card"/>
    <s v="ALDI"/>
    <s v="Vegetable"/>
    <x v="1"/>
    <x v="1"/>
  </r>
  <r>
    <x v="178"/>
    <s v="Bolongnese Sauce"/>
    <n v="1"/>
    <n v="0.85"/>
    <n v="0.85"/>
    <s v="Card"/>
    <s v="ALDI"/>
    <s v="Sauce"/>
    <x v="1"/>
    <x v="1"/>
  </r>
  <r>
    <x v="178"/>
    <s v="Meal Gastro"/>
    <n v="1"/>
    <n v="2.72"/>
    <n v="2.72"/>
    <s v="Card"/>
    <s v="ALDI"/>
    <s v="Ready Meal"/>
    <x v="1"/>
    <x v="1"/>
  </r>
  <r>
    <x v="178"/>
    <s v="Pork Medallion"/>
    <n v="1"/>
    <n v="2.23"/>
    <n v="2.23"/>
    <s v="Card"/>
    <s v="ALDI"/>
    <s v="Meat"/>
    <x v="1"/>
    <x v="1"/>
  </r>
  <r>
    <x v="178"/>
    <s v="Eggs 12pk"/>
    <n v="1"/>
    <n v="2.5499999999999998"/>
    <n v="2.5499999999999998"/>
    <s v="Card"/>
    <s v="ASDA"/>
    <s v="Dairy"/>
    <x v="1"/>
    <x v="1"/>
  </r>
  <r>
    <x v="178"/>
    <s v="UHT Milk"/>
    <n v="1"/>
    <n v="1.1499999999999999"/>
    <n v="1.1499999999999999"/>
    <s v="Card"/>
    <s v="ASDA"/>
    <s v="Dairy"/>
    <x v="1"/>
    <x v="1"/>
  </r>
  <r>
    <x v="178"/>
    <s v="Toaster"/>
    <n v="1"/>
    <n v="12.5"/>
    <n v="12.5"/>
    <s v="Card"/>
    <s v="ASDA"/>
    <s v="Kitchen ware"/>
    <x v="9"/>
    <x v="1"/>
  </r>
  <r>
    <x v="178"/>
    <s v="Donuts"/>
    <n v="1"/>
    <n v="1"/>
    <n v="1"/>
    <s v="Card"/>
    <s v="ASDA"/>
    <s v="Sweets"/>
    <x v="4"/>
    <x v="1"/>
  </r>
  <r>
    <x v="178"/>
    <s v="Tomatoes"/>
    <n v="2"/>
    <n v="0.59"/>
    <n v="1.18"/>
    <s v="Card"/>
    <s v="ASDA"/>
    <s v="Fruit"/>
    <x v="1"/>
    <x v="1"/>
  </r>
  <r>
    <x v="179"/>
    <s v="Bus"/>
    <n v="1"/>
    <n v="1.65"/>
    <n v="1.65"/>
    <s v="Oyster Card"/>
    <s v="Tfl"/>
    <s v="Bus"/>
    <x v="0"/>
    <x v="1"/>
  </r>
  <r>
    <x v="179"/>
    <s v="Overground"/>
    <n v="1"/>
    <n v="1.8"/>
    <n v="1.8"/>
    <s v="Oyster Card"/>
    <s v="Tfl"/>
    <s v="Overground"/>
    <x v="0"/>
    <x v="1"/>
  </r>
  <r>
    <x v="179"/>
    <s v="Tube"/>
    <n v="1"/>
    <n v="4.3"/>
    <n v="4.3"/>
    <s v="Oyster Card"/>
    <s v="Tfl"/>
    <s v="Tube"/>
    <x v="0"/>
    <x v="1"/>
  </r>
  <r>
    <x v="180"/>
    <s v="Bus"/>
    <n v="2"/>
    <n v="1.65"/>
    <n v="3.3"/>
    <s v="Oyster Card"/>
    <s v="Tfl"/>
    <s v="Bus"/>
    <x v="0"/>
    <x v="1"/>
  </r>
  <r>
    <x v="180"/>
    <s v="Tube"/>
    <n v="2"/>
    <n v="1.8"/>
    <n v="3.6"/>
    <s v="Oyster Card"/>
    <s v="Tfl"/>
    <s v="Tube"/>
    <x v="0"/>
    <x v="1"/>
  </r>
  <r>
    <x v="180"/>
    <s v="Hallmark Card"/>
    <n v="2"/>
    <n v="2.25"/>
    <n v="4.5"/>
    <s v="Card"/>
    <s v="Morrisons"/>
    <s v="Gift"/>
    <x v="6"/>
    <x v="1"/>
  </r>
  <r>
    <x v="180"/>
    <s v="Shower Gel"/>
    <n v="1"/>
    <n v="1.25"/>
    <n v="1.25"/>
    <s v="Card"/>
    <s v="Morrisons"/>
    <s v="Toiletries"/>
    <x v="3"/>
    <x v="1"/>
  </r>
  <r>
    <x v="180"/>
    <s v="Fruit Scones"/>
    <n v="1"/>
    <n v="1.49"/>
    <n v="1.49"/>
    <s v="Card"/>
    <s v="Morrisons"/>
    <s v="Sweets"/>
    <x v="4"/>
    <x v="1"/>
  </r>
  <r>
    <x v="180"/>
    <s v="Indomie Goreng 5pk"/>
    <n v="1"/>
    <n v="2.75"/>
    <n v="2.75"/>
    <s v="Card"/>
    <s v="Loon Fung"/>
    <s v="Instant Food"/>
    <x v="1"/>
    <x v="1"/>
  </r>
  <r>
    <x v="180"/>
    <s v="Air Ticket (to London)"/>
    <n v="1"/>
    <n v="201.6"/>
    <n v="201.6"/>
    <s v="Card"/>
    <s v="British Airways"/>
    <s v="Air Ticket"/>
    <x v="12"/>
    <x v="0"/>
  </r>
  <r>
    <x v="181"/>
    <s v="Spotify"/>
    <n v="1"/>
    <n v="9.8000000000000007"/>
    <n v="9.8000000000000007"/>
    <s v="Card"/>
    <s v="Spotify"/>
    <s v="spotify"/>
    <x v="11"/>
    <x v="0"/>
  </r>
  <r>
    <x v="181"/>
    <s v="Bus"/>
    <n v="2"/>
    <n v="1.65"/>
    <n v="3.3"/>
    <s v="Oyster Card"/>
    <s v="Tfl"/>
    <s v="Bus"/>
    <x v="0"/>
    <x v="1"/>
  </r>
  <r>
    <x v="181"/>
    <s v="Tube"/>
    <n v="2"/>
    <n v="1.8"/>
    <n v="3.6"/>
    <s v="Oyster Card"/>
    <s v="Tfl"/>
    <s v="Tube"/>
    <x v="0"/>
    <x v="1"/>
  </r>
  <r>
    <x v="181"/>
    <s v="Chicken wrap"/>
    <n v="1"/>
    <n v="1.99"/>
    <n v="1.99"/>
    <s v="Card"/>
    <s v="McDonalds"/>
    <s v="Fast Food"/>
    <x v="4"/>
    <x v="1"/>
  </r>
  <r>
    <x v="181"/>
    <s v="Water Bills"/>
    <n v="1"/>
    <n v="28"/>
    <n v="28"/>
    <s v="Card"/>
    <s v="Affinity Water"/>
    <s v="Water"/>
    <x v="7"/>
    <x v="0"/>
  </r>
  <r>
    <x v="182"/>
    <s v="Rent"/>
    <n v="1"/>
    <n v="616.66666666666663"/>
    <n v="616.66666666666663"/>
    <s v="Card"/>
    <s v="N/A"/>
    <s v="Rental"/>
    <x v="8"/>
    <x v="0"/>
  </r>
  <r>
    <x v="182"/>
    <s v="Rent"/>
    <n v="1"/>
    <n v="783.33333333333337"/>
    <n v="783.33333333333337"/>
    <s v="Card"/>
    <s v="N/A"/>
    <s v="Rental"/>
    <x v="8"/>
    <x v="1"/>
  </r>
  <r>
    <x v="182"/>
    <s v="Bus"/>
    <n v="2"/>
    <n v="1.65"/>
    <n v="3.3"/>
    <s v="Oyster Card"/>
    <s v="Tfl"/>
    <s v="Bus"/>
    <x v="0"/>
    <x v="1"/>
  </r>
  <r>
    <x v="182"/>
    <s v="Tube"/>
    <n v="1"/>
    <n v="1.25"/>
    <n v="1.25"/>
    <s v="Oyster Card"/>
    <s v="Tfl"/>
    <s v="Tube"/>
    <x v="0"/>
    <x v="1"/>
  </r>
  <r>
    <x v="182"/>
    <s v="Tube"/>
    <n v="1"/>
    <n v="2.9"/>
    <n v="2.9"/>
    <s v="Oyster Card"/>
    <s v="Tfl"/>
    <s v="Tube"/>
    <x v="0"/>
    <x v="1"/>
  </r>
  <r>
    <x v="182"/>
    <s v="Tube"/>
    <n v="1"/>
    <n v="2.9"/>
    <n v="2.9"/>
    <s v="Oyster Card"/>
    <s v="Tfl"/>
    <s v="Tube"/>
    <x v="0"/>
    <x v="0"/>
  </r>
  <r>
    <x v="182"/>
    <s v="Bus"/>
    <n v="1"/>
    <n v="1.65"/>
    <n v="1.65"/>
    <s v="Oyster Card"/>
    <s v="Tfl"/>
    <s v="Bus"/>
    <x v="0"/>
    <x v="0"/>
  </r>
  <r>
    <x v="182"/>
    <s v="Tube"/>
    <n v="1"/>
    <n v="2.0499999999999998"/>
    <n v="2.0499999999999998"/>
    <s v="Oyster Card"/>
    <s v="Tfl"/>
    <s v="Tube"/>
    <x v="0"/>
    <x v="1"/>
  </r>
  <r>
    <x v="182"/>
    <s v="Tube"/>
    <n v="1"/>
    <n v="2.0499999999999998"/>
    <n v="2.0499999999999998"/>
    <s v="Oyster Card"/>
    <s v="Tfl"/>
    <s v="Tube"/>
    <x v="0"/>
    <x v="0"/>
  </r>
  <r>
    <x v="182"/>
    <s v="Wedding Gift"/>
    <n v="1"/>
    <n v="160"/>
    <n v="160"/>
    <s v="Cash"/>
    <s v="N/A"/>
    <s v="Gift"/>
    <x v="6"/>
    <x v="1"/>
  </r>
  <r>
    <x v="182"/>
    <s v="Breakfast"/>
    <n v="1"/>
    <n v="5.68"/>
    <n v="5.68"/>
    <s v="Cash"/>
    <s v="McDonalds"/>
    <s v="Fast Food"/>
    <x v="4"/>
    <x v="1"/>
  </r>
  <r>
    <x v="182"/>
    <s v="Hair styling (MM)"/>
    <n v="1"/>
    <n v="22"/>
    <n v="22"/>
    <s v="Cash"/>
    <s v="Instyle"/>
    <s v="haircut"/>
    <x v="6"/>
    <x v="1"/>
  </r>
  <r>
    <x v="182"/>
    <s v="Nut Tea"/>
    <n v="1"/>
    <n v="4.8"/>
    <n v="4.8"/>
    <s v="Card"/>
    <s v="Nuttea"/>
    <s v="Sweets"/>
    <x v="4"/>
    <x v="0"/>
  </r>
  <r>
    <x v="182"/>
    <s v="Cosmetics"/>
    <n v="1"/>
    <n v="20.9"/>
    <n v="20.9"/>
    <s v="Card"/>
    <s v="Boots"/>
    <s v="Skincare"/>
    <x v="3"/>
    <x v="0"/>
  </r>
  <r>
    <x v="183"/>
    <s v="Bus"/>
    <n v="2"/>
    <n v="1.65"/>
    <n v="3.3"/>
    <s v="Oyster Card"/>
    <s v="Tfl"/>
    <s v="Bus"/>
    <x v="0"/>
    <x v="1"/>
  </r>
  <r>
    <x v="183"/>
    <s v="Tube"/>
    <n v="2"/>
    <n v="1.8"/>
    <n v="3.6"/>
    <s v="Oyster Card"/>
    <s v="Tfl"/>
    <s v="Tube"/>
    <x v="0"/>
    <x v="1"/>
  </r>
  <r>
    <x v="183"/>
    <s v="Hello fresh"/>
    <n v="1"/>
    <n v="22.08"/>
    <n v="22.08"/>
    <s v="Card"/>
    <s v="Hello fresh"/>
    <s v="Meal kit"/>
    <x v="1"/>
    <x v="1"/>
  </r>
  <r>
    <x v="183"/>
    <s v="Bag"/>
    <n v="1"/>
    <n v="0.3"/>
    <n v="0.3"/>
    <s v="Card"/>
    <s v="ALDI"/>
    <s v="Other Grocery"/>
    <x v="1"/>
    <x v="1"/>
  </r>
  <r>
    <x v="183"/>
    <s v="Chicken Legs"/>
    <n v="1"/>
    <n v="1.99"/>
    <n v="1.99"/>
    <s v="Card"/>
    <s v="ALDI"/>
    <s v="Meat"/>
    <x v="1"/>
    <x v="1"/>
  </r>
  <r>
    <x v="183"/>
    <s v="Cucumber"/>
    <n v="1"/>
    <n v="0.75"/>
    <n v="0.75"/>
    <s v="Card"/>
    <s v="ALDI"/>
    <s v="Vegetable"/>
    <x v="1"/>
    <x v="1"/>
  </r>
  <r>
    <x v="183"/>
    <s v="Bacon Streaky 300g"/>
    <n v="1"/>
    <n v="2.4900000000000002"/>
    <n v="2.4900000000000002"/>
    <s v="Card"/>
    <s v="ALDI"/>
    <s v="Meat"/>
    <x v="1"/>
    <x v="1"/>
  </r>
  <r>
    <x v="183"/>
    <s v="Oranges Large"/>
    <n v="1"/>
    <n v="1.99"/>
    <n v="1.99"/>
    <s v="Card"/>
    <s v="ALDI"/>
    <s v="Fruit"/>
    <x v="1"/>
    <x v="1"/>
  </r>
  <r>
    <x v="183"/>
    <s v="Elmlea Double cream"/>
    <n v="1"/>
    <n v="1.65"/>
    <n v="1.65"/>
    <s v="Card"/>
    <s v="ALDI"/>
    <s v="Dairy"/>
    <x v="1"/>
    <x v="1"/>
  </r>
  <r>
    <x v="183"/>
    <s v="Mushrooms Chestnut"/>
    <n v="1"/>
    <n v="0.99"/>
    <n v="0.99"/>
    <s v="Card"/>
    <s v="ALDI"/>
    <s v="Vegetable"/>
    <x v="1"/>
    <x v="1"/>
  </r>
  <r>
    <x v="183"/>
    <s v="Carrots 500g"/>
    <n v="1"/>
    <n v="0.28999999999999998"/>
    <n v="0.28999999999999998"/>
    <s v="Card"/>
    <s v="ALDI"/>
    <s v="Vegetable"/>
    <x v="1"/>
    <x v="1"/>
  </r>
  <r>
    <x v="183"/>
    <s v="Electric Bill"/>
    <n v="1"/>
    <n v="16.13"/>
    <n v="16.13"/>
    <s v="Card"/>
    <s v="Bulb Energy"/>
    <s v="Electric"/>
    <x v="7"/>
    <x v="0"/>
  </r>
  <r>
    <x v="184"/>
    <s v="Electric Bill"/>
    <n v="1"/>
    <n v="68.36"/>
    <n v="68.36"/>
    <s v="Card"/>
    <s v="Insite Energy"/>
    <s v="Electric"/>
    <x v="7"/>
    <x v="1"/>
  </r>
  <r>
    <x v="184"/>
    <s v="Hot Pepper Paste"/>
    <n v="1"/>
    <n v="3.65"/>
    <n v="3.65"/>
    <s v="Card"/>
    <s v="Loon Fung"/>
    <s v="Sauce"/>
    <x v="1"/>
    <x v="1"/>
  </r>
  <r>
    <x v="184"/>
    <s v="Chinese Leaf"/>
    <n v="1"/>
    <n v="1.99"/>
    <n v="1.99"/>
    <s v="Card"/>
    <s v="Loon Fung"/>
    <s v="Vegetable"/>
    <x v="1"/>
    <x v="1"/>
  </r>
  <r>
    <x v="184"/>
    <s v="TK Firm beancurd 600g"/>
    <n v="1"/>
    <n v="1.79"/>
    <n v="1.79"/>
    <s v="Card"/>
    <s v="Loon Fung"/>
    <s v="Other Grocery"/>
    <x v="1"/>
    <x v="1"/>
  </r>
  <r>
    <x v="184"/>
    <s v="Mooli"/>
    <n v="1"/>
    <n v="1.74"/>
    <n v="1.74"/>
    <s v="Card"/>
    <s v="Loon Fung"/>
    <s v="Vegetable"/>
    <x v="1"/>
    <x v="1"/>
  </r>
  <r>
    <x v="184"/>
    <s v="Bus"/>
    <n v="1"/>
    <n v="1.65"/>
    <n v="1.65"/>
    <s v="Oyster Card"/>
    <s v="Tfl"/>
    <s v="Bus"/>
    <x v="0"/>
    <x v="1"/>
  </r>
  <r>
    <x v="184"/>
    <s v="Overground"/>
    <n v="1"/>
    <n v="1.05"/>
    <n v="1.05"/>
    <s v="Oyster Card"/>
    <s v="Tfl"/>
    <s v="Overground"/>
    <x v="0"/>
    <x v="1"/>
  </r>
  <r>
    <x v="184"/>
    <s v="Tube"/>
    <n v="1"/>
    <n v="1.1499999999999999"/>
    <n v="1.1499999999999999"/>
    <s v="Oyster Card"/>
    <s v="Tfl"/>
    <s v="Tube"/>
    <x v="0"/>
    <x v="1"/>
  </r>
  <r>
    <x v="184"/>
    <s v="Bus"/>
    <n v="1"/>
    <n v="1.65"/>
    <n v="1.65"/>
    <s v="Oyster Card"/>
    <s v="Tfl"/>
    <s v="Bus"/>
    <x v="0"/>
    <x v="0"/>
  </r>
  <r>
    <x v="184"/>
    <s v="Overground"/>
    <n v="1"/>
    <n v="1.05"/>
    <n v="1.05"/>
    <s v="Oyster Card"/>
    <s v="Tfl"/>
    <s v="Overground"/>
    <x v="0"/>
    <x v="0"/>
  </r>
  <r>
    <x v="184"/>
    <s v="Tube"/>
    <n v="1"/>
    <n v="1.1499999999999999"/>
    <n v="1.1499999999999999"/>
    <s v="Oyster Card"/>
    <s v="Tfl"/>
    <s v="Tube"/>
    <x v="0"/>
    <x v="0"/>
  </r>
  <r>
    <x v="184"/>
    <s v="Breakfast"/>
    <n v="1"/>
    <n v="5.68"/>
    <n v="5.68"/>
    <s v="Card"/>
    <s v="McDonalds"/>
    <s v="Fast Food"/>
    <x v="4"/>
    <x v="0"/>
  </r>
  <r>
    <x v="184"/>
    <s v="Coffee"/>
    <n v="1"/>
    <n v="2.75"/>
    <n v="2.75"/>
    <s v="Card"/>
    <s v="Arthurs Café"/>
    <s v="café"/>
    <x v="4"/>
    <x v="0"/>
  </r>
  <r>
    <x v="185"/>
    <s v="Lunch"/>
    <n v="1"/>
    <n v="10.5"/>
    <n v="10.5"/>
    <s v="Card"/>
    <s v="Bang Bang"/>
    <s v="Chinese cuisine"/>
    <x v="4"/>
    <x v="1"/>
  </r>
  <r>
    <x v="185"/>
    <s v="Lunch"/>
    <n v="1"/>
    <n v="11.8"/>
    <n v="11.8"/>
    <s v="Card"/>
    <s v="Bang Bang"/>
    <s v="Chinese cuisine"/>
    <x v="4"/>
    <x v="0"/>
  </r>
  <r>
    <x v="185"/>
    <s v="Glut Rice Ball"/>
    <n v="2"/>
    <n v="1.9950000000000001"/>
    <n v="3.99"/>
    <s v="Card"/>
    <s v="Loon Fung"/>
    <s v="Other Grocery"/>
    <x v="1"/>
    <x v="0"/>
  </r>
  <r>
    <x v="185"/>
    <s v="Waffles Egg"/>
    <n v="1"/>
    <n v="1.29"/>
    <n v="1.29"/>
    <s v="Card"/>
    <s v="ALDI"/>
    <s v="Dairy"/>
    <x v="1"/>
    <x v="1"/>
  </r>
  <r>
    <x v="185"/>
    <s v="Milk UHT Semi Skim"/>
    <n v="1"/>
    <n v="0.95"/>
    <n v="0.95"/>
    <s v="Card"/>
    <s v="ALDI"/>
    <s v="Dairy"/>
    <x v="1"/>
    <x v="1"/>
  </r>
  <r>
    <x v="185"/>
    <s v="Apple Juice 1L"/>
    <n v="1"/>
    <n v="0.85"/>
    <n v="0.85"/>
    <s v="Card"/>
    <s v="ALDI"/>
    <s v="Beverage"/>
    <x v="1"/>
    <x v="1"/>
  </r>
  <r>
    <x v="185"/>
    <s v="Pasta Penne 500g"/>
    <n v="2"/>
    <n v="0.41"/>
    <n v="0.82"/>
    <s v="Card"/>
    <s v="ALDI"/>
    <s v="Staple"/>
    <x v="1"/>
    <x v="1"/>
  </r>
  <r>
    <x v="185"/>
    <s v="Onions"/>
    <n v="1"/>
    <n v="0.79"/>
    <n v="0.79"/>
    <s v="Card"/>
    <s v="ALDI"/>
    <s v="Vegetable"/>
    <x v="1"/>
    <x v="1"/>
  </r>
  <r>
    <x v="185"/>
    <s v="Family Handwash"/>
    <n v="1"/>
    <n v="0.55000000000000004"/>
    <n v="0.55000000000000004"/>
    <s v="Card"/>
    <s v="ALDI"/>
    <s v="Toiletries"/>
    <x v="3"/>
    <x v="1"/>
  </r>
  <r>
    <x v="185"/>
    <s v="Ginger"/>
    <n v="1"/>
    <n v="0.5"/>
    <n v="0.5"/>
    <s v="Card"/>
    <s v="ALDI"/>
    <s v="Dairy"/>
    <x v="1"/>
    <x v="1"/>
  </r>
  <r>
    <x v="185"/>
    <s v="Crisps"/>
    <n v="1"/>
    <n v="1.75"/>
    <n v="1.75"/>
    <s v="Card"/>
    <s v="ALDI"/>
    <s v="Snack"/>
    <x v="1"/>
    <x v="1"/>
  </r>
  <r>
    <x v="185"/>
    <s v="Chicken breast"/>
    <n v="1"/>
    <n v="6.6"/>
    <n v="6.6"/>
    <s v="Card"/>
    <s v="ALDI"/>
    <s v="Meat"/>
    <x v="1"/>
    <x v="1"/>
  </r>
  <r>
    <x v="185"/>
    <s v="Donuts"/>
    <n v="1"/>
    <n v="1"/>
    <n v="1"/>
    <s v="Card"/>
    <s v="ALDI"/>
    <s v="Dairy"/>
    <x v="1"/>
    <x v="1"/>
  </r>
  <r>
    <x v="185"/>
    <s v="ASDA Soup"/>
    <n v="1"/>
    <n v="1.65"/>
    <n v="1.65"/>
    <s v="Card"/>
    <s v="ALDI"/>
    <s v="Instant Food"/>
    <x v="1"/>
    <x v="1"/>
  </r>
  <r>
    <x v="185"/>
    <s v="Spring Onions"/>
    <n v="1"/>
    <n v="0.5"/>
    <n v="0.5"/>
    <s v="Card"/>
    <s v="ALDI"/>
    <s v="Vegetable"/>
    <x v="1"/>
    <x v="1"/>
  </r>
  <r>
    <x v="185"/>
    <s v="Spinach"/>
    <n v="1"/>
    <n v="1"/>
    <n v="1"/>
    <s v="Card"/>
    <s v="ALDI"/>
    <s v="Vegetable"/>
    <x v="1"/>
    <x v="1"/>
  </r>
  <r>
    <x v="185"/>
    <s v="Thai Dragon Noodles"/>
    <n v="1"/>
    <n v="1.2"/>
    <n v="1.2"/>
    <s v="Card"/>
    <s v="ALDI"/>
    <s v="Staple"/>
    <x v="1"/>
    <x v="1"/>
  </r>
  <r>
    <x v="186"/>
    <s v="Bus"/>
    <n v="2"/>
    <n v="1.65"/>
    <n v="3.3"/>
    <s v="Oyster Card"/>
    <s v="Tfl"/>
    <s v="Bus"/>
    <x v="0"/>
    <x v="1"/>
  </r>
  <r>
    <x v="186"/>
    <s v="Overground"/>
    <n v="2"/>
    <n v="1.8"/>
    <n v="3.6"/>
    <s v="Oyster Card"/>
    <s v="Tfl"/>
    <s v="Overground"/>
    <x v="0"/>
    <x v="1"/>
  </r>
  <r>
    <x v="187"/>
    <s v="Bus"/>
    <n v="2"/>
    <n v="1.65"/>
    <n v="3.3"/>
    <s v="Oyster Card"/>
    <s v="Tfl"/>
    <s v="Bus"/>
    <x v="0"/>
    <x v="1"/>
  </r>
  <r>
    <x v="187"/>
    <s v="Overground"/>
    <n v="2"/>
    <n v="1.8"/>
    <n v="3.6"/>
    <s v="Oyster Card"/>
    <s v="Tfl"/>
    <s v="Overground"/>
    <x v="0"/>
    <x v="1"/>
  </r>
  <r>
    <x v="187"/>
    <s v="Tube"/>
    <n v="2"/>
    <n v="5"/>
    <n v="10"/>
    <s v="Oyster Card"/>
    <s v="Tfl"/>
    <s v="Tube"/>
    <x v="0"/>
    <x v="0"/>
  </r>
  <r>
    <x v="187"/>
    <s v="Breakfast"/>
    <n v="1"/>
    <n v="2.95"/>
    <n v="2.95"/>
    <s v="Card"/>
    <s v="BaxterStorey"/>
    <s v="Ready Meal"/>
    <x v="1"/>
    <x v="0"/>
  </r>
  <r>
    <x v="187"/>
    <s v="Lemons"/>
    <n v="2"/>
    <n v="0.39"/>
    <n v="0.78"/>
    <s v="Card"/>
    <s v="Home Store Food &amp; Wine"/>
    <s v="Fruit"/>
    <x v="1"/>
    <x v="0"/>
  </r>
  <r>
    <x v="188"/>
    <s v="Breakfast"/>
    <n v="1"/>
    <n v="2.95"/>
    <n v="2.95"/>
    <s v="Card"/>
    <s v="BaxterStorey"/>
    <s v="Ready Meal"/>
    <x v="1"/>
    <x v="0"/>
  </r>
  <r>
    <x v="188"/>
    <s v="Bus"/>
    <n v="2"/>
    <n v="1.65"/>
    <n v="3.3"/>
    <s v="Oyster Card"/>
    <s v="Tfl"/>
    <s v="Bus"/>
    <x v="0"/>
    <x v="1"/>
  </r>
  <r>
    <x v="188"/>
    <s v="Overground"/>
    <n v="2"/>
    <n v="1.8"/>
    <n v="3.6"/>
    <s v="Oyster Card"/>
    <s v="Tfl"/>
    <s v="Overground"/>
    <x v="0"/>
    <x v="1"/>
  </r>
  <r>
    <x v="188"/>
    <s v="Tube"/>
    <n v="2"/>
    <n v="5"/>
    <n v="10"/>
    <s v="Oyster Card"/>
    <s v="Tfl"/>
    <s v="Tube"/>
    <x v="0"/>
    <x v="0"/>
  </r>
  <r>
    <x v="189"/>
    <s v="Bus"/>
    <n v="2"/>
    <n v="1.65"/>
    <n v="3.3"/>
    <s v="Oyster Card"/>
    <s v="Tfl"/>
    <s v="Bus"/>
    <x v="0"/>
    <x v="1"/>
  </r>
  <r>
    <x v="189"/>
    <s v="Overground"/>
    <n v="2"/>
    <n v="1.8"/>
    <n v="3.6"/>
    <s v="Oyster Card"/>
    <s v="Tfl"/>
    <s v="Overground"/>
    <x v="0"/>
    <x v="1"/>
  </r>
  <r>
    <x v="189"/>
    <s v="Grapes"/>
    <n v="1"/>
    <n v="1.3"/>
    <n v="1.3"/>
    <s v="Card"/>
    <s v="ASDA"/>
    <s v="Fruit"/>
    <x v="1"/>
    <x v="0"/>
  </r>
  <r>
    <x v="189"/>
    <s v="Pak Choi"/>
    <n v="1"/>
    <n v="1"/>
    <n v="1"/>
    <s v="Card"/>
    <s v="ASDA"/>
    <s v="Vegetable"/>
    <x v="1"/>
    <x v="0"/>
  </r>
  <r>
    <x v="189"/>
    <s v="Eggs 15pk"/>
    <n v="1"/>
    <n v="1.79"/>
    <n v="1.79"/>
    <s v="Card"/>
    <s v="ASDA"/>
    <s v="Dairy"/>
    <x v="1"/>
    <x v="0"/>
  </r>
  <r>
    <x v="189"/>
    <s v="Lunch Box"/>
    <n v="2"/>
    <n v="1.5"/>
    <n v="3"/>
    <s v="Card"/>
    <s v="ASDA"/>
    <s v="Kitchen ware"/>
    <x v="9"/>
    <x v="0"/>
  </r>
  <r>
    <x v="189"/>
    <s v="Lemons"/>
    <n v="2"/>
    <n v="0.59"/>
    <n v="1.18"/>
    <s v="Card"/>
    <s v="ALDI"/>
    <s v="Fruit"/>
    <x v="1"/>
    <x v="0"/>
  </r>
  <r>
    <x v="189"/>
    <s v="Spread Olive"/>
    <n v="1"/>
    <n v="1.19"/>
    <n v="1.19"/>
    <s v="Card"/>
    <s v="ALDI"/>
    <s v="Dairy"/>
    <x v="1"/>
    <x v="0"/>
  </r>
  <r>
    <x v="189"/>
    <s v="Quicksters Breakfa"/>
    <n v="1"/>
    <n v="1.49"/>
    <n v="1.49"/>
    <s v="Card"/>
    <s v="ALDI"/>
    <s v="Ready Meal"/>
    <x v="1"/>
    <x v="0"/>
  </r>
  <r>
    <x v="189"/>
    <s v="Bacon Smoked"/>
    <n v="1"/>
    <n v="1.75"/>
    <n v="1.75"/>
    <s v="Card"/>
    <s v="ALDI"/>
    <s v="Frozen Food"/>
    <x v="1"/>
    <x v="0"/>
  </r>
  <r>
    <x v="189"/>
    <s v="Crisps C&amp;O 6pk"/>
    <n v="1"/>
    <n v="0.89"/>
    <n v="0.89"/>
    <s v="Card"/>
    <s v="ALDI"/>
    <s v="Snack"/>
    <x v="1"/>
    <x v="0"/>
  </r>
  <r>
    <x v="189"/>
    <s v="Baps 4pk"/>
    <n v="1"/>
    <n v="0.69"/>
    <n v="0.69"/>
    <s v="Card"/>
    <s v="ALDI"/>
    <s v="Dairy"/>
    <x v="1"/>
    <x v="0"/>
  </r>
  <r>
    <x v="190"/>
    <s v="Bus"/>
    <n v="1"/>
    <n v="1.2"/>
    <n v="1.2"/>
    <s v="Oyster Card"/>
    <s v="Tfl"/>
    <s v="Bus"/>
    <x v="0"/>
    <x v="1"/>
  </r>
  <r>
    <x v="190"/>
    <s v="5 Jam Doughnuts"/>
    <n v="1"/>
    <n v="1"/>
    <n v="1"/>
    <s v="Card"/>
    <s v="Tesco"/>
    <s v="Dairy"/>
    <x v="1"/>
    <x v="1"/>
  </r>
  <r>
    <x v="190"/>
    <s v="Malted Milk Biscuit"/>
    <n v="1"/>
    <n v="0.5"/>
    <n v="0.5"/>
    <s v="Card"/>
    <s v="Tesco"/>
    <s v="Snack"/>
    <x v="1"/>
    <x v="1"/>
  </r>
  <r>
    <x v="191"/>
    <s v="Bus"/>
    <n v="1"/>
    <n v="1.65"/>
    <n v="1.65"/>
    <s v="Oyster Card"/>
    <s v="Tfl"/>
    <s v="Bus"/>
    <x v="0"/>
    <x v="0"/>
  </r>
  <r>
    <x v="191"/>
    <s v="Tube"/>
    <n v="2"/>
    <n v="2.0499999999999998"/>
    <n v="4.0999999999999996"/>
    <s v="Oyster Card"/>
    <s v="Tfl"/>
    <s v="Tube"/>
    <x v="0"/>
    <x v="1"/>
  </r>
  <r>
    <x v="191"/>
    <s v="Tube"/>
    <n v="2"/>
    <n v="2.0499999999999998"/>
    <n v="4.0999999999999996"/>
    <s v="Oyster Card"/>
    <s v="Tfl"/>
    <s v="Tube"/>
    <x v="0"/>
    <x v="0"/>
  </r>
  <r>
    <x v="191"/>
    <s v="PRB Rice Vinegar 500ml"/>
    <n v="1"/>
    <n v="2"/>
    <n v="2"/>
    <s v="Card"/>
    <s v="Wing Yip"/>
    <s v="Sauce"/>
    <x v="1"/>
    <x v="0"/>
  </r>
  <r>
    <x v="191"/>
    <s v="Mamee Chef Tom Yum Noodle"/>
    <n v="1"/>
    <n v="3.5"/>
    <n v="3.5"/>
    <s v="Card"/>
    <s v="Wing Yip"/>
    <s v="Instant Food"/>
    <x v="1"/>
    <x v="0"/>
  </r>
  <r>
    <x v="191"/>
    <s v="Anny Custard Bun"/>
    <n v="1"/>
    <n v="3.5"/>
    <n v="3.5"/>
    <s v="Card"/>
    <s v="Wing Yip"/>
    <s v="Frozen Food"/>
    <x v="1"/>
    <x v="0"/>
  </r>
  <r>
    <x v="191"/>
    <s v="Crispy Chilli oil"/>
    <n v="1"/>
    <n v="2.35"/>
    <n v="2.35"/>
    <s v="Card"/>
    <s v="Wing Yip"/>
    <s v="Sauce"/>
    <x v="1"/>
    <x v="0"/>
  </r>
  <r>
    <x v="191"/>
    <s v="Anny Shui Kouw"/>
    <n v="1"/>
    <n v="13"/>
    <n v="13"/>
    <s v="Card"/>
    <s v="Wing Yip"/>
    <s v="Frozen Food"/>
    <x v="1"/>
    <x v="0"/>
  </r>
  <r>
    <x v="191"/>
    <s v="Choice Fry FishBall"/>
    <n v="1"/>
    <n v="2.5"/>
    <n v="2.5"/>
    <s v="Card"/>
    <s v="Wing Yip"/>
    <s v="Frozen Food"/>
    <x v="1"/>
    <x v="0"/>
  </r>
  <r>
    <x v="191"/>
    <s v="Hong Pork&amp;C/Leave Dumpling"/>
    <n v="1"/>
    <n v="3.95"/>
    <n v="3.95"/>
    <s v="Card"/>
    <s v="Wing Yip"/>
    <s v="Frozen Food"/>
    <x v="1"/>
    <x v="0"/>
  </r>
  <r>
    <x v="191"/>
    <s v="Fishwell swt potato noodle"/>
    <n v="1"/>
    <n v="2.5"/>
    <n v="2.5"/>
    <s v="Card"/>
    <s v="Wing Yip"/>
    <s v="Staple"/>
    <x v="1"/>
    <x v="0"/>
  </r>
  <r>
    <x v="191"/>
    <s v="Fishwell swt potato V"/>
    <n v="1"/>
    <n v="2.38"/>
    <n v="2.38"/>
    <s v="Card"/>
    <s v="Wing Yip"/>
    <s v="Staple"/>
    <x v="1"/>
    <x v="0"/>
  </r>
  <r>
    <x v="191"/>
    <s v="Fresh Chinese Leaves"/>
    <n v="1"/>
    <n v="1.45"/>
    <n v="1.45"/>
    <s v="Card"/>
    <s v="Wing Yip"/>
    <s v="Vegetable"/>
    <x v="1"/>
    <x v="0"/>
  </r>
  <r>
    <x v="191"/>
    <s v="XIN ZHU Vermiceli"/>
    <n v="1"/>
    <n v="2.35"/>
    <n v="2.35"/>
    <s v="Card"/>
    <s v="Wing Yip"/>
    <s v="Staple"/>
    <x v="1"/>
    <x v="0"/>
  </r>
  <r>
    <x v="191"/>
    <s v="Chilli Bean Sauce"/>
    <n v="1"/>
    <n v="2.6"/>
    <n v="2.6"/>
    <s v="Card"/>
    <s v="Wing Yip"/>
    <s v="Sauce"/>
    <x v="1"/>
    <x v="0"/>
  </r>
  <r>
    <x v="191"/>
    <s v="Sichuan P/Corn Oil"/>
    <n v="1"/>
    <n v="2.8"/>
    <n v="2.8"/>
    <s v="Card"/>
    <s v="Wing Yip"/>
    <s v="Sauce"/>
    <x v="1"/>
    <x v="0"/>
  </r>
  <r>
    <x v="191"/>
    <s v="Kirin Rice Stick L"/>
    <n v="1"/>
    <n v="1.59"/>
    <n v="1.59"/>
    <s v="Card"/>
    <s v="Wing Yip"/>
    <s v="Staple"/>
    <x v="1"/>
    <x v="0"/>
  </r>
  <r>
    <x v="191"/>
    <s v="SB Gold Curry"/>
    <n v="1"/>
    <n v="3.67"/>
    <n v="3.67"/>
    <s v="Card"/>
    <s v="Wing Yip"/>
    <s v="Sauce"/>
    <x v="1"/>
    <x v="0"/>
  </r>
  <r>
    <x v="191"/>
    <s v="PKLE Cabbage Fish"/>
    <n v="1"/>
    <n v="2.15"/>
    <n v="2.15"/>
    <s v="Card"/>
    <s v="Wing Yip"/>
    <s v="Meal kit"/>
    <x v="1"/>
    <x v="0"/>
  </r>
  <r>
    <x v="191"/>
    <s v="Fired B/Curd Tofu"/>
    <n v="1"/>
    <n v="2.7"/>
    <n v="2.7"/>
    <s v="Card"/>
    <s v="Wing Yip"/>
    <s v="Frozen Food"/>
    <x v="1"/>
    <x v="0"/>
  </r>
  <r>
    <x v="191"/>
    <s v="Firm B/Curd Tofu"/>
    <n v="1"/>
    <n v="1.5"/>
    <n v="1.5"/>
    <s v="Card"/>
    <s v="Wing Yip"/>
    <s v="Other Grocery"/>
    <x v="1"/>
    <x v="0"/>
  </r>
  <r>
    <x v="191"/>
    <s v="Kikko Sesame Dressing"/>
    <n v="1"/>
    <n v="2.98"/>
    <n v="2.98"/>
    <s v="Card"/>
    <s v="Wing Yip"/>
    <s v="Sauce"/>
    <x v="1"/>
    <x v="0"/>
  </r>
  <r>
    <x v="191"/>
    <s v="JiangXi vermicelli"/>
    <n v="1"/>
    <n v="1.4"/>
    <n v="1.4"/>
    <s v="Card"/>
    <s v="Wing Yip"/>
    <s v="Staple"/>
    <x v="1"/>
    <x v="0"/>
  </r>
  <r>
    <x v="191"/>
    <s v="F/Asia Spicy Pork Dumpling"/>
    <n v="1"/>
    <n v="4.95"/>
    <n v="4.95"/>
    <s v="Card"/>
    <s v="Wing Yip"/>
    <s v="Frozen Food"/>
    <x v="1"/>
    <x v="0"/>
  </r>
  <r>
    <x v="191"/>
    <s v="C/Choice Pure Palm Sugar"/>
    <n v="1"/>
    <n v="1.85"/>
    <n v="1.85"/>
    <s v="Card"/>
    <s v="Wing Yip"/>
    <s v="Other Grocery"/>
    <x v="1"/>
    <x v="0"/>
  </r>
  <r>
    <x v="191"/>
    <s v="CJ Bibigo Sliced Kimchi 150g"/>
    <n v="1"/>
    <n v="1.43"/>
    <n v="1.43"/>
    <s v="Card"/>
    <s v="Oseyo"/>
    <s v="Instant Food"/>
    <x v="1"/>
    <x v="1"/>
  </r>
  <r>
    <x v="191"/>
    <s v="CJ Plantable Bibigo Mando Kimchi"/>
    <n v="1"/>
    <n v="2.8"/>
    <n v="2.8"/>
    <s v="Card"/>
    <s v="Oseyo"/>
    <s v="Frozen Food"/>
    <x v="1"/>
    <x v="1"/>
  </r>
  <r>
    <x v="191"/>
    <s v="Bubble Tea"/>
    <n v="1"/>
    <n v="4.3899999999999997"/>
    <n v="4.3899999999999997"/>
    <s v="Card"/>
    <s v="Bubblelogy"/>
    <s v="Sweets"/>
    <x v="4"/>
    <x v="0"/>
  </r>
  <r>
    <x v="191"/>
    <s v="Donut"/>
    <n v="1"/>
    <n v="4.75"/>
    <n v="4.75"/>
    <s v="Card"/>
    <s v="Crosstown"/>
    <s v="Sweets"/>
    <x v="4"/>
    <x v="0"/>
  </r>
  <r>
    <x v="191"/>
    <s v="Dinner"/>
    <n v="1"/>
    <n v="163.30000000000001"/>
    <n v="163.30000000000001"/>
    <s v="Card"/>
    <s v="Bread Street Kitchen"/>
    <s v="Western cuisine"/>
    <x v="4"/>
    <x v="1"/>
  </r>
  <r>
    <x v="192"/>
    <s v="Coffee Sachets"/>
    <n v="1"/>
    <n v="0.85"/>
    <n v="0.85"/>
    <s v="Card"/>
    <s v="ALDI"/>
    <s v="Other Grocery"/>
    <x v="1"/>
    <x v="1"/>
  </r>
  <r>
    <x v="192"/>
    <s v="Avocado Rah"/>
    <n v="1"/>
    <n v="1.35"/>
    <n v="1.35"/>
    <s v="Card"/>
    <s v="ALDI"/>
    <s v="Fruit"/>
    <x v="1"/>
    <x v="1"/>
  </r>
  <r>
    <x v="192"/>
    <s v="BASA Fillets"/>
    <n v="1"/>
    <n v="1.79"/>
    <n v="1.79"/>
    <s v="Card"/>
    <s v="ALDI"/>
    <s v="Seafood"/>
    <x v="1"/>
    <x v="1"/>
  </r>
  <r>
    <x v="192"/>
    <s v="Braeburn Apples"/>
    <n v="1"/>
    <n v="0.99"/>
    <n v="0.99"/>
    <s v="Card"/>
    <s v="ALDI"/>
    <s v="Fruit"/>
    <x v="1"/>
    <x v="1"/>
  </r>
  <r>
    <x v="192"/>
    <s v="E/E Cherry"/>
    <n v="1"/>
    <n v="0.65"/>
    <n v="0.65"/>
    <s v="Card"/>
    <s v="ALDI"/>
    <s v="Vegetable"/>
    <x v="1"/>
    <x v="1"/>
  </r>
  <r>
    <x v="192"/>
    <s v="Seafood Sticks"/>
    <n v="1"/>
    <n v="0.89"/>
    <n v="0.89"/>
    <s v="Card"/>
    <s v="ALDI"/>
    <s v="Frozen Food"/>
    <x v="1"/>
    <x v="1"/>
  </r>
  <r>
    <x v="192"/>
    <s v="Ice Cream 900ml"/>
    <n v="1"/>
    <n v="1.69"/>
    <n v="1.69"/>
    <s v="Card"/>
    <s v="ALDI"/>
    <s v="Sweets"/>
    <x v="4"/>
    <x v="1"/>
  </r>
  <r>
    <x v="192"/>
    <s v="Chicken Thigh Fillets 900g"/>
    <n v="1"/>
    <n v="4.99"/>
    <n v="4.99"/>
    <s v="Card"/>
    <s v="ALDI"/>
    <s v="Meat"/>
    <x v="1"/>
    <x v="1"/>
  </r>
  <r>
    <x v="192"/>
    <s v="White Fish"/>
    <n v="1"/>
    <n v="2.5"/>
    <n v="2.5"/>
    <s v="Card"/>
    <s v="ASDA"/>
    <s v="Seafood"/>
    <x v="1"/>
    <x v="0"/>
  </r>
  <r>
    <x v="192"/>
    <s v="Coriander"/>
    <n v="1"/>
    <n v="0.55000000000000004"/>
    <n v="0.55000000000000004"/>
    <s v="Card"/>
    <s v="ASDA"/>
    <s v="Spice"/>
    <x v="1"/>
    <x v="0"/>
  </r>
  <r>
    <x v="192"/>
    <s v="Chillies"/>
    <n v="1"/>
    <n v="0.35"/>
    <n v="0.35"/>
    <s v="Card"/>
    <s v="ASDA"/>
    <s v="Spice"/>
    <x v="1"/>
    <x v="0"/>
  </r>
  <r>
    <x v="192"/>
    <s v="Shallots"/>
    <n v="1"/>
    <n v="0.9"/>
    <n v="0.9"/>
    <s v="Card"/>
    <s v="ASDA"/>
    <s v="Vegetable"/>
    <x v="1"/>
    <x v="0"/>
  </r>
  <r>
    <x v="192"/>
    <s v="Surface Wipes"/>
    <n v="1"/>
    <n v="0.75"/>
    <n v="0.75"/>
    <s v="Card"/>
    <s v="Wilko"/>
    <s v="Cleaning supplies"/>
    <x v="9"/>
    <x v="0"/>
  </r>
  <r>
    <x v="192"/>
    <s v="Habanero Hot Wing"/>
    <n v="1"/>
    <n v="1.7"/>
    <n v="1.7"/>
    <s v="Gift Card"/>
    <s v="M&amp;S"/>
    <s v="Snack"/>
    <x v="1"/>
    <x v="0"/>
  </r>
  <r>
    <x v="192"/>
    <s v="Cream of chk soup"/>
    <n v="1"/>
    <n v="0.65"/>
    <n v="0.65"/>
    <s v="Gift Card"/>
    <s v="M&amp;S"/>
    <s v="Canned"/>
    <x v="1"/>
    <x v="0"/>
  </r>
  <r>
    <x v="192"/>
    <s v="Cream of tom soup"/>
    <n v="1"/>
    <n v="0.65"/>
    <n v="0.65"/>
    <s v="Gift Card"/>
    <s v="M&amp;S"/>
    <s v="Canned"/>
    <x v="1"/>
    <x v="0"/>
  </r>
  <r>
    <x v="192"/>
    <s v="Conte Priuli Rose"/>
    <n v="1"/>
    <n v="12"/>
    <n v="6.5"/>
    <s v="Gift Card"/>
    <s v="M&amp;S"/>
    <s v="Beverage"/>
    <x v="1"/>
    <x v="0"/>
  </r>
  <r>
    <x v="192"/>
    <s v="Di MTTM"/>
    <n v="1"/>
    <n v="4.25"/>
    <n v="2"/>
    <s v="Gift Card"/>
    <s v="M&amp;S"/>
    <s v="Ready Meal"/>
    <x v="1"/>
    <x v="0"/>
  </r>
  <r>
    <x v="192"/>
    <s v="2 Sirloin Steak"/>
    <n v="1"/>
    <n v="10.5"/>
    <n v="6.5"/>
    <s v="Gift Card"/>
    <s v="M&amp;S"/>
    <s v="Meat"/>
    <x v="1"/>
    <x v="0"/>
  </r>
  <r>
    <x v="192"/>
    <s v="Che Grn Veg Bak"/>
    <n v="1"/>
    <n v="5"/>
    <n v="2"/>
    <s v="Gift Card"/>
    <s v="M&amp;S"/>
    <s v="Ready Meal"/>
    <x v="1"/>
    <x v="0"/>
  </r>
  <r>
    <x v="192"/>
    <s v="Coquille St Jac"/>
    <n v="1"/>
    <n v="7"/>
    <n v="3"/>
    <s v="Gift Card"/>
    <s v="M&amp;S"/>
    <s v="Ready Meal"/>
    <x v="1"/>
    <x v="0"/>
  </r>
  <r>
    <x v="192"/>
    <s v="Apple I Cloud"/>
    <n v="1"/>
    <n v="2.4900000000000002"/>
    <n v="2.4900000000000002"/>
    <s v="Card"/>
    <s v="Apple"/>
    <s v="cloud"/>
    <x v="11"/>
    <x v="0"/>
  </r>
  <r>
    <x v="193"/>
    <s v="Bus"/>
    <n v="2"/>
    <n v="1.65"/>
    <n v="3.3"/>
    <s v="Oyster Card"/>
    <s v="Tfl"/>
    <s v="Bus"/>
    <x v="0"/>
    <x v="1"/>
  </r>
  <r>
    <x v="193"/>
    <s v="Overground"/>
    <n v="2"/>
    <n v="1.8"/>
    <n v="3.6"/>
    <s v="Oyster Card"/>
    <s v="Tfl"/>
    <s v="Overground"/>
    <x v="0"/>
    <x v="1"/>
  </r>
  <r>
    <x v="194"/>
    <s v="Bus"/>
    <n v="2"/>
    <n v="1.65"/>
    <n v="3.3"/>
    <s v="Oyster Card"/>
    <s v="Tfl"/>
    <s v="Bus"/>
    <x v="0"/>
    <x v="1"/>
  </r>
  <r>
    <x v="194"/>
    <s v="Overground"/>
    <n v="2"/>
    <n v="1.8"/>
    <n v="3.6"/>
    <s v="Oyster Card"/>
    <s v="Tfl"/>
    <s v="Overground"/>
    <x v="0"/>
    <x v="1"/>
  </r>
  <r>
    <x v="194"/>
    <s v="Tube"/>
    <n v="2"/>
    <n v="5"/>
    <n v="10"/>
    <s v="Oyster Card"/>
    <s v="Tfl"/>
    <s v="Tube"/>
    <x v="0"/>
    <x v="0"/>
  </r>
  <r>
    <x v="194"/>
    <s v="Lunch"/>
    <n v="1"/>
    <n v="4.3499999999999996"/>
    <n v="4.3499999999999996"/>
    <s v="Card"/>
    <s v="BaxterStorey"/>
    <s v="Ready Meal"/>
    <x v="1"/>
    <x v="0"/>
  </r>
  <r>
    <x v="194"/>
    <s v="Donut"/>
    <n v="1"/>
    <n v="10.15"/>
    <n v="10.15"/>
    <s v="Card"/>
    <s v="Krispy Kreme"/>
    <s v="Sweets"/>
    <x v="4"/>
    <x v="1"/>
  </r>
  <r>
    <x v="195"/>
    <s v="Bus"/>
    <n v="2"/>
    <n v="1.65"/>
    <n v="3.3"/>
    <s v="Oyster Card"/>
    <s v="Tfl"/>
    <s v="Bus"/>
    <x v="0"/>
    <x v="1"/>
  </r>
  <r>
    <x v="195"/>
    <s v="Overground"/>
    <n v="2"/>
    <n v="1.8"/>
    <n v="3.6"/>
    <s v="Oyster Card"/>
    <s v="Tfl"/>
    <s v="Overground"/>
    <x v="0"/>
    <x v="1"/>
  </r>
  <r>
    <x v="195"/>
    <s v="Sandwich"/>
    <n v="1"/>
    <n v="2.8"/>
    <n v="2.8"/>
    <s v="Card"/>
    <s v="Tesco"/>
    <s v="Ready Meal"/>
    <x v="1"/>
    <x v="1"/>
  </r>
  <r>
    <x v="196"/>
    <s v="Internet"/>
    <n v="1"/>
    <n v="35"/>
    <n v="35"/>
    <s v="Card"/>
    <s v="Hyperoptic"/>
    <s v="Internet"/>
    <x v="7"/>
    <x v="0"/>
  </r>
  <r>
    <x v="196"/>
    <s v="Bus"/>
    <n v="2"/>
    <n v="1.65"/>
    <n v="3.3"/>
    <s v="Oyster Card"/>
    <s v="Tfl"/>
    <s v="Bus"/>
    <x v="0"/>
    <x v="1"/>
  </r>
  <r>
    <x v="196"/>
    <s v="Overground"/>
    <n v="2"/>
    <n v="1.8"/>
    <n v="3.6"/>
    <s v="Oyster Card"/>
    <s v="Tfl"/>
    <s v="Overground"/>
    <x v="0"/>
    <x v="1"/>
  </r>
  <r>
    <x v="196"/>
    <s v="Pukka Chicken&amp;Veg Pie"/>
    <n v="1"/>
    <n v="2"/>
    <n v="2"/>
    <s v="Card"/>
    <s v="Iceland"/>
    <s v="Frozen Food"/>
    <x v="1"/>
    <x v="1"/>
  </r>
  <r>
    <x v="196"/>
    <s v="Hot &amp; Spicy Wings"/>
    <n v="1"/>
    <n v="3.75"/>
    <n v="3.75"/>
    <s v="Card"/>
    <s v="Iceland"/>
    <s v="Frozen Food"/>
    <x v="1"/>
    <x v="1"/>
  </r>
  <r>
    <x v="196"/>
    <s v="Tealights"/>
    <n v="1"/>
    <n v="1.75"/>
    <n v="1.75"/>
    <s v="Card"/>
    <s v="ASDA"/>
    <s v="Home decoration"/>
    <x v="9"/>
    <x v="0"/>
  </r>
  <r>
    <x v="196"/>
    <s v="Oat Milk"/>
    <n v="1"/>
    <n v="1.5"/>
    <n v="1.5"/>
    <s v="Card"/>
    <s v="ASDA"/>
    <s v="Dairy"/>
    <x v="1"/>
    <x v="0"/>
  </r>
  <r>
    <x v="196"/>
    <s v="Chicken"/>
    <n v="1"/>
    <n v="3.41"/>
    <n v="3.41"/>
    <s v="Card"/>
    <s v="ASDA"/>
    <s v="Meat"/>
    <x v="1"/>
    <x v="0"/>
  </r>
  <r>
    <x v="196"/>
    <s v="Vanilla CC WDG"/>
    <n v="1"/>
    <n v="3.7"/>
    <n v="3.7"/>
    <s v="Card"/>
    <s v="M&amp;S"/>
    <s v="Sweets"/>
    <x v="4"/>
    <x v="0"/>
  </r>
  <r>
    <x v="197"/>
    <s v="Bus"/>
    <n v="1"/>
    <n v="1.2"/>
    <n v="1.2"/>
    <s v="Oyster Card"/>
    <s v="Tfl"/>
    <s v="Bus"/>
    <x v="0"/>
    <x v="1"/>
  </r>
  <r>
    <x v="197"/>
    <s v="Pasta Sauce"/>
    <n v="1"/>
    <n v="0.85"/>
    <n v="0.85"/>
    <s v="Card"/>
    <s v="ALDI"/>
    <s v="Sauce"/>
    <x v="1"/>
    <x v="1"/>
  </r>
  <r>
    <x v="197"/>
    <s v="Mushrooms Chestnut"/>
    <n v="1"/>
    <n v="0.99"/>
    <n v="0.99"/>
    <s v="Card"/>
    <s v="ALDI"/>
    <s v="Vegetable"/>
    <x v="1"/>
    <x v="1"/>
  </r>
  <r>
    <x v="197"/>
    <s v="Digestives Milk"/>
    <n v="1"/>
    <n v="0.59"/>
    <n v="0.59"/>
    <s v="Card"/>
    <s v="ALDI"/>
    <s v="Snack"/>
    <x v="1"/>
    <x v="1"/>
  </r>
  <r>
    <x v="197"/>
    <s v="Ham Wiltshire"/>
    <n v="1"/>
    <n v="2.19"/>
    <n v="2.19"/>
    <s v="Card"/>
    <s v="ALDI"/>
    <s v="Meat"/>
    <x v="1"/>
    <x v="1"/>
  </r>
  <r>
    <x v="197"/>
    <s v="Peppers"/>
    <n v="1"/>
    <n v="2.4900000000000002"/>
    <n v="2.4900000000000002"/>
    <s v="Card"/>
    <s v="Home Store Food &amp; Wine"/>
    <s v="Vegetable"/>
    <x v="1"/>
    <x v="1"/>
  </r>
  <r>
    <x v="198"/>
    <s v="Tube"/>
    <n v="2"/>
    <n v="2.0499999999999998"/>
    <n v="4.0999999999999996"/>
    <s v="Oyster Card"/>
    <s v="Tfl"/>
    <s v="Tube"/>
    <x v="0"/>
    <x v="1"/>
  </r>
  <r>
    <x v="198"/>
    <s v="Tube"/>
    <n v="2"/>
    <n v="2.0499999999999998"/>
    <n v="4.0999999999999996"/>
    <s v="Oyster Card"/>
    <s v="Tfl"/>
    <s v="Tube"/>
    <x v="0"/>
    <x v="0"/>
  </r>
  <r>
    <x v="198"/>
    <s v="Lunch"/>
    <n v="1"/>
    <n v="31.78"/>
    <n v="31.78"/>
    <s v="Card"/>
    <s v="Golden Dragon"/>
    <s v="Chinese cuisine"/>
    <x v="4"/>
    <x v="1"/>
  </r>
  <r>
    <x v="198"/>
    <s v="Ice Cream"/>
    <n v="1"/>
    <n v="0.65"/>
    <n v="0.65"/>
    <s v="Card"/>
    <s v="IKEA"/>
    <s v="Sweets"/>
    <x v="4"/>
    <x v="0"/>
  </r>
  <r>
    <x v="198"/>
    <s v="Bubble Tea"/>
    <n v="1"/>
    <n v="5.2"/>
    <n v="5.2"/>
    <s v="Card"/>
    <s v="Milksha"/>
    <s v="Sweets"/>
    <x v="4"/>
    <x v="0"/>
  </r>
  <r>
    <x v="198"/>
    <s v="Choco Shells"/>
    <n v="1"/>
    <n v="1.65"/>
    <n v="1.65"/>
    <s v="Card"/>
    <s v="LIDL"/>
    <s v="Dairy"/>
    <x v="1"/>
    <x v="0"/>
  </r>
  <r>
    <x v="198"/>
    <s v="Chocolate Cookies"/>
    <n v="2"/>
    <n v="1.0900000000000001"/>
    <n v="2.1800000000000002"/>
    <s v="Card"/>
    <s v="LIDL"/>
    <s v="Snack"/>
    <x v="1"/>
    <x v="0"/>
  </r>
  <r>
    <x v="198"/>
    <s v="Ground White Papper"/>
    <n v="1"/>
    <n v="1.19"/>
    <n v="1.19"/>
    <s v="Card"/>
    <s v="LIDL"/>
    <s v="Spice"/>
    <x v="1"/>
    <x v="0"/>
  </r>
  <r>
    <x v="198"/>
    <s v="Dinner"/>
    <n v="1"/>
    <n v="13.25"/>
    <n v="13.25"/>
    <s v="Card"/>
    <s v="New Bangkok"/>
    <s v="Thai cuisine"/>
    <x v="4"/>
    <x v="1"/>
  </r>
  <r>
    <x v="198"/>
    <s v="Dinner"/>
    <n v="1"/>
    <n v="13.25"/>
    <n v="13.25"/>
    <s v="Card"/>
    <s v="New Bangkok"/>
    <s v="Thai cuisine"/>
    <x v="4"/>
    <x v="0"/>
  </r>
  <r>
    <x v="199"/>
    <s v="Bus"/>
    <n v="2"/>
    <n v="1.65"/>
    <n v="3.3"/>
    <s v="Oyster Card"/>
    <s v="Tfl"/>
    <s v="Bus"/>
    <x v="0"/>
    <x v="1"/>
  </r>
  <r>
    <x v="199"/>
    <s v="Bus"/>
    <n v="2"/>
    <n v="1.65"/>
    <n v="3.3"/>
    <s v="Oyster Card"/>
    <s v="Tfl"/>
    <s v="Bus"/>
    <x v="0"/>
    <x v="0"/>
  </r>
  <r>
    <x v="199"/>
    <s v="Lunch"/>
    <n v="1"/>
    <n v="8.8800000000000008"/>
    <n v="8.8800000000000008"/>
    <s v="Card"/>
    <s v="McDonalds"/>
    <s v="Fast Food"/>
    <x v="4"/>
    <x v="1"/>
  </r>
  <r>
    <x v="199"/>
    <s v="UHT Milk"/>
    <n v="1"/>
    <n v="0.89"/>
    <n v="0.89"/>
    <s v="Card"/>
    <s v="LIDL"/>
    <s v="Dairy"/>
    <x v="1"/>
    <x v="0"/>
  </r>
  <r>
    <x v="199"/>
    <s v="Vanilla C/Cake"/>
    <n v="1"/>
    <n v="5.25"/>
    <n v="5.25"/>
    <s v="Card"/>
    <s v="M&amp;S"/>
    <s v="Sweets"/>
    <x v="4"/>
    <x v="0"/>
  </r>
  <r>
    <x v="199"/>
    <s v="Tiramisu Desser"/>
    <n v="1"/>
    <n v="3.4"/>
    <n v="3.4"/>
    <s v="Card"/>
    <s v="M&amp;S"/>
    <s v="Sweets"/>
    <x v="4"/>
    <x v="0"/>
  </r>
  <r>
    <x v="199"/>
    <s v="Sake"/>
    <n v="1"/>
    <n v="14.38"/>
    <n v="14.38"/>
    <s v="Card"/>
    <s v="Costco"/>
    <s v="Beverage"/>
    <x v="1"/>
    <x v="0"/>
  </r>
  <r>
    <x v="200"/>
    <s v="Bus"/>
    <n v="2"/>
    <n v="1.65"/>
    <n v="3.3"/>
    <s v="Oyster Card"/>
    <s v="Tfl"/>
    <s v="Bus"/>
    <x v="0"/>
    <x v="1"/>
  </r>
  <r>
    <x v="200"/>
    <s v="Overground"/>
    <n v="2"/>
    <n v="1.8"/>
    <n v="3.6"/>
    <s v="Oyster Card"/>
    <s v="Tfl"/>
    <s v="Overground"/>
    <x v="0"/>
    <x v="1"/>
  </r>
  <r>
    <x v="201"/>
    <s v="Bus"/>
    <n v="2"/>
    <n v="1.65"/>
    <n v="3.3"/>
    <s v="Oyster Card"/>
    <s v="Tfl"/>
    <s v="Bus"/>
    <x v="0"/>
    <x v="1"/>
  </r>
  <r>
    <x v="201"/>
    <s v="Overground"/>
    <n v="2"/>
    <n v="1.8"/>
    <n v="3.6"/>
    <s v="Oyster Card"/>
    <s v="Tfl"/>
    <s v="Overground"/>
    <x v="0"/>
    <x v="1"/>
  </r>
  <r>
    <x v="201"/>
    <s v="Donuts"/>
    <n v="1"/>
    <n v="1"/>
    <n v="1"/>
    <s v="Card"/>
    <s v="Tesco"/>
    <s v="Dairy"/>
    <x v="1"/>
    <x v="1"/>
  </r>
  <r>
    <x v="201"/>
    <s v="Coffee"/>
    <n v="1"/>
    <n v="1.75"/>
    <n v="1.75"/>
    <s v="Card"/>
    <s v="BaxterStorey"/>
    <s v="café"/>
    <x v="4"/>
    <x v="0"/>
  </r>
  <r>
    <x v="201"/>
    <s v="Bus"/>
    <n v="1"/>
    <n v="1.65"/>
    <n v="1.65"/>
    <s v="Oyster Card"/>
    <s v="Tfl"/>
    <s v="Bus"/>
    <x v="0"/>
    <x v="0"/>
  </r>
  <r>
    <x v="201"/>
    <s v="Tube"/>
    <n v="1"/>
    <n v="2.7"/>
    <n v="2.7"/>
    <s v="Oyster Card"/>
    <s v="Tfl"/>
    <s v="Tube"/>
    <x v="0"/>
    <x v="0"/>
  </r>
  <r>
    <x v="201"/>
    <s v="Tube"/>
    <n v="1"/>
    <n v="5"/>
    <n v="5"/>
    <s v="Oyster Card"/>
    <s v="Tfl"/>
    <s v="Tube"/>
    <x v="0"/>
    <x v="0"/>
  </r>
  <r>
    <x v="202"/>
    <s v="Bus"/>
    <n v="2"/>
    <n v="1.65"/>
    <n v="3.3"/>
    <s v="Oyster Card"/>
    <s v="Tfl"/>
    <s v="Bus"/>
    <x v="0"/>
    <x v="1"/>
  </r>
  <r>
    <x v="202"/>
    <s v="Overground"/>
    <n v="2"/>
    <n v="1.8"/>
    <n v="3.6"/>
    <s v="Oyster Card"/>
    <s v="Tfl"/>
    <s v="Overground"/>
    <x v="0"/>
    <x v="1"/>
  </r>
  <r>
    <x v="202"/>
    <s v="Chicken Triple Sandwich"/>
    <n v="1"/>
    <n v="2.8"/>
    <n v="2.8"/>
    <s v="Card"/>
    <s v="Tesco"/>
    <s v="Ready Meal"/>
    <x v="1"/>
    <x v="1"/>
  </r>
  <r>
    <x v="202"/>
    <s v="Milk UHT Skim"/>
    <n v="1"/>
    <n v="0.89"/>
    <n v="0.89"/>
    <s v="Card"/>
    <s v="ALDI"/>
    <s v="Dairy"/>
    <x v="1"/>
    <x v="1"/>
  </r>
  <r>
    <x v="202"/>
    <s v="Onions"/>
    <n v="1"/>
    <n v="0.79"/>
    <n v="0.79"/>
    <s v="Card"/>
    <s v="ALDI"/>
    <s v="Vegetable"/>
    <x v="1"/>
    <x v="1"/>
  </r>
  <r>
    <x v="202"/>
    <s v="Apple Golden"/>
    <n v="1"/>
    <n v="1.39"/>
    <n v="1.39"/>
    <s v="Card"/>
    <s v="ALDI"/>
    <s v="Fruit"/>
    <x v="1"/>
    <x v="1"/>
  </r>
  <r>
    <x v="202"/>
    <s v="Beef &amp; Pork Mince"/>
    <n v="1"/>
    <n v="4.49"/>
    <n v="4.49"/>
    <s v="Card"/>
    <s v="ALDI"/>
    <s v="Meat"/>
    <x v="1"/>
    <x v="1"/>
  </r>
  <r>
    <x v="202"/>
    <s v="Sim card"/>
    <n v="1"/>
    <n v="10"/>
    <n v="10"/>
    <s v="Card"/>
    <s v="Voxi"/>
    <s v="Telecom"/>
    <x v="7"/>
    <x v="1"/>
  </r>
  <r>
    <x v="202"/>
    <s v="Sim card"/>
    <n v="1"/>
    <n v="10"/>
    <n v="10"/>
    <s v="Card"/>
    <s v="O2"/>
    <s v="Telecom"/>
    <x v="7"/>
    <x v="0"/>
  </r>
  <r>
    <x v="203"/>
    <s v="Coffee"/>
    <n v="1"/>
    <n v="1.75"/>
    <n v="1.75"/>
    <s v="Card"/>
    <s v="BaxterStorey"/>
    <s v="café"/>
    <x v="4"/>
    <x v="0"/>
  </r>
  <r>
    <x v="203"/>
    <s v="Bus"/>
    <n v="1"/>
    <n v="1.65"/>
    <n v="1.65"/>
    <s v="Oyster Card"/>
    <s v="Tfl"/>
    <s v="Bus"/>
    <x v="0"/>
    <x v="0"/>
  </r>
  <r>
    <x v="203"/>
    <s v="Tube"/>
    <n v="1"/>
    <n v="2.7"/>
    <n v="2.7"/>
    <s v="Oyster Card"/>
    <s v="Tfl"/>
    <s v="Tube"/>
    <x v="0"/>
    <x v="0"/>
  </r>
  <r>
    <x v="203"/>
    <s v="Tube"/>
    <n v="1"/>
    <n v="5"/>
    <n v="5"/>
    <s v="Oyster Card"/>
    <s v="Tfl"/>
    <s v="Tube"/>
    <x v="0"/>
    <x v="0"/>
  </r>
  <r>
    <x v="203"/>
    <s v="Bus"/>
    <n v="2"/>
    <n v="1.65"/>
    <n v="3.3"/>
    <s v="Oyster Card"/>
    <s v="Tfl"/>
    <s v="Bus"/>
    <x v="0"/>
    <x v="1"/>
  </r>
  <r>
    <x v="203"/>
    <s v="Overground"/>
    <n v="2"/>
    <n v="1.8"/>
    <n v="3.6"/>
    <s v="Oyster Card"/>
    <s v="Tfl"/>
    <s v="Overground"/>
    <x v="0"/>
    <x v="1"/>
  </r>
  <r>
    <x v="204"/>
    <s v="Bus"/>
    <n v="1"/>
    <n v="1.65"/>
    <n v="1.65"/>
    <s v="Oyster Card"/>
    <s v="Tfl"/>
    <s v="Bus"/>
    <x v="0"/>
    <x v="1"/>
  </r>
  <r>
    <x v="204"/>
    <s v="Overground"/>
    <n v="1"/>
    <n v="1.2"/>
    <n v="1.2"/>
    <s v="Oyster Card"/>
    <s v="Tfl"/>
    <s v="Overground"/>
    <x v="0"/>
    <x v="1"/>
  </r>
  <r>
    <x v="204"/>
    <s v="Tortilla Chips"/>
    <n v="1"/>
    <n v="0.97"/>
    <n v="0.97"/>
    <s v="Card"/>
    <s v="ALDI"/>
    <s v="Snack"/>
    <x v="1"/>
    <x v="1"/>
  </r>
  <r>
    <x v="204"/>
    <s v="Nuts Honey"/>
    <n v="1"/>
    <n v="0.97"/>
    <n v="0.97"/>
    <s v="Card"/>
    <s v="ALDI"/>
    <s v="Snack"/>
    <x v="1"/>
    <x v="1"/>
  </r>
  <r>
    <x v="204"/>
    <s v="Vegetable Oil"/>
    <n v="1"/>
    <n v="1.99"/>
    <n v="1.99"/>
    <s v="Card"/>
    <s v="ALDI"/>
    <s v="Dairy"/>
    <x v="1"/>
    <x v="1"/>
  </r>
  <r>
    <x v="204"/>
    <s v="Chicken Thigh 600g"/>
    <n v="1"/>
    <n v="2.9000000000000004"/>
    <n v="2.9000000000000004"/>
    <s v="Card"/>
    <s v="ALDI"/>
    <s v="Meat"/>
    <x v="1"/>
    <x v="1"/>
  </r>
  <r>
    <x v="204"/>
    <s v="Shein"/>
    <n v="1"/>
    <n v="10.5"/>
    <n v="10.5"/>
    <s v="Card"/>
    <s v="Shein"/>
    <s v="Clothes"/>
    <x v="5"/>
    <x v="0"/>
  </r>
  <r>
    <x v="205"/>
    <s v="Tube"/>
    <n v="1"/>
    <n v="2.0499999999999998"/>
    <n v="2.0499999999999998"/>
    <s v="Oyster Card"/>
    <s v="Tfl"/>
    <s v="Tube"/>
    <x v="0"/>
    <x v="0"/>
  </r>
  <r>
    <x v="205"/>
    <s v="Tube"/>
    <n v="1"/>
    <n v="1.7"/>
    <n v="1.7"/>
    <s v="Oyster Card"/>
    <s v="Tfl"/>
    <s v="Tube"/>
    <x v="0"/>
    <x v="0"/>
  </r>
  <r>
    <x v="205"/>
    <s v="Carnation"/>
    <n v="1"/>
    <n v="0.85"/>
    <n v="0.85"/>
    <s v="Card"/>
    <s v="ASDA"/>
    <s v="Other Grocery"/>
    <x v="1"/>
    <x v="1"/>
  </r>
  <r>
    <x v="205"/>
    <s v="Stock cubes"/>
    <n v="1"/>
    <n v="2.65"/>
    <n v="2.65"/>
    <s v="Card"/>
    <s v="ASDA"/>
    <s v="Spice"/>
    <x v="1"/>
    <x v="1"/>
  </r>
  <r>
    <x v="205"/>
    <s v="Curry Paste"/>
    <n v="1"/>
    <n v="3.25"/>
    <n v="3.25"/>
    <s v="Card"/>
    <s v="ASDA"/>
    <s v="Sauce"/>
    <x v="1"/>
    <x v="1"/>
  </r>
  <r>
    <x v="205"/>
    <s v="Mushrooms"/>
    <n v="1"/>
    <n v="1"/>
    <n v="1"/>
    <s v="Card"/>
    <s v="ASDA"/>
    <s v="Vegetable"/>
    <x v="1"/>
    <x v="1"/>
  </r>
  <r>
    <x v="205"/>
    <s v="Squash Double"/>
    <n v="1"/>
    <n v="0.89"/>
    <n v="0.89"/>
    <s v="Card"/>
    <s v="ALDI"/>
    <s v="Beverage"/>
    <x v="1"/>
    <x v="0"/>
  </r>
  <r>
    <x v="205"/>
    <s v="Bread White"/>
    <n v="1"/>
    <n v="1.4"/>
    <n v="1.4"/>
    <s v="Card"/>
    <s v="ALDI"/>
    <s v="Dairy"/>
    <x v="1"/>
    <x v="0"/>
  </r>
  <r>
    <x v="205"/>
    <s v="Cola 6x330ml"/>
    <n v="1"/>
    <n v="1.49"/>
    <n v="1.49"/>
    <s v="Card"/>
    <s v="ALDI"/>
    <s v="Beverage"/>
    <x v="1"/>
    <x v="0"/>
  </r>
  <r>
    <x v="205"/>
    <s v="Oranges Large"/>
    <n v="1"/>
    <n v="1.89"/>
    <n v="1.89"/>
    <s v="Card"/>
    <s v="ALDI"/>
    <s v="Fruit"/>
    <x v="1"/>
    <x v="0"/>
  </r>
  <r>
    <x v="205"/>
    <s v="Lemons"/>
    <n v="2"/>
    <n v="0.55000000000000004"/>
    <n v="1.1000000000000001"/>
    <s v="Card"/>
    <s v="ALDI"/>
    <s v="Fruit"/>
    <x v="1"/>
    <x v="0"/>
  </r>
  <r>
    <x v="205"/>
    <s v="Apples mini"/>
    <n v="1"/>
    <n v="0.59"/>
    <n v="0.59"/>
    <s v="Card"/>
    <s v="ALDI"/>
    <s v="Fruit"/>
    <x v="1"/>
    <x v="0"/>
  </r>
  <r>
    <x v="205"/>
    <s v="Shower Gel"/>
    <n v="1"/>
    <n v="1.25"/>
    <n v="1.25"/>
    <s v="Card"/>
    <s v="Morrisons"/>
    <s v="Toiletries"/>
    <x v="3"/>
    <x v="1"/>
  </r>
  <r>
    <x v="205"/>
    <s v="Savers Spaghetti"/>
    <n v="3"/>
    <n v="0.28000000000000003"/>
    <n v="0.84000000000000008"/>
    <s v="Card"/>
    <s v="Morrisons"/>
    <s v="Staple"/>
    <x v="1"/>
    <x v="1"/>
  </r>
  <r>
    <x v="205"/>
    <s v="Tea"/>
    <n v="1"/>
    <n v="25.48"/>
    <n v="25.48"/>
    <s v="Card"/>
    <s v="Granger &amp; Co."/>
    <s v="Western cuisine"/>
    <x v="4"/>
    <x v="0"/>
  </r>
  <r>
    <x v="205"/>
    <s v="Carnation Milk"/>
    <n v="1"/>
    <n v="1.59"/>
    <n v="1.59"/>
    <s v="Card"/>
    <s v="Londis"/>
    <s v="Other Grocery"/>
    <x v="1"/>
    <x v="1"/>
  </r>
  <r>
    <x v="205"/>
    <s v="WR Tiramisu"/>
    <n v="1"/>
    <n v="3.3"/>
    <n v="3.3"/>
    <s v="Card"/>
    <s v="Waitrose"/>
    <s v="Sweets"/>
    <x v="4"/>
    <x v="0"/>
  </r>
  <r>
    <x v="205"/>
    <s v="WR Panna Cotta"/>
    <n v="1"/>
    <n v="2.15"/>
    <n v="2.15"/>
    <s v="Card"/>
    <s v="Waitrose"/>
    <s v="Sweets"/>
    <x v="4"/>
    <x v="0"/>
  </r>
  <r>
    <x v="205"/>
    <s v="Uber"/>
    <n v="1"/>
    <n v="13.25"/>
    <n v="13.25"/>
    <s v="Card"/>
    <s v="Uber"/>
    <s v="Uber"/>
    <x v="0"/>
    <x v="0"/>
  </r>
  <r>
    <x v="206"/>
    <s v="Council tax"/>
    <n v="1"/>
    <n v="147"/>
    <n v="147"/>
    <s v="Card"/>
    <s v="Council"/>
    <s v="Council tax"/>
    <x v="7"/>
    <x v="0"/>
  </r>
  <r>
    <x v="206"/>
    <s v="Bus"/>
    <n v="2"/>
    <n v="1.65"/>
    <n v="3.3"/>
    <s v="Oyster Card"/>
    <s v="Tfl"/>
    <s v="Bus"/>
    <x v="0"/>
    <x v="1"/>
  </r>
  <r>
    <x v="206"/>
    <s v="Overground"/>
    <n v="2"/>
    <n v="1.8"/>
    <n v="3.6"/>
    <s v="Oyster Card"/>
    <s v="Tfl"/>
    <s v="Overground"/>
    <x v="0"/>
    <x v="1"/>
  </r>
  <r>
    <x v="206"/>
    <s v="Tesco Cheese Roll 2 pk"/>
    <n v="1"/>
    <n v="1"/>
    <n v="1"/>
    <s v="Card"/>
    <s v="Tesco"/>
    <s v="Pastry"/>
    <x v="1"/>
    <x v="1"/>
  </r>
  <r>
    <x v="206"/>
    <s v="Basil"/>
    <n v="1"/>
    <n v="0.55000000000000004"/>
    <n v="0.55000000000000004"/>
    <s v="Card"/>
    <s v="ASDA"/>
    <s v="Spice"/>
    <x v="1"/>
    <x v="0"/>
  </r>
  <r>
    <x v="206"/>
    <s v="Biscuits"/>
    <n v="2"/>
    <n v="1.5"/>
    <n v="3"/>
    <s v="Card"/>
    <s v="ASDA"/>
    <s v="Snack"/>
    <x v="1"/>
    <x v="0"/>
  </r>
  <r>
    <x v="206"/>
    <s v="Eggs"/>
    <n v="1"/>
    <n v="3.5"/>
    <n v="3.5"/>
    <s v="Card"/>
    <s v="ASDA"/>
    <s v="Dairy"/>
    <x v="1"/>
    <x v="0"/>
  </r>
  <r>
    <x v="206"/>
    <s v="Beans"/>
    <n v="1"/>
    <n v="1"/>
    <n v="1"/>
    <s v="Card"/>
    <s v="ASDA"/>
    <s v="Vegetable"/>
    <x v="1"/>
    <x v="0"/>
  </r>
  <r>
    <x v="206"/>
    <s v="White Cabbage"/>
    <n v="1"/>
    <n v="0.61"/>
    <n v="0.61"/>
    <s v="Card"/>
    <s v="ALDI"/>
    <s v="Vegetable"/>
    <x v="1"/>
    <x v="0"/>
  </r>
  <r>
    <x v="206"/>
    <s v="Pork Mince 5% Fat"/>
    <n v="1"/>
    <n v="2.35"/>
    <n v="2.35"/>
    <s v="Card"/>
    <s v="ALDI"/>
    <s v="Meat"/>
    <x v="1"/>
    <x v="0"/>
  </r>
  <r>
    <x v="206"/>
    <s v="Chicken Tights 1kg"/>
    <n v="1"/>
    <n v="2.85"/>
    <n v="2.85"/>
    <s v="Card"/>
    <s v="ALDI"/>
    <s v="Meat"/>
    <x v="1"/>
    <x v="0"/>
  </r>
  <r>
    <x v="207"/>
    <s v="Bus"/>
    <n v="2"/>
    <n v="1.65"/>
    <n v="3.3"/>
    <s v="Oyster Card"/>
    <s v="Tfl"/>
    <s v="Bus"/>
    <x v="0"/>
    <x v="1"/>
  </r>
  <r>
    <x v="207"/>
    <s v="Overground"/>
    <n v="2"/>
    <n v="1.8"/>
    <n v="3.6"/>
    <s v="Oyster Card"/>
    <s v="Tfl"/>
    <s v="Overground"/>
    <x v="0"/>
    <x v="1"/>
  </r>
  <r>
    <x v="207"/>
    <s v="Mai Thai Jasmine Rice"/>
    <n v="1"/>
    <n v="7"/>
    <n v="7"/>
    <s v="Card"/>
    <s v="Sainsbury's"/>
    <s v="Staple"/>
    <x v="1"/>
    <x v="1"/>
  </r>
  <r>
    <x v="208"/>
    <s v="Spotify"/>
    <n v="1"/>
    <n v="9.8000000000000007"/>
    <n v="9.8000000000000007"/>
    <s v="Card"/>
    <s v="Spotify"/>
    <s v="spotify"/>
    <x v="11"/>
    <x v="0"/>
  </r>
  <r>
    <x v="208"/>
    <s v="Bus"/>
    <n v="2"/>
    <n v="1.65"/>
    <n v="3.3"/>
    <s v="Oyster Card"/>
    <s v="Tfl"/>
    <s v="Bus"/>
    <x v="0"/>
    <x v="1"/>
  </r>
  <r>
    <x v="208"/>
    <s v="Overground"/>
    <n v="2"/>
    <n v="1.8"/>
    <n v="3.6"/>
    <s v="Oyster Card"/>
    <s v="Tfl"/>
    <s v="Overground"/>
    <x v="0"/>
    <x v="1"/>
  </r>
  <r>
    <x v="208"/>
    <s v="Egg Mayo Sandwich"/>
    <n v="1"/>
    <n v="2"/>
    <n v="2"/>
    <s v="Card"/>
    <s v="Tesco"/>
    <s v="Ready Meal"/>
    <x v="1"/>
    <x v="1"/>
  </r>
  <r>
    <x v="208"/>
    <s v="Sandwich"/>
    <n v="1"/>
    <n v="1.1499999999999999"/>
    <n v="1.1499999999999999"/>
    <s v="Card"/>
    <s v="ALDI"/>
    <s v="Ready Meal"/>
    <x v="1"/>
    <x v="1"/>
  </r>
  <r>
    <x v="208"/>
    <s v="Yogurt 500g"/>
    <n v="1"/>
    <n v="0.85"/>
    <n v="0.85"/>
    <s v="Card"/>
    <s v="ALDI"/>
    <s v="Dairy"/>
    <x v="1"/>
    <x v="1"/>
  </r>
  <r>
    <x v="208"/>
    <s v="Onions"/>
    <n v="1"/>
    <n v="0.79"/>
    <n v="0.79"/>
    <s v="Card"/>
    <s v="ALDI"/>
    <s v="Vegetable"/>
    <x v="1"/>
    <x v="1"/>
  </r>
  <r>
    <x v="209"/>
    <s v="Rent"/>
    <n v="1"/>
    <n v="616.66666666666663"/>
    <n v="616.66666666666663"/>
    <s v="Card"/>
    <s v="N/A"/>
    <s v="Rental"/>
    <x v="8"/>
    <x v="0"/>
  </r>
  <r>
    <x v="209"/>
    <s v="Rent"/>
    <n v="1"/>
    <n v="783.33333333333337"/>
    <n v="783.33333333333337"/>
    <s v="Card"/>
    <s v="N/A"/>
    <s v="Rental"/>
    <x v="8"/>
    <x v="1"/>
  </r>
  <r>
    <x v="209"/>
    <s v="Bus"/>
    <n v="2"/>
    <n v="1.65"/>
    <n v="3.3"/>
    <s v="Oyster Card"/>
    <s v="Tfl"/>
    <s v="Bus"/>
    <x v="0"/>
    <x v="1"/>
  </r>
  <r>
    <x v="209"/>
    <s v="Overground"/>
    <n v="2"/>
    <n v="1.8"/>
    <n v="3.6"/>
    <s v="Oyster Card"/>
    <s v="Tfl"/>
    <s v="Overground"/>
    <x v="0"/>
    <x v="1"/>
  </r>
  <r>
    <x v="209"/>
    <s v="Bus"/>
    <n v="1"/>
    <n v="1.65"/>
    <n v="1.65"/>
    <s v="Oyster Card"/>
    <s v="Tfl"/>
    <s v="Bus"/>
    <x v="0"/>
    <x v="0"/>
  </r>
  <r>
    <x v="209"/>
    <s v="Tube"/>
    <n v="1"/>
    <n v="2.7"/>
    <n v="2.7"/>
    <s v="Oyster Card"/>
    <s v="Tfl"/>
    <s v="Tube"/>
    <x v="0"/>
    <x v="0"/>
  </r>
  <r>
    <x v="209"/>
    <s v="Tube"/>
    <n v="1"/>
    <n v="5"/>
    <n v="5"/>
    <s v="Oyster Card"/>
    <s v="Tfl"/>
    <s v="Tube"/>
    <x v="0"/>
    <x v="0"/>
  </r>
  <r>
    <x v="209"/>
    <s v="Lunch"/>
    <n v="1"/>
    <n v="18.989999999999998"/>
    <n v="18.989999999999998"/>
    <s v="Card"/>
    <s v="The Pheasant"/>
    <s v="Western cuisine"/>
    <x v="4"/>
    <x v="0"/>
  </r>
  <r>
    <x v="209"/>
    <s v="Gift to colleague"/>
    <n v="1"/>
    <n v="10"/>
    <n v="10"/>
    <s v="Bank Transfer"/>
    <s v="N/A"/>
    <s v="gift"/>
    <x v="6"/>
    <x v="0"/>
  </r>
  <r>
    <x v="210"/>
    <s v="Bus"/>
    <n v="1"/>
    <n v="1.2"/>
    <n v="1.2"/>
    <s v="Oyster Card"/>
    <s v="Tfl"/>
    <s v="Bus"/>
    <x v="0"/>
    <x v="1"/>
  </r>
  <r>
    <x v="210"/>
    <s v="Bus"/>
    <n v="2"/>
    <n v="1.65"/>
    <n v="3.3"/>
    <s v="Oyster Card"/>
    <s v="Tfl"/>
    <s v="Bus"/>
    <x v="0"/>
    <x v="0"/>
  </r>
  <r>
    <x v="210"/>
    <s v="Tube"/>
    <n v="2"/>
    <n v="2.7"/>
    <n v="5.4"/>
    <s v="Oyster Card"/>
    <s v="Tfl"/>
    <s v="Tube"/>
    <x v="0"/>
    <x v="0"/>
  </r>
  <r>
    <x v="210"/>
    <s v="Chocolate Mtim"/>
    <n v="1"/>
    <n v="4.75"/>
    <n v="4.75"/>
    <s v="Card"/>
    <s v="M&amp;S"/>
    <s v="Sweets"/>
    <x v="4"/>
    <x v="0"/>
  </r>
  <r>
    <x v="210"/>
    <s v="BJ Pickled fish condiment"/>
    <n v="1"/>
    <n v="2.09"/>
    <n v="2.09"/>
    <s v="Card"/>
    <s v="Loon Fung"/>
    <s v="Other Grocery"/>
    <x v="1"/>
    <x v="0"/>
  </r>
  <r>
    <x v="210"/>
    <s v="Dinner"/>
    <n v="1"/>
    <n v="17.350000000000001"/>
    <n v="17.350000000000001"/>
    <s v="Card"/>
    <s v="KFC"/>
    <s v="Fast Food"/>
    <x v="4"/>
    <x v="1"/>
  </r>
  <r>
    <x v="211"/>
    <s v="Biscuits"/>
    <n v="2"/>
    <n v="1.5"/>
    <n v="3"/>
    <s v="Card"/>
    <s v="ASDA"/>
    <s v="gift"/>
    <x v="6"/>
    <x v="1"/>
  </r>
  <r>
    <x v="211"/>
    <s v="Lassi"/>
    <n v="1"/>
    <n v="1.25"/>
    <n v="1.25"/>
    <s v="Card"/>
    <s v="ASDA"/>
    <s v="Beverage"/>
    <x v="1"/>
    <x v="1"/>
  </r>
  <r>
    <x v="211"/>
    <s v="Chillies"/>
    <n v="1"/>
    <n v="0.35"/>
    <n v="0.35"/>
    <s v="Card"/>
    <s v="ASDA"/>
    <s v="Spice"/>
    <x v="1"/>
    <x v="1"/>
  </r>
  <r>
    <x v="211"/>
    <s v="Lettuce"/>
    <n v="1"/>
    <n v="1.25"/>
    <n v="1.25"/>
    <s v="Card"/>
    <s v="ASDA"/>
    <s v="Vegetable"/>
    <x v="1"/>
    <x v="1"/>
  </r>
  <r>
    <x v="211"/>
    <s v="Lunch Box"/>
    <n v="1"/>
    <n v="1.5"/>
    <n v="1.5"/>
    <s v="Card"/>
    <s v="ASDA"/>
    <s v="Kitchen ware"/>
    <x v="9"/>
    <x v="1"/>
  </r>
  <r>
    <x v="211"/>
    <s v="Pop-nik Sweet corn"/>
    <n v="1"/>
    <n v="1.25"/>
    <n v="1.25"/>
    <s v="Card"/>
    <s v="Loon Fung"/>
    <s v="Snack"/>
    <x v="1"/>
    <x v="1"/>
  </r>
  <r>
    <x v="211"/>
    <s v="Firm beancurd"/>
    <n v="1"/>
    <n v="1.75"/>
    <n v="1.75"/>
    <s v="Card"/>
    <s v="Loon Fung"/>
    <s v="Other Grocery"/>
    <x v="1"/>
    <x v="1"/>
  </r>
  <r>
    <x v="211"/>
    <s v="Lotus Biscoff/180G Crumb"/>
    <n v="1"/>
    <n v="2.99"/>
    <n v="2.99"/>
    <s v="Card"/>
    <s v="B&amp;M"/>
    <s v="gift"/>
    <x v="6"/>
    <x v="0"/>
  </r>
  <r>
    <x v="211"/>
    <s v="Kinder Mini Fig/6pk"/>
    <n v="1"/>
    <n v="1.79"/>
    <n v="1.79"/>
    <s v="Card"/>
    <s v="B&amp;M"/>
    <s v="Snack"/>
    <x v="1"/>
    <x v="0"/>
  </r>
  <r>
    <x v="211"/>
    <s v="Sensations Crisps"/>
    <n v="1"/>
    <n v="1.99"/>
    <n v="1.99"/>
    <s v="Card"/>
    <s v="B&amp;M"/>
    <s v="Snack"/>
    <x v="1"/>
    <x v="0"/>
  </r>
  <r>
    <x v="211"/>
    <s v="Haircut"/>
    <n v="1"/>
    <n v="17"/>
    <n v="17"/>
    <s v="Cash"/>
    <s v="Instyle"/>
    <s v="haircut"/>
    <x v="6"/>
    <x v="1"/>
  </r>
  <r>
    <x v="212"/>
    <s v="Biscuits"/>
    <n v="2"/>
    <n v="1"/>
    <n v="2"/>
    <s v="Card"/>
    <s v="ASDA"/>
    <s v="gift"/>
    <x v="6"/>
    <x v="1"/>
  </r>
  <r>
    <x v="212"/>
    <s v="Biscuits"/>
    <n v="2"/>
    <n v="1.5"/>
    <n v="3"/>
    <s v="Card"/>
    <s v="ASDA"/>
    <s v="gift"/>
    <x v="6"/>
    <x v="1"/>
  </r>
  <r>
    <x v="212"/>
    <s v="Crisps"/>
    <n v="2"/>
    <n v="1.75"/>
    <n v="3.5"/>
    <s v="Card"/>
    <s v="ASDA"/>
    <s v="gift"/>
    <x v="6"/>
    <x v="1"/>
  </r>
  <r>
    <x v="212"/>
    <s v="Baking Potato"/>
    <n v="1"/>
    <n v="0.23"/>
    <n v="0.23"/>
    <s v="Card"/>
    <s v="ALDI"/>
    <s v="Staple"/>
    <x v="1"/>
    <x v="1"/>
  </r>
  <r>
    <x v="212"/>
    <s v="Carrots 500g"/>
    <n v="1"/>
    <n v="0.28000000000000003"/>
    <n v="0.28000000000000003"/>
    <s v="Card"/>
    <s v="ALDI"/>
    <s v="Vegetable"/>
    <x v="1"/>
    <x v="1"/>
  </r>
  <r>
    <x v="212"/>
    <s v="Pork Mince 5% Fat"/>
    <n v="1"/>
    <n v="2.35"/>
    <n v="2.35"/>
    <s v="Card"/>
    <s v="ALDI"/>
    <s v="Meat"/>
    <x v="1"/>
    <x v="1"/>
  </r>
  <r>
    <x v="212"/>
    <s v="Borccoli 1kg"/>
    <n v="1"/>
    <n v="1.05"/>
    <n v="1.05"/>
    <s v="Card"/>
    <s v="ALDI"/>
    <s v="Frozen Food"/>
    <x v="1"/>
    <x v="1"/>
  </r>
  <r>
    <x v="212"/>
    <s v="Air Ticket to Hong Kong"/>
    <n v="2"/>
    <n v="311.81"/>
    <n v="623.62"/>
    <s v="Card"/>
    <s v="British Airways"/>
    <s v="Air Ticket"/>
    <x v="12"/>
    <x v="1"/>
  </r>
  <r>
    <x v="213"/>
    <s v="Bus"/>
    <n v="1"/>
    <n v="1.75"/>
    <n v="1.75"/>
    <s v="Oyster Card"/>
    <s v="Tfl"/>
    <s v="Bus"/>
    <x v="0"/>
    <x v="1"/>
  </r>
  <r>
    <x v="213"/>
    <s v="Overground"/>
    <n v="2"/>
    <n v="1.9"/>
    <n v="3.8"/>
    <s v="Oyster Card"/>
    <s v="Tfl"/>
    <s v="Overground"/>
    <x v="0"/>
    <x v="1"/>
  </r>
  <r>
    <x v="213"/>
    <s v="Bus"/>
    <n v="1"/>
    <n v="1.65"/>
    <n v="1.65"/>
    <s v="Oyster Card"/>
    <s v="Tfl"/>
    <s v="Bus"/>
    <x v="0"/>
    <x v="1"/>
  </r>
  <r>
    <x v="213"/>
    <s v="Bus"/>
    <n v="1"/>
    <n v="1.75"/>
    <n v="1.75"/>
    <s v="Oyster Card"/>
    <s v="Tfl"/>
    <s v="Bus"/>
    <x v="0"/>
    <x v="0"/>
  </r>
  <r>
    <x v="213"/>
    <s v="Tube"/>
    <n v="1"/>
    <n v="2.8"/>
    <n v="2.8"/>
    <s v="Oyster Card"/>
    <s v="Tfl"/>
    <s v="Tube"/>
    <x v="0"/>
    <x v="0"/>
  </r>
  <r>
    <x v="213"/>
    <s v="Tube"/>
    <n v="1"/>
    <n v="5.0999999999999996"/>
    <n v="5.0999999999999996"/>
    <s v="Oyster Card"/>
    <s v="Tfl"/>
    <s v="Tube"/>
    <x v="0"/>
    <x v="0"/>
  </r>
  <r>
    <x v="213"/>
    <s v="Cheese Bun"/>
    <n v="1"/>
    <n v="1"/>
    <n v="1"/>
    <s v="Card"/>
    <s v="Tesco"/>
    <s v="Pastry"/>
    <x v="1"/>
    <x v="1"/>
  </r>
  <r>
    <x v="213"/>
    <s v="Chocolate Cookies"/>
    <n v="1"/>
    <n v="2.1800000000000002"/>
    <n v="2.1800000000000002"/>
    <s v="Card"/>
    <s v="LIDL"/>
    <s v="Snack"/>
    <x v="1"/>
    <x v="1"/>
  </r>
  <r>
    <x v="213"/>
    <s v="Coffee"/>
    <n v="1"/>
    <n v="1.75"/>
    <n v="1.75"/>
    <s v="Card"/>
    <s v="BaxterStorey"/>
    <s v="café"/>
    <x v="4"/>
    <x v="0"/>
  </r>
  <r>
    <x v="214"/>
    <s v="Bus"/>
    <n v="1"/>
    <n v="1.75"/>
    <n v="1.75"/>
    <s v="Oyster Card"/>
    <s v="Tfl"/>
    <s v="Bus"/>
    <x v="0"/>
    <x v="1"/>
  </r>
  <r>
    <x v="214"/>
    <s v="Overground"/>
    <n v="1"/>
    <n v="1.9"/>
    <n v="1.9"/>
    <s v="Oyster Card"/>
    <s v="Tfl"/>
    <s v="Overground"/>
    <x v="0"/>
    <x v="1"/>
  </r>
  <r>
    <x v="214"/>
    <s v="Overground"/>
    <n v="1"/>
    <n v="1.1499999999999999"/>
    <n v="1.1499999999999999"/>
    <s v="Oyster Card"/>
    <s v="Tfl"/>
    <s v="Overground"/>
    <x v="0"/>
    <x v="1"/>
  </r>
  <r>
    <x v="214"/>
    <s v="Tube"/>
    <n v="1"/>
    <n v="1.35"/>
    <n v="1.35"/>
    <s v="Oyster Card"/>
    <s v="Tfl"/>
    <s v="Tube"/>
    <x v="0"/>
    <x v="1"/>
  </r>
  <r>
    <x v="214"/>
    <s v="Coffee"/>
    <n v="1"/>
    <n v="12.7"/>
    <n v="12.7"/>
    <s v="Card"/>
    <s v="Starbucks"/>
    <s v="café"/>
    <x v="4"/>
    <x v="1"/>
  </r>
  <r>
    <x v="214"/>
    <s v="Water"/>
    <n v="1"/>
    <n v="2.59"/>
    <n v="2.59"/>
    <s v="Card"/>
    <s v="WHSmith"/>
    <s v="Beverage"/>
    <x v="1"/>
    <x v="0"/>
  </r>
  <r>
    <x v="215"/>
    <s v="Air Ticket to London"/>
    <n v="2"/>
    <n v="210"/>
    <n v="420"/>
    <s v="Card"/>
    <s v="British Airways"/>
    <s v="Air Ticket"/>
    <x v="12"/>
    <x v="1"/>
  </r>
  <r>
    <x v="216"/>
    <s v="iCloud"/>
    <n v="1"/>
    <n v="2.4900000000000002"/>
    <n v="2.4900000000000002"/>
    <s v="Card"/>
    <s v="Apple"/>
    <s v="cloud"/>
    <x v="11"/>
    <x v="0"/>
  </r>
  <r>
    <x v="217"/>
    <s v="Uber"/>
    <n v="1"/>
    <n v="56.95"/>
    <n v="56.95"/>
    <s v="Card"/>
    <s v="Uber"/>
    <s v="Uber"/>
    <x v="0"/>
    <x v="0"/>
  </r>
  <r>
    <x v="217"/>
    <s v="Bus"/>
    <n v="1"/>
    <n v="1.75"/>
    <n v="1.75"/>
    <s v="Oyster Card"/>
    <s v="Tfl"/>
    <s v="Bus"/>
    <x v="0"/>
    <x v="1"/>
  </r>
  <r>
    <x v="217"/>
    <s v="Overground"/>
    <n v="1"/>
    <n v="1.1499999999999999"/>
    <n v="1.1499999999999999"/>
    <s v="Oyster Card"/>
    <s v="Tfl"/>
    <s v="Overground"/>
    <x v="0"/>
    <x v="1"/>
  </r>
  <r>
    <x v="217"/>
    <s v="Overground"/>
    <n v="1"/>
    <n v="1.9"/>
    <n v="1.9"/>
    <s v="Oyster Card"/>
    <s v="Tfl"/>
    <s v="Overground"/>
    <x v="0"/>
    <x v="1"/>
  </r>
  <r>
    <x v="217"/>
    <s v="Bus"/>
    <n v="1"/>
    <n v="0.5"/>
    <n v="0.5"/>
    <s v="Oyster Card"/>
    <s v="Tfl"/>
    <s v="Overground"/>
    <x v="0"/>
    <x v="1"/>
  </r>
  <r>
    <x v="217"/>
    <s v="Thai Red Chicken Curry Rice"/>
    <n v="1"/>
    <n v="3.45"/>
    <n v="3.45"/>
    <s v="Card"/>
    <s v="Tesco"/>
    <s v="Ready Meal"/>
    <x v="1"/>
    <x v="1"/>
  </r>
  <r>
    <x v="218"/>
    <s v="Internet"/>
    <n v="1"/>
    <n v="35"/>
    <n v="35"/>
    <s v="Card"/>
    <s v="Hyperoptic"/>
    <s v="Internet"/>
    <x v="7"/>
    <x v="0"/>
  </r>
  <r>
    <x v="218"/>
    <s v="Bus"/>
    <n v="1"/>
    <n v="1.75"/>
    <n v="1.75"/>
    <s v="Oyster Card"/>
    <s v="Tfl"/>
    <s v="Bus"/>
    <x v="0"/>
    <x v="1"/>
  </r>
  <r>
    <x v="218"/>
    <s v="Overground"/>
    <n v="2"/>
    <n v="1.9"/>
    <n v="3.8"/>
    <s v="Oyster Card"/>
    <s v="Tfl"/>
    <s v="Overground"/>
    <x v="0"/>
    <x v="1"/>
  </r>
  <r>
    <x v="218"/>
    <s v="Bus"/>
    <n v="1"/>
    <n v="1.65"/>
    <n v="1.65"/>
    <s v="Oyster Card"/>
    <s v="Tfl"/>
    <s v="Bus"/>
    <x v="0"/>
    <x v="1"/>
  </r>
  <r>
    <x v="218"/>
    <s v="Chicken Jalfrezi"/>
    <n v="1"/>
    <n v="3.45"/>
    <n v="3.45"/>
    <s v="Card"/>
    <s v="Tesco"/>
    <s v="Ready Meal"/>
    <x v="1"/>
    <x v="1"/>
  </r>
  <r>
    <x v="218"/>
    <s v="Vo5 Conditioner"/>
    <n v="2"/>
    <n v="1"/>
    <n v="2"/>
    <s v="Card"/>
    <s v="Wilko"/>
    <s v="Toiletries"/>
    <x v="3"/>
    <x v="0"/>
  </r>
  <r>
    <x v="218"/>
    <s v="Cheese"/>
    <n v="1"/>
    <n v="1.6"/>
    <n v="1.6"/>
    <s v="Card"/>
    <s v="ASDA"/>
    <s v="Dairy"/>
    <x v="1"/>
    <x v="0"/>
  </r>
  <r>
    <x v="218"/>
    <s v="UHT Milk"/>
    <n v="1"/>
    <n v="1.1499999999999999"/>
    <n v="1.1499999999999999"/>
    <s v="Card"/>
    <s v="ASDA"/>
    <s v="Dairy"/>
    <x v="1"/>
    <x v="0"/>
  </r>
  <r>
    <x v="218"/>
    <s v="Mushrooms Chestnut"/>
    <n v="1"/>
    <n v="0.95"/>
    <n v="0.95"/>
    <s v="Card"/>
    <s v="ALDI"/>
    <s v="Vegetable"/>
    <x v="1"/>
    <x v="0"/>
  </r>
  <r>
    <x v="218"/>
    <s v="Juice Orange 1L"/>
    <n v="1"/>
    <n v="0.85"/>
    <n v="0.85"/>
    <s v="Card"/>
    <s v="ALDI"/>
    <s v="Beverage"/>
    <x v="1"/>
    <x v="0"/>
  </r>
  <r>
    <x v="218"/>
    <s v="Iceberg lettuce"/>
    <n v="1"/>
    <n v="0.65"/>
    <n v="0.65"/>
    <s v="Card"/>
    <s v="ALDI"/>
    <s v="Vegetable"/>
    <x v="1"/>
    <x v="0"/>
  </r>
  <r>
    <x v="218"/>
    <s v="Shallots"/>
    <n v="1"/>
    <n v="0.99"/>
    <n v="0.99"/>
    <s v="Card"/>
    <s v="ALDI"/>
    <s v="Vegetable"/>
    <x v="1"/>
    <x v="0"/>
  </r>
  <r>
    <x v="218"/>
    <s v="Crispy Leaf Salad"/>
    <n v="1"/>
    <n v="0.6"/>
    <n v="0.6"/>
    <s v="Card"/>
    <s v="ALDI"/>
    <s v="Vegetable"/>
    <x v="1"/>
    <x v="0"/>
  </r>
  <r>
    <x v="218"/>
    <s v="Mixed Leaf Salad"/>
    <n v="1"/>
    <n v="0.6"/>
    <n v="0.6"/>
    <s v="Card"/>
    <s v="ALDI"/>
    <s v="Vegetable"/>
    <x v="1"/>
    <x v="0"/>
  </r>
  <r>
    <x v="218"/>
    <s v="Crème fraiche"/>
    <n v="1"/>
    <n v="1.05"/>
    <n v="1.05"/>
    <s v="Card"/>
    <s v="ALDI"/>
    <s v="Dairy"/>
    <x v="1"/>
    <x v="0"/>
  </r>
  <r>
    <x v="218"/>
    <s v="Grapes White"/>
    <n v="1"/>
    <n v="1.79"/>
    <n v="1.79"/>
    <s v="Card"/>
    <s v="ALDI"/>
    <s v="Fruit"/>
    <x v="1"/>
    <x v="0"/>
  </r>
  <r>
    <x v="218"/>
    <s v="Pork Shldr Stks"/>
    <n v="1"/>
    <n v="3.79"/>
    <n v="3.79"/>
    <s v="Card"/>
    <s v="ALDI"/>
    <s v="Meat"/>
    <x v="1"/>
    <x v="0"/>
  </r>
  <r>
    <x v="218"/>
    <s v="E/E Baby Plum"/>
    <n v="1"/>
    <n v="0.69"/>
    <n v="0.69"/>
    <s v="Card"/>
    <s v="ALDI"/>
    <s v="Vegetable"/>
    <x v="1"/>
    <x v="0"/>
  </r>
  <r>
    <x v="218"/>
    <s v="Seafood Sticks"/>
    <n v="1"/>
    <n v="0.89"/>
    <n v="0.89"/>
    <s v="Card"/>
    <s v="ALDI"/>
    <s v="Frozen Food"/>
    <x v="1"/>
    <x v="0"/>
  </r>
  <r>
    <x v="218"/>
    <s v="Lemons"/>
    <n v="1"/>
    <n v="0.55000000000000004"/>
    <n v="0.55000000000000004"/>
    <s v="Card"/>
    <s v="ALDI"/>
    <s v="Fruit"/>
    <x v="1"/>
    <x v="0"/>
  </r>
  <r>
    <x v="219"/>
    <s v="Bus"/>
    <n v="1"/>
    <n v="1.75"/>
    <n v="1.75"/>
    <s v="Oyster Card"/>
    <s v="Tfl"/>
    <s v="Bus"/>
    <x v="0"/>
    <x v="1"/>
  </r>
  <r>
    <x v="219"/>
    <s v="Overground"/>
    <n v="2"/>
    <n v="1.9"/>
    <n v="3.8"/>
    <s v="Oyster Card"/>
    <s v="Tfl"/>
    <s v="Overground"/>
    <x v="0"/>
    <x v="1"/>
  </r>
  <r>
    <x v="219"/>
    <s v="Bus"/>
    <n v="1"/>
    <n v="1.65"/>
    <n v="1.65"/>
    <s v="Oyster Card"/>
    <s v="Tfl"/>
    <s v="Bus"/>
    <x v="0"/>
    <x v="1"/>
  </r>
  <r>
    <x v="219"/>
    <s v="Thai Green Chicken Curry Rice"/>
    <n v="1"/>
    <n v="3.45"/>
    <n v="3.45"/>
    <s v="Card"/>
    <s v="Tesco"/>
    <s v="Ready Meal"/>
    <x v="1"/>
    <x v="1"/>
  </r>
  <r>
    <x v="219"/>
    <s v="Bread White"/>
    <n v="1"/>
    <n v="1.4"/>
    <n v="1.4"/>
    <s v="Card"/>
    <s v="ALDI"/>
    <s v="Dairy"/>
    <x v="1"/>
    <x v="0"/>
  </r>
  <r>
    <x v="219"/>
    <s v="Pasta &amp; Sauce"/>
    <n v="1"/>
    <n v="0.45"/>
    <n v="0.45"/>
    <s v="Card"/>
    <s v="ALDI"/>
    <s v="Instant Food"/>
    <x v="1"/>
    <x v="0"/>
  </r>
  <r>
    <x v="219"/>
    <s v="Pork Belly Slices"/>
    <n v="1"/>
    <n v="2.99"/>
    <n v="2.99"/>
    <s v="Card"/>
    <s v="ALDI"/>
    <s v="Meat"/>
    <x v="1"/>
    <x v="0"/>
  </r>
  <r>
    <x v="219"/>
    <s v="Milk UHT Semi Skim"/>
    <n v="1"/>
    <n v="0.95"/>
    <n v="0.95"/>
    <s v="Card"/>
    <s v="ALDI"/>
    <s v="Dairy"/>
    <x v="1"/>
    <x v="0"/>
  </r>
  <r>
    <x v="219"/>
    <s v="Pasta &amp; Sauce"/>
    <n v="2"/>
    <n v="1"/>
    <n v="2"/>
    <s v="Card"/>
    <s v="ASDA"/>
    <s v="Instant Food"/>
    <x v="1"/>
    <x v="0"/>
  </r>
  <r>
    <x v="219"/>
    <s v="Femcare"/>
    <n v="1"/>
    <n v="2.75"/>
    <n v="2.75"/>
    <s v="Card"/>
    <s v="ASDA"/>
    <s v="Toiletries"/>
    <x v="3"/>
    <x v="0"/>
  </r>
  <r>
    <x v="219"/>
    <s v="Donut"/>
    <n v="1"/>
    <n v="1"/>
    <n v="1"/>
    <s v="Card"/>
    <s v="ASDA"/>
    <s v="Pastry"/>
    <x v="1"/>
    <x v="0"/>
  </r>
  <r>
    <x v="219"/>
    <s v="Figo Taro Fishball 200g"/>
    <n v="1"/>
    <n v="1.85"/>
    <n v="1.85"/>
    <s v="Card"/>
    <s v="Loon Fung"/>
    <s v="Frozen Food"/>
    <x v="1"/>
    <x v="0"/>
  </r>
  <r>
    <x v="219"/>
    <s v="ICV Gui Lin Rice Vermicel"/>
    <n v="1"/>
    <n v="1.45"/>
    <n v="1.45"/>
    <s v="Card"/>
    <s v="Loon Fung"/>
    <s v="Staple"/>
    <x v="1"/>
    <x v="0"/>
  </r>
  <r>
    <x v="219"/>
    <s v="FW Sweet Potato Vermicelli"/>
    <n v="1"/>
    <n v="2.29"/>
    <n v="2.29"/>
    <s v="Card"/>
    <s v="Loon Fung"/>
    <s v="Staple"/>
    <x v="1"/>
    <x v="0"/>
  </r>
  <r>
    <x v="219"/>
    <s v="Figo C/Fish Ball 200g"/>
    <n v="1"/>
    <n v="2.19"/>
    <n v="2.19"/>
    <s v="Card"/>
    <s v="Loon Fung"/>
    <s v="Frozen Food"/>
    <x v="1"/>
    <x v="0"/>
  </r>
  <r>
    <x v="220"/>
    <s v="Tube"/>
    <n v="2"/>
    <n v="2.1"/>
    <n v="4.2"/>
    <s v="Oyster Card"/>
    <s v="Tfl"/>
    <s v="Tube"/>
    <x v="0"/>
    <x v="1"/>
  </r>
  <r>
    <x v="220"/>
    <s v="Tube"/>
    <n v="2"/>
    <n v="2.1"/>
    <n v="4.2"/>
    <s v="Oyster Card"/>
    <s v="Tfl"/>
    <s v="Tube"/>
    <x v="0"/>
    <x v="0"/>
  </r>
  <r>
    <x v="220"/>
    <s v="Coffee"/>
    <n v="1"/>
    <n v="3.85"/>
    <n v="3.85"/>
    <s v="Card"/>
    <s v="Costa"/>
    <s v="café"/>
    <x v="4"/>
    <x v="0"/>
  </r>
  <r>
    <x v="220"/>
    <s v="Dinner"/>
    <n v="1"/>
    <n v="33.92"/>
    <n v="33.92"/>
    <s v="Card"/>
    <s v="Bella Italia"/>
    <s v="Western cuisine"/>
    <x v="4"/>
    <x v="1"/>
  </r>
  <r>
    <x v="221"/>
    <s v="Breakfast"/>
    <n v="1"/>
    <n v="7.68"/>
    <n v="7.68"/>
    <s v="Card"/>
    <s v="McDonalds"/>
    <s v="Fast Food"/>
    <x v="4"/>
    <x v="0"/>
  </r>
  <r>
    <x v="222"/>
    <s v="Shampoo"/>
    <n v="3"/>
    <n v="7.1933333333333325"/>
    <n v="21.58"/>
    <s v="Card"/>
    <s v="Sephora"/>
    <s v="Toiletries"/>
    <x v="3"/>
    <x v="0"/>
  </r>
  <r>
    <x v="222"/>
    <s v="Bus"/>
    <n v="1"/>
    <n v="1.75"/>
    <n v="1.75"/>
    <s v="Oyster Card"/>
    <s v="Tfl"/>
    <s v="Bus"/>
    <x v="0"/>
    <x v="1"/>
  </r>
  <r>
    <x v="222"/>
    <s v="Overground"/>
    <n v="2"/>
    <n v="1.9"/>
    <n v="3.8"/>
    <s v="Oyster Card"/>
    <s v="Tfl"/>
    <s v="Overground"/>
    <x v="0"/>
    <x v="1"/>
  </r>
  <r>
    <x v="222"/>
    <s v="Thai Red Chicken Curry Rice"/>
    <n v="1"/>
    <n v="3.45"/>
    <n v="3.45"/>
    <s v="Card"/>
    <s v="Tesco"/>
    <s v="Ready Meal"/>
    <x v="1"/>
    <x v="1"/>
  </r>
  <r>
    <x v="223"/>
    <s v="Bus"/>
    <n v="2"/>
    <n v="1.7"/>
    <n v="3.4"/>
    <s v="Oyster Card"/>
    <s v="Tfl"/>
    <s v="Bus"/>
    <x v="0"/>
    <x v="1"/>
  </r>
  <r>
    <x v="223"/>
    <s v="Overground"/>
    <n v="2"/>
    <n v="1.9"/>
    <n v="3.8"/>
    <s v="Oyster Card"/>
    <s v="Tfl"/>
    <s v="Overground"/>
    <x v="0"/>
    <x v="1"/>
  </r>
  <r>
    <x v="223"/>
    <s v="Tube"/>
    <n v="2"/>
    <n v="5.0999999999999996"/>
    <n v="10.199999999999999"/>
    <s v="Oyster Card"/>
    <s v="Tfl"/>
    <s v="Tube"/>
    <x v="0"/>
    <x v="0"/>
  </r>
  <r>
    <x v="223"/>
    <s v="Crisps Belight 6pk"/>
    <n v="1"/>
    <n v="1.1499999999999999"/>
    <n v="1.1499999999999999"/>
    <s v="Card"/>
    <s v="ALDI"/>
    <s v="Snack"/>
    <x v="1"/>
    <x v="1"/>
  </r>
  <r>
    <x v="223"/>
    <s v="Aubergine Loose"/>
    <n v="1"/>
    <n v="0.85"/>
    <n v="0.85"/>
    <s v="Card"/>
    <s v="ALDI"/>
    <s v="Vegetable"/>
    <x v="1"/>
    <x v="1"/>
  </r>
  <r>
    <x v="223"/>
    <s v="Digestives Milk"/>
    <n v="1"/>
    <n v="0.59"/>
    <n v="0.59"/>
    <s v="Card"/>
    <s v="ALDI"/>
    <s v="Snack"/>
    <x v="1"/>
    <x v="1"/>
  </r>
  <r>
    <x v="223"/>
    <s v="Pork Mince 5% Fat"/>
    <n v="1"/>
    <n v="2.35"/>
    <n v="2.35"/>
    <s v="Card"/>
    <s v="ALDI"/>
    <s v="Meat"/>
    <x v="1"/>
    <x v="1"/>
  </r>
  <r>
    <x v="223"/>
    <s v="Chicken Minis 500g"/>
    <n v="1"/>
    <n v="4.1500000000000004"/>
    <n v="4.1500000000000004"/>
    <s v="Card"/>
    <s v="ALDI"/>
    <s v="Meat"/>
    <x v="1"/>
    <x v="1"/>
  </r>
  <r>
    <x v="223"/>
    <s v="Apples mini"/>
    <n v="1"/>
    <n v="0.95"/>
    <n v="0.95"/>
    <s v="Card"/>
    <s v="ALDI"/>
    <s v="Fruit"/>
    <x v="1"/>
    <x v="1"/>
  </r>
  <r>
    <x v="224"/>
    <s v="Bus"/>
    <n v="2"/>
    <n v="1.7"/>
    <n v="3.4"/>
    <s v="Oyster Card"/>
    <s v="Tfl"/>
    <s v="Bus"/>
    <x v="0"/>
    <x v="1"/>
  </r>
  <r>
    <x v="224"/>
    <s v="Overground"/>
    <n v="2"/>
    <n v="1.9"/>
    <n v="3.8"/>
    <s v="Oyster Card"/>
    <s v="Tfl"/>
    <s v="Overground"/>
    <x v="0"/>
    <x v="1"/>
  </r>
  <r>
    <x v="224"/>
    <s v="Tube"/>
    <n v="2"/>
    <n v="5.0999999999999996"/>
    <n v="10.199999999999999"/>
    <s v="Oyster Card"/>
    <s v="Tfl"/>
    <s v="Tube"/>
    <x v="0"/>
    <x v="0"/>
  </r>
  <r>
    <x v="224"/>
    <s v="Chilli powder"/>
    <n v="1"/>
    <n v="0.79"/>
    <n v="0.79"/>
    <s v="Card"/>
    <s v="LIDL"/>
    <s v="Spice"/>
    <x v="1"/>
    <x v="1"/>
  </r>
  <r>
    <x v="224"/>
    <s v="Chocolate Cookies"/>
    <n v="2"/>
    <n v="1.0900000000000001"/>
    <n v="2.1800000000000002"/>
    <s v="Card"/>
    <s v="LIDL"/>
    <s v="Snack"/>
    <x v="1"/>
    <x v="1"/>
  </r>
  <r>
    <x v="224"/>
    <s v="Crunchy Granola"/>
    <n v="1"/>
    <n v="1.85"/>
    <n v="1.85"/>
    <s v="Card"/>
    <s v="LIDL"/>
    <s v="Dairy"/>
    <x v="1"/>
    <x v="1"/>
  </r>
  <r>
    <x v="225"/>
    <s v="Bus"/>
    <n v="2"/>
    <n v="1.7"/>
    <n v="3.4"/>
    <s v="Oyster Card"/>
    <s v="Tfl"/>
    <s v="Bus"/>
    <x v="0"/>
    <x v="1"/>
  </r>
  <r>
    <x v="225"/>
    <s v="Overground"/>
    <n v="2"/>
    <n v="1.9"/>
    <n v="3.8"/>
    <s v="Oyster Card"/>
    <s v="Tfl"/>
    <s v="Overground"/>
    <x v="0"/>
    <x v="1"/>
  </r>
  <r>
    <x v="225"/>
    <s v="Lamb Rogan Josh With Pilau Rice"/>
    <n v="1"/>
    <n v="3.45"/>
    <n v="3.45"/>
    <s v="Card"/>
    <s v="Tesco"/>
    <s v="Ready Meal"/>
    <x v="1"/>
    <x v="1"/>
  </r>
  <r>
    <x v="225"/>
    <s v="Garlic"/>
    <n v="1"/>
    <n v="2"/>
    <n v="2"/>
    <s v="Card"/>
    <s v="ASDA"/>
    <s v="Other Grocery"/>
    <x v="1"/>
    <x v="0"/>
  </r>
  <r>
    <x v="225"/>
    <s v="Grapes"/>
    <n v="2"/>
    <n v="1.3"/>
    <n v="2.6"/>
    <s v="Card"/>
    <s v="ASDA"/>
    <s v="Fruit"/>
    <x v="1"/>
    <x v="0"/>
  </r>
  <r>
    <x v="225"/>
    <s v="Eggs"/>
    <n v="1"/>
    <n v="2.4500000000000002"/>
    <n v="2.4500000000000002"/>
    <s v="Card"/>
    <s v="ASDA"/>
    <s v="Dairy"/>
    <x v="1"/>
    <x v="0"/>
  </r>
  <r>
    <x v="225"/>
    <s v="Mirror LED"/>
    <n v="1"/>
    <n v="12.99"/>
    <n v="12.99"/>
    <s v="Card"/>
    <s v="ALDI"/>
    <s v="Homeware"/>
    <x v="9"/>
    <x v="0"/>
  </r>
  <r>
    <x v="225"/>
    <s v="Ginger"/>
    <n v="1"/>
    <n v="0.69"/>
    <n v="0.69"/>
    <s v="Card"/>
    <s v="ALDI"/>
    <s v="Spice"/>
    <x v="1"/>
    <x v="0"/>
  </r>
  <r>
    <x v="225"/>
    <s v="Bacon Smoked"/>
    <n v="1"/>
    <n v="1.95"/>
    <n v="1.95"/>
    <s v="Card"/>
    <s v="ALDI"/>
    <s v="Meat"/>
    <x v="1"/>
    <x v="0"/>
  </r>
  <r>
    <x v="225"/>
    <s v="Mushrooms Chestnut"/>
    <n v="1"/>
    <n v="0.95"/>
    <n v="0.95"/>
    <s v="Card"/>
    <s v="ALDI"/>
    <s v="Vegetable"/>
    <x v="1"/>
    <x v="0"/>
  </r>
  <r>
    <x v="225"/>
    <s v="Lemons"/>
    <n v="1"/>
    <n v="0.55000000000000004"/>
    <n v="0.55000000000000004"/>
    <s v="Card"/>
    <s v="ALDI"/>
    <s v="Fruit"/>
    <x v="1"/>
    <x v="0"/>
  </r>
  <r>
    <x v="225"/>
    <s v="Breakfast Muffin"/>
    <n v="1"/>
    <n v="0.74"/>
    <n v="0.74"/>
    <s v="Card"/>
    <s v="ALDI"/>
    <s v="Ready Meal"/>
    <x v="1"/>
    <x v="0"/>
  </r>
  <r>
    <x v="226"/>
    <s v="Sim card"/>
    <n v="1"/>
    <n v="10"/>
    <n v="10"/>
    <s v="Card"/>
    <s v="Voxi"/>
    <s v="Telecom"/>
    <x v="7"/>
    <x v="1"/>
  </r>
  <r>
    <x v="226"/>
    <s v="Sim card"/>
    <n v="1"/>
    <n v="10"/>
    <n v="10"/>
    <s v="Card"/>
    <s v="O2"/>
    <s v="Telecom"/>
    <x v="7"/>
    <x v="0"/>
  </r>
  <r>
    <x v="226"/>
    <s v="Overground"/>
    <n v="1"/>
    <n v="1.9"/>
    <n v="1.9"/>
    <s v="Oyster Card"/>
    <s v="Tfl"/>
    <s v="Overground"/>
    <x v="0"/>
    <x v="1"/>
  </r>
  <r>
    <x v="226"/>
    <s v="Overground"/>
    <n v="1"/>
    <n v="2.8"/>
    <n v="2.8"/>
    <s v="Oyster Card"/>
    <s v="Tfl"/>
    <s v="Overground"/>
    <x v="0"/>
    <x v="1"/>
  </r>
  <r>
    <x v="226"/>
    <s v="Bus"/>
    <n v="1"/>
    <n v="1.75"/>
    <n v="1.75"/>
    <s v="Oyster Card"/>
    <s v="Tfl"/>
    <s v="Bus"/>
    <x v="0"/>
    <x v="1"/>
  </r>
  <r>
    <x v="226"/>
    <s v="Bus"/>
    <n v="2"/>
    <n v="1.75"/>
    <n v="3.5"/>
    <s v="Oyster Card"/>
    <s v="Tfl"/>
    <s v="Bus"/>
    <x v="0"/>
    <x v="0"/>
  </r>
  <r>
    <x v="226"/>
    <s v="Dinner"/>
    <n v="1"/>
    <n v="21"/>
    <n v="21"/>
    <s v="Card"/>
    <s v="ThaiExpress"/>
    <s v="Thai cuisine"/>
    <x v="4"/>
    <x v="0"/>
  </r>
  <r>
    <x v="226"/>
    <s v="Bubble Tea"/>
    <n v="1"/>
    <n v="4.2"/>
    <n v="4.2"/>
    <s v="Card"/>
    <s v="Tea for U"/>
    <s v="Sweets"/>
    <x v="4"/>
    <x v="0"/>
  </r>
  <r>
    <x v="227"/>
    <s v="Tube"/>
    <n v="2"/>
    <n v="2.1"/>
    <n v="4.2"/>
    <s v="Oyster Card"/>
    <s v="Tfl"/>
    <s v="Tube"/>
    <x v="0"/>
    <x v="1"/>
  </r>
  <r>
    <x v="227"/>
    <s v="Tube"/>
    <n v="2"/>
    <n v="2.1"/>
    <n v="4.2"/>
    <s v="Oyster Card"/>
    <s v="Tfl"/>
    <s v="Tube"/>
    <x v="0"/>
    <x v="0"/>
  </r>
  <r>
    <x v="227"/>
    <s v="Coffee"/>
    <n v="1"/>
    <n v="3.3"/>
    <n v="3.3"/>
    <s v="Card"/>
    <s v="Pret A Manger"/>
    <s v="café"/>
    <x v="4"/>
    <x v="0"/>
  </r>
  <r>
    <x v="227"/>
    <s v="Lunch"/>
    <n v="1"/>
    <n v="38.020000000000003"/>
    <n v="38.020000000000003"/>
    <s v="Card"/>
    <s v="Bone Daddies"/>
    <s v="Japanese cuisine"/>
    <x v="4"/>
    <x v="1"/>
  </r>
  <r>
    <x v="227"/>
    <s v="Cake"/>
    <n v="1"/>
    <n v="12.6"/>
    <n v="12.6"/>
    <s v="Card"/>
    <s v="Kova Patisseri"/>
    <s v="Sweets"/>
    <x v="4"/>
    <x v="0"/>
  </r>
  <r>
    <x v="227"/>
    <s v="Nong Shim Ramyun"/>
    <n v="1"/>
    <n v="5"/>
    <n v="5"/>
    <s v="Card"/>
    <s v="Sainsbury's"/>
    <s v="Instant Food"/>
    <x v="1"/>
    <x v="0"/>
  </r>
  <r>
    <x v="227"/>
    <s v="Dessert Pudding"/>
    <n v="1"/>
    <n v="1.2"/>
    <n v="1.2"/>
    <s v="Card"/>
    <s v="ASDA"/>
    <s v="Sweets"/>
    <x v="4"/>
    <x v="1"/>
  </r>
  <r>
    <x v="227"/>
    <s v="Toothpaste"/>
    <n v="1"/>
    <n v="0.98"/>
    <n v="0.98"/>
    <s v="Card"/>
    <s v="ASDA"/>
    <s v="Toiletries"/>
    <x v="3"/>
    <x v="1"/>
  </r>
  <r>
    <x v="227"/>
    <s v="Chicken"/>
    <n v="1"/>
    <n v="3.4"/>
    <n v="3.4"/>
    <s v="Card"/>
    <s v="ASDA"/>
    <s v="Meat"/>
    <x v="1"/>
    <x v="1"/>
  </r>
  <r>
    <x v="227"/>
    <s v="Ginger Paste"/>
    <n v="1"/>
    <n v="0.75"/>
    <n v="0.75"/>
    <s v="Card"/>
    <s v="ASDA"/>
    <s v="Spice"/>
    <x v="1"/>
    <x v="1"/>
  </r>
  <r>
    <x v="228"/>
    <s v="Council tax"/>
    <n v="1"/>
    <n v="147"/>
    <n v="147"/>
    <s v="Card"/>
    <s v="Council"/>
    <s v="Council tax"/>
    <x v="7"/>
    <x v="0"/>
  </r>
  <r>
    <x v="228"/>
    <s v="Bus"/>
    <n v="2"/>
    <n v="1.7"/>
    <n v="3.4"/>
    <s v="Oyster Card"/>
    <s v="Tfl"/>
    <s v="Bus"/>
    <x v="0"/>
    <x v="1"/>
  </r>
  <r>
    <x v="228"/>
    <s v="Overground"/>
    <n v="2"/>
    <n v="1.9"/>
    <n v="3.8"/>
    <s v="Oyster Card"/>
    <s v="Tfl"/>
    <s v="Overground"/>
    <x v="0"/>
    <x v="1"/>
  </r>
  <r>
    <x v="228"/>
    <s v="Bus"/>
    <n v="2"/>
    <n v="1.75"/>
    <n v="3.5"/>
    <s v="Oyster Card"/>
    <s v="Tfl"/>
    <s v="Bus"/>
    <x v="0"/>
    <x v="0"/>
  </r>
  <r>
    <x v="228"/>
    <s v="Tube"/>
    <n v="2"/>
    <n v="2.8"/>
    <n v="5.6"/>
    <s v="Oyster Card"/>
    <s v="Tfl"/>
    <s v="Tube"/>
    <x v="0"/>
    <x v="0"/>
  </r>
  <r>
    <x v="228"/>
    <s v="Coffee"/>
    <n v="1"/>
    <n v="1.75"/>
    <n v="1.75"/>
    <s v="Card"/>
    <s v="BaxterStorey"/>
    <s v="Café"/>
    <x v="4"/>
    <x v="0"/>
  </r>
  <r>
    <x v="229"/>
    <s v="Bus"/>
    <n v="2"/>
    <n v="1.7"/>
    <n v="3.4"/>
    <s v="Oyster Card"/>
    <s v="Tfl"/>
    <s v="Bus"/>
    <x v="0"/>
    <x v="1"/>
  </r>
  <r>
    <x v="229"/>
    <s v="Overground"/>
    <n v="2"/>
    <n v="1.9"/>
    <n v="3.8"/>
    <s v="Oyster Card"/>
    <s v="Tfl"/>
    <s v="Overground"/>
    <x v="0"/>
    <x v="1"/>
  </r>
  <r>
    <x v="229"/>
    <s v="Dinner"/>
    <n v="1"/>
    <n v="19.48"/>
    <n v="19.48"/>
    <s v="Card"/>
    <s v="Domino's"/>
    <s v="Fast Food"/>
    <x v="4"/>
    <x v="0"/>
  </r>
  <r>
    <x v="230"/>
    <s v="Bus"/>
    <n v="2"/>
    <n v="1.7"/>
    <n v="3.4"/>
    <s v="Oyster Card"/>
    <s v="Tfl"/>
    <s v="Bus"/>
    <x v="0"/>
    <x v="1"/>
  </r>
  <r>
    <x v="230"/>
    <s v="Overground"/>
    <n v="2"/>
    <n v="1.9"/>
    <n v="3.8"/>
    <s v="Oyster Card"/>
    <s v="Tfl"/>
    <s v="Overground"/>
    <x v="0"/>
    <x v="1"/>
  </r>
  <r>
    <x v="230"/>
    <s v="Thai Green Chicken Curry Rice"/>
    <n v="1"/>
    <n v="3.45"/>
    <n v="3.45"/>
    <s v="Card"/>
    <s v="Tesco"/>
    <s v="Ready Meal"/>
    <x v="1"/>
    <x v="1"/>
  </r>
  <r>
    <x v="230"/>
    <s v="Tube"/>
    <n v="1"/>
    <n v="5.0999999999999996"/>
    <n v="5.0999999999999996"/>
    <s v="Oyster Card"/>
    <s v="Tfl"/>
    <s v="Tube"/>
    <x v="0"/>
    <x v="0"/>
  </r>
  <r>
    <x v="230"/>
    <s v="Tube"/>
    <n v="1"/>
    <n v="2.2999999999999998"/>
    <n v="2.2999999999999998"/>
    <s v="Oyster Card"/>
    <s v="Tfl"/>
    <s v="Tube"/>
    <x v="0"/>
    <x v="0"/>
  </r>
  <r>
    <x v="230"/>
    <s v="Juice Orange 1L"/>
    <n v="1"/>
    <n v="0.85"/>
    <n v="0.85"/>
    <s v="Card"/>
    <s v="ALDI"/>
    <s v="Beverage"/>
    <x v="1"/>
    <x v="0"/>
  </r>
  <r>
    <x v="230"/>
    <s v="Iceberg lettuce"/>
    <n v="1"/>
    <n v="0.7"/>
    <n v="0.7"/>
    <s v="Card"/>
    <s v="ALDI"/>
    <s v="Vegetable"/>
    <x v="1"/>
    <x v="0"/>
  </r>
  <r>
    <x v="230"/>
    <s v="Chicken Thighs 1kg"/>
    <n v="1"/>
    <n v="2.85"/>
    <n v="2.85"/>
    <s v="Card"/>
    <s v="ALDI"/>
    <s v="Meat"/>
    <x v="1"/>
    <x v="0"/>
  </r>
  <r>
    <x v="230"/>
    <s v="Yogurt"/>
    <n v="1"/>
    <n v="1.8"/>
    <n v="1.8"/>
    <s v="Card"/>
    <s v="ASDA"/>
    <s v="Dairy"/>
    <x v="1"/>
    <x v="0"/>
  </r>
  <r>
    <x v="230"/>
    <s v="Fine beans"/>
    <n v="1"/>
    <n v="1"/>
    <n v="1"/>
    <s v="Card"/>
    <s v="ASDA"/>
    <s v="Vegetable"/>
    <x v="1"/>
    <x v="0"/>
  </r>
  <r>
    <x v="230"/>
    <s v="Kindle"/>
    <n v="1"/>
    <n v="60"/>
    <n v="60"/>
    <s v="Card"/>
    <s v="Amazon"/>
    <s v="Educate"/>
    <x v="6"/>
    <x v="0"/>
  </r>
  <r>
    <x v="230"/>
    <s v="Coffee"/>
    <n v="1"/>
    <n v="1.75"/>
    <n v="1.75"/>
    <s v="Card"/>
    <s v="BaxterStorey"/>
    <s v="Café"/>
    <x v="4"/>
    <x v="0"/>
  </r>
  <r>
    <x v="231"/>
    <s v="Bus"/>
    <n v="2"/>
    <n v="1.7"/>
    <n v="3.4"/>
    <s v="Oyster Card"/>
    <s v="Tfl"/>
    <s v="Bus"/>
    <x v="0"/>
    <x v="1"/>
  </r>
  <r>
    <x v="231"/>
    <s v="Overground"/>
    <n v="2"/>
    <n v="1.9"/>
    <n v="3.8"/>
    <s v="Oyster Card"/>
    <s v="Tfl"/>
    <s v="Overground"/>
    <x v="0"/>
    <x v="1"/>
  </r>
  <r>
    <x v="231"/>
    <s v="JS Blueberry Muffins"/>
    <n v="1"/>
    <n v="1.95"/>
    <n v="1.95"/>
    <s v="Card"/>
    <s v="Sainsbury's"/>
    <s v="Pastry"/>
    <x v="1"/>
    <x v="1"/>
  </r>
  <r>
    <x v="231"/>
    <s v="Krispy Kreme Donut"/>
    <n v="1"/>
    <n v="6.65"/>
    <n v="6.65"/>
    <s v="Card"/>
    <s v="ASDA"/>
    <s v="Sweets"/>
    <x v="4"/>
    <x v="0"/>
  </r>
  <r>
    <x v="231"/>
    <s v="Peaches"/>
    <n v="1"/>
    <n v="1.69"/>
    <n v="1.69"/>
    <s v="Card"/>
    <s v="ASDA"/>
    <s v="Fruit"/>
    <x v="1"/>
    <x v="0"/>
  </r>
  <r>
    <x v="231"/>
    <s v="UHT Milk"/>
    <n v="1"/>
    <n v="1.2"/>
    <n v="1.2"/>
    <s v="Card"/>
    <s v="ASDA"/>
    <s v="Dairy"/>
    <x v="1"/>
    <x v="0"/>
  </r>
  <r>
    <x v="231"/>
    <s v="Pancakes"/>
    <n v="1"/>
    <n v="1.65"/>
    <n v="1.65"/>
    <s v="Card"/>
    <s v="ASDA"/>
    <s v="Dairy"/>
    <x v="1"/>
    <x v="0"/>
  </r>
  <r>
    <x v="231"/>
    <s v="Eggs"/>
    <n v="1"/>
    <n v="1.99"/>
    <n v="1.99"/>
    <s v="Card"/>
    <s v="ASDA"/>
    <s v="Dairy"/>
    <x v="1"/>
    <x v="0"/>
  </r>
  <r>
    <x v="232"/>
    <s v="Bus"/>
    <n v="1"/>
    <n v="1.7"/>
    <n v="1.7"/>
    <s v="Oyster Card"/>
    <s v="Tfl"/>
    <s v="Bus"/>
    <x v="0"/>
    <x v="1"/>
  </r>
  <r>
    <x v="232"/>
    <s v="White Choc Souffle"/>
    <n v="1"/>
    <n v="1.99"/>
    <n v="1.99"/>
    <s v="Card"/>
    <s v="LIDL"/>
    <s v="Sweets"/>
    <x v="4"/>
    <x v="1"/>
  </r>
  <r>
    <x v="232"/>
    <s v="Popworks BBQ"/>
    <n v="1"/>
    <n v="1.25"/>
    <n v="1.25"/>
    <s v="Card"/>
    <s v="LIDL"/>
    <s v="Snack"/>
    <x v="1"/>
    <x v="1"/>
  </r>
  <r>
    <x v="232"/>
    <s v="Chocolate Cookies"/>
    <n v="1"/>
    <n v="1.1499999999999999"/>
    <n v="1.1499999999999999"/>
    <s v="Card"/>
    <s v="LIDL"/>
    <s v="Snack"/>
    <x v="1"/>
    <x v="1"/>
  </r>
  <r>
    <x v="232"/>
    <s v="Milk Choc Butter Bis"/>
    <n v="1"/>
    <n v="0.85"/>
    <n v="0.85"/>
    <s v="Card"/>
    <s v="LIDL"/>
    <s v="Snack"/>
    <x v="1"/>
    <x v="1"/>
  </r>
  <r>
    <x v="232"/>
    <s v="Pak Choi"/>
    <n v="1"/>
    <n v="1.0900000000000001"/>
    <n v="1.0900000000000001"/>
    <s v="Card"/>
    <s v="LIDL"/>
    <s v="Vegetable"/>
    <x v="1"/>
    <x v="1"/>
  </r>
  <r>
    <x v="232"/>
    <s v="Pork Mince 15% Fat"/>
    <n v="1"/>
    <n v="4.29"/>
    <n v="4.29"/>
    <s v="Card"/>
    <s v="LIDL"/>
    <s v="Meat"/>
    <x v="1"/>
    <x v="1"/>
  </r>
  <r>
    <x v="232"/>
    <s v="Dark Choc Digestives"/>
    <n v="1"/>
    <n v="0.69"/>
    <n v="0.69"/>
    <s v="Card"/>
    <s v="LIDL"/>
    <s v="Snack"/>
    <x v="1"/>
    <x v="1"/>
  </r>
  <r>
    <x v="232"/>
    <s v="Breaeburn Apple"/>
    <n v="1"/>
    <n v="1.39"/>
    <n v="1.39"/>
    <s v="Card"/>
    <s v="LIDL"/>
    <s v="Fruit"/>
    <x v="1"/>
    <x v="1"/>
  </r>
  <r>
    <x v="232"/>
    <s v="Medium Whole Chicken"/>
    <n v="1"/>
    <n v="3.99"/>
    <n v="3.99"/>
    <s v="Card"/>
    <s v="LIDL"/>
    <s v="Meat"/>
    <x v="1"/>
    <x v="1"/>
  </r>
  <r>
    <x v="232"/>
    <s v="Shein"/>
    <n v="1"/>
    <n v="11"/>
    <n v="11"/>
    <s v="Card"/>
    <s v="Shein"/>
    <s v="Homeware"/>
    <x v="9"/>
    <x v="0"/>
  </r>
  <r>
    <x v="233"/>
    <s v="Spotify"/>
    <n v="1"/>
    <n v="9.8000000000000007"/>
    <n v="9.8000000000000007"/>
    <s v="Card"/>
    <s v="Spotify"/>
    <s v="spotify"/>
    <x v="11"/>
    <x v="0"/>
  </r>
  <r>
    <x v="234"/>
    <s v="Rent"/>
    <n v="1"/>
    <n v="616.66666666666663"/>
    <n v="616.66666666666663"/>
    <s v="Card"/>
    <s v="N/A"/>
    <s v="Rental"/>
    <x v="8"/>
    <x v="0"/>
  </r>
  <r>
    <x v="234"/>
    <s v="Rent"/>
    <n v="1"/>
    <n v="783.33333333333337"/>
    <n v="783.33333333333337"/>
    <s v="Card"/>
    <s v="N/A"/>
    <s v="Rental"/>
    <x v="8"/>
    <x v="1"/>
  </r>
  <r>
    <x v="234"/>
    <s v="Kitchen roll"/>
    <n v="1"/>
    <n v="1.19"/>
    <n v="1.19"/>
    <s v="Card"/>
    <s v="ASDA"/>
    <s v="Kitchen ware"/>
    <x v="9"/>
    <x v="0"/>
  </r>
  <r>
    <x v="234"/>
    <s v="Donut"/>
    <n v="1"/>
    <n v="0.5"/>
    <n v="0.5"/>
    <s v="Card"/>
    <s v="ASDA"/>
    <s v="Dairy"/>
    <x v="1"/>
    <x v="0"/>
  </r>
  <r>
    <x v="234"/>
    <s v="Sunwah Vegeteri Chilli Oil"/>
    <n v="1"/>
    <n v="2.69"/>
    <n v="2.69"/>
    <s v="Card"/>
    <s v="Loon Fung"/>
    <s v="Sauce"/>
    <x v="1"/>
    <x v="1"/>
  </r>
  <r>
    <x v="234"/>
    <s v="TK Silken Tofu 500g"/>
    <n v="1"/>
    <n v="1.45"/>
    <n v="1.45"/>
    <s v="Card"/>
    <s v="Loon Fung"/>
    <s v="Other Grocery"/>
    <x v="1"/>
    <x v="1"/>
  </r>
  <r>
    <x v="234"/>
    <s v="Milk UHT Semi Skim"/>
    <n v="1"/>
    <n v="0.95"/>
    <n v="0.95"/>
    <s v="Card"/>
    <s v="ALDI"/>
    <s v="Dairy"/>
    <x v="1"/>
    <x v="1"/>
  </r>
  <r>
    <x v="234"/>
    <s v="Pizza Double Pepp"/>
    <n v="1"/>
    <n v="1.39"/>
    <n v="1.39"/>
    <s v="Card"/>
    <s v="ALDI"/>
    <s v="Ready Meal"/>
    <x v="1"/>
    <x v="1"/>
  </r>
  <r>
    <x v="234"/>
    <s v="Lemons"/>
    <n v="2"/>
    <n v="0.55000000000000004"/>
    <n v="1.1000000000000001"/>
    <s v="Card"/>
    <s v="ALDI"/>
    <s v="Fruit"/>
    <x v="1"/>
    <x v="1"/>
  </r>
  <r>
    <x v="234"/>
    <s v="Spring Onions 100G"/>
    <n v="1"/>
    <n v="0.5"/>
    <n v="0.5"/>
    <s v="Card"/>
    <s v="ALDI"/>
    <s v="Vegetable"/>
    <x v="1"/>
    <x v="1"/>
  </r>
  <r>
    <x v="234"/>
    <s v="Effervescents"/>
    <n v="1"/>
    <n v="0.89"/>
    <n v="0.89"/>
    <s v="Card"/>
    <s v="ALDI"/>
    <s v="HealthCare"/>
    <x v="3"/>
    <x v="1"/>
  </r>
  <r>
    <x v="234"/>
    <s v="Lunch"/>
    <n v="1"/>
    <n v="25.25"/>
    <n v="25.25"/>
    <s v="Card"/>
    <s v="Golden Dragon"/>
    <s v="Chinese cuisine"/>
    <x v="4"/>
    <x v="1"/>
  </r>
  <r>
    <x v="235"/>
    <s v="Bus"/>
    <n v="2"/>
    <n v="1.7"/>
    <n v="3.4"/>
    <s v="Oyster Card"/>
    <s v="Tfl"/>
    <s v="Bus"/>
    <x v="0"/>
    <x v="1"/>
  </r>
  <r>
    <x v="235"/>
    <s v="Overground"/>
    <n v="2"/>
    <n v="1.9"/>
    <n v="3.8"/>
    <s v="Oyster Card"/>
    <s v="Tfl"/>
    <s v="Overground"/>
    <x v="0"/>
    <x v="1"/>
  </r>
  <r>
    <x v="235"/>
    <s v="Tube"/>
    <n v="1"/>
    <n v="5.0999999999999996"/>
    <n v="5.0999999999999996"/>
    <s v="Oyster Card"/>
    <s v="Tfl"/>
    <s v="Tube"/>
    <x v="0"/>
    <x v="0"/>
  </r>
  <r>
    <x v="235"/>
    <s v="Tube"/>
    <n v="1"/>
    <n v="2.8"/>
    <n v="2.8"/>
    <s v="Oyster Card"/>
    <s v="Tfl"/>
    <s v="Tube"/>
    <x v="0"/>
    <x v="0"/>
  </r>
  <r>
    <x v="235"/>
    <s v="Bus"/>
    <n v="1"/>
    <n v="1.75"/>
    <n v="1.75"/>
    <s v="Oyster Card"/>
    <s v="Tfl"/>
    <s v="Bus"/>
    <x v="0"/>
    <x v="0"/>
  </r>
  <r>
    <x v="235"/>
    <s v="Sweets"/>
    <n v="1"/>
    <n v="1.25"/>
    <n v="1.25"/>
    <s v="Card"/>
    <s v="ASDA"/>
    <s v="Snack"/>
    <x v="1"/>
    <x v="1"/>
  </r>
  <r>
    <x v="235"/>
    <s v="Basil"/>
    <n v="1"/>
    <n v="0.55000000000000004"/>
    <n v="0.55000000000000004"/>
    <s v="Card"/>
    <s v="ASDA"/>
    <s v="Spice"/>
    <x v="1"/>
    <x v="1"/>
  </r>
  <r>
    <x v="235"/>
    <s v="Condoms"/>
    <n v="1"/>
    <n v="11"/>
    <n v="11"/>
    <s v="Card"/>
    <s v="ASDA"/>
    <s v="Toiletries"/>
    <x v="3"/>
    <x v="1"/>
  </r>
  <r>
    <x v="235"/>
    <s v="Lettuce"/>
    <n v="1"/>
    <n v="1.25"/>
    <n v="1.25"/>
    <s v="Card"/>
    <s v="ASDA"/>
    <s v="Vegetable"/>
    <x v="1"/>
    <x v="1"/>
  </r>
  <r>
    <x v="235"/>
    <s v="ASDA Pasta"/>
    <n v="1"/>
    <n v="0.95"/>
    <n v="0.95"/>
    <s v="Card"/>
    <s v="ASDA"/>
    <s v="Staple"/>
    <x v="1"/>
    <x v="1"/>
  </r>
  <r>
    <x v="235"/>
    <s v="Electric Bill"/>
    <n v="1"/>
    <n v="68"/>
    <n v="68"/>
    <s v="Card"/>
    <s v="Bulb Energy"/>
    <s v="Electric"/>
    <x v="7"/>
    <x v="0"/>
  </r>
  <r>
    <x v="235"/>
    <s v="Electric Bill"/>
    <n v="1"/>
    <n v="-191.88"/>
    <n v="-191.88"/>
    <s v="Card"/>
    <s v="Bulb Energy"/>
    <s v="Electric"/>
    <x v="7"/>
    <x v="0"/>
  </r>
  <r>
    <x v="235"/>
    <s v="Coffee"/>
    <n v="1"/>
    <n v="1.75"/>
    <n v="1.75"/>
    <s v="Card"/>
    <s v="BaxterStorey"/>
    <s v="Café"/>
    <x v="4"/>
    <x v="0"/>
  </r>
  <r>
    <x v="236"/>
    <s v="Bus"/>
    <n v="2"/>
    <n v="1.7"/>
    <n v="3.4"/>
    <s v="Oyster Card"/>
    <s v="Tfl"/>
    <s v="Bus"/>
    <x v="0"/>
    <x v="1"/>
  </r>
  <r>
    <x v="236"/>
    <s v="Overground"/>
    <n v="2"/>
    <n v="1.9"/>
    <n v="3.8"/>
    <s v="Oyster Card"/>
    <s v="Tfl"/>
    <s v="Overground"/>
    <x v="0"/>
    <x v="1"/>
  </r>
  <r>
    <x v="237"/>
    <s v="Bus"/>
    <n v="2"/>
    <n v="1.7"/>
    <n v="3.4"/>
    <s v="Oyster Card"/>
    <s v="Tfl"/>
    <s v="Bus"/>
    <x v="0"/>
    <x v="1"/>
  </r>
  <r>
    <x v="237"/>
    <s v="Overground"/>
    <n v="2"/>
    <n v="1.9"/>
    <n v="3.8"/>
    <s v="Oyster Card"/>
    <s v="Tfl"/>
    <s v="Overground"/>
    <x v="0"/>
    <x v="1"/>
  </r>
  <r>
    <x v="237"/>
    <s v="Tube"/>
    <n v="1"/>
    <n v="5.0999999999999996"/>
    <n v="5.0999999999999996"/>
    <s v="Oyster Card"/>
    <s v="Tfl"/>
    <s v="Tube"/>
    <x v="0"/>
    <x v="0"/>
  </r>
  <r>
    <x v="237"/>
    <s v="Tube"/>
    <n v="1"/>
    <n v="2.2999999999999998"/>
    <n v="2.2999999999999998"/>
    <s v="Oyster Card"/>
    <s v="Tfl"/>
    <s v="Tube"/>
    <x v="0"/>
    <x v="0"/>
  </r>
  <r>
    <x v="237"/>
    <s v="Dinner"/>
    <n v="1"/>
    <n v="7.49"/>
    <n v="7.49"/>
    <s v="Card"/>
    <s v="Taco Bell"/>
    <s v="Fast Food"/>
    <x v="4"/>
    <x v="0"/>
  </r>
  <r>
    <x v="237"/>
    <s v="Grocery"/>
    <n v="1"/>
    <n v="1.99"/>
    <n v="1.99"/>
    <s v="Card"/>
    <s v="Home Store Food &amp; Wine"/>
    <s v="Vegetable"/>
    <x v="1"/>
    <x v="0"/>
  </r>
  <r>
    <x v="238"/>
    <s v="Bus"/>
    <n v="2"/>
    <n v="1.7"/>
    <n v="3.4"/>
    <s v="Oyster Card"/>
    <s v="Tfl"/>
    <s v="Bus"/>
    <x v="0"/>
    <x v="1"/>
  </r>
  <r>
    <x v="238"/>
    <s v="Overground"/>
    <n v="2"/>
    <n v="1.9"/>
    <n v="3.8"/>
    <s v="Oyster Card"/>
    <s v="Tfl"/>
    <s v="Overground"/>
    <x v="0"/>
    <x v="1"/>
  </r>
  <r>
    <x v="238"/>
    <s v="Donut"/>
    <n v="1"/>
    <n v="1"/>
    <n v="1"/>
    <s v="Card"/>
    <s v="ASDA"/>
    <s v="Dairy"/>
    <x v="1"/>
    <x v="0"/>
  </r>
  <r>
    <x v="238"/>
    <s v="Vaseline Lotion"/>
    <n v="1"/>
    <n v="2.75"/>
    <n v="2.75"/>
    <s v="Card"/>
    <s v="Morrisons"/>
    <s v="Skincare"/>
    <x v="3"/>
    <x v="0"/>
  </r>
  <r>
    <x v="238"/>
    <s v="M Linguine"/>
    <n v="2"/>
    <n v="0.95"/>
    <n v="1.9"/>
    <s v="Card"/>
    <s v="Morrisons"/>
    <s v="Staple"/>
    <x v="1"/>
    <x v="0"/>
  </r>
  <r>
    <x v="238"/>
    <s v="Wilko Travel Bottles"/>
    <n v="2"/>
    <n v="0.65"/>
    <n v="1.3"/>
    <s v="Card"/>
    <s v="Wilko"/>
    <s v="Homeware"/>
    <x v="9"/>
    <x v="0"/>
  </r>
  <r>
    <x v="238"/>
    <s v="new light wood"/>
    <n v="1"/>
    <n v="6.5"/>
    <n v="6.5"/>
    <s v="Card"/>
    <s v="Wilko"/>
    <s v="Home decoration"/>
    <x v="9"/>
    <x v="0"/>
  </r>
  <r>
    <x v="238"/>
    <s v="Beef Lasagne 400g"/>
    <n v="1"/>
    <n v="3.45"/>
    <n v="3.45"/>
    <s v="Card"/>
    <s v="Tesco"/>
    <s v="Ready Meal"/>
    <x v="1"/>
    <x v="1"/>
  </r>
  <r>
    <x v="239"/>
    <s v="Bus"/>
    <n v="1"/>
    <n v="1.75"/>
    <n v="1.75"/>
    <s v="Oyster Card"/>
    <s v="Tfl"/>
    <s v="Bus"/>
    <x v="0"/>
    <x v="1"/>
  </r>
  <r>
    <x v="239"/>
    <s v="Bus"/>
    <n v="1"/>
    <n v="1.75"/>
    <n v="1.75"/>
    <s v="Oyster Card"/>
    <s v="Tfl"/>
    <s v="Bus"/>
    <x v="0"/>
    <x v="0"/>
  </r>
  <r>
    <x v="240"/>
    <s v="Tea"/>
    <n v="1"/>
    <n v="12.95"/>
    <n v="12.95"/>
    <s v="Card"/>
    <s v="Symonds Yat Ro"/>
    <s v="Fast Food"/>
    <x v="4"/>
    <x v="0"/>
  </r>
  <r>
    <x v="241"/>
    <s v="Skincare"/>
    <n v="1"/>
    <n v="48.6"/>
    <n v="48.6"/>
    <s v="Card"/>
    <s v="Paula's Choices"/>
    <s v="Skincare"/>
    <x v="3"/>
    <x v="0"/>
  </r>
  <r>
    <x v="241"/>
    <s v="Bus"/>
    <n v="1"/>
    <n v="1.75"/>
    <n v="1.75"/>
    <s v="Oyster Card"/>
    <s v="Tfl"/>
    <s v="Bus"/>
    <x v="0"/>
    <x v="1"/>
  </r>
  <r>
    <x v="241"/>
    <s v="Bus"/>
    <n v="1"/>
    <n v="1.75"/>
    <n v="1.75"/>
    <s v="Oyster Card"/>
    <s v="Tfl"/>
    <s v="Bus"/>
    <x v="0"/>
    <x v="0"/>
  </r>
  <r>
    <x v="241"/>
    <s v="Haircut"/>
    <n v="1"/>
    <n v="17"/>
    <n v="17"/>
    <s v="Cash"/>
    <s v="Instyle"/>
    <s v="haircut"/>
    <x v="6"/>
    <x v="1"/>
  </r>
  <r>
    <x v="241"/>
    <s v="Oyster sauce"/>
    <n v="1"/>
    <n v="2.35"/>
    <n v="2.35"/>
    <s v="Card"/>
    <s v="ASDA"/>
    <s v="Sauce"/>
    <x v="1"/>
    <x v="1"/>
  </r>
  <r>
    <x v="241"/>
    <s v="White fish"/>
    <n v="1"/>
    <n v="2.5"/>
    <n v="2.5"/>
    <s v="Card"/>
    <s v="ASDA"/>
    <s v="Seafood"/>
    <x v="1"/>
    <x v="1"/>
  </r>
  <r>
    <x v="241"/>
    <s v="Donut"/>
    <n v="1"/>
    <n v="1.1000000000000001"/>
    <n v="1.1000000000000001"/>
    <s v="Card"/>
    <s v="ASDA"/>
    <s v="Dairy"/>
    <x v="1"/>
    <x v="1"/>
  </r>
  <r>
    <x v="241"/>
    <s v="Wing On Fired Tofu Cube"/>
    <n v="1"/>
    <n v="1.75"/>
    <n v="1.75"/>
    <s v="Card"/>
    <s v="Loon Fung"/>
    <s v="Frozen Food"/>
    <x v="1"/>
    <x v="1"/>
  </r>
  <r>
    <x v="241"/>
    <s v="BJ Condiment - Spicy Fish"/>
    <n v="1"/>
    <n v="2.19"/>
    <n v="2.19"/>
    <s v="Card"/>
    <s v="Loon Fung"/>
    <s v="Other Grocery"/>
    <x v="1"/>
    <x v="1"/>
  </r>
  <r>
    <x v="241"/>
    <s v="TK Medm Firm Beancurd 600G"/>
    <n v="1"/>
    <n v="1.75"/>
    <n v="1.75"/>
    <s v="Card"/>
    <s v="Loon Fung"/>
    <s v="Other Grocery"/>
    <x v="1"/>
    <x v="1"/>
  </r>
  <r>
    <x v="241"/>
    <s v="Basa Fillets 380g"/>
    <n v="1"/>
    <n v="1.79"/>
    <n v="1.79"/>
    <s v="Card"/>
    <s v="ALDI"/>
    <s v="Seafood"/>
    <x v="1"/>
    <x v="1"/>
  </r>
  <r>
    <x v="241"/>
    <s v="CKN Thigh Flts 900g"/>
    <n v="1"/>
    <n v="5.19"/>
    <n v="5.19"/>
    <s v="Card"/>
    <s v="ALDI"/>
    <s v="Meat"/>
    <x v="1"/>
    <x v="1"/>
  </r>
  <r>
    <x v="241"/>
    <s v="Dark Brown Sugar"/>
    <n v="1"/>
    <n v="0.89"/>
    <n v="0.89"/>
    <s v="Card"/>
    <s v="ALDI"/>
    <s v="Dairy"/>
    <x v="1"/>
    <x v="1"/>
  </r>
  <r>
    <x v="241"/>
    <s v="Crème fraiche"/>
    <n v="1"/>
    <n v="1.05"/>
    <n v="1.05"/>
    <s v="Card"/>
    <s v="ALDI"/>
    <s v="Dairy"/>
    <x v="1"/>
    <x v="1"/>
  </r>
  <r>
    <x v="241"/>
    <s v="Pork Mince 5% Fat"/>
    <n v="1"/>
    <n v="2.35"/>
    <n v="2.35"/>
    <s v="Card"/>
    <s v="ALDI"/>
    <s v="Meat"/>
    <x v="1"/>
    <x v="1"/>
  </r>
  <r>
    <x v="241"/>
    <s v="Onions"/>
    <n v="1"/>
    <n v="0.89"/>
    <n v="0.89"/>
    <s v="Card"/>
    <s v="ALDI"/>
    <s v="Vegetable"/>
    <x v="1"/>
    <x v="1"/>
  </r>
  <r>
    <x v="241"/>
    <s v="Chinese Leaf"/>
    <n v="2"/>
    <n v="1.19"/>
    <n v="2.38"/>
    <s v="Card"/>
    <s v="ALDI"/>
    <s v="Vegetable"/>
    <x v="1"/>
    <x v="1"/>
  </r>
  <r>
    <x v="241"/>
    <s v="Braeburn Apples"/>
    <n v="1"/>
    <n v="1.39"/>
    <n v="1.39"/>
    <s v="Card"/>
    <s v="ALDI"/>
    <s v="Fruit"/>
    <x v="1"/>
    <x v="1"/>
  </r>
  <r>
    <x v="241"/>
    <s v="Chicken Seasoning"/>
    <n v="1"/>
    <n v="0.85"/>
    <n v="0.85"/>
    <s v="Card"/>
    <s v="ALDI"/>
    <s v="Spice"/>
    <x v="1"/>
    <x v="1"/>
  </r>
  <r>
    <x v="241"/>
    <s v="Mushroom ClsedCup"/>
    <n v="1"/>
    <n v="0.31000000000000005"/>
    <n v="0.31000000000000005"/>
    <s v="Card"/>
    <s v="ALDI"/>
    <s v="Vegetable"/>
    <x v="1"/>
    <x v="1"/>
  </r>
  <r>
    <x v="241"/>
    <s v="Mushroom Button"/>
    <n v="1"/>
    <n v="0.20999999999999996"/>
    <n v="0.20999999999999996"/>
    <s v="Card"/>
    <s v="ALDI"/>
    <s v="Vegetable"/>
    <x v="1"/>
    <x v="1"/>
  </r>
  <r>
    <x v="241"/>
    <s v="Beans Green"/>
    <n v="1"/>
    <n v="0.42"/>
    <n v="0.42"/>
    <s v="Card"/>
    <s v="ALDI"/>
    <s v="Vegetable"/>
    <x v="1"/>
    <x v="1"/>
  </r>
  <r>
    <x v="241"/>
    <s v="Rocket &amp; Babyleaf"/>
    <n v="1"/>
    <n v="0.46"/>
    <n v="0.46"/>
    <s v="Card"/>
    <s v="ALDI"/>
    <s v="Vegetable"/>
    <x v="1"/>
    <x v="1"/>
  </r>
  <r>
    <x v="242"/>
    <s v="Cake"/>
    <n v="1"/>
    <n v="29"/>
    <n v="29"/>
    <s v="Card"/>
    <s v="Wa Café"/>
    <s v="Sweets"/>
    <x v="4"/>
    <x v="0"/>
  </r>
  <r>
    <x v="242"/>
    <s v="Bus"/>
    <n v="2"/>
    <n v="1.7"/>
    <n v="3.4"/>
    <s v="Oyster Card"/>
    <s v="Tfl"/>
    <s v="Bus"/>
    <x v="0"/>
    <x v="1"/>
  </r>
  <r>
    <x v="242"/>
    <s v="Overground"/>
    <n v="2"/>
    <n v="1.9"/>
    <n v="3.8"/>
    <s v="Oyster Card"/>
    <s v="Tfl"/>
    <s v="Overground"/>
    <x v="0"/>
    <x v="1"/>
  </r>
  <r>
    <x v="242"/>
    <s v="Barbacoa Pulled Beef Burrito"/>
    <n v="1"/>
    <n v="4.5999999999999996"/>
    <n v="4.5999999999999996"/>
    <s v="Card"/>
    <s v="Tesco"/>
    <s v="Ready Meal"/>
    <x v="1"/>
    <x v="1"/>
  </r>
  <r>
    <x v="243"/>
    <s v="Bus"/>
    <n v="2"/>
    <n v="1.7"/>
    <n v="3.4"/>
    <s v="Oyster Card"/>
    <s v="Tfl"/>
    <s v="Bus"/>
    <x v="0"/>
    <x v="1"/>
  </r>
  <r>
    <x v="243"/>
    <s v="Overground"/>
    <n v="2"/>
    <n v="1.9"/>
    <n v="3.8"/>
    <s v="Oyster Card"/>
    <s v="Tfl"/>
    <s v="Overground"/>
    <x v="0"/>
    <x v="1"/>
  </r>
  <r>
    <x v="243"/>
    <s v="Mai Thai Jasmine Rice"/>
    <n v="1"/>
    <n v="7"/>
    <n v="7"/>
    <s v="Card"/>
    <s v="Sainsbury's"/>
    <s v="Staple"/>
    <x v="1"/>
    <x v="1"/>
  </r>
  <r>
    <x v="243"/>
    <s v="JS Parsley 30g"/>
    <n v="1"/>
    <n v="0.6"/>
    <n v="0.6"/>
    <s v="Card"/>
    <s v="Sainsbury's"/>
    <s v="Spice"/>
    <x v="1"/>
    <x v="1"/>
  </r>
  <r>
    <x v="243"/>
    <s v="Cofresh Chilli Lemon"/>
    <n v="1"/>
    <n v="0.6"/>
    <n v="0.6"/>
    <s v="Card"/>
    <s v="Sainsbury's"/>
    <s v="Snack"/>
    <x v="1"/>
    <x v="1"/>
  </r>
  <r>
    <x v="243"/>
    <s v="JS Giant BBQ Rings"/>
    <n v="1"/>
    <n v="1.1000000000000001"/>
    <n v="1.1000000000000001"/>
    <s v="Card"/>
    <s v="Sainsbury's"/>
    <s v="Snack"/>
    <x v="1"/>
    <x v="1"/>
  </r>
  <r>
    <x v="243"/>
    <s v="Elmlea Double cream"/>
    <n v="1"/>
    <n v="1.35"/>
    <n v="1.35"/>
    <s v="Card"/>
    <s v="Sainsbury's"/>
    <s v="Dairy"/>
    <x v="1"/>
    <x v="1"/>
  </r>
  <r>
    <x v="243"/>
    <s v="JS Ground Coriander"/>
    <n v="1"/>
    <n v="1.1000000000000001"/>
    <n v="1.1000000000000001"/>
    <s v="Card"/>
    <s v="Sainsbury's"/>
    <s v="Spice"/>
    <x v="1"/>
    <x v="1"/>
  </r>
  <r>
    <x v="243"/>
    <s v="iTunes"/>
    <n v="1"/>
    <n v="2.4900000000000002"/>
    <n v="2.4900000000000002"/>
    <s v="Card"/>
    <s v="Apple"/>
    <s v="Cloud"/>
    <x v="11"/>
    <x v="0"/>
  </r>
  <r>
    <x v="244"/>
    <s v="Bus"/>
    <n v="2"/>
    <n v="1.7"/>
    <n v="3.4"/>
    <s v="Oyster Card"/>
    <s v="Tfl"/>
    <s v="Bus"/>
    <x v="0"/>
    <x v="1"/>
  </r>
  <r>
    <x v="244"/>
    <s v="Overground"/>
    <n v="2"/>
    <n v="1.9"/>
    <n v="3.8"/>
    <s v="Oyster Card"/>
    <s v="Tfl"/>
    <s v="Overground"/>
    <x v="0"/>
    <x v="1"/>
  </r>
  <r>
    <x v="244"/>
    <s v="Tube"/>
    <n v="1"/>
    <n v="5.0999999999999996"/>
    <n v="5.0999999999999996"/>
    <s v="Oyster Card"/>
    <s v="Tfl"/>
    <s v="Tube"/>
    <x v="0"/>
    <x v="0"/>
  </r>
  <r>
    <x v="244"/>
    <s v="Tube"/>
    <n v="1"/>
    <n v="2.8"/>
    <n v="2.8"/>
    <s v="Oyster Card"/>
    <s v="Tfl"/>
    <s v="Tube"/>
    <x v="0"/>
    <x v="0"/>
  </r>
  <r>
    <x v="244"/>
    <s v="Bus"/>
    <n v="1"/>
    <n v="1.75"/>
    <n v="1.75"/>
    <s v="Oyster Card"/>
    <s v="Tfl"/>
    <s v="Bus"/>
    <x v="0"/>
    <x v="0"/>
  </r>
  <r>
    <x v="244"/>
    <s v="Electric Bill"/>
    <n v="1"/>
    <n v="140.77000000000001"/>
    <n v="140.77000000000001"/>
    <s v="Card"/>
    <s v="Insite Energy"/>
    <s v="Electric"/>
    <x v="7"/>
    <x v="1"/>
  </r>
  <r>
    <x v="244"/>
    <s v="Coffee"/>
    <n v="1"/>
    <n v="1.75"/>
    <n v="1.75"/>
    <s v="Card"/>
    <s v="BaxterStorey"/>
    <s v="Café"/>
    <x v="4"/>
    <x v="0"/>
  </r>
  <r>
    <x v="245"/>
    <s v="Tube"/>
    <n v="1"/>
    <n v="2.1"/>
    <n v="2.1"/>
    <s v="Oyster Card"/>
    <s v="Tfl"/>
    <s v="Tube"/>
    <x v="0"/>
    <x v="0"/>
  </r>
  <r>
    <x v="245"/>
    <s v="Tube"/>
    <n v="1"/>
    <n v="4.4000000000000004"/>
    <n v="4.4000000000000004"/>
    <s v="Oyster Card"/>
    <s v="Tfl"/>
    <s v="Tube"/>
    <x v="0"/>
    <x v="0"/>
  </r>
  <r>
    <x v="245"/>
    <s v="Bus"/>
    <n v="2"/>
    <n v="1.7"/>
    <n v="3.4"/>
    <s v="Oyster Card"/>
    <s v="Tfl"/>
    <s v="Bus"/>
    <x v="0"/>
    <x v="1"/>
  </r>
  <r>
    <x v="245"/>
    <s v="Overground"/>
    <n v="2"/>
    <n v="1.9"/>
    <n v="3.8"/>
    <s v="Oyster Card"/>
    <s v="Tfl"/>
    <s v="Overground"/>
    <x v="0"/>
    <x v="1"/>
  </r>
  <r>
    <x v="245"/>
    <s v="Easter Road Trip"/>
    <n v="1"/>
    <n v="238.32"/>
    <n v="238.32"/>
    <s v="Bank Transfer"/>
    <s v="N/A"/>
    <s v="Travel Total"/>
    <x v="12"/>
    <x v="1"/>
  </r>
  <r>
    <x v="245"/>
    <s v="Easter Road Trip"/>
    <n v="1"/>
    <n v="238.32"/>
    <n v="238.32"/>
    <s v="Bank Transfer"/>
    <s v="N/A"/>
    <s v="Travel Total"/>
    <x v="12"/>
    <x v="0"/>
  </r>
  <r>
    <x v="245"/>
    <s v="Tea"/>
    <n v="1"/>
    <n v="4.0999999999999996"/>
    <n v="4.0999999999999996"/>
    <s v="Card"/>
    <s v="Wa Café"/>
    <s v="Café"/>
    <x v="4"/>
    <x v="0"/>
  </r>
  <r>
    <x v="245"/>
    <s v="Tea"/>
    <n v="1"/>
    <n v="3.95"/>
    <n v="3.95"/>
    <s v="Card"/>
    <s v="Five Guys"/>
    <s v="Fast Food"/>
    <x v="4"/>
    <x v="0"/>
  </r>
  <r>
    <x v="245"/>
    <s v="Clothes"/>
    <n v="1"/>
    <n v="44.04"/>
    <n v="44.04"/>
    <s v="Card"/>
    <s v="TALA"/>
    <s v="Clothes"/>
    <x v="5"/>
    <x v="0"/>
  </r>
  <r>
    <x v="246"/>
    <s v="Bus"/>
    <n v="1"/>
    <n v="1.75"/>
    <n v="1.75"/>
    <s v="Oyster Card"/>
    <s v="Tfl"/>
    <s v="Bus"/>
    <x v="0"/>
    <x v="0"/>
  </r>
  <r>
    <x v="246"/>
    <s v="Lunch"/>
    <n v="1"/>
    <n v="21"/>
    <n v="21"/>
    <s v="Card"/>
    <s v="ThaiExpress"/>
    <s v="Thai cuisine"/>
    <x v="4"/>
    <x v="0"/>
  </r>
  <r>
    <x v="246"/>
    <s v="Bubble Tea"/>
    <n v="1"/>
    <n v="9"/>
    <n v="9"/>
    <s v="Card"/>
    <s v="Tea for U"/>
    <s v="Café"/>
    <x v="4"/>
    <x v="0"/>
  </r>
  <r>
    <x v="246"/>
    <s v="Lemons"/>
    <n v="1"/>
    <n v="0.55000000000000004"/>
    <n v="0.55000000000000004"/>
    <s v="Card"/>
    <s v="LIDL"/>
    <s v="Fruit"/>
    <x v="1"/>
    <x v="1"/>
  </r>
  <r>
    <x v="246"/>
    <s v="Kinder Bueno White"/>
    <n v="1"/>
    <n v="2.25"/>
    <n v="2.25"/>
    <s v="Card"/>
    <s v="LIDL"/>
    <s v="Snack"/>
    <x v="1"/>
    <x v="1"/>
  </r>
  <r>
    <x v="246"/>
    <s v="Honey Roast Cashews"/>
    <n v="1"/>
    <n v="1.65"/>
    <n v="1.65"/>
    <s v="Card"/>
    <s v="LIDL"/>
    <s v="Snack"/>
    <x v="1"/>
    <x v="1"/>
  </r>
  <r>
    <x v="246"/>
    <s v="Salt&amp;Pepper Cashews"/>
    <n v="1"/>
    <n v="1.65"/>
    <n v="1.65"/>
    <s v="Card"/>
    <s v="LIDL"/>
    <s v="Snack"/>
    <x v="1"/>
    <x v="1"/>
  </r>
  <r>
    <x v="246"/>
    <s v="Diet Coke 2L"/>
    <n v="1"/>
    <n v="1.75"/>
    <n v="1.75"/>
    <s v="Card"/>
    <s v="Sainsbury's"/>
    <s v="Beverage"/>
    <x v="1"/>
    <x v="1"/>
  </r>
  <r>
    <x v="246"/>
    <s v="Schweppes Lemnde 2L"/>
    <n v="1"/>
    <n v="1.65"/>
    <n v="1.65"/>
    <s v="Card"/>
    <s v="Sainsbury's"/>
    <s v="Beverage"/>
    <x v="1"/>
    <x v="1"/>
  </r>
  <r>
    <x v="246"/>
    <s v="JS Onion Ring"/>
    <n v="1"/>
    <n v="1.2"/>
    <n v="1.2"/>
    <s v="Card"/>
    <s v="Sainsbury's"/>
    <s v="Snack"/>
    <x v="1"/>
    <x v="1"/>
  </r>
  <r>
    <x v="246"/>
    <s v="Kettle Crisps"/>
    <n v="1"/>
    <n v="1.7"/>
    <n v="1.7"/>
    <s v="Card"/>
    <s v="Sainsbury's"/>
    <s v="Snack"/>
    <x v="1"/>
    <x v="1"/>
  </r>
  <r>
    <x v="246"/>
    <s v="Dinner"/>
    <n v="1"/>
    <n v="43.38"/>
    <n v="43.38"/>
    <s v="Card"/>
    <s v="Kkini"/>
    <s v="Korean cuisine"/>
    <x v="4"/>
    <x v="0"/>
  </r>
  <r>
    <x v="246"/>
    <s v="Uber"/>
    <n v="1"/>
    <n v="9.91"/>
    <n v="9.91"/>
    <s v="Card"/>
    <s v="Uber"/>
    <s v="Uber"/>
    <x v="0"/>
    <x v="0"/>
  </r>
  <r>
    <x v="247"/>
    <s v="Internet"/>
    <n v="1"/>
    <n v="35"/>
    <n v="35"/>
    <s v="Card"/>
    <s v="Hyperoptic"/>
    <s v="Internet"/>
    <x v="7"/>
    <x v="0"/>
  </r>
  <r>
    <x v="247"/>
    <s v="Lunch"/>
    <n v="1"/>
    <n v="40"/>
    <n v="40"/>
    <s v="Bank Transfer"/>
    <s v="N/A"/>
    <s v="Japanese cuisine"/>
    <x v="4"/>
    <x v="1"/>
  </r>
  <r>
    <x v="247"/>
    <s v="Dinner"/>
    <n v="1"/>
    <n v="20"/>
    <n v="20"/>
    <s v="Bank Transfer"/>
    <s v="N/A"/>
    <s v="Fast Food"/>
    <x v="4"/>
    <x v="1"/>
  </r>
  <r>
    <x v="248"/>
    <s v="Bus"/>
    <n v="2"/>
    <n v="1.7"/>
    <n v="3.4"/>
    <s v="Oyster Card"/>
    <s v="Tfl"/>
    <s v="Bus"/>
    <x v="0"/>
    <x v="1"/>
  </r>
  <r>
    <x v="248"/>
    <s v="Overground"/>
    <n v="2"/>
    <n v="1.9"/>
    <n v="3.8"/>
    <s v="Oyster Card"/>
    <s v="Tfl"/>
    <s v="Overground"/>
    <x v="0"/>
    <x v="1"/>
  </r>
  <r>
    <x v="248"/>
    <s v="Lunch"/>
    <n v="1"/>
    <n v="6.69"/>
    <n v="6.69"/>
    <s v="Card"/>
    <s v="Taco Bell"/>
    <s v="Fast Food"/>
    <x v="4"/>
    <x v="0"/>
  </r>
  <r>
    <x v="249"/>
    <s v="Bus"/>
    <n v="2"/>
    <n v="1.7"/>
    <n v="3.4"/>
    <s v="Oyster Card"/>
    <s v="Tfl"/>
    <s v="Bus"/>
    <x v="0"/>
    <x v="1"/>
  </r>
  <r>
    <x v="249"/>
    <s v="Overground"/>
    <n v="1"/>
    <n v="1.9"/>
    <n v="1.9"/>
    <s v="Oyster Card"/>
    <s v="Tfl"/>
    <s v="Overground"/>
    <x v="0"/>
    <x v="1"/>
  </r>
  <r>
    <x v="249"/>
    <s v="5 Jam Doughnuts"/>
    <n v="1"/>
    <n v="1"/>
    <n v="1"/>
    <s v="Card"/>
    <s v="Tesco"/>
    <s v="Dairy"/>
    <x v="1"/>
    <x v="1"/>
  </r>
  <r>
    <x v="249"/>
    <s v="Bread White"/>
    <n v="1"/>
    <n v="1.4"/>
    <n v="1.4"/>
    <s v="Card"/>
    <s v="ALDI"/>
    <s v="Dairy"/>
    <x v="1"/>
    <x v="0"/>
  </r>
  <r>
    <x v="249"/>
    <s v="Milk UHT Semi Skim"/>
    <n v="1"/>
    <n v="0.95"/>
    <n v="0.95"/>
    <s v="Card"/>
    <s v="ALDI"/>
    <s v="Dairy"/>
    <x v="1"/>
    <x v="0"/>
  </r>
  <r>
    <x v="249"/>
    <s v="Babyleaf"/>
    <n v="1"/>
    <n v="0.92"/>
    <n v="0.92"/>
    <s v="Card"/>
    <s v="ALDI"/>
    <s v="Vegetable"/>
    <x v="1"/>
    <x v="0"/>
  </r>
  <r>
    <x v="249"/>
    <s v="Shallots"/>
    <n v="1"/>
    <n v="0.99"/>
    <n v="0.99"/>
    <s v="Card"/>
    <s v="ALDI"/>
    <s v="Vegetable"/>
    <x v="1"/>
    <x v="0"/>
  </r>
  <r>
    <x v="249"/>
    <s v="Cut parsley"/>
    <n v="1"/>
    <n v="0.6"/>
    <n v="0.6"/>
    <s v="Card"/>
    <s v="ALDI"/>
    <s v="Spice"/>
    <x v="1"/>
    <x v="0"/>
  </r>
  <r>
    <x v="249"/>
    <s v="Bacon Smoked Thick"/>
    <n v="1"/>
    <n v="1.95"/>
    <n v="1.95"/>
    <s v="Card"/>
    <s v="ALDI"/>
    <s v="Meat"/>
    <x v="1"/>
    <x v="0"/>
  </r>
  <r>
    <x v="249"/>
    <s v="Chicken Thighs 1kg"/>
    <n v="1"/>
    <n v="2.85"/>
    <n v="2.85"/>
    <s v="Card"/>
    <s v="ALDI"/>
    <s v="Meat"/>
    <x v="1"/>
    <x v="0"/>
  </r>
  <r>
    <x v="249"/>
    <s v="Cream Double 300ml"/>
    <n v="1"/>
    <n v="1.19"/>
    <n v="1.19"/>
    <s v="Card"/>
    <s v="ALDI"/>
    <s v="Dairy"/>
    <x v="1"/>
    <x v="0"/>
  </r>
  <r>
    <x v="249"/>
    <s v="Oranges Large"/>
    <n v="1"/>
    <n v="1.89"/>
    <n v="1.89"/>
    <s v="Card"/>
    <s v="ALDI"/>
    <s v="Fruit"/>
    <x v="1"/>
    <x v="0"/>
  </r>
  <r>
    <x v="249"/>
    <s v="Lemons EE"/>
    <n v="1"/>
    <n v="0.55000000000000004"/>
    <n v="0.55000000000000004"/>
    <s v="Card"/>
    <s v="ALDI"/>
    <s v="Fruit"/>
    <x v="1"/>
    <x v="0"/>
  </r>
  <r>
    <x v="249"/>
    <s v="Coffee"/>
    <n v="1"/>
    <n v="1.75"/>
    <n v="1.75"/>
    <s v="Card"/>
    <s v="BaxterStorey"/>
    <s v="Café"/>
    <x v="4"/>
    <x v="0"/>
  </r>
  <r>
    <x v="250"/>
    <s v="Coffee"/>
    <n v="1"/>
    <n v="1.75"/>
    <n v="1.75"/>
    <s v="Card"/>
    <s v="BaxterStorey"/>
    <s v="Café"/>
    <x v="4"/>
    <x v="0"/>
  </r>
  <r>
    <x v="250"/>
    <s v="Bus"/>
    <n v="2"/>
    <n v="1.7"/>
    <n v="3.4"/>
    <s v="Oyster Card"/>
    <s v="Tfl"/>
    <s v="Bus"/>
    <x v="0"/>
    <x v="1"/>
  </r>
  <r>
    <x v="250"/>
    <s v="Overground"/>
    <n v="2"/>
    <n v="1.9"/>
    <n v="3.8"/>
    <s v="Oyster Card"/>
    <s v="Tfl"/>
    <s v="Overground"/>
    <x v="0"/>
    <x v="1"/>
  </r>
  <r>
    <x v="250"/>
    <s v="Dinner"/>
    <n v="1"/>
    <n v="5.99"/>
    <n v="5.99"/>
    <s v="Card"/>
    <s v="KFC"/>
    <s v="Fast Food"/>
    <x v="4"/>
    <x v="1"/>
  </r>
  <r>
    <x v="250"/>
    <s v="Dinner"/>
    <n v="1"/>
    <n v="8"/>
    <n v="8"/>
    <s v="Card"/>
    <s v="Jeng Noodle"/>
    <s v="Chinese cuisine"/>
    <x v="4"/>
    <x v="0"/>
  </r>
  <r>
    <x v="251"/>
    <s v="Bus"/>
    <n v="2"/>
    <n v="1.7"/>
    <n v="3.4"/>
    <s v="Oyster Card"/>
    <s v="Tfl"/>
    <s v="Bus"/>
    <x v="0"/>
    <x v="1"/>
  </r>
  <r>
    <x v="251"/>
    <s v="Overground"/>
    <n v="2"/>
    <n v="1.9"/>
    <n v="3.8"/>
    <s v="Oyster Card"/>
    <s v="Tfl"/>
    <s v="Overground"/>
    <x v="0"/>
    <x v="1"/>
  </r>
  <r>
    <x v="251"/>
    <s v="Thai Red Chicken Curry Rice"/>
    <n v="1"/>
    <n v="3.45"/>
    <n v="3.45"/>
    <s v="Card"/>
    <s v="TESCO"/>
    <s v="Ready Meal"/>
    <x v="1"/>
    <x v="1"/>
  </r>
  <r>
    <x v="251"/>
    <s v="Square Basket/Woven Ntrl"/>
    <n v="1"/>
    <n v="6"/>
    <n v="6"/>
    <s v="Card"/>
    <s v="B&amp;M"/>
    <s v="Homeware"/>
    <x v="9"/>
    <x v="0"/>
  </r>
  <r>
    <x v="251"/>
    <s v="Paper Rope Nat"/>
    <n v="1"/>
    <n v="4"/>
    <n v="4"/>
    <s v="Card"/>
    <s v="B&amp;M"/>
    <s v="Homeware"/>
    <x v="9"/>
    <x v="0"/>
  </r>
  <r>
    <x v="251"/>
    <s v="Scallop Cereal Bowl"/>
    <n v="1"/>
    <n v="2.5"/>
    <n v="2.5"/>
    <s v="Card"/>
    <s v="B&amp;M"/>
    <s v="Kitchen ware"/>
    <x v="9"/>
    <x v="0"/>
  </r>
  <r>
    <x v="251"/>
    <s v="Hair Stopper Plug 11cm"/>
    <n v="1"/>
    <n v="1.49"/>
    <n v="1.49"/>
    <s v="Card"/>
    <s v="B&amp;M"/>
    <s v="Toiletries"/>
    <x v="3"/>
    <x v="0"/>
  </r>
  <r>
    <x v="251"/>
    <s v="Oral B 3 Pack Indicator"/>
    <n v="1"/>
    <n v="2.4900000000000002"/>
    <n v="2.4900000000000002"/>
    <s v="Card"/>
    <s v="B&amp;M"/>
    <s v="Toiletries"/>
    <x v="3"/>
    <x v="0"/>
  </r>
  <r>
    <x v="251"/>
    <s v="Clear Ribbed Tumbler"/>
    <n v="1"/>
    <n v="3"/>
    <n v="3"/>
    <s v="Card"/>
    <s v="B&amp;M"/>
    <s v="Kitchen ware"/>
    <x v="9"/>
    <x v="0"/>
  </r>
  <r>
    <x v="252"/>
    <s v="Clothes"/>
    <n v="1"/>
    <n v="27.85"/>
    <n v="27.85"/>
    <s v="Card"/>
    <s v="Hollister"/>
    <s v="Clothes"/>
    <x v="5"/>
    <x v="0"/>
  </r>
  <r>
    <x v="252"/>
    <s v="Bus"/>
    <n v="1"/>
    <n v="1.75"/>
    <n v="1.75"/>
    <s v="Oyster Card"/>
    <s v="Tfl"/>
    <s v="Bus"/>
    <x v="0"/>
    <x v="1"/>
  </r>
  <r>
    <x v="252"/>
    <s v="Overground"/>
    <n v="1"/>
    <n v="1.85"/>
    <n v="1.85"/>
    <s v="Oyster Card"/>
    <s v="Tfl"/>
    <s v="Overground"/>
    <x v="0"/>
    <x v="1"/>
  </r>
  <r>
    <x v="252"/>
    <s v="Chocolate Muffins 4 pk"/>
    <n v="1"/>
    <n v="1.7"/>
    <n v="1.7"/>
    <s v="Card"/>
    <s v="TESCO"/>
    <s v="Dairy"/>
    <x v="1"/>
    <x v="1"/>
  </r>
  <r>
    <x v="252"/>
    <s v="Cucumber"/>
    <n v="1"/>
    <n v="0.79"/>
    <n v="0.79"/>
    <s v="Card"/>
    <s v="ALDI"/>
    <s v="Vegetable"/>
    <x v="1"/>
    <x v="1"/>
  </r>
  <r>
    <x v="252"/>
    <s v="Digestives Milk"/>
    <n v="1"/>
    <n v="0.65"/>
    <n v="0.65"/>
    <s v="Card"/>
    <s v="ALDI"/>
    <s v="Snack"/>
    <x v="1"/>
    <x v="1"/>
  </r>
  <r>
    <x v="252"/>
    <s v="Garlic"/>
    <n v="1"/>
    <n v="0.95"/>
    <n v="0.95"/>
    <s v="Card"/>
    <s v="ALDI"/>
    <s v="Spice"/>
    <x v="1"/>
    <x v="1"/>
  </r>
  <r>
    <x v="252"/>
    <s v="Chilli Powder"/>
    <n v="1"/>
    <n v="0.6"/>
    <n v="0.6"/>
    <s v="Card"/>
    <s v="ALDI"/>
    <s v="Spice"/>
    <x v="1"/>
    <x v="1"/>
  </r>
  <r>
    <x v="252"/>
    <s v="Chicken Legs"/>
    <n v="1"/>
    <n v="2.25"/>
    <n v="2.25"/>
    <s v="Card"/>
    <s v="ALDI"/>
    <s v="Meat"/>
    <x v="1"/>
    <x v="1"/>
  </r>
  <r>
    <x v="252"/>
    <s v="Doritos"/>
    <n v="1"/>
    <n v="1.75"/>
    <n v="1.75"/>
    <s v="Card"/>
    <s v="ASDA"/>
    <s v="Snack"/>
    <x v="1"/>
    <x v="1"/>
  </r>
  <r>
    <x v="252"/>
    <s v="Cola 6x330ml"/>
    <n v="1"/>
    <n v="1.49"/>
    <n v="1.49"/>
    <s v="Card"/>
    <s v="ALDI"/>
    <s v="Beverage"/>
    <x v="1"/>
    <x v="1"/>
  </r>
  <r>
    <x v="252"/>
    <s v="Pasta Penne 500g"/>
    <n v="3"/>
    <n v="0.41"/>
    <n v="1.23"/>
    <s v="Card"/>
    <s v="ALDI"/>
    <s v="Staple"/>
    <x v="1"/>
    <x v="1"/>
  </r>
  <r>
    <x v="252"/>
    <s v="1L ice cream"/>
    <n v="1"/>
    <n v="2.19"/>
    <n v="2.19"/>
    <s v="Card"/>
    <s v="ALDI"/>
    <s v="Sweets"/>
    <x v="4"/>
    <x v="1"/>
  </r>
  <r>
    <x v="252"/>
    <s v="Butter unsalted 250g"/>
    <n v="1"/>
    <n v="1.99"/>
    <n v="1.99"/>
    <s v="Card"/>
    <s v="ALDI"/>
    <s v="Dairy"/>
    <x v="1"/>
    <x v="1"/>
  </r>
  <r>
    <x v="252"/>
    <s v="Chinese Leaf"/>
    <n v="1"/>
    <n v="1.19"/>
    <n v="1.19"/>
    <s v="Card"/>
    <s v="ALDI"/>
    <s v="Vegetable"/>
    <x v="1"/>
    <x v="1"/>
  </r>
  <r>
    <x v="252"/>
    <s v="Chicken Whole Large"/>
    <n v="1"/>
    <n v="4.25"/>
    <n v="4.25"/>
    <s v="Card"/>
    <s v="ALDI"/>
    <s v="Meat"/>
    <x v="1"/>
    <x v="1"/>
  </r>
  <r>
    <x v="252"/>
    <s v="Seafood Sticks"/>
    <n v="2"/>
    <n v="0.89"/>
    <n v="1.78"/>
    <s v="Card"/>
    <s v="ALDI"/>
    <s v="Frozen Food"/>
    <x v="1"/>
    <x v="1"/>
  </r>
  <r>
    <x v="252"/>
    <s v="Grapes White"/>
    <n v="1"/>
    <n v="1.79"/>
    <n v="1.79"/>
    <s v="Card"/>
    <s v="ALDI"/>
    <s v="Fruit"/>
    <x v="1"/>
    <x v="1"/>
  </r>
  <r>
    <x v="253"/>
    <s v="Candle"/>
    <n v="1"/>
    <n v="4"/>
    <n v="4"/>
    <s v="Card"/>
    <s v="ASDA"/>
    <s v="Gift"/>
    <x v="6"/>
    <x v="0"/>
  </r>
  <r>
    <x v="253"/>
    <s v="Wine"/>
    <n v="1"/>
    <n v="5.5"/>
    <n v="5.5"/>
    <s v="Card"/>
    <s v="ASDA"/>
    <s v="Beverage"/>
    <x v="1"/>
    <x v="0"/>
  </r>
  <r>
    <x v="253"/>
    <s v="White wine"/>
    <n v="1"/>
    <n v="4.9000000000000004"/>
    <n v="4.9000000000000004"/>
    <s v="Card"/>
    <s v="ASDA"/>
    <s v="Beverage"/>
    <x v="1"/>
    <x v="0"/>
  </r>
  <r>
    <x v="253"/>
    <s v="Diet Cloudy Lem"/>
    <n v="1"/>
    <n v="1"/>
    <n v="1"/>
    <s v="Card"/>
    <s v="M&amp;S"/>
    <s v="Beverage"/>
    <x v="1"/>
    <x v="1"/>
  </r>
  <r>
    <x v="253"/>
    <s v="Tiramisu Desser"/>
    <n v="1"/>
    <n v="3.7"/>
    <n v="3.7"/>
    <s v="Card"/>
    <s v="M&amp;S"/>
    <s v="Sweets"/>
    <x v="4"/>
    <x v="1"/>
  </r>
  <r>
    <x v="253"/>
    <s v="2 Chocolate Mttm"/>
    <n v="1"/>
    <n v="4.75"/>
    <n v="4.75"/>
    <s v="Card"/>
    <s v="M&amp;S"/>
    <s v="Sweets"/>
    <x v="4"/>
    <x v="1"/>
  </r>
  <r>
    <x v="253"/>
    <s v="Lunch"/>
    <n v="1"/>
    <n v="21"/>
    <n v="21"/>
    <s v="Card"/>
    <s v="Jeng Noodle"/>
    <s v="Chinese cuisine"/>
    <x v="4"/>
    <x v="1"/>
  </r>
  <r>
    <x v="253"/>
    <s v="Dinner"/>
    <n v="1"/>
    <n v="22.34"/>
    <n v="22.34"/>
    <s v="Card"/>
    <s v="Sugoi JPN"/>
    <s v="Japanese cuisine"/>
    <x v="4"/>
    <x v="1"/>
  </r>
  <r>
    <x v="254"/>
    <s v="LD Extra Fine Verm 400g"/>
    <n v="1"/>
    <n v="1.95"/>
    <n v="1.95"/>
    <s v="Card"/>
    <s v="Loon Fung"/>
    <s v="Staple"/>
    <x v="1"/>
    <x v="1"/>
  </r>
  <r>
    <x v="254"/>
    <s v="NS Kimchi Ramyun"/>
    <n v="2"/>
    <n v="0.95"/>
    <n v="1.9"/>
    <s v="Card"/>
    <s v="Loon Fung"/>
    <s v="Instant Food"/>
    <x v="1"/>
    <x v="1"/>
  </r>
  <r>
    <x v="254"/>
    <s v="Nong Shim Ansung Tangmyun"/>
    <n v="1"/>
    <n v="0.95"/>
    <n v="0.95"/>
    <s v="Card"/>
    <s v="Loon Fung"/>
    <s v="Instant Food"/>
    <x v="1"/>
    <x v="1"/>
  </r>
  <r>
    <x v="254"/>
    <s v="TK Medm Firm Beancurd 600G"/>
    <n v="1"/>
    <n v="1.75"/>
    <n v="1.75"/>
    <s v="Card"/>
    <s v="Loon Fung"/>
    <s v="Instant Food"/>
    <x v="1"/>
    <x v="1"/>
  </r>
  <r>
    <x v="254"/>
    <s v="Dried Swt Potato Vermice"/>
    <n v="1"/>
    <n v="1.55"/>
    <n v="1.55"/>
    <s v="Card"/>
    <s v="Loon Fung"/>
    <s v="Staple"/>
    <x v="1"/>
    <x v="1"/>
  </r>
  <r>
    <x v="254"/>
    <s v="Mamee Chef Tom Yum Noodle"/>
    <n v="1"/>
    <n v="3.95"/>
    <n v="3.95"/>
    <s v="Card"/>
    <s v="Loon Fung"/>
    <s v="Instant Food"/>
    <x v="1"/>
    <x v="1"/>
  </r>
  <r>
    <x v="254"/>
    <s v="Milk UHT Semi Skim"/>
    <n v="1"/>
    <n v="0.95"/>
    <n v="0.95"/>
    <s v="Card"/>
    <s v="ALDI"/>
    <s v="Dairy"/>
    <x v="1"/>
    <x v="1"/>
  </r>
  <r>
    <x v="254"/>
    <s v="Pork Mince 5% Fat"/>
    <n v="1"/>
    <n v="2.59"/>
    <n v="2.59"/>
    <s v="Card"/>
    <s v="ALDI"/>
    <s v="Meat"/>
    <x v="1"/>
    <x v="1"/>
  </r>
  <r>
    <x v="254"/>
    <s v="Toasting Muffins"/>
    <n v="1"/>
    <n v="0.75"/>
    <n v="0.75"/>
    <s v="Card"/>
    <s v="ALDI"/>
    <s v="Dairy"/>
    <x v="1"/>
    <x v="1"/>
  </r>
  <r>
    <x v="254"/>
    <s v="Pork/Beef Burgers"/>
    <n v="1"/>
    <n v="0.89"/>
    <n v="0.89"/>
    <s v="Card"/>
    <s v="ALDI"/>
    <s v="Frozen Food"/>
    <x v="1"/>
    <x v="1"/>
  </r>
  <r>
    <x v="254"/>
    <s v="Cheese Singles"/>
    <n v="1"/>
    <n v="0.83"/>
    <n v="0.83"/>
    <s v="Card"/>
    <s v="ALDI"/>
    <s v="Dairy"/>
    <x v="1"/>
    <x v="1"/>
  </r>
  <r>
    <x v="254"/>
    <s v="Chicken Thighs 1kg"/>
    <n v="1"/>
    <n v="2.85"/>
    <n v="2.85"/>
    <s v="Card"/>
    <s v="ALDI"/>
    <s v="Meat"/>
    <x v="1"/>
    <x v="1"/>
  </r>
  <r>
    <x v="254"/>
    <s v="Shampoo Anti-D"/>
    <n v="1"/>
    <n v="1.39"/>
    <n v="1.39"/>
    <s v="Card"/>
    <s v="ALDI"/>
    <s v="Toiletries"/>
    <x v="3"/>
    <x v="1"/>
  </r>
  <r>
    <x v="254"/>
    <s v="Family Handwash"/>
    <n v="1"/>
    <n v="0.59"/>
    <n v="0.59"/>
    <s v="Card"/>
    <s v="ALDI"/>
    <s v="Toiletries"/>
    <x v="3"/>
    <x v="1"/>
  </r>
  <r>
    <x v="254"/>
    <s v="Apple Gala"/>
    <n v="1"/>
    <n v="0.9"/>
    <n v="0.9"/>
    <s v="Card"/>
    <s v="ALDI"/>
    <s v="Fruit"/>
    <x v="1"/>
    <x v="1"/>
  </r>
  <r>
    <x v="254"/>
    <s v="Lemons EE"/>
    <n v="1"/>
    <n v="0.55000000000000004"/>
    <n v="0.55000000000000004"/>
    <s v="Card"/>
    <s v="ALDI"/>
    <s v="Fruit"/>
    <x v="1"/>
    <x v="1"/>
  </r>
  <r>
    <x v="254"/>
    <s v="Bread Roll 6pk"/>
    <n v="1"/>
    <n v="0.28000000000000003"/>
    <n v="0.28000000000000003"/>
    <s v="Card"/>
    <s v="ALDI"/>
    <s v="Dairy"/>
    <x v="1"/>
    <x v="1"/>
  </r>
  <r>
    <x v="254"/>
    <s v="Pancakes Scotch"/>
    <n v="1"/>
    <n v="0.12"/>
    <n v="0.12"/>
    <s v="Card"/>
    <s v="ALDI"/>
    <s v="Dairy"/>
    <x v="1"/>
    <x v="1"/>
  </r>
  <r>
    <x v="254"/>
    <s v="Mushrooms Chestnut"/>
    <n v="2"/>
    <n v="0.66"/>
    <n v="1.32"/>
    <s v="Card"/>
    <s v="ALDI"/>
    <s v="Dairy"/>
    <x v="1"/>
    <x v="1"/>
  </r>
  <r>
    <x v="255"/>
    <s v="Sim card"/>
    <n v="1"/>
    <n v="10"/>
    <n v="10"/>
    <s v="Card"/>
    <s v="Voxi"/>
    <s v="Telecom"/>
    <x v="7"/>
    <x v="1"/>
  </r>
  <r>
    <x v="255"/>
    <s v="Sim card"/>
    <n v="1"/>
    <n v="10"/>
    <n v="10"/>
    <s v="Card"/>
    <s v="O2"/>
    <s v="Telecom"/>
    <x v="7"/>
    <x v="0"/>
  </r>
  <r>
    <x v="255"/>
    <s v="Bus"/>
    <n v="2"/>
    <n v="1.7"/>
    <n v="3.4"/>
    <s v="Oyster Card"/>
    <s v="Tfl"/>
    <s v="Bus"/>
    <x v="0"/>
    <x v="1"/>
  </r>
  <r>
    <x v="255"/>
    <s v="Overground"/>
    <n v="2"/>
    <n v="1.9"/>
    <n v="3.8"/>
    <s v="Oyster Card"/>
    <s v="Tfl"/>
    <s v="Overground"/>
    <x v="0"/>
    <x v="1"/>
  </r>
  <r>
    <x v="256"/>
    <s v="Council tax"/>
    <n v="1"/>
    <n v="136.13999999999999"/>
    <n v="136.13999999999999"/>
    <s v="Card"/>
    <s v="Council"/>
    <s v="Council tax"/>
    <x v="7"/>
    <x v="0"/>
  </r>
  <r>
    <x v="256"/>
    <s v="Bus"/>
    <n v="2"/>
    <n v="1.7"/>
    <n v="3.4"/>
    <s v="Oyster Card"/>
    <s v="Tfl"/>
    <s v="Bus"/>
    <x v="0"/>
    <x v="1"/>
  </r>
  <r>
    <x v="256"/>
    <s v="Overground"/>
    <n v="2"/>
    <n v="1.9"/>
    <n v="3.8"/>
    <s v="Oyster Card"/>
    <s v="Tfl"/>
    <s v="Overground"/>
    <x v="0"/>
    <x v="1"/>
  </r>
  <r>
    <x v="256"/>
    <s v="Tube"/>
    <n v="2"/>
    <n v="5.0999999999999996"/>
    <n v="10.199999999999999"/>
    <s v="Oyster Card"/>
    <s v="Tfl"/>
    <s v="Tube"/>
    <x v="0"/>
    <x v="0"/>
  </r>
  <r>
    <x v="256"/>
    <s v="Coffee"/>
    <n v="1"/>
    <n v="1.75"/>
    <n v="1.75"/>
    <s v="Card"/>
    <s v="BaxterStorey"/>
    <s v="café"/>
    <x v="4"/>
    <x v="0"/>
  </r>
  <r>
    <x v="256"/>
    <s v="Coffee"/>
    <n v="1"/>
    <n v="1.75"/>
    <n v="1.75"/>
    <s v="Card"/>
    <s v="BaxterStorey"/>
    <s v="café"/>
    <x v="4"/>
    <x v="0"/>
  </r>
  <r>
    <x v="256"/>
    <s v="Tissue roll"/>
    <n v="1"/>
    <n v="20.21"/>
    <n v="20.21"/>
    <s v="Card"/>
    <s v="Amazon"/>
    <s v="Toiletries"/>
    <x v="3"/>
    <x v="0"/>
  </r>
  <r>
    <x v="257"/>
    <s v="Origins"/>
    <n v="1"/>
    <n v="37.5"/>
    <n v="37.5"/>
    <s v="Card"/>
    <s v="Origins"/>
    <s v="Skincare"/>
    <x v="3"/>
    <x v="0"/>
  </r>
  <r>
    <x v="257"/>
    <s v="Bus"/>
    <n v="2"/>
    <n v="1.7"/>
    <n v="3.4"/>
    <s v="Oyster Card"/>
    <s v="Tfl"/>
    <s v="Bus"/>
    <x v="0"/>
    <x v="1"/>
  </r>
  <r>
    <x v="257"/>
    <s v="Overground"/>
    <n v="2"/>
    <n v="1.9"/>
    <n v="3.8"/>
    <s v="Oyster Card"/>
    <s v="Tfl"/>
    <s v="Overground"/>
    <x v="0"/>
    <x v="1"/>
  </r>
  <r>
    <x v="257"/>
    <s v="Tube"/>
    <n v="1"/>
    <n v="2.2999999999999998"/>
    <n v="2.2999999999999998"/>
    <s v="Oyster Card"/>
    <s v="Tfl"/>
    <s v="Tube"/>
    <x v="0"/>
    <x v="0"/>
  </r>
  <r>
    <x v="257"/>
    <s v="Tube"/>
    <n v="1"/>
    <n v="5.0999999999999996"/>
    <n v="5.0999999999999996"/>
    <s v="Oyster Card"/>
    <s v="Tfl"/>
    <s v="Tube"/>
    <x v="0"/>
    <x v="0"/>
  </r>
  <r>
    <x v="258"/>
    <s v="Bus"/>
    <n v="2"/>
    <n v="1.7"/>
    <n v="3.4"/>
    <s v="Oyster Card"/>
    <s v="Tfl"/>
    <s v="Bus"/>
    <x v="0"/>
    <x v="1"/>
  </r>
  <r>
    <x v="258"/>
    <s v="Overground"/>
    <n v="2"/>
    <n v="1.9"/>
    <n v="3.8"/>
    <s v="Oyster Card"/>
    <s v="Tfl"/>
    <s v="Overground"/>
    <x v="0"/>
    <x v="1"/>
  </r>
  <r>
    <x v="258"/>
    <s v="Tube"/>
    <n v="1"/>
    <n v="2.2999999999999998"/>
    <n v="2.2999999999999998"/>
    <s v="Oyster Card"/>
    <s v="Tfl"/>
    <s v="Tube"/>
    <x v="0"/>
    <x v="0"/>
  </r>
  <r>
    <x v="258"/>
    <s v="Tube"/>
    <n v="1"/>
    <n v="5.0999999999999996"/>
    <n v="5.0999999999999996"/>
    <s v="Oyster Card"/>
    <s v="Tfl"/>
    <s v="Tube"/>
    <x v="0"/>
    <x v="0"/>
  </r>
  <r>
    <x v="258"/>
    <s v="Dinner"/>
    <n v="1"/>
    <n v="8.98"/>
    <n v="8.98"/>
    <s v="Card"/>
    <s v="KFC"/>
    <s v="Fast Food"/>
    <x v="4"/>
    <x v="1"/>
  </r>
  <r>
    <x v="259"/>
    <s v="Bus"/>
    <n v="1"/>
    <n v="1.7"/>
    <n v="1.7"/>
    <s v="Oyster Card"/>
    <s v="Tfl"/>
    <s v="Bus"/>
    <x v="0"/>
    <x v="1"/>
  </r>
  <r>
    <x v="259"/>
    <s v="Wasabi Chicken Katsu Curry Rice"/>
    <n v="1"/>
    <n v="4.9000000000000004"/>
    <n v="4.9000000000000004"/>
    <s v="Card"/>
    <s v="Tesco"/>
    <s v="Ready Meal"/>
    <x v="1"/>
    <x v="1"/>
  </r>
  <r>
    <x v="259"/>
    <s v="Froz Richmond Sausages"/>
    <n v="1"/>
    <n v="2.25"/>
    <n v="2.25"/>
    <s v="Card"/>
    <s v="LIDL"/>
    <s v="Frozen Food"/>
    <x v="1"/>
    <x v="1"/>
  </r>
  <r>
    <x v="259"/>
    <s v="Yogurt Drink Strawberry"/>
    <n v="1"/>
    <n v="1.85"/>
    <n v="1.85"/>
    <s v="Card"/>
    <s v="LIDL"/>
    <s v="Beverage"/>
    <x v="1"/>
    <x v="1"/>
  </r>
  <r>
    <x v="259"/>
    <s v="Roasting Potatoes"/>
    <n v="1"/>
    <n v="1.0900000000000001"/>
    <n v="1.0900000000000001"/>
    <s v="Card"/>
    <s v="LIDL"/>
    <s v="Frozen Food"/>
    <x v="1"/>
    <x v="1"/>
  </r>
  <r>
    <x v="259"/>
    <s v="Vegetable Oil"/>
    <n v="1"/>
    <n v="1.99"/>
    <n v="1.99"/>
    <s v="Card"/>
    <s v="LIDL"/>
    <s v="Dairy"/>
    <x v="1"/>
    <x v="1"/>
  </r>
  <r>
    <x v="259"/>
    <s v="Carrots"/>
    <n v="1"/>
    <n v="0.55000000000000004"/>
    <n v="0.55000000000000004"/>
    <s v="Card"/>
    <s v="LIDL"/>
    <s v="Vegetable"/>
    <x v="1"/>
    <x v="1"/>
  </r>
  <r>
    <x v="259"/>
    <s v="Squidgy Fruits"/>
    <n v="1"/>
    <n v="1.79"/>
    <n v="1.79"/>
    <s v="Card"/>
    <s v="LIDL"/>
    <s v="Snack"/>
    <x v="1"/>
    <x v="1"/>
  </r>
  <r>
    <x v="259"/>
    <s v="Honey Roast Cashews"/>
    <n v="1"/>
    <n v="1.65"/>
    <n v="1.65"/>
    <s v="Card"/>
    <s v="LIDL"/>
    <s v="Snack"/>
    <x v="1"/>
    <x v="1"/>
  </r>
  <r>
    <x v="259"/>
    <s v="Curry Crisps"/>
    <n v="1"/>
    <n v="1.49"/>
    <n v="1.49"/>
    <s v="Card"/>
    <s v="LIDL"/>
    <s v="Snack"/>
    <x v="1"/>
    <x v="1"/>
  </r>
  <r>
    <x v="259"/>
    <s v="Chocolate Cookies"/>
    <n v="1"/>
    <n v="1.1499999999999999"/>
    <n v="1.1499999999999999"/>
    <s v="Card"/>
    <s v="LIDL"/>
    <s v="Snack"/>
    <x v="1"/>
    <x v="1"/>
  </r>
  <r>
    <x v="260"/>
    <s v="Asia sltd Egg Cstrd"/>
    <n v="1"/>
    <n v="3.95"/>
    <n v="3.95"/>
    <s v="Card"/>
    <s v="Wing Yip"/>
    <s v="Frozen Food"/>
    <x v="1"/>
    <x v="1"/>
  </r>
  <r>
    <x v="260"/>
    <s v="Anny Xiao Long Bao"/>
    <n v="1"/>
    <n v="4.5"/>
    <n v="4.5"/>
    <s v="Card"/>
    <s v="Wing Yip"/>
    <s v="Frozen Food"/>
    <x v="1"/>
    <x v="1"/>
  </r>
  <r>
    <x v="260"/>
    <s v="Pork&amp;Mix Veg Dumpling"/>
    <n v="1"/>
    <n v="3.95"/>
    <n v="3.95"/>
    <s v="Card"/>
    <s v="Wing Yip"/>
    <s v="Frozen Food"/>
    <x v="1"/>
    <x v="1"/>
  </r>
  <r>
    <x v="260"/>
    <s v="Pork Balls"/>
    <n v="1"/>
    <n v="4.45"/>
    <n v="4.45"/>
    <s v="Card"/>
    <s v="Wing Yip"/>
    <s v="Frozen Food"/>
    <x v="1"/>
    <x v="1"/>
  </r>
  <r>
    <x v="260"/>
    <s v="Cheese Seafood Tofu"/>
    <n v="1"/>
    <n v="5.5"/>
    <n v="5.5"/>
    <s v="Card"/>
    <s v="Wing Yip"/>
    <s v="Frozen Food"/>
    <x v="1"/>
    <x v="1"/>
  </r>
  <r>
    <x v="260"/>
    <s v="Bncurd Tofuking 750g"/>
    <n v="1"/>
    <n v="6.9"/>
    <n v="6.9"/>
    <s v="Card"/>
    <s v="Wing Yip"/>
    <s v="Frozen Food"/>
    <x v="1"/>
    <x v="1"/>
  </r>
  <r>
    <x v="260"/>
    <s v="Beacurd Wing Fat 600g"/>
    <n v="1"/>
    <n v="1.5"/>
    <n v="1.5"/>
    <s v="Card"/>
    <s v="Wing Yip"/>
    <s v="Other Grocery"/>
    <x v="1"/>
    <x v="1"/>
  </r>
  <r>
    <x v="260"/>
    <s v="XIN ZHU Vermiceli"/>
    <n v="1"/>
    <n v="2.35"/>
    <n v="2.35"/>
    <s v="Card"/>
    <s v="Wing Yip"/>
    <s v="Staple"/>
    <x v="1"/>
    <x v="1"/>
  </r>
  <r>
    <x v="260"/>
    <s v="Choice Fry FishBall"/>
    <n v="1"/>
    <n v="2.5"/>
    <n v="2.5"/>
    <s v="Card"/>
    <s v="Wing Yip"/>
    <s v="Frozen Food"/>
    <x v="1"/>
    <x v="1"/>
  </r>
  <r>
    <x v="260"/>
    <s v="Rolin Dried Black fun 80g"/>
    <n v="1"/>
    <n v="3"/>
    <n v="3"/>
    <s v="Card"/>
    <s v="Wing Yip"/>
    <s v="Other Grocery"/>
    <x v="1"/>
    <x v="1"/>
  </r>
  <r>
    <x v="260"/>
    <s v="JiangXi vermicelli"/>
    <n v="2"/>
    <n v="1.4"/>
    <n v="2.8"/>
    <s v="Card"/>
    <s v="Wing Yip"/>
    <s v="Staple"/>
    <x v="1"/>
    <x v="1"/>
  </r>
  <r>
    <x v="260"/>
    <s v="Indomie Mie Goreng 5x80g"/>
    <n v="1"/>
    <n v="2"/>
    <n v="2"/>
    <s v="Card"/>
    <s v="Wing Yip"/>
    <s v="Instant Food"/>
    <x v="1"/>
    <x v="1"/>
  </r>
  <r>
    <x v="260"/>
    <s v="LKK Chilli Bean Sauce 368g"/>
    <n v="1"/>
    <n v="2.6"/>
    <n v="2.6"/>
    <s v="Card"/>
    <s v="Wing Yip"/>
    <s v="Sauce"/>
    <x v="1"/>
    <x v="1"/>
  </r>
  <r>
    <x v="260"/>
    <s v="Red Pepper Paste 500g"/>
    <n v="1"/>
    <n v="3.29"/>
    <n v="3.29"/>
    <s v="Card"/>
    <s v="Wing Yip"/>
    <s v="Sauce"/>
    <x v="1"/>
    <x v="1"/>
  </r>
  <r>
    <x v="260"/>
    <s v="Fishwell sweet potato"/>
    <n v="1"/>
    <n v="2.5"/>
    <n v="2.5"/>
    <s v="Card"/>
    <s v="Wing Yip"/>
    <s v="Staple"/>
    <x v="1"/>
    <x v="1"/>
  </r>
  <r>
    <x v="260"/>
    <s v="Garlic"/>
    <n v="1"/>
    <n v="2"/>
    <n v="2"/>
    <s v="Card"/>
    <s v="ASDA"/>
    <s v="Dairy"/>
    <x v="1"/>
    <x v="1"/>
  </r>
  <r>
    <x v="260"/>
    <s v="Chinese Leaf"/>
    <n v="1"/>
    <n v="1.25"/>
    <n v="1.25"/>
    <s v="Card"/>
    <s v="ASDA"/>
    <s v="Vegetable"/>
    <x v="1"/>
    <x v="1"/>
  </r>
  <r>
    <x v="260"/>
    <s v="Chilli oil"/>
    <n v="1"/>
    <n v="2.25"/>
    <n v="2.25"/>
    <s v="Card"/>
    <s v="ASDA"/>
    <s v="Sauce"/>
    <x v="1"/>
    <x v="1"/>
  </r>
  <r>
    <x v="260"/>
    <s v="Chocolate"/>
    <n v="1"/>
    <n v="1.85"/>
    <n v="1.85"/>
    <s v="Card"/>
    <s v="ASDA"/>
    <s v="Snack"/>
    <x v="1"/>
    <x v="1"/>
  </r>
  <r>
    <x v="260"/>
    <s v="Candle"/>
    <n v="1"/>
    <n v="4"/>
    <n v="4"/>
    <s v="Card"/>
    <s v="ASDA"/>
    <s v="Home decoration"/>
    <x v="9"/>
    <x v="1"/>
  </r>
  <r>
    <x v="260"/>
    <s v="Chillies"/>
    <n v="1"/>
    <n v="0.35"/>
    <n v="0.35"/>
    <s v="Card"/>
    <s v="ASDA"/>
    <s v="Spice"/>
    <x v="1"/>
    <x v="1"/>
  </r>
  <r>
    <x v="260"/>
    <s v="Cucumber"/>
    <n v="1"/>
    <n v="0.79"/>
    <n v="0.79"/>
    <s v="Card"/>
    <s v="ASDA"/>
    <s v="Vegetable"/>
    <x v="1"/>
    <x v="1"/>
  </r>
  <r>
    <x v="260"/>
    <s v="Puddings"/>
    <n v="1"/>
    <n v="2.2000000000000002"/>
    <n v="2.2000000000000002"/>
    <s v="Card"/>
    <s v="ASDA"/>
    <s v="Vegetable"/>
    <x v="1"/>
    <x v="1"/>
  </r>
  <r>
    <x v="260"/>
    <s v="Garlic Press"/>
    <n v="1"/>
    <n v="3"/>
    <n v="3"/>
    <s v="Card"/>
    <s v="ASDA"/>
    <s v="Kitchen ware"/>
    <x v="9"/>
    <x v="1"/>
  </r>
  <r>
    <x v="260"/>
    <s v="Xiafowang beverage 160g"/>
    <n v="1"/>
    <n v="1.75"/>
    <n v="1.75"/>
    <s v="Card"/>
    <s v="Loon Fung"/>
    <s v="Other Grocery"/>
    <x v="1"/>
    <x v="0"/>
  </r>
  <r>
    <x v="260"/>
    <s v="Chewy Japan Fried Udon"/>
    <n v="1"/>
    <n v="2.35"/>
    <n v="2.35"/>
    <s v="Card"/>
    <s v="Loon Fung"/>
    <s v="Instant Food"/>
    <x v="1"/>
    <x v="0"/>
  </r>
  <r>
    <x v="260"/>
    <s v="WJT CLPT S PKD Fish"/>
    <n v="1"/>
    <n v="2.25"/>
    <n v="2.25"/>
    <s v="Card"/>
    <s v="Loon Fung"/>
    <s v="Other Grocery"/>
    <x v="1"/>
    <x v="0"/>
  </r>
  <r>
    <x v="260"/>
    <s v="Miaow Tapioca Crisp"/>
    <n v="2"/>
    <n v="0.495"/>
    <n v="0.99"/>
    <s v="Card"/>
    <s v="Loon Fung"/>
    <s v="Snack"/>
    <x v="1"/>
    <x v="0"/>
  </r>
  <r>
    <x v="261"/>
    <s v="Tube"/>
    <n v="1"/>
    <n v="4.2"/>
    <n v="4.2"/>
    <s v="Oyster Card"/>
    <s v="Tfl"/>
    <s v="Tube"/>
    <x v="0"/>
    <x v="1"/>
  </r>
  <r>
    <x v="261"/>
    <s v="Bus"/>
    <n v="2"/>
    <n v="1.75"/>
    <n v="3.5"/>
    <s v="Oyster Card"/>
    <s v="Tfl"/>
    <s v="Bus"/>
    <x v="0"/>
    <x v="1"/>
  </r>
  <r>
    <x v="261"/>
    <s v="Overground"/>
    <n v="1"/>
    <n v="1.25"/>
    <n v="1.25"/>
    <s v="Oyster Card"/>
    <s v="Tfl"/>
    <s v="Overground"/>
    <x v="0"/>
    <x v="1"/>
  </r>
  <r>
    <x v="261"/>
    <s v="Tube"/>
    <n v="1"/>
    <n v="4.2"/>
    <n v="4.2"/>
    <s v="Oyster Card"/>
    <s v="Tfl"/>
    <s v="Tube"/>
    <x v="0"/>
    <x v="0"/>
  </r>
  <r>
    <x v="261"/>
    <s v="Bus"/>
    <n v="2"/>
    <n v="1.75"/>
    <n v="3.5"/>
    <s v="Oyster Card"/>
    <s v="Tfl"/>
    <s v="Bus"/>
    <x v="0"/>
    <x v="0"/>
  </r>
  <r>
    <x v="261"/>
    <s v="Overground"/>
    <n v="1"/>
    <n v="1.25"/>
    <n v="1.25"/>
    <s v="Oyster Card"/>
    <s v="Tfl"/>
    <s v="Overground"/>
    <x v="0"/>
    <x v="0"/>
  </r>
  <r>
    <x v="262"/>
    <s v="Spotify"/>
    <n v="1"/>
    <n v="9.8000000000000007"/>
    <n v="9.8000000000000007"/>
    <s v="Card"/>
    <s v="Spotify"/>
    <s v="spotify"/>
    <x v="11"/>
    <x v="0"/>
  </r>
  <r>
    <x v="262"/>
    <s v="Bus"/>
    <n v="2"/>
    <n v="1.75"/>
    <n v="3.5"/>
    <s v="Oyster Card"/>
    <s v="Tfl"/>
    <s v="Bus"/>
    <x v="0"/>
    <x v="1"/>
  </r>
  <r>
    <x v="262"/>
    <s v="Tube"/>
    <n v="2"/>
    <n v="1.25"/>
    <n v="2.5"/>
    <s v="Oyster Card"/>
    <s v="Tfl"/>
    <s v="Tube"/>
    <x v="0"/>
    <x v="1"/>
  </r>
  <r>
    <x v="262"/>
    <s v="Bus"/>
    <n v="2"/>
    <n v="1.75"/>
    <n v="3.5"/>
    <s v="Oyster Card"/>
    <s v="Tfl"/>
    <s v="Bus"/>
    <x v="0"/>
    <x v="0"/>
  </r>
  <r>
    <x v="262"/>
    <s v="Tube"/>
    <n v="2"/>
    <n v="1.25"/>
    <n v="2.5"/>
    <s v="Oyster Card"/>
    <s v="Tfl"/>
    <s v="Tube"/>
    <x v="0"/>
    <x v="0"/>
  </r>
  <r>
    <x v="262"/>
    <s v="Pepsi Cola Max"/>
    <n v="1"/>
    <n v="1.99"/>
    <n v="1.99"/>
    <s v="Card"/>
    <s v="LIDL"/>
    <s v="Beverage"/>
    <x v="1"/>
    <x v="1"/>
  </r>
  <r>
    <x v="262"/>
    <s v="Mixed Grapes"/>
    <n v="1"/>
    <n v="1.89"/>
    <n v="1.89"/>
    <s v="Card"/>
    <s v="LIDL"/>
    <s v="Fruit"/>
    <x v="1"/>
    <x v="1"/>
  </r>
  <r>
    <x v="262"/>
    <s v="Bellona Wafe Hazelnu"/>
    <n v="1"/>
    <n v="1.39"/>
    <n v="1.39"/>
    <s v="Card"/>
    <s v="LIDL"/>
    <s v="Snack"/>
    <x v="1"/>
    <x v="1"/>
  </r>
  <r>
    <x v="262"/>
    <s v="Onion Ring"/>
    <n v="1"/>
    <n v="0.85"/>
    <n v="0.85"/>
    <s v="Card"/>
    <s v="LIDL"/>
    <s v="Snack"/>
    <x v="1"/>
    <x v="1"/>
  </r>
  <r>
    <x v="262"/>
    <s v="Choco Shells"/>
    <n v="1"/>
    <n v="1.79"/>
    <n v="1.79"/>
    <s v="Card"/>
    <s v="LIDL"/>
    <s v="Dairy"/>
    <x v="1"/>
    <x v="1"/>
  </r>
  <r>
    <x v="263"/>
    <s v="Rent"/>
    <n v="1"/>
    <n v="616.66666666666663"/>
    <n v="616.66666666666663"/>
    <s v="Card"/>
    <s v="N/A"/>
    <s v="Rental"/>
    <x v="8"/>
    <x v="0"/>
  </r>
  <r>
    <x v="263"/>
    <s v="Rent"/>
    <n v="1"/>
    <n v="783.33333333333337"/>
    <n v="783.33333333333337"/>
    <s v="Card"/>
    <s v="N/A"/>
    <s v="Rental"/>
    <x v="8"/>
    <x v="1"/>
  </r>
  <r>
    <x v="263"/>
    <s v="Tube"/>
    <n v="1"/>
    <n v="2.8"/>
    <n v="2.8"/>
    <s v="Oyster Card"/>
    <s v="Tfl"/>
    <s v="Tube"/>
    <x v="0"/>
    <x v="1"/>
  </r>
  <r>
    <x v="263"/>
    <s v="Bus"/>
    <n v="2"/>
    <n v="1.7"/>
    <n v="3.4"/>
    <s v="Oyster Card"/>
    <s v="Tfl"/>
    <s v="Bus"/>
    <x v="0"/>
    <x v="1"/>
  </r>
  <r>
    <x v="263"/>
    <s v="Overground"/>
    <n v="1"/>
    <n v="1.9"/>
    <n v="1.9"/>
    <s v="Oyster Card"/>
    <s v="Tfl"/>
    <s v="Overground"/>
    <x v="0"/>
    <x v="1"/>
  </r>
  <r>
    <x v="263"/>
    <s v="Thai Red Chicken Curry Rice"/>
    <n v="1"/>
    <n v="2.75"/>
    <n v="2.75"/>
    <s v="Card"/>
    <s v="Tesco"/>
    <s v="Ready Meal"/>
    <x v="1"/>
    <x v="1"/>
  </r>
  <r>
    <x v="263"/>
    <s v="Chinese Style Chicken Curry Rice"/>
    <n v="1"/>
    <n v="2.75"/>
    <n v="2.75"/>
    <s v="Card"/>
    <s v="Tesco"/>
    <s v="Ready Meal"/>
    <x v="1"/>
    <x v="1"/>
  </r>
  <r>
    <x v="264"/>
    <m/>
    <m/>
    <m/>
    <m/>
    <m/>
    <m/>
    <m/>
    <x v="1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2">
  <r>
    <d v="2022-06-27T00:00:00"/>
    <s v="Uber"/>
    <n v="1"/>
    <n v="55"/>
    <n v="55"/>
    <s v="Card"/>
    <s v="Uber"/>
    <x v="0"/>
    <x v="0"/>
    <s v="MM"/>
  </r>
  <r>
    <d v="2022-06-27T00:00:00"/>
    <s v="Grocery"/>
    <n v="1"/>
    <n v="10"/>
    <n v="10"/>
    <s v="Card"/>
    <s v="Lidl"/>
    <x v="1"/>
    <x v="1"/>
    <s v="AM"/>
  </r>
  <r>
    <d v="2022-06-27T00:00:00"/>
    <s v="Grocery"/>
    <n v="1"/>
    <n v="10"/>
    <n v="10"/>
    <s v="Card"/>
    <s v="Lidl"/>
    <x v="2"/>
    <x v="1"/>
    <s v="AM"/>
  </r>
  <r>
    <d v="2022-06-28T00:00:00"/>
    <s v="Grocery"/>
    <n v="1"/>
    <n v="10"/>
    <n v="10"/>
    <s v="Card"/>
    <s v="Lidl"/>
    <x v="3"/>
    <x v="1"/>
    <s v="MM"/>
  </r>
  <r>
    <d v="2022-06-28T00:00:00"/>
    <s v="Grocery"/>
    <n v="1"/>
    <n v="10"/>
    <n v="10"/>
    <s v="Card"/>
    <s v="Lidl"/>
    <x v="4"/>
    <x v="1"/>
    <s v="MM"/>
  </r>
  <r>
    <d v="2022-07-01T00:00:00"/>
    <s v="Airbnb"/>
    <n v="1"/>
    <n v="1324"/>
    <n v="1324"/>
    <s v="Card"/>
    <s v="Airbnb"/>
    <x v="5"/>
    <x v="2"/>
    <s v="MM"/>
  </r>
  <r>
    <d v="2022-07-01T00:00:00"/>
    <s v="Grocery"/>
    <n v="1"/>
    <n v="23.15"/>
    <n v="23.15"/>
    <s v="Card"/>
    <s v="Lidl"/>
    <x v="6"/>
    <x v="1"/>
    <s v="AM"/>
  </r>
  <r>
    <d v="2022-07-01T00:00:00"/>
    <s v="Grocery"/>
    <n v="1"/>
    <n v="20"/>
    <n v="20"/>
    <s v="Card"/>
    <s v="Lidl"/>
    <x v="7"/>
    <x v="1"/>
    <s v="MM"/>
  </r>
  <r>
    <d v="2022-07-01T00:00:00"/>
    <s v="Shampoo"/>
    <n v="1"/>
    <n v="7.99"/>
    <n v="7.99"/>
    <s v="Card"/>
    <s v="Boots"/>
    <x v="8"/>
    <x v="3"/>
    <s v="AM"/>
  </r>
  <r>
    <d v="2022-07-01T00:00:00"/>
    <s v="Hello fresh"/>
    <n v="1"/>
    <n v="19.489999999999998"/>
    <n v="19.489999999999998"/>
    <s v="Card"/>
    <s v="Hello fresh"/>
    <x v="9"/>
    <x v="1"/>
    <s v="AM"/>
  </r>
  <r>
    <d v="2022-07-01T00:00:00"/>
    <s v="Dough"/>
    <n v="1"/>
    <n v="2.0499999999999998"/>
    <n v="2.0499999999999998"/>
    <s v="Card"/>
    <s v="Krispy Kreme"/>
    <x v="10"/>
    <x v="4"/>
    <s v="AM"/>
  </r>
  <r>
    <d v="2022-07-01T00:00:00"/>
    <s v="Bus"/>
    <n v="1"/>
    <n v="27.2"/>
    <n v="27.2"/>
    <s v="Card"/>
    <s v="Tfl"/>
    <x v="11"/>
    <x v="0"/>
    <s v="AM"/>
  </r>
  <r>
    <d v="2022-07-01T00:00:00"/>
    <s v="Tube"/>
    <n v="1"/>
    <n v="27.2"/>
    <n v="27.2"/>
    <s v="Card"/>
    <s v="Tfl"/>
    <x v="12"/>
    <x v="0"/>
    <s v="MM"/>
  </r>
  <r>
    <d v="2022-07-02T00:00:00"/>
    <s v="Fast Food"/>
    <n v="1"/>
    <n v="15.3"/>
    <n v="15.3"/>
    <s v="Card"/>
    <s v="Wing Stop"/>
    <x v="13"/>
    <x v="4"/>
    <s v="AM"/>
  </r>
  <r>
    <d v="2022-07-08T00:00:00"/>
    <s v="Shoes"/>
    <n v="1"/>
    <n v="36"/>
    <n v="36"/>
    <s v="Card"/>
    <s v="JD Sport"/>
    <x v="14"/>
    <x v="5"/>
    <s v="AM"/>
  </r>
  <r>
    <d v="2022-07-10T00:00:00"/>
    <s v="Udon noodles"/>
    <n v="1"/>
    <n v="3.79"/>
    <n v="3.79"/>
    <s v="Card"/>
    <s v="Loon Fung"/>
    <x v="15"/>
    <x v="1"/>
    <s v="AM"/>
  </r>
  <r>
    <d v="2022-07-10T00:00:00"/>
    <s v="Snow crab legs"/>
    <n v="1"/>
    <n v="2.59"/>
    <n v="2.59"/>
    <s v="Card"/>
    <s v="Loon Fung"/>
    <x v="2"/>
    <x v="1"/>
    <s v="AM"/>
  </r>
  <r>
    <d v="2022-07-10T00:00:00"/>
    <s v="Bus"/>
    <n v="1"/>
    <n v="3.3"/>
    <n v="3.3"/>
    <s v="Card"/>
    <s v="Tfl"/>
    <x v="11"/>
    <x v="0"/>
    <s v="AM"/>
  </r>
  <r>
    <d v="2022-07-11T00:00:00"/>
    <s v="Ginger Ale (1L)"/>
    <n v="1"/>
    <n v="0.49"/>
    <n v="0.49"/>
    <s v="Card"/>
    <s v="Lidl"/>
    <x v="3"/>
    <x v="1"/>
    <s v="AM"/>
  </r>
  <r>
    <d v="2022-07-11T00:00:00"/>
    <s v="White toastle"/>
    <n v="1"/>
    <n v="0.65"/>
    <n v="0.65"/>
    <s v="Card"/>
    <s v="Lidl"/>
    <x v="6"/>
    <x v="1"/>
    <s v="AM"/>
  </r>
  <r>
    <d v="2022-07-11T00:00:00"/>
    <s v="Whole milk (2pints)"/>
    <n v="1"/>
    <n v="1.05"/>
    <n v="1.05"/>
    <s v="Card"/>
    <s v="Lidl"/>
    <x v="6"/>
    <x v="1"/>
    <s v="AM"/>
  </r>
  <r>
    <d v="2022-07-11T00:00:00"/>
    <s v="Butter croissant"/>
    <n v="2"/>
    <n v="0.39"/>
    <n v="0.78"/>
    <s v="Card"/>
    <s v="Lidl"/>
    <x v="16"/>
    <x v="1"/>
    <s v="AM"/>
  </r>
  <r>
    <d v="2022-07-11T00:00:00"/>
    <s v="Nata"/>
    <n v="1"/>
    <n v="0.49"/>
    <n v="0.49"/>
    <s v="Card"/>
    <s v="Lidl"/>
    <x v="16"/>
    <x v="1"/>
    <s v="AM"/>
  </r>
  <r>
    <d v="2022-07-11T00:00:00"/>
    <s v="Restaurant"/>
    <n v="1"/>
    <n v="37.29"/>
    <n v="37.29"/>
    <s v="Card"/>
    <s v="Hydepark"/>
    <x v="17"/>
    <x v="4"/>
    <s v="AM"/>
  </r>
  <r>
    <d v="2022-07-13T00:00:00"/>
    <s v="Restaurant"/>
    <n v="1"/>
    <n v="35"/>
    <n v="35"/>
    <s v="Card"/>
    <s v="Greenwich"/>
    <x v="17"/>
    <x v="4"/>
    <s v="AM"/>
  </r>
  <r>
    <d v="2022-07-13T00:00:00"/>
    <s v="ice cream"/>
    <n v="1"/>
    <n v="3.95"/>
    <n v="3.95"/>
    <s v="Card"/>
    <s v="Dark Sugar"/>
    <x v="10"/>
    <x v="4"/>
    <s v="AM"/>
  </r>
  <r>
    <d v="2022-07-13T00:00:00"/>
    <s v="Chicken Curry meal"/>
    <n v="1"/>
    <n v="2.19"/>
    <n v="2.19"/>
    <s v="Card"/>
    <s v="Lidl"/>
    <x v="2"/>
    <x v="1"/>
    <s v="AM"/>
  </r>
  <r>
    <d v="2022-07-13T00:00:00"/>
    <s v="Bacon Rashers snack"/>
    <n v="1"/>
    <n v="0.75"/>
    <n v="0.75"/>
    <s v="Card"/>
    <s v="Lidl"/>
    <x v="4"/>
    <x v="1"/>
    <s v="AM"/>
  </r>
  <r>
    <d v="2022-07-13T00:00:00"/>
    <s v="Prawn Pappardelle"/>
    <n v="1"/>
    <n v="2.89"/>
    <n v="2.89"/>
    <s v="Card"/>
    <s v="Lidl"/>
    <x v="2"/>
    <x v="1"/>
    <s v="AM"/>
  </r>
  <r>
    <d v="2022-07-13T00:00:00"/>
    <s v="Diet Coke (8cans)"/>
    <n v="1"/>
    <n v="3.25"/>
    <n v="3.25"/>
    <s v="Card"/>
    <s v="Lidl"/>
    <x v="3"/>
    <x v="1"/>
    <s v="AM"/>
  </r>
  <r>
    <d v="2022-07-14T00:00:00"/>
    <s v="Whole milk (4pints)"/>
    <n v="1"/>
    <n v="1.35"/>
    <n v="1.35"/>
    <s v="Card"/>
    <s v="ALDI"/>
    <x v="6"/>
    <x v="1"/>
    <s v="AM"/>
  </r>
  <r>
    <d v="2022-07-14T00:00:00"/>
    <s v="Noodles"/>
    <n v="1"/>
    <n v="0.94"/>
    <n v="0.94"/>
    <s v="Card"/>
    <s v="ALDI"/>
    <x v="15"/>
    <x v="1"/>
    <s v="AM"/>
  </r>
  <r>
    <d v="2022-07-14T00:00:00"/>
    <s v="Cornflakes"/>
    <n v="1"/>
    <n v="1.99"/>
    <n v="1.99"/>
    <s v="Card"/>
    <s v="ALDI"/>
    <x v="6"/>
    <x v="1"/>
    <s v="AM"/>
  </r>
  <r>
    <d v="2022-07-14T00:00:00"/>
    <s v="Spring onions"/>
    <n v="1"/>
    <n v="0.34"/>
    <n v="0.34"/>
    <s v="Card"/>
    <s v="ALDI"/>
    <x v="1"/>
    <x v="1"/>
    <s v="AM"/>
  </r>
  <r>
    <d v="2022-07-14T00:00:00"/>
    <s v="Carrots"/>
    <n v="1"/>
    <n v="0.28000000000000003"/>
    <n v="0.28000000000000003"/>
    <s v="Card"/>
    <s v="ALDI"/>
    <x v="1"/>
    <x v="1"/>
    <s v="AM"/>
  </r>
  <r>
    <d v="2022-07-14T00:00:00"/>
    <s v="Flavoured Thighs"/>
    <n v="1"/>
    <n v="3.29"/>
    <n v="3.29"/>
    <s v="Card"/>
    <s v="ALDI"/>
    <x v="7"/>
    <x v="1"/>
    <s v="AM"/>
  </r>
  <r>
    <d v="2022-07-14T00:00:00"/>
    <s v="Prawns"/>
    <n v="1"/>
    <n v="3.49"/>
    <n v="3.49"/>
    <s v="Card"/>
    <s v="ALDI"/>
    <x v="18"/>
    <x v="1"/>
    <s v="AM"/>
  </r>
  <r>
    <d v="2022-07-14T00:00:00"/>
    <s v="Pies premium"/>
    <n v="1"/>
    <n v="1.89"/>
    <n v="1.89"/>
    <s v="Card"/>
    <s v="ALDI"/>
    <x v="2"/>
    <x v="1"/>
    <s v="AM"/>
  </r>
  <r>
    <d v="2022-07-14T00:00:00"/>
    <s v="Lemonade"/>
    <n v="1"/>
    <n v="0.39"/>
    <n v="0.39"/>
    <s v="Card"/>
    <s v="ALDI"/>
    <x v="3"/>
    <x v="1"/>
    <s v="AM"/>
  </r>
  <r>
    <d v="2022-07-14T00:00:00"/>
    <s v="Bananas loose"/>
    <n v="5"/>
    <n v="0.14000000000000001"/>
    <n v="0.70000000000000007"/>
    <s v="Card"/>
    <s v="ALDI"/>
    <x v="19"/>
    <x v="1"/>
    <s v="AM"/>
  </r>
  <r>
    <d v="2022-07-14T00:00:00"/>
    <s v="Sausage roll vegan"/>
    <n v="1"/>
    <n v="0.59"/>
    <n v="0.59"/>
    <s v="Card"/>
    <s v="ALDI"/>
    <x v="16"/>
    <x v="1"/>
    <s v="AM"/>
  </r>
  <r>
    <d v="2022-07-15T00:00:00"/>
    <s v="Bus"/>
    <n v="2"/>
    <n v="1.65"/>
    <n v="3.3"/>
    <s v="Card"/>
    <s v="Tfl"/>
    <x v="11"/>
    <x v="0"/>
    <s v="AM"/>
  </r>
  <r>
    <d v="2022-07-15T00:00:00"/>
    <s v="Bus"/>
    <n v="2"/>
    <n v="1.65"/>
    <n v="3.3"/>
    <s v="Card"/>
    <s v="Tfl"/>
    <x v="11"/>
    <x v="0"/>
    <s v="MM"/>
  </r>
  <r>
    <d v="2022-07-15T00:00:00"/>
    <s v="Bubble Tea"/>
    <n v="1"/>
    <n v="5.4"/>
    <n v="5.4"/>
    <s v="Card"/>
    <s v="Coco"/>
    <x v="10"/>
    <x v="4"/>
    <s v="MM"/>
  </r>
  <r>
    <d v="2022-07-15T00:00:00"/>
    <s v="Donut (3pcs)"/>
    <n v="1"/>
    <n v="5.95"/>
    <n v="5.95"/>
    <s v="Card"/>
    <s v="Krispy Kreme"/>
    <x v="10"/>
    <x v="4"/>
    <s v="MM"/>
  </r>
  <r>
    <d v="2022-07-15T00:00:00"/>
    <s v="Chocolate Cookies"/>
    <n v="1"/>
    <n v="0.89"/>
    <n v="0.89"/>
    <s v="Card"/>
    <s v="Lidl"/>
    <x v="4"/>
    <x v="1"/>
    <s v="MM"/>
  </r>
  <r>
    <d v="2022-07-15T00:00:00"/>
    <s v="Vine Tomatoes"/>
    <n v="1"/>
    <n v="0.8"/>
    <n v="0.8"/>
    <s v="Card"/>
    <s v="Lidl"/>
    <x v="1"/>
    <x v="1"/>
    <s v="MM"/>
  </r>
  <r>
    <d v="2022-07-15T00:00:00"/>
    <s v="Milk Choc Butter Bis"/>
    <n v="1"/>
    <n v="0.69"/>
    <n v="0.69"/>
    <s v="Card"/>
    <s v="Lidl"/>
    <x v="10"/>
    <x v="4"/>
    <s v="MM"/>
  </r>
  <r>
    <d v="2022-07-15T00:00:00"/>
    <s v="T-Shirt"/>
    <n v="1"/>
    <n v="3.99"/>
    <n v="3.99"/>
    <s v="Card"/>
    <s v="H&amp;M"/>
    <x v="20"/>
    <x v="5"/>
    <s v="AM"/>
  </r>
  <r>
    <d v="2022-07-16T00:00:00"/>
    <s v="Fast food"/>
    <n v="1"/>
    <n v="7.49"/>
    <n v="7.49"/>
    <s v="Card"/>
    <s v="Sam's"/>
    <x v="13"/>
    <x v="4"/>
    <s v="AM"/>
  </r>
  <r>
    <d v="2022-07-16T00:00:00"/>
    <s v="Soda Water"/>
    <n v="1"/>
    <n v="0.45"/>
    <n v="0.45"/>
    <s v="Card"/>
    <s v="Lidl"/>
    <x v="3"/>
    <x v="1"/>
    <s v="AM"/>
  </r>
  <r>
    <d v="2022-07-16T00:00:00"/>
    <s v="Fresh cut Parsley"/>
    <n v="1"/>
    <n v="0.55000000000000004"/>
    <n v="0.55000000000000004"/>
    <s v="Card"/>
    <s v="Lidl"/>
    <x v="1"/>
    <x v="1"/>
    <s v="AM"/>
  </r>
  <r>
    <d v="2022-07-16T00:00:00"/>
    <s v="Cashew Peanut Honey"/>
    <n v="1"/>
    <n v="1.35"/>
    <n v="1.35"/>
    <s v="Card"/>
    <s v="Lidl"/>
    <x v="4"/>
    <x v="1"/>
    <s v="AM"/>
  </r>
  <r>
    <d v="2022-07-16T00:00:00"/>
    <s v="Chilli Flakes"/>
    <n v="1"/>
    <n v="0.55000000000000004"/>
    <n v="0.55000000000000004"/>
    <s v="Card"/>
    <s v="Lidl"/>
    <x v="21"/>
    <x v="1"/>
    <s v="AM"/>
  </r>
  <r>
    <d v="2022-07-16T00:00:00"/>
    <s v="Restaurant"/>
    <n v="1"/>
    <n v="23"/>
    <n v="23"/>
    <s v="Card"/>
    <s v="Dishoom"/>
    <x v="22"/>
    <x v="4"/>
    <s v="MM"/>
  </r>
  <r>
    <d v="2022-07-17T00:00:00"/>
    <s v="Strawberry"/>
    <n v="1"/>
    <n v="1.5"/>
    <n v="1.5"/>
    <s v="Card"/>
    <s v="Market"/>
    <x v="19"/>
    <x v="1"/>
    <s v="AM"/>
  </r>
  <r>
    <d v="2022-07-17T00:00:00"/>
    <s v="Bubble Tea"/>
    <n v="1"/>
    <n v="9.4"/>
    <n v="9.4"/>
    <s v="Card"/>
    <s v="Lucky Bubble"/>
    <x v="10"/>
    <x v="4"/>
    <s v="MM"/>
  </r>
  <r>
    <d v="2022-07-17T00:00:00"/>
    <s v="Coated Peanuts Assor"/>
    <n v="1"/>
    <n v="1.19"/>
    <n v="1.19"/>
    <s v="Card"/>
    <s v="Lidl"/>
    <x v="4"/>
    <x v="1"/>
    <s v="AM"/>
  </r>
  <r>
    <d v="2022-07-17T00:00:00"/>
    <s v="Bus"/>
    <n v="1"/>
    <n v="1.65"/>
    <n v="1.65"/>
    <s v="Card"/>
    <s v="Tfl"/>
    <x v="11"/>
    <x v="0"/>
    <s v="AM"/>
  </r>
  <r>
    <d v="2022-07-17T00:00:00"/>
    <s v="Tube"/>
    <n v="1"/>
    <n v="2"/>
    <n v="2"/>
    <s v="Card"/>
    <s v="Tfl"/>
    <x v="12"/>
    <x v="0"/>
    <s v="AM"/>
  </r>
  <r>
    <d v="2022-07-17T00:00:00"/>
    <s v="Bus"/>
    <n v="1"/>
    <n v="1.65"/>
    <n v="1.65"/>
    <s v="Card"/>
    <s v="Tfl"/>
    <x v="11"/>
    <x v="0"/>
    <s v="MM"/>
  </r>
  <r>
    <d v="2022-07-17T00:00:00"/>
    <s v="Tube"/>
    <n v="1"/>
    <n v="2"/>
    <n v="2"/>
    <s v="Card"/>
    <s v="Tfl"/>
    <x v="12"/>
    <x v="0"/>
    <s v="MM"/>
  </r>
  <r>
    <d v="2022-07-18T00:00:00"/>
    <s v="Spaghetti"/>
    <n v="1"/>
    <n v="0.69"/>
    <n v="0.69"/>
    <s v="Card"/>
    <s v="Lidl"/>
    <x v="15"/>
    <x v="1"/>
    <s v="AM"/>
  </r>
  <r>
    <d v="2022-07-18T00:00:00"/>
    <s v="Buffalo Chickenwings"/>
    <n v="1"/>
    <n v="2.15"/>
    <n v="2.15"/>
    <s v="Card"/>
    <s v="Lidl"/>
    <x v="7"/>
    <x v="1"/>
    <s v="AM"/>
  </r>
  <r>
    <d v="2022-07-18T00:00:00"/>
    <s v="White Grapes"/>
    <n v="1"/>
    <n v="1.75"/>
    <n v="1.75"/>
    <s v="Card"/>
    <s v="Lidl"/>
    <x v="19"/>
    <x v="1"/>
    <s v="AM"/>
  </r>
  <r>
    <d v="2022-07-18T00:00:00"/>
    <s v="Iceburg lettuce"/>
    <n v="1"/>
    <n v="0.55000000000000004"/>
    <n v="0.55000000000000004"/>
    <s v="Card"/>
    <s v="Lidl"/>
    <x v="1"/>
    <x v="1"/>
    <s v="AM"/>
  </r>
  <r>
    <d v="2022-07-18T00:00:00"/>
    <s v="Beef Mince 25%"/>
    <n v="1"/>
    <n v="1.69"/>
    <n v="1.69"/>
    <s v="Card"/>
    <s v="Lidl"/>
    <x v="7"/>
    <x v="1"/>
    <s v="AM"/>
  </r>
  <r>
    <d v="2022-07-18T00:00:00"/>
    <s v="Chocolate Cookies"/>
    <n v="1"/>
    <n v="0.89"/>
    <n v="0.89"/>
    <s v="Card"/>
    <s v="Lidl"/>
    <x v="4"/>
    <x v="1"/>
    <s v="AM"/>
  </r>
  <r>
    <d v="2022-07-18T00:00:00"/>
    <s v="Vine Tomato"/>
    <n v="1"/>
    <n v="0.68"/>
    <n v="0.68"/>
    <s v="Card"/>
    <s v="Lidl"/>
    <x v="1"/>
    <x v="1"/>
    <s v="AM"/>
  </r>
  <r>
    <d v="2022-07-19T00:00:00"/>
    <s v="Online Course"/>
    <n v="1"/>
    <n v="31"/>
    <n v="31"/>
    <s v="Card"/>
    <s v="Coursera"/>
    <x v="23"/>
    <x v="6"/>
    <s v="AM"/>
  </r>
  <r>
    <d v="2022-07-20T00:00:00"/>
    <s v="Stuffed crust pizza"/>
    <n v="1"/>
    <n v="2.5"/>
    <n v="2.5"/>
    <s v="Card"/>
    <s v="Iceland"/>
    <x v="2"/>
    <x v="1"/>
    <s v="AM"/>
  </r>
  <r>
    <d v="2022-07-20T00:00:00"/>
    <s v="Whole milk"/>
    <n v="1"/>
    <n v="1.45"/>
    <n v="1.45"/>
    <s v="Card"/>
    <s v="Iceland"/>
    <x v="6"/>
    <x v="1"/>
    <s v="AM"/>
  </r>
  <r>
    <d v="2022-07-20T00:00:00"/>
    <s v="Chips"/>
    <n v="1"/>
    <n v="1.5"/>
    <n v="1.5"/>
    <s v="Card"/>
    <s v="Iceland"/>
    <x v="4"/>
    <x v="1"/>
    <s v="AM"/>
  </r>
  <r>
    <d v="2022-07-20T00:00:00"/>
    <s v="Conflakes"/>
    <n v="1"/>
    <n v="2.5"/>
    <n v="2.5"/>
    <s v="Card"/>
    <s v="Iceland"/>
    <x v="6"/>
    <x v="1"/>
    <s v="AM"/>
  </r>
  <r>
    <d v="2022-07-20T00:00:00"/>
    <s v="Ice chkn curry rice"/>
    <n v="1"/>
    <n v="1"/>
    <n v="1"/>
    <s v="Card"/>
    <s v="Iceland"/>
    <x v="2"/>
    <x v="1"/>
    <s v="AM"/>
  </r>
  <r>
    <d v="2022-07-20T00:00:00"/>
    <s v="Beef lasagne"/>
    <n v="1"/>
    <n v="1"/>
    <n v="1"/>
    <s v="Card"/>
    <s v="Iceland"/>
    <x v="2"/>
    <x v="1"/>
    <s v="AM"/>
  </r>
  <r>
    <d v="2022-07-20T00:00:00"/>
    <s v="Broccoli"/>
    <n v="1"/>
    <n v="0.89"/>
    <n v="0.89"/>
    <s v="Card"/>
    <s v="Iceland"/>
    <x v="1"/>
    <x v="1"/>
    <s v="AM"/>
  </r>
  <r>
    <d v="2022-07-20T00:00:00"/>
    <s v="Iceberg lettuce"/>
    <n v="1"/>
    <n v="0.3"/>
    <n v="0.3"/>
    <s v="Card"/>
    <s v="Iceland"/>
    <x v="1"/>
    <x v="1"/>
    <s v="AM"/>
  </r>
  <r>
    <d v="2022-07-20T00:00:00"/>
    <s v="Pork Lion Steak"/>
    <n v="1"/>
    <n v="2.99"/>
    <n v="2.99"/>
    <s v="Card"/>
    <s v="ALDI"/>
    <x v="7"/>
    <x v="1"/>
    <s v="MM"/>
  </r>
  <r>
    <d v="2022-07-20T00:00:00"/>
    <s v="Rice Basmati"/>
    <n v="1"/>
    <n v="1.69"/>
    <n v="1.69"/>
    <s v="Card"/>
    <s v="ALDI"/>
    <x v="15"/>
    <x v="1"/>
    <s v="MM"/>
  </r>
  <r>
    <d v="2022-07-20T00:00:00"/>
    <s v="Chicken stir"/>
    <n v="1"/>
    <n v="3.85"/>
    <n v="3.85"/>
    <s v="Card"/>
    <s v="ALDI"/>
    <x v="7"/>
    <x v="1"/>
    <s v="MM"/>
  </r>
  <r>
    <d v="2022-07-20T00:00:00"/>
    <s v="Lemons"/>
    <n v="1"/>
    <n v="0.89"/>
    <n v="0.89"/>
    <s v="Card"/>
    <s v="ALDI"/>
    <x v="19"/>
    <x v="1"/>
    <s v="MM"/>
  </r>
  <r>
    <d v="2022-07-20T00:00:00"/>
    <s v="Pancakes scotch"/>
    <n v="1"/>
    <n v="0.42"/>
    <n v="0.42"/>
    <s v="Card"/>
    <s v="ALDI"/>
    <x v="6"/>
    <x v="1"/>
    <s v="MM"/>
  </r>
  <r>
    <d v="2022-07-20T00:00:00"/>
    <s v="Banana"/>
    <n v="7"/>
    <n v="0.14000000000000001"/>
    <n v="0.98000000000000009"/>
    <s v="Card"/>
    <s v="ALDI"/>
    <x v="19"/>
    <x v="1"/>
    <s v="MM"/>
  </r>
  <r>
    <d v="2022-07-21T00:00:00"/>
    <s v="Haircut"/>
    <n v="1"/>
    <n v="10"/>
    <n v="10"/>
    <s v="Cash"/>
    <s v="N/A"/>
    <x v="24"/>
    <x v="6"/>
    <s v="AM"/>
  </r>
  <r>
    <d v="2022-07-21T00:00:00"/>
    <s v="Bus"/>
    <n v="2"/>
    <n v="1.65"/>
    <n v="3.3"/>
    <s v="Card"/>
    <s v="Tfl"/>
    <x v="11"/>
    <x v="0"/>
    <s v="AM"/>
  </r>
  <r>
    <d v="2022-07-21T00:00:00"/>
    <s v="Bus"/>
    <n v="2"/>
    <n v="1.65"/>
    <n v="3.3"/>
    <s v="Card"/>
    <s v="Tfl"/>
    <x v="11"/>
    <x v="0"/>
    <s v="MM"/>
  </r>
  <r>
    <d v="2022-07-21T00:00:00"/>
    <s v="Haribo"/>
    <n v="1"/>
    <n v="0.89"/>
    <n v="0.89"/>
    <s v="Card"/>
    <s v="The continental food"/>
    <x v="4"/>
    <x v="1"/>
    <s v="MM"/>
  </r>
  <r>
    <d v="2022-07-22T00:00:00"/>
    <s v="rail card"/>
    <n v="1"/>
    <n v="20"/>
    <n v="20"/>
    <s v="Card"/>
    <s v="National rail"/>
    <x v="25"/>
    <x v="0"/>
    <s v="AM"/>
  </r>
  <r>
    <d v="2022-07-22T00:00:00"/>
    <s v="rail card"/>
    <n v="1"/>
    <n v="20"/>
    <n v="20"/>
    <s v="Card"/>
    <s v="National rail"/>
    <x v="25"/>
    <x v="0"/>
    <s v="MM"/>
  </r>
  <r>
    <d v="2022-07-22T00:00:00"/>
    <s v="Sim card"/>
    <n v="1"/>
    <n v="10"/>
    <n v="10"/>
    <s v="Card"/>
    <s v="Voxi"/>
    <x v="26"/>
    <x v="7"/>
    <s v="AM"/>
  </r>
  <r>
    <d v="2022-07-22T00:00:00"/>
    <s v="Sim card"/>
    <n v="1"/>
    <n v="10"/>
    <n v="10"/>
    <s v="Card"/>
    <s v="Voxi"/>
    <x v="26"/>
    <x v="7"/>
    <s v="MM"/>
  </r>
  <r>
    <d v="2022-07-22T00:00:00"/>
    <s v="Tube"/>
    <n v="1"/>
    <n v="3.5"/>
    <n v="3.5"/>
    <s v="Card"/>
    <s v="Tfl"/>
    <x v="12"/>
    <x v="0"/>
    <s v="AM"/>
  </r>
  <r>
    <d v="2022-07-22T00:00:00"/>
    <s v="Tube"/>
    <n v="1"/>
    <n v="3.5"/>
    <n v="3.5"/>
    <s v="Card"/>
    <s v="Tfl"/>
    <x v="12"/>
    <x v="0"/>
    <s v="MM"/>
  </r>
  <r>
    <d v="2022-07-22T00:00:00"/>
    <s v="Tube"/>
    <n v="1"/>
    <n v="1.9"/>
    <n v="1.9"/>
    <s v="Card"/>
    <s v="Tfl"/>
    <x v="12"/>
    <x v="0"/>
    <s v="AM"/>
  </r>
  <r>
    <d v="2022-07-22T00:00:00"/>
    <s v="Tube"/>
    <n v="1"/>
    <n v="1.9"/>
    <n v="1.9"/>
    <s v="Card"/>
    <s v="Tfl"/>
    <x v="12"/>
    <x v="0"/>
    <s v="MM"/>
  </r>
  <r>
    <d v="2022-07-22T00:00:00"/>
    <s v="Restaurant"/>
    <n v="1"/>
    <n v="65.87"/>
    <n v="65.87"/>
    <s v="Card"/>
    <s v="Shujie hotpot"/>
    <x v="27"/>
    <x v="4"/>
    <s v="AM"/>
  </r>
  <r>
    <d v="2022-07-23T00:00:00"/>
    <s v="Airbnb (7days)"/>
    <n v="1"/>
    <n v="568"/>
    <n v="568"/>
    <s v="Card"/>
    <s v="Airbnb"/>
    <x v="5"/>
    <x v="2"/>
    <s v="MM"/>
  </r>
  <r>
    <d v="2022-07-24T00:00:00"/>
    <s v="Bus"/>
    <n v="1"/>
    <n v="1.65"/>
    <n v="1.65"/>
    <s v="Card"/>
    <s v="Tfl"/>
    <x v="11"/>
    <x v="0"/>
    <s v="AM"/>
  </r>
  <r>
    <d v="2022-07-24T00:00:00"/>
    <s v="Bus"/>
    <n v="1"/>
    <n v="1.65"/>
    <n v="1.65"/>
    <s v="Card"/>
    <s v="Tfl"/>
    <x v="11"/>
    <x v="0"/>
    <s v="MM"/>
  </r>
  <r>
    <d v="2022-07-24T00:00:00"/>
    <s v="Western cuisine"/>
    <n v="1"/>
    <n v="20.65"/>
    <n v="20.65"/>
    <s v="Card"/>
    <s v="Nandos"/>
    <x v="17"/>
    <x v="4"/>
    <s v="MM"/>
  </r>
  <r>
    <d v="2022-07-24T00:00:00"/>
    <s v="Eggs M"/>
    <n v="1"/>
    <n v="0.98"/>
    <n v="0.98"/>
    <s v="Card"/>
    <s v="ALDI"/>
    <x v="6"/>
    <x v="1"/>
    <s v="MM"/>
  </r>
  <r>
    <d v="2022-07-24T00:00:00"/>
    <s v="Green Tea Tart"/>
    <n v="1"/>
    <n v="4"/>
    <n v="4"/>
    <s v="Card"/>
    <s v="LANKA"/>
    <x v="10"/>
    <x v="4"/>
    <s v="MM"/>
  </r>
  <r>
    <d v="2022-07-24T00:00:00"/>
    <s v="Green Tea Macaroon"/>
    <n v="2"/>
    <n v="1.6"/>
    <n v="3.2"/>
    <s v="Card"/>
    <s v="LANKA"/>
    <x v="10"/>
    <x v="4"/>
    <s v="MM"/>
  </r>
  <r>
    <d v="2022-07-24T00:00:00"/>
    <s v="Oreo Sundae"/>
    <n v="1"/>
    <n v="3.4"/>
    <n v="3.4"/>
    <s v="Card"/>
    <s v="Rossi Ice Cream"/>
    <x v="10"/>
    <x v="4"/>
    <s v="MM"/>
  </r>
  <r>
    <d v="2022-07-24T00:00:00"/>
    <s v="Tube"/>
    <n v="1"/>
    <n v="1.1499999999999999"/>
    <n v="1.1499999999999999"/>
    <s v="Oyster Card"/>
    <s v="Tfl"/>
    <x v="12"/>
    <x v="0"/>
    <s v="AM"/>
  </r>
  <r>
    <d v="2022-07-24T00:00:00"/>
    <s v="Tube"/>
    <n v="1"/>
    <n v="1.1499999999999999"/>
    <n v="1.1499999999999999"/>
    <s v="Oyster Card"/>
    <s v="Tfl"/>
    <x v="12"/>
    <x v="0"/>
    <s v="MM"/>
  </r>
  <r>
    <d v="2022-07-25T00:00:00"/>
    <s v="Deposit"/>
    <n v="1"/>
    <n v="1600"/>
    <n v="1600"/>
    <s v="Card"/>
    <s v="N/A"/>
    <x v="28"/>
    <x v="8"/>
    <s v="AM"/>
  </r>
  <r>
    <d v="2022-07-25T00:00:00"/>
    <s v="Whole Milk 2.272L"/>
    <n v="1"/>
    <n v="1.6"/>
    <n v="1.6"/>
    <s v="Card"/>
    <s v="Sainsbury's"/>
    <x v="6"/>
    <x v="1"/>
    <s v="AM"/>
  </r>
  <r>
    <d v="2022-07-25T00:00:00"/>
    <s v="Chips"/>
    <n v="1"/>
    <n v="1.5"/>
    <n v="1.5"/>
    <s v="Card"/>
    <s v="Sainsbury's"/>
    <x v="4"/>
    <x v="1"/>
    <s v="AM"/>
  </r>
  <r>
    <d v="2022-07-25T00:00:00"/>
    <s v="Chips"/>
    <n v="1"/>
    <n v="0.5"/>
    <n v="0.5"/>
    <s v="Card"/>
    <s v="Sainsbury's"/>
    <x v="4"/>
    <x v="1"/>
    <s v="AM"/>
  </r>
  <r>
    <d v="2022-07-25T00:00:00"/>
    <s v="Malted Biscuit"/>
    <n v="1"/>
    <n v="0.5"/>
    <n v="0.5"/>
    <s v="Card"/>
    <s v="Sainsbury's"/>
    <x v="4"/>
    <x v="1"/>
    <s v="AM"/>
  </r>
  <r>
    <d v="2022-07-25T00:00:00"/>
    <s v="Petit Chocolate"/>
    <n v="1"/>
    <n v="1"/>
    <n v="1"/>
    <s v="Card"/>
    <s v="Sainsbury's"/>
    <x v="4"/>
    <x v="1"/>
    <s v="AM"/>
  </r>
  <r>
    <d v="2022-07-25T00:00:00"/>
    <s v="Shortbread"/>
    <n v="1"/>
    <n v="0.8"/>
    <n v="0.8"/>
    <s v="Card"/>
    <s v="Sainsbury's"/>
    <x v="4"/>
    <x v="1"/>
    <s v="AM"/>
  </r>
  <r>
    <d v="2022-07-25T00:00:00"/>
    <s v="Branflakes"/>
    <n v="1"/>
    <n v="1.2"/>
    <n v="1.2"/>
    <s v="Card"/>
    <s v="Sainsbury's"/>
    <x v="6"/>
    <x v="1"/>
    <s v="AM"/>
  </r>
  <r>
    <d v="2022-07-25T00:00:00"/>
    <s v="Fast Food"/>
    <n v="1"/>
    <n v="11.98"/>
    <n v="11.98"/>
    <s v="Card"/>
    <s v="KFC"/>
    <x v="13"/>
    <x v="4"/>
    <s v="MM"/>
  </r>
  <r>
    <d v="2022-07-25T00:00:00"/>
    <s v="Noodle"/>
    <n v="1"/>
    <n v="2.79"/>
    <n v="2.79"/>
    <s v="Card"/>
    <s v="Loon Fung"/>
    <x v="29"/>
    <x v="1"/>
    <s v="MM"/>
  </r>
  <r>
    <d v="2022-07-25T00:00:00"/>
    <s v="Noodle"/>
    <n v="1"/>
    <n v="2.67"/>
    <n v="2.67"/>
    <s v="Card"/>
    <s v="Loon Fung"/>
    <x v="29"/>
    <x v="1"/>
    <s v="MM"/>
  </r>
  <r>
    <d v="2022-07-25T00:00:00"/>
    <s v="Wantan"/>
    <n v="1"/>
    <n v="1.89"/>
    <n v="1.89"/>
    <s v="Card"/>
    <s v="Loon Fung"/>
    <x v="2"/>
    <x v="1"/>
    <s v="MM"/>
  </r>
  <r>
    <d v="2022-07-25T00:00:00"/>
    <s v="Uber"/>
    <n v="1"/>
    <n v="16.88"/>
    <n v="16.88"/>
    <s v="Card"/>
    <s v="Uber"/>
    <x v="0"/>
    <x v="0"/>
    <s v="MM"/>
  </r>
  <r>
    <d v="2022-07-26T00:00:00"/>
    <s v="VPN (2yr)"/>
    <n v="1"/>
    <n v="59.76"/>
    <n v="59.76"/>
    <s v="Card"/>
    <s v="Nord"/>
    <x v="30"/>
    <x v="7"/>
    <s v="AM"/>
  </r>
  <r>
    <d v="2022-07-28T00:00:00"/>
    <s v="Bubble tea"/>
    <n v="1"/>
    <n v="5.8"/>
    <n v="5.8"/>
    <s v="Card"/>
    <s v="Tiger hill"/>
    <x v="10"/>
    <x v="4"/>
    <s v="MM"/>
  </r>
  <r>
    <d v="2022-07-28T00:00:00"/>
    <s v="Chips"/>
    <n v="1"/>
    <n v="0.69"/>
    <n v="0.69"/>
    <s v="Card"/>
    <s v="ALDI"/>
    <x v="4"/>
    <x v="1"/>
    <s v="AM"/>
  </r>
  <r>
    <d v="2022-07-28T00:00:00"/>
    <s v="Biscuit butter"/>
    <n v="1"/>
    <n v="0.69"/>
    <n v="0.69"/>
    <s v="Card"/>
    <s v="ALDI"/>
    <x v="4"/>
    <x v="1"/>
    <s v="AM"/>
  </r>
  <r>
    <d v="2022-07-28T00:00:00"/>
    <s v="Biscuit bourbon"/>
    <n v="1"/>
    <n v="0.25"/>
    <n v="0.25"/>
    <s v="Card"/>
    <s v="ALDI"/>
    <x v="4"/>
    <x v="1"/>
    <s v="AM"/>
  </r>
  <r>
    <d v="2022-07-28T00:00:00"/>
    <s v="Carbonara Family meals"/>
    <n v="1"/>
    <n v="4.29"/>
    <n v="4.29"/>
    <s v="Card"/>
    <s v="ALDI"/>
    <x v="2"/>
    <x v="1"/>
    <s v="AM"/>
  </r>
  <r>
    <d v="2022-07-28T00:00:00"/>
    <s v="Lettuce iceberg"/>
    <n v="1"/>
    <n v="0.55000000000000004"/>
    <n v="0.55000000000000004"/>
    <s v="Card"/>
    <s v="ALDI"/>
    <x v="1"/>
    <x v="1"/>
    <s v="AM"/>
  </r>
  <r>
    <d v="2022-07-28T00:00:00"/>
    <s v="Pasta Penne"/>
    <n v="1"/>
    <n v="0.32"/>
    <n v="0.32"/>
    <s v="Card"/>
    <s v="ALDI"/>
    <x v="15"/>
    <x v="1"/>
    <s v="AM"/>
  </r>
  <r>
    <d v="2022-07-28T00:00:00"/>
    <s v="Sauce Lasagne"/>
    <n v="1"/>
    <n v="0.65"/>
    <n v="0.65"/>
    <s v="Card"/>
    <s v="ALDI"/>
    <x v="31"/>
    <x v="1"/>
    <s v="AM"/>
  </r>
  <r>
    <d v="2022-07-28T00:00:00"/>
    <s v="Chicken Thigh"/>
    <n v="1"/>
    <n v="2.79"/>
    <n v="2.79"/>
    <s v="Card"/>
    <s v="ALDI"/>
    <x v="7"/>
    <x v="1"/>
    <s v="AM"/>
  </r>
  <r>
    <d v="2022-07-28T00:00:00"/>
    <s v="Salad tomato"/>
    <n v="1"/>
    <n v="0.75"/>
    <n v="0.75"/>
    <s v="Card"/>
    <s v="ALDI"/>
    <x v="1"/>
    <x v="1"/>
    <s v="AM"/>
  </r>
  <r>
    <d v="2022-07-29T00:00:00"/>
    <s v="Too good to go"/>
    <n v="1"/>
    <n v="3.5"/>
    <n v="3.5"/>
    <s v="Card"/>
    <s v="Wenzel's"/>
    <x v="16"/>
    <x v="1"/>
    <s v="MM"/>
  </r>
  <r>
    <d v="2022-07-29T00:00:00"/>
    <s v="Measure tape"/>
    <n v="1"/>
    <n v="1"/>
    <n v="1"/>
    <s v="Card"/>
    <s v="ASDA"/>
    <x v="32"/>
    <x v="9"/>
    <s v="MM"/>
  </r>
  <r>
    <d v="2022-07-29T00:00:00"/>
    <s v="Aubergine"/>
    <n v="1"/>
    <n v="0.59"/>
    <n v="0.59"/>
    <s v="Card"/>
    <s v="ASDA"/>
    <x v="1"/>
    <x v="1"/>
    <s v="MM"/>
  </r>
  <r>
    <d v="2022-07-30T00:00:00"/>
    <s v="Airbnb (1day)"/>
    <n v="1"/>
    <n v="68"/>
    <n v="68"/>
    <s v="Card"/>
    <s v="Airbnb"/>
    <x v="5"/>
    <x v="2"/>
    <s v="MM"/>
  </r>
  <r>
    <d v="2022-07-30T00:00:00"/>
    <s v="Potatoes"/>
    <n v="1"/>
    <n v="0.28999999999999998"/>
    <n v="0.28999999999999998"/>
    <s v="Card"/>
    <s v="Sainsbury's"/>
    <x v="15"/>
    <x v="1"/>
    <s v="AM"/>
  </r>
  <r>
    <d v="2022-07-30T00:00:00"/>
    <s v="Onions"/>
    <n v="1"/>
    <n v="0.11"/>
    <n v="0.11"/>
    <s v="Card"/>
    <s v="Sainsbury's"/>
    <x v="1"/>
    <x v="1"/>
    <s v="AM"/>
  </r>
  <r>
    <d v="2022-07-30T00:00:00"/>
    <s v="Pataks tikka masala"/>
    <n v="1"/>
    <n v="1.4"/>
    <n v="1.4"/>
    <s v="Card"/>
    <s v="Sainsbury's"/>
    <x v="31"/>
    <x v="1"/>
    <s v="AM"/>
  </r>
  <r>
    <d v="2022-07-30T00:00:00"/>
    <s v="Sanitizing alcohol"/>
    <n v="1"/>
    <n v="4.95"/>
    <n v="4.95"/>
    <s v="Card"/>
    <s v="Boots"/>
    <x v="33"/>
    <x v="9"/>
    <s v="MM"/>
  </r>
  <r>
    <d v="2022-07-30T00:00:00"/>
    <s v="Fast food"/>
    <n v="1"/>
    <n v="6.55"/>
    <n v="6.55"/>
    <s v="Card"/>
    <s v="IKEA"/>
    <x v="13"/>
    <x v="4"/>
    <s v="MM"/>
  </r>
  <r>
    <d v="2022-07-30T00:00:00"/>
    <s v="Carrier bag"/>
    <n v="1"/>
    <n v="0.75"/>
    <n v="0.75"/>
    <s v="Card"/>
    <s v="IKEA"/>
    <x v="34"/>
    <x v="1"/>
    <s v="AM"/>
  </r>
  <r>
    <d v="2022-07-30T00:00:00"/>
    <s v="Fitt sheet"/>
    <n v="1"/>
    <n v="9"/>
    <n v="9"/>
    <s v="Card"/>
    <s v="IKEA"/>
    <x v="35"/>
    <x v="9"/>
    <s v="AM"/>
  </r>
  <r>
    <d v="2022-07-30T00:00:00"/>
    <s v="Duvet"/>
    <n v="1"/>
    <n v="30"/>
    <n v="30"/>
    <s v="Card"/>
    <s v="IKEA"/>
    <x v="35"/>
    <x v="9"/>
    <s v="AM"/>
  </r>
  <r>
    <d v="2022-07-30T00:00:00"/>
    <s v="Duvet cover &amp; 2 pillow case"/>
    <n v="1"/>
    <n v="25"/>
    <n v="25"/>
    <s v="Card"/>
    <s v="IKEA"/>
    <x v="35"/>
    <x v="9"/>
    <s v="AM"/>
  </r>
  <r>
    <d v="2022-07-30T00:00:00"/>
    <s v="Mattress protector"/>
    <n v="1"/>
    <n v="12"/>
    <n v="12"/>
    <s v="Card"/>
    <s v="IKEA"/>
    <x v="35"/>
    <x v="9"/>
    <s v="AM"/>
  </r>
  <r>
    <d v="2022-07-30T00:00:00"/>
    <s v="Bus"/>
    <n v="2"/>
    <n v="1.65"/>
    <n v="3.3"/>
    <s v="Card"/>
    <s v="Tfl"/>
    <x v="11"/>
    <x v="0"/>
    <s v="AM"/>
  </r>
  <r>
    <d v="2022-07-30T00:00:00"/>
    <s v="Bus"/>
    <n v="2"/>
    <n v="1.65"/>
    <n v="3.3"/>
    <s v="Card"/>
    <s v="Tfl"/>
    <x v="11"/>
    <x v="0"/>
    <s v="MM"/>
  </r>
  <r>
    <d v="2022-07-31T00:00:00"/>
    <s v="Health Care"/>
    <n v="1"/>
    <n v="55.13"/>
    <n v="55.13"/>
    <s v="Card"/>
    <s v="iHerbs"/>
    <x v="36"/>
    <x v="3"/>
    <s v="MM"/>
  </r>
  <r>
    <d v="2022-08-01T00:00:00"/>
    <s v="Too good to go"/>
    <n v="1"/>
    <n v="3.09"/>
    <n v="3.09"/>
    <s v="Card"/>
    <s v="Morrisons"/>
    <x v="1"/>
    <x v="1"/>
    <s v="MM"/>
  </r>
  <r>
    <d v="2022-08-01T00:00:00"/>
    <s v="Chicken Tight"/>
    <n v="1"/>
    <n v="2.8"/>
    <n v="2.8"/>
    <s v="Card"/>
    <s v="ASDA"/>
    <x v="7"/>
    <x v="1"/>
    <s v="MM"/>
  </r>
  <r>
    <d v="2022-08-01T00:00:00"/>
    <s v="Salad Sauce"/>
    <n v="1"/>
    <n v="1.65"/>
    <n v="1.65"/>
    <s v="Card"/>
    <s v="ASDA"/>
    <x v="31"/>
    <x v="1"/>
    <s v="MM"/>
  </r>
  <r>
    <d v="2022-08-02T00:00:00"/>
    <s v="Rent"/>
    <n v="1"/>
    <n v="616.66666666666663"/>
    <n v="616.66666666666663"/>
    <s v="Card"/>
    <s v="N/A"/>
    <x v="28"/>
    <x v="8"/>
    <s v="MM"/>
  </r>
  <r>
    <d v="2022-08-02T00:00:00"/>
    <s v="Rent"/>
    <n v="1"/>
    <n v="783.33333333333337"/>
    <n v="783.33333333333337"/>
    <s v="Card"/>
    <s v="N/A"/>
    <x v="28"/>
    <x v="8"/>
    <s v="AM"/>
  </r>
  <r>
    <d v="2022-08-02T00:00:00"/>
    <s v="Bus"/>
    <n v="4"/>
    <n v="1.65"/>
    <n v="6.6"/>
    <s v="Card"/>
    <s v="Tfl"/>
    <x v="11"/>
    <x v="0"/>
    <s v="AM"/>
  </r>
  <r>
    <d v="2022-08-02T00:00:00"/>
    <s v="Bus"/>
    <n v="4"/>
    <n v="1.65"/>
    <n v="6.6"/>
    <s v="Card"/>
    <s v="Tfl"/>
    <x v="11"/>
    <x v="0"/>
    <s v="MM"/>
  </r>
  <r>
    <d v="2022-08-02T00:00:00"/>
    <s v="Chinese cuisine"/>
    <n v="1"/>
    <n v="11.9"/>
    <n v="11.9"/>
    <s v="Card"/>
    <s v="Bang Bang"/>
    <x v="37"/>
    <x v="4"/>
    <s v="AM"/>
  </r>
  <r>
    <d v="2022-08-02T00:00:00"/>
    <s v="Thai cuisine"/>
    <n v="1"/>
    <n v="9.5"/>
    <n v="9.5"/>
    <s v="Card"/>
    <s v="Bang Bang"/>
    <x v="38"/>
    <x v="4"/>
    <s v="MM"/>
  </r>
  <r>
    <d v="2022-08-02T00:00:00"/>
    <s v="Drinks"/>
    <n v="1"/>
    <n v="2.4"/>
    <n v="2.4"/>
    <s v="Card"/>
    <s v="IKEA"/>
    <x v="13"/>
    <x v="4"/>
    <s v="MM"/>
  </r>
  <r>
    <d v="2022-08-02T00:00:00"/>
    <s v="Laundary bag/stand"/>
    <n v="1"/>
    <n v="3"/>
    <n v="3"/>
    <s v="Card"/>
    <s v="IKEA"/>
    <x v="39"/>
    <x v="9"/>
    <s v="AM"/>
  </r>
  <r>
    <d v="2022-08-02T00:00:00"/>
    <s v="Pillow"/>
    <n v="1"/>
    <n v="12"/>
    <n v="12"/>
    <s v="Card"/>
    <s v="IKEA"/>
    <x v="35"/>
    <x v="9"/>
    <s v="AM"/>
  </r>
  <r>
    <d v="2022-08-02T00:00:00"/>
    <s v="Frying pan"/>
    <n v="1"/>
    <n v="12"/>
    <n v="12"/>
    <s v="Card"/>
    <s v="IKEA"/>
    <x v="40"/>
    <x v="9"/>
    <s v="AM"/>
  </r>
  <r>
    <d v="2022-08-02T00:00:00"/>
    <s v="Cutlery set"/>
    <n v="1"/>
    <n v="4"/>
    <n v="4"/>
    <s v="Card"/>
    <s v="IKEA"/>
    <x v="40"/>
    <x v="9"/>
    <s v="AM"/>
  </r>
  <r>
    <d v="2022-08-02T00:00:00"/>
    <s v="Candle"/>
    <n v="1"/>
    <n v="3"/>
    <n v="3"/>
    <s v="Card"/>
    <s v="IKEA"/>
    <x v="41"/>
    <x v="9"/>
    <s v="AM"/>
  </r>
  <r>
    <d v="2022-08-02T00:00:00"/>
    <s v="Glass cup set"/>
    <n v="1"/>
    <n v="4"/>
    <n v="4"/>
    <s v="Card"/>
    <s v="IKEA"/>
    <x v="40"/>
    <x v="9"/>
    <s v="AM"/>
  </r>
  <r>
    <d v="2022-08-02T00:00:00"/>
    <s v="Oven glove"/>
    <n v="1"/>
    <n v="1.5"/>
    <n v="1.5"/>
    <s v="Card"/>
    <s v="IKEA"/>
    <x v="40"/>
    <x v="9"/>
    <s v="AM"/>
  </r>
  <r>
    <d v="2022-08-02T00:00:00"/>
    <s v="Oven serv dish"/>
    <n v="1"/>
    <n v="4"/>
    <n v="4"/>
    <s v="Card"/>
    <s v="IKEA"/>
    <x v="40"/>
    <x v="9"/>
    <s v="AM"/>
  </r>
  <r>
    <d v="2022-08-02T00:00:00"/>
    <s v="Bowl set"/>
    <n v="1"/>
    <n v="8"/>
    <n v="8"/>
    <s v="Card"/>
    <s v="IKEA"/>
    <x v="40"/>
    <x v="9"/>
    <s v="AM"/>
  </r>
  <r>
    <d v="2022-08-02T00:00:00"/>
    <s v="Deep plate set"/>
    <n v="1"/>
    <n v="6"/>
    <n v="6"/>
    <s v="Card"/>
    <s v="IKEA"/>
    <x v="40"/>
    <x v="9"/>
    <s v="AM"/>
  </r>
  <r>
    <d v="2022-08-02T00:00:00"/>
    <s v="Sauce pan"/>
    <n v="1"/>
    <n v="10"/>
    <n v="10"/>
    <s v="Card"/>
    <s v="IKEA"/>
    <x v="40"/>
    <x v="9"/>
    <s v="AM"/>
  </r>
  <r>
    <d v="2022-08-02T00:00:00"/>
    <s v="Pillow"/>
    <n v="1"/>
    <n v="8"/>
    <n v="8"/>
    <s v="Card"/>
    <s v="Dunelm"/>
    <x v="35"/>
    <x v="9"/>
    <s v="AM"/>
  </r>
  <r>
    <d v="2022-08-02T00:00:00"/>
    <s v="Round Recycling Bin"/>
    <n v="1"/>
    <n v="11.25"/>
    <n v="11.25"/>
    <s v="Card"/>
    <s v="Dunelm"/>
    <x v="33"/>
    <x v="9"/>
    <s v="AM"/>
  </r>
  <r>
    <d v="2022-08-02T00:00:00"/>
    <s v="Toilet Cleaner"/>
    <n v="1"/>
    <n v="0.55000000000000004"/>
    <n v="0.55000000000000004"/>
    <s v="Card"/>
    <s v="Wilko"/>
    <x v="33"/>
    <x v="9"/>
    <s v="AM"/>
  </r>
  <r>
    <d v="2022-08-02T00:00:00"/>
    <s v="Dettol Power"/>
    <n v="1"/>
    <n v="2"/>
    <n v="2"/>
    <s v="Card"/>
    <s v="Wilko"/>
    <x v="33"/>
    <x v="9"/>
    <s v="AM"/>
  </r>
  <r>
    <d v="2022-08-02T00:00:00"/>
    <s v="Toilet tissue"/>
    <n v="1"/>
    <n v="4"/>
    <n v="4"/>
    <s v="Card"/>
    <s v="Wilko"/>
    <x v="8"/>
    <x v="3"/>
    <s v="AM"/>
  </r>
  <r>
    <d v="2022-08-02T00:00:00"/>
    <s v="Wilko Liquid DW"/>
    <n v="1"/>
    <n v="1"/>
    <n v="1"/>
    <s v="Card"/>
    <s v="Wilko"/>
    <x v="33"/>
    <x v="9"/>
    <s v="AM"/>
  </r>
  <r>
    <d v="2022-08-02T00:00:00"/>
    <s v="Sponge Scourers 20pk"/>
    <n v="1"/>
    <n v="1"/>
    <n v="1"/>
    <s v="Card"/>
    <s v="Wilko"/>
    <x v="40"/>
    <x v="9"/>
    <s v="AM"/>
  </r>
  <r>
    <d v="2022-08-02T00:00:00"/>
    <s v="Handwash"/>
    <n v="1"/>
    <n v="1.38"/>
    <n v="1.38"/>
    <s v="Card"/>
    <s v="ALDI"/>
    <x v="33"/>
    <x v="9"/>
    <s v="AM"/>
  </r>
  <r>
    <d v="2022-08-02T00:00:00"/>
    <s v="Floral pad cloth"/>
    <n v="1"/>
    <n v="1.99"/>
    <n v="1.99"/>
    <s v="Card"/>
    <s v="ALDI"/>
    <x v="33"/>
    <x v="9"/>
    <s v="AM"/>
  </r>
  <r>
    <d v="2022-08-02T00:00:00"/>
    <s v="Bin Liners Swing"/>
    <n v="1"/>
    <n v="0.85"/>
    <n v="0.85"/>
    <s v="Card"/>
    <s v="ALDI"/>
    <x v="33"/>
    <x v="9"/>
    <s v="AM"/>
  </r>
  <r>
    <d v="2022-08-02T00:00:00"/>
    <s v="Glove household"/>
    <n v="1"/>
    <n v="1.05"/>
    <n v="1.05"/>
    <s v="Card"/>
    <s v="ALDI"/>
    <x v="33"/>
    <x v="9"/>
    <s v="AM"/>
  </r>
  <r>
    <d v="2022-08-02T00:00:00"/>
    <s v="Saxon Blast kitchen towel 3pk"/>
    <n v="1"/>
    <n v="3.89"/>
    <n v="3.89"/>
    <s v="Card"/>
    <s v="ALDI"/>
    <x v="40"/>
    <x v="9"/>
    <s v="AM"/>
  </r>
  <r>
    <d v="2022-08-02T00:00:00"/>
    <s v="Bucket"/>
    <n v="1"/>
    <n v="3"/>
    <n v="3"/>
    <s v="Card"/>
    <s v="ASDA"/>
    <x v="33"/>
    <x v="9"/>
    <s v="AM"/>
  </r>
  <r>
    <d v="2022-08-02T00:00:00"/>
    <s v="MOP"/>
    <n v="1"/>
    <n v="2.75"/>
    <n v="2.75"/>
    <s v="Card"/>
    <s v="ASDA"/>
    <x v="33"/>
    <x v="9"/>
    <s v="AM"/>
  </r>
  <r>
    <d v="2022-08-02T00:00:00"/>
    <s v="Lemonade 2L"/>
    <n v="1"/>
    <n v="0.23"/>
    <n v="0.23"/>
    <s v="Card"/>
    <s v="ALDI"/>
    <x v="3"/>
    <x v="1"/>
    <s v="AM"/>
  </r>
  <r>
    <d v="2022-08-02T00:00:00"/>
    <s v="Bleach Thick 2L"/>
    <n v="1"/>
    <n v="0.95"/>
    <n v="0.95"/>
    <s v="Card"/>
    <s v="ALDI"/>
    <x v="33"/>
    <x v="9"/>
    <s v="AM"/>
  </r>
  <r>
    <d v="2022-08-02T00:00:00"/>
    <s v="Fast Food"/>
    <n v="1"/>
    <n v="7.79"/>
    <n v="7.79"/>
    <s v="Card"/>
    <s v="McDonalds"/>
    <x v="13"/>
    <x v="4"/>
    <s v="MM"/>
  </r>
  <r>
    <d v="2022-08-02T00:00:00"/>
    <s v="Internet"/>
    <n v="1"/>
    <n v="35"/>
    <n v="35"/>
    <s v="Card"/>
    <s v="Hyperoptic"/>
    <x v="42"/>
    <x v="7"/>
    <s v="MM"/>
  </r>
  <r>
    <d v="2022-08-03T00:00:00"/>
    <s v="Side plate"/>
    <n v="1"/>
    <n v="1.5"/>
    <n v="1.5"/>
    <s v="Card"/>
    <s v="B&amp;M"/>
    <x v="40"/>
    <x v="9"/>
    <s v="MM"/>
  </r>
  <r>
    <d v="2022-08-03T00:00:00"/>
    <s v="Busket"/>
    <n v="1"/>
    <n v="3.5"/>
    <n v="3.5"/>
    <s v="Card"/>
    <s v="B&amp;M"/>
    <x v="39"/>
    <x v="9"/>
    <s v="MM"/>
  </r>
  <r>
    <d v="2022-08-03T00:00:00"/>
    <s v="Mirror"/>
    <n v="1"/>
    <n v="2.5"/>
    <n v="2.5"/>
    <s v="Card"/>
    <s v="B&amp;M"/>
    <x v="39"/>
    <x v="9"/>
    <s v="MM"/>
  </r>
  <r>
    <d v="2022-08-03T00:00:00"/>
    <s v="Bin Tie 15L 40pk"/>
    <n v="1"/>
    <n v="1"/>
    <n v="1"/>
    <s v="Card"/>
    <s v="B&amp;M"/>
    <x v="33"/>
    <x v="9"/>
    <s v="MM"/>
  </r>
  <r>
    <d v="2022-08-03T00:00:00"/>
    <s v="Strainer"/>
    <n v="1"/>
    <n v="2.99"/>
    <n v="2.99"/>
    <s v="Card"/>
    <s v="B&amp;M"/>
    <x v="8"/>
    <x v="3"/>
    <s v="MM"/>
  </r>
  <r>
    <d v="2022-08-03T00:00:00"/>
    <s v="Shoe rack"/>
    <n v="1"/>
    <n v="10"/>
    <n v="10"/>
    <s v="Card"/>
    <s v="B&amp;M"/>
    <x v="43"/>
    <x v="9"/>
    <s v="MM"/>
  </r>
  <r>
    <d v="2022-08-03T00:00:00"/>
    <s v="Kettle"/>
    <n v="1"/>
    <n v="12"/>
    <n v="12"/>
    <s v="Card"/>
    <s v="Wilko"/>
    <x v="40"/>
    <x v="9"/>
    <s v="MM"/>
  </r>
  <r>
    <d v="2022-08-03T00:00:00"/>
    <s v="Bathmat"/>
    <n v="1"/>
    <n v="7.5"/>
    <n v="7.5"/>
    <s v="Card"/>
    <s v="Wilko"/>
    <x v="39"/>
    <x v="9"/>
    <s v="MM"/>
  </r>
  <r>
    <d v="2022-08-03T00:00:00"/>
    <s v="Mug"/>
    <n v="1"/>
    <n v="1.75"/>
    <n v="1.75"/>
    <s v="Card"/>
    <s v="Wilko"/>
    <x v="40"/>
    <x v="9"/>
    <s v="MM"/>
  </r>
  <r>
    <d v="2022-08-03T00:00:00"/>
    <s v="Shower gel"/>
    <n v="1"/>
    <n v="1.5"/>
    <n v="1.5"/>
    <s v="Card"/>
    <s v="Wilko"/>
    <x v="8"/>
    <x v="3"/>
    <s v="MM"/>
  </r>
  <r>
    <d v="2022-08-03T00:00:00"/>
    <s v="Measuring Jug 1L"/>
    <n v="1"/>
    <n v="0.75"/>
    <n v="0.75"/>
    <s v="Card"/>
    <s v="Wilko"/>
    <x v="40"/>
    <x v="9"/>
    <s v="MM"/>
  </r>
  <r>
    <d v="2022-08-03T00:00:00"/>
    <s v="Mixing bowl"/>
    <n v="1"/>
    <n v="3.75"/>
    <n v="3.75"/>
    <s v="Card"/>
    <s v="Wilko"/>
    <x v="40"/>
    <x v="9"/>
    <s v="MM"/>
  </r>
  <r>
    <d v="2022-08-03T00:00:00"/>
    <s v="Knife Set"/>
    <n v="1"/>
    <n v="6.5"/>
    <n v="6.5"/>
    <s v="Card"/>
    <s v="Wilko"/>
    <x v="40"/>
    <x v="9"/>
    <s v="MM"/>
  </r>
  <r>
    <d v="2022-08-03T00:00:00"/>
    <s v="Pork chops"/>
    <n v="1"/>
    <n v="3.58"/>
    <n v="3.58"/>
    <s v="Card"/>
    <s v="ALDI"/>
    <x v="7"/>
    <x v="1"/>
    <s v="AM"/>
  </r>
  <r>
    <d v="2022-08-03T00:00:00"/>
    <s v="Bread farmhouse"/>
    <n v="1"/>
    <n v="0.69"/>
    <n v="0.69"/>
    <s v="Card"/>
    <s v="ALDI"/>
    <x v="6"/>
    <x v="1"/>
    <s v="AM"/>
  </r>
  <r>
    <d v="2022-08-03T00:00:00"/>
    <s v="Diet Cola 2L"/>
    <n v="1"/>
    <n v="0.47"/>
    <n v="0.47"/>
    <s v="Card"/>
    <s v="ALDI"/>
    <x v="3"/>
    <x v="1"/>
    <s v="AM"/>
  </r>
  <r>
    <d v="2022-08-03T00:00:00"/>
    <s v="Banana"/>
    <n v="3"/>
    <n v="0.14000000000000001"/>
    <n v="0.42000000000000004"/>
    <s v="Card"/>
    <s v="ALDI"/>
    <x v="19"/>
    <x v="1"/>
    <s v="AM"/>
  </r>
  <r>
    <d v="2022-08-03T00:00:00"/>
    <s v="Large Egg 10pk"/>
    <n v="1"/>
    <n v="1.39"/>
    <n v="1.39"/>
    <s v="Card"/>
    <s v="ALDI"/>
    <x v="6"/>
    <x v="1"/>
    <s v="AM"/>
  </r>
  <r>
    <d v="2022-08-03T00:00:00"/>
    <s v="Pepper Grinder"/>
    <n v="1"/>
    <n v="0.99"/>
    <n v="0.99"/>
    <s v="Card"/>
    <s v="ALDI"/>
    <x v="21"/>
    <x v="1"/>
    <s v="AM"/>
  </r>
  <r>
    <d v="2022-08-03T00:00:00"/>
    <s v="Vegetable oil"/>
    <n v="1"/>
    <n v="1.75"/>
    <n v="1.75"/>
    <s v="Card"/>
    <s v="ALDI"/>
    <x v="6"/>
    <x v="1"/>
    <s v="AM"/>
  </r>
  <r>
    <d v="2022-08-03T00:00:00"/>
    <s v="Grapes"/>
    <n v="1"/>
    <n v="1.27"/>
    <n v="1.27"/>
    <s v="Card"/>
    <s v="ALDI"/>
    <x v="19"/>
    <x v="1"/>
    <s v="AM"/>
  </r>
  <r>
    <d v="2022-08-03T00:00:00"/>
    <s v="Peri Peri Lemon and Herbs"/>
    <n v="1"/>
    <n v="0.99"/>
    <n v="0.99"/>
    <s v="Card"/>
    <s v="ALDI"/>
    <x v="31"/>
    <x v="1"/>
    <s v="AM"/>
  </r>
  <r>
    <d v="2022-08-03T00:00:00"/>
    <s v="Salad Dressings"/>
    <n v="1"/>
    <n v="0.65"/>
    <n v="0.65"/>
    <s v="Card"/>
    <s v="ALDI"/>
    <x v="31"/>
    <x v="1"/>
    <s v="AM"/>
  </r>
  <r>
    <d v="2022-08-03T00:00:00"/>
    <s v="Shower head"/>
    <n v="1"/>
    <n v="7.99"/>
    <n v="7.99"/>
    <s v="Card"/>
    <s v="Amazon"/>
    <x v="8"/>
    <x v="3"/>
    <s v="MM"/>
  </r>
  <r>
    <d v="2022-08-03T00:00:00"/>
    <s v="Yoga Mat"/>
    <n v="1"/>
    <n v="11.89"/>
    <n v="11.89"/>
    <s v="Card"/>
    <s v="Amazon"/>
    <x v="44"/>
    <x v="6"/>
    <s v="MM"/>
  </r>
  <r>
    <d v="2022-08-03T00:00:00"/>
    <s v="Seat Cover"/>
    <n v="1"/>
    <n v="13.49"/>
    <n v="13.49"/>
    <s v="Card"/>
    <s v="Amazon"/>
    <x v="39"/>
    <x v="9"/>
    <s v="MM"/>
  </r>
  <r>
    <d v="2022-08-04T00:00:00"/>
    <s v="Foil"/>
    <n v="1"/>
    <n v="0.68"/>
    <n v="0.68"/>
    <s v="Card"/>
    <s v="ASDA"/>
    <x v="40"/>
    <x v="9"/>
    <s v="AM"/>
  </r>
  <r>
    <d v="2022-08-04T00:00:00"/>
    <s v="Cling Film"/>
    <n v="1"/>
    <n v="0.66"/>
    <n v="0.66"/>
    <s v="Card"/>
    <s v="ASDA"/>
    <x v="40"/>
    <x v="9"/>
    <s v="AM"/>
  </r>
  <r>
    <d v="2022-08-04T00:00:00"/>
    <s v="Milk Chocolate"/>
    <n v="1"/>
    <n v="1.3"/>
    <n v="1.3"/>
    <s v="Card"/>
    <s v="ASDA"/>
    <x v="4"/>
    <x v="1"/>
    <s v="AM"/>
  </r>
  <r>
    <d v="2022-08-04T00:00:00"/>
    <s v="Beer 568ml"/>
    <n v="4"/>
    <n v="1.3125"/>
    <n v="5.25"/>
    <s v="Card"/>
    <s v="ASDA"/>
    <x v="3"/>
    <x v="1"/>
    <s v="AM"/>
  </r>
  <r>
    <d v="2022-08-04T00:00:00"/>
    <s v="Mushrooms"/>
    <n v="1"/>
    <n v="0.79"/>
    <n v="0.79"/>
    <s v="Card"/>
    <s v="ASDA"/>
    <x v="1"/>
    <x v="1"/>
    <s v="AM"/>
  </r>
  <r>
    <d v="2022-08-04T00:00:00"/>
    <s v="Stock cubes"/>
    <n v="1"/>
    <n v="1.65"/>
    <n v="1.65"/>
    <s v="Card"/>
    <s v="ASDA"/>
    <x v="31"/>
    <x v="1"/>
    <s v="AM"/>
  </r>
  <r>
    <d v="2022-08-04T00:00:00"/>
    <s v="Screwdriver"/>
    <n v="1"/>
    <n v="8"/>
    <n v="8"/>
    <s v="Card"/>
    <s v="ASDA"/>
    <x v="32"/>
    <x v="9"/>
    <s v="AM"/>
  </r>
  <r>
    <d v="2022-08-04T00:00:00"/>
    <s v="Laundry powder 2.25kg"/>
    <n v="1"/>
    <n v="5"/>
    <n v="5"/>
    <s v="Card"/>
    <s v="ASDA"/>
    <x v="8"/>
    <x v="3"/>
    <s v="AM"/>
  </r>
  <r>
    <d v="2022-08-04T00:00:00"/>
    <s v="Gran sugar"/>
    <n v="1"/>
    <n v="0.55000000000000004"/>
    <n v="0.55000000000000004"/>
    <s v="Card"/>
    <s v="ASDA"/>
    <x v="6"/>
    <x v="1"/>
    <s v="AM"/>
  </r>
  <r>
    <d v="2022-08-04T00:00:00"/>
    <s v="SiChuan Peppercpr"/>
    <n v="1"/>
    <n v="3.35"/>
    <n v="3.35"/>
    <s v="Card"/>
    <s v="Loon Fung"/>
    <x v="31"/>
    <x v="1"/>
    <s v="AM"/>
  </r>
  <r>
    <d v="2022-08-04T00:00:00"/>
    <s v="Fish ball 400g"/>
    <n v="1"/>
    <n v="3.09"/>
    <n v="3.09"/>
    <s v="Card"/>
    <s v="Loon Fung"/>
    <x v="2"/>
    <x v="1"/>
    <s v="AM"/>
  </r>
  <r>
    <d v="2022-08-04T00:00:00"/>
    <s v="Rice Vermicel"/>
    <n v="1"/>
    <n v="1.39"/>
    <n v="1.39"/>
    <s v="Card"/>
    <s v="Loon Fung"/>
    <x v="15"/>
    <x v="1"/>
    <s v="AM"/>
  </r>
  <r>
    <d v="2022-08-04T00:00:00"/>
    <s v="Chilli powder 40g"/>
    <n v="1"/>
    <n v="0.59"/>
    <n v="0.59"/>
    <s v="Card"/>
    <s v="ALDI"/>
    <x v="21"/>
    <x v="1"/>
    <s v="AM"/>
  </r>
  <r>
    <d v="2022-08-04T00:00:00"/>
    <s v="Chicken Tight"/>
    <n v="1"/>
    <n v="2.25"/>
    <n v="2.25"/>
    <s v="Card"/>
    <s v="ALDI"/>
    <x v="7"/>
    <x v="1"/>
    <s v="AM"/>
  </r>
  <r>
    <d v="2022-08-04T00:00:00"/>
    <s v="Rice Choc low Sugar"/>
    <n v="1"/>
    <n v="0.85"/>
    <n v="0.85"/>
    <s v="Card"/>
    <s v="ALDI"/>
    <x v="6"/>
    <x v="1"/>
    <s v="AM"/>
  </r>
  <r>
    <d v="2022-08-04T00:00:00"/>
    <s v="Sausages"/>
    <n v="1"/>
    <n v="0.96"/>
    <n v="0.96"/>
    <s v="Card"/>
    <s v="ASDA"/>
    <x v="2"/>
    <x v="1"/>
    <s v="AM"/>
  </r>
  <r>
    <d v="2022-08-04T00:00:00"/>
    <s v="Nissan Noodles"/>
    <n v="2"/>
    <n v="0.6"/>
    <n v="1.2"/>
    <s v="Card"/>
    <s v="ASDA"/>
    <x v="15"/>
    <x v="1"/>
    <s v="AM"/>
  </r>
  <r>
    <d v="2022-08-04T00:00:00"/>
    <s v="ASDA Noodles"/>
    <n v="1"/>
    <n v="1"/>
    <n v="1"/>
    <s v="Card"/>
    <s v="ASDA"/>
    <x v="15"/>
    <x v="1"/>
    <s v="AM"/>
  </r>
  <r>
    <d v="2022-08-04T00:00:00"/>
    <s v="Broccoli"/>
    <n v="1"/>
    <n v="1"/>
    <n v="1"/>
    <s v="Card"/>
    <s v="ASDA"/>
    <x v="1"/>
    <x v="1"/>
    <s v="AM"/>
  </r>
  <r>
    <d v="2022-08-04T00:00:00"/>
    <s v="Chop board"/>
    <n v="1"/>
    <n v="1"/>
    <n v="1"/>
    <s v="Card"/>
    <s v="ASDA"/>
    <x v="40"/>
    <x v="9"/>
    <s v="AM"/>
  </r>
  <r>
    <d v="2022-08-04T00:00:00"/>
    <s v="Skincare"/>
    <n v="1"/>
    <n v="50.15"/>
    <n v="50.15"/>
    <s v="Card"/>
    <s v="LookFantastic"/>
    <x v="45"/>
    <x v="3"/>
    <s v="MM"/>
  </r>
  <r>
    <d v="2022-08-05T00:00:00"/>
    <s v="Bus"/>
    <n v="3"/>
    <n v="1.65"/>
    <n v="4.9499999999999993"/>
    <s v="Card"/>
    <s v="Tfl"/>
    <x v="11"/>
    <x v="0"/>
    <s v="AM"/>
  </r>
  <r>
    <d v="2022-08-05T00:00:00"/>
    <s v="Bus"/>
    <n v="3"/>
    <n v="1.65"/>
    <n v="4.9499999999999993"/>
    <s v="Card"/>
    <s v="Tfl"/>
    <x v="11"/>
    <x v="0"/>
    <s v="MM"/>
  </r>
  <r>
    <d v="2022-08-05T00:00:00"/>
    <s v="Table and chair"/>
    <n v="1"/>
    <n v="30"/>
    <n v="30"/>
    <s v="Cash"/>
    <s v="GumTree"/>
    <x v="43"/>
    <x v="9"/>
    <s v="AM"/>
  </r>
  <r>
    <d v="2022-08-05T00:00:00"/>
    <s v="Uber XL"/>
    <n v="1"/>
    <n v="15.34"/>
    <n v="15.34"/>
    <s v="Card"/>
    <s v="Uber"/>
    <x v="0"/>
    <x v="0"/>
    <s v="MM"/>
  </r>
  <r>
    <d v="2022-08-05T00:00:00"/>
    <s v="Fast Food"/>
    <n v="1"/>
    <n v="5.77"/>
    <n v="5.77"/>
    <s v="Card"/>
    <s v="McDonalds"/>
    <x v="13"/>
    <x v="4"/>
    <s v="MM"/>
  </r>
  <r>
    <d v="2022-08-05T00:00:00"/>
    <s v="Bottle cleaning brush"/>
    <n v="1"/>
    <n v="1"/>
    <n v="1"/>
    <s v="Card"/>
    <s v="Dunelm"/>
    <x v="39"/>
    <x v="9"/>
    <s v="AM"/>
  </r>
  <r>
    <d v="2022-08-05T00:00:00"/>
    <s v="4 pack mixed tea towels"/>
    <n v="1"/>
    <n v="3.99"/>
    <n v="3.99"/>
    <s v="Card"/>
    <s v="Dunelm"/>
    <x v="40"/>
    <x v="9"/>
    <s v="AM"/>
  </r>
  <r>
    <d v="2022-08-05T00:00:00"/>
    <s v="3 Tier Airer"/>
    <n v="1"/>
    <n v="12"/>
    <n v="12"/>
    <s v="Card"/>
    <s v="Dunelm"/>
    <x v="39"/>
    <x v="9"/>
    <s v="AM"/>
  </r>
  <r>
    <d v="2022-08-05T00:00:00"/>
    <s v="Soft Blanket"/>
    <n v="1"/>
    <n v="10.5"/>
    <n v="10.5"/>
    <s v="Card"/>
    <s v="Dunelm"/>
    <x v="39"/>
    <x v="9"/>
    <s v="AM"/>
  </r>
  <r>
    <d v="2022-08-05T00:00:00"/>
    <s v="Bubble Tea"/>
    <n v="1"/>
    <n v="4.55"/>
    <n v="4.55"/>
    <s v="Card"/>
    <s v="Cuppacha"/>
    <x v="10"/>
    <x v="4"/>
    <s v="MM"/>
  </r>
  <r>
    <d v="2022-08-05T00:00:00"/>
    <s v="Fresh Green Pak Choi"/>
    <n v="1"/>
    <n v="2.9"/>
    <n v="2.9"/>
    <s v="Card"/>
    <s v="Wing Yip"/>
    <x v="1"/>
    <x v="1"/>
    <s v="AM"/>
  </r>
  <r>
    <d v="2022-08-05T00:00:00"/>
    <s v="Fish sauce"/>
    <n v="1"/>
    <n v="1.95"/>
    <n v="1.95"/>
    <s v="Card"/>
    <s v="Wing Yip"/>
    <x v="31"/>
    <x v="1"/>
    <s v="AM"/>
  </r>
  <r>
    <d v="2022-08-05T00:00:00"/>
    <s v="Vinegar"/>
    <n v="1"/>
    <n v="1.1000000000000001"/>
    <n v="1.1000000000000001"/>
    <s v="Card"/>
    <s v="Wing Yip"/>
    <x v="31"/>
    <x v="1"/>
    <s v="AM"/>
  </r>
  <r>
    <d v="2022-08-05T00:00:00"/>
    <s v="Pork balls"/>
    <n v="1"/>
    <n v="3.98"/>
    <n v="3.98"/>
    <s v="Card"/>
    <s v="Wing Yip"/>
    <x v="2"/>
    <x v="1"/>
    <s v="AM"/>
  </r>
  <r>
    <d v="2022-08-05T00:00:00"/>
    <s v="Sweet potato vermicelli"/>
    <n v="1"/>
    <n v="2.5"/>
    <n v="2.5"/>
    <s v="Card"/>
    <s v="Wing Yip"/>
    <x v="15"/>
    <x v="1"/>
    <s v="AM"/>
  </r>
  <r>
    <d v="2022-08-05T00:00:00"/>
    <s v="Rice Stick"/>
    <n v="1"/>
    <n v="1.65"/>
    <n v="1.65"/>
    <s v="Card"/>
    <s v="Wing Yip"/>
    <x v="15"/>
    <x v="1"/>
    <s v="AM"/>
  </r>
  <r>
    <d v="2022-08-05T00:00:00"/>
    <s v="Vegetable dumpling"/>
    <n v="1"/>
    <n v="2.95"/>
    <n v="2.95"/>
    <s v="Card"/>
    <s v="Wing Yip"/>
    <x v="2"/>
    <x v="1"/>
    <s v="AM"/>
  </r>
  <r>
    <d v="2022-08-05T00:00:00"/>
    <s v="Sieuw Mai Pork"/>
    <n v="1"/>
    <n v="6.95"/>
    <n v="6.95"/>
    <s v="Card"/>
    <s v="Wing Yip"/>
    <x v="2"/>
    <x v="1"/>
    <s v="AM"/>
  </r>
  <r>
    <d v="2022-08-05T00:00:00"/>
    <s v="Fried tofu"/>
    <n v="2"/>
    <n v="1.8"/>
    <n v="3.6"/>
    <s v="Card"/>
    <s v="Wing Yip"/>
    <x v="2"/>
    <x v="1"/>
    <s v="AM"/>
  </r>
  <r>
    <d v="2022-08-05T00:00:00"/>
    <s v="Pork Luncheon Meat"/>
    <n v="1"/>
    <n v="2.5"/>
    <n v="2.5"/>
    <s v="Card"/>
    <s v="Wing Yip"/>
    <x v="46"/>
    <x v="1"/>
    <s v="AM"/>
  </r>
  <r>
    <d v="2022-08-05T00:00:00"/>
    <s v="Chapagetti noodle"/>
    <n v="1"/>
    <n v="1"/>
    <n v="1"/>
    <s v="Card"/>
    <s v="Wing Yip"/>
    <x v="15"/>
    <x v="1"/>
    <s v="AM"/>
  </r>
  <r>
    <d v="2022-08-05T00:00:00"/>
    <s v="Korean shin ramyun"/>
    <n v="1"/>
    <n v="1"/>
    <n v="1"/>
    <s v="Card"/>
    <s v="Wing Yip"/>
    <x v="15"/>
    <x v="1"/>
    <s v="AM"/>
  </r>
  <r>
    <d v="2022-08-05T00:00:00"/>
    <s v="Rice stick"/>
    <n v="1"/>
    <n v="1.1000000000000001"/>
    <n v="1.1000000000000001"/>
    <s v="Card"/>
    <s v="Wing Yip"/>
    <x v="15"/>
    <x v="1"/>
    <s v="AM"/>
  </r>
  <r>
    <d v="2022-08-05T00:00:00"/>
    <s v="Prem dark soy sauce"/>
    <n v="1"/>
    <n v="1.95"/>
    <n v="1.95"/>
    <s v="Card"/>
    <s v="Wing Yip"/>
    <x v="31"/>
    <x v="1"/>
    <s v="AM"/>
  </r>
  <r>
    <d v="2022-08-05T00:00:00"/>
    <s v="JiangXi vermicelli"/>
    <n v="1"/>
    <n v="1.4"/>
    <n v="1.4"/>
    <s v="Card"/>
    <s v="Wing Yip"/>
    <x v="15"/>
    <x v="1"/>
    <s v="AM"/>
  </r>
  <r>
    <d v="2022-08-05T00:00:00"/>
    <s v="Sofa"/>
    <n v="1"/>
    <n v="195"/>
    <n v="195"/>
    <s v="Cash"/>
    <s v="GumTree"/>
    <x v="43"/>
    <x v="9"/>
    <s v="MM"/>
  </r>
  <r>
    <d v="2022-08-05T00:00:00"/>
    <s v="Lighter"/>
    <n v="1"/>
    <n v="2"/>
    <n v="2"/>
    <s v="Card"/>
    <s v="ASDA"/>
    <x v="32"/>
    <x v="9"/>
    <s v="AM"/>
  </r>
  <r>
    <d v="2022-08-05T00:00:00"/>
    <s v="Shapoo"/>
    <n v="1"/>
    <n v="9.25"/>
    <n v="9.25"/>
    <s v="Card"/>
    <s v="ASDA"/>
    <x v="8"/>
    <x v="3"/>
    <s v="AM"/>
  </r>
  <r>
    <d v="2022-08-05T00:00:00"/>
    <s v="Bath Towel"/>
    <n v="2"/>
    <n v="4"/>
    <n v="8"/>
    <s v="Card"/>
    <s v="ASDA"/>
    <x v="8"/>
    <x v="3"/>
    <s v="AM"/>
  </r>
  <r>
    <d v="2022-08-05T00:00:00"/>
    <s v="Taro Fishball"/>
    <n v="1"/>
    <n v="1.85"/>
    <n v="1.85"/>
    <s v="Card"/>
    <s v="Loon Fung"/>
    <x v="2"/>
    <x v="1"/>
    <s v="AM"/>
  </r>
  <r>
    <d v="2022-08-05T00:00:00"/>
    <s v="Hoover"/>
    <n v="1"/>
    <n v="170"/>
    <n v="170"/>
    <s v="Card"/>
    <s v="Amazon"/>
    <x v="39"/>
    <x v="9"/>
    <s v="MM"/>
  </r>
  <r>
    <d v="2022-08-06T00:00:00"/>
    <s v="Table"/>
    <n v="1"/>
    <n v="68.39"/>
    <n v="68.39"/>
    <s v="Card"/>
    <s v="Amazon"/>
    <x v="43"/>
    <x v="9"/>
    <s v="MM"/>
  </r>
  <r>
    <d v="2022-08-06T00:00:00"/>
    <s v="Steak"/>
    <n v="1"/>
    <n v="4"/>
    <n v="4"/>
    <s v="Card"/>
    <s v="ASDA"/>
    <x v="7"/>
    <x v="1"/>
    <s v="AM"/>
  </r>
  <r>
    <d v="2022-08-06T00:00:00"/>
    <s v="White Wine"/>
    <n v="1"/>
    <n v="4.7"/>
    <n v="4.7"/>
    <s v="Card"/>
    <s v="ASDA"/>
    <x v="3"/>
    <x v="1"/>
    <s v="AM"/>
  </r>
  <r>
    <d v="2022-08-06T00:00:00"/>
    <s v="Mushrooms"/>
    <n v="1"/>
    <n v="0.79"/>
    <n v="0.79"/>
    <s v="Card"/>
    <s v="ASDA"/>
    <x v="1"/>
    <x v="1"/>
    <s v="AM"/>
  </r>
  <r>
    <d v="2022-08-06T00:00:00"/>
    <s v="Sweets"/>
    <n v="1"/>
    <n v="1"/>
    <n v="1"/>
    <s v="Card"/>
    <s v="ASDA"/>
    <x v="4"/>
    <x v="1"/>
    <s v="AM"/>
  </r>
  <r>
    <d v="2022-08-06T00:00:00"/>
    <s v="Biscuits"/>
    <n v="1"/>
    <n v="0.45"/>
    <n v="0.45"/>
    <s v="Card"/>
    <s v="ASDA"/>
    <x v="4"/>
    <x v="1"/>
    <s v="AM"/>
  </r>
  <r>
    <d v="2022-08-06T00:00:00"/>
    <s v="Peanut Butter"/>
    <n v="1"/>
    <n v="0.45"/>
    <n v="0.45"/>
    <s v="Card"/>
    <s v="ASDA"/>
    <x v="31"/>
    <x v="1"/>
    <s v="AM"/>
  </r>
  <r>
    <d v="2022-08-06T00:00:00"/>
    <s v="Biscuits"/>
    <n v="1"/>
    <n v="0.48"/>
    <n v="0.48"/>
    <s v="Card"/>
    <s v="ASDA"/>
    <x v="4"/>
    <x v="1"/>
    <s v="AM"/>
  </r>
  <r>
    <d v="2022-08-06T00:00:00"/>
    <s v="Biscuits"/>
    <n v="1"/>
    <n v="1.4"/>
    <n v="1.4"/>
    <s v="Card"/>
    <s v="ASDA"/>
    <x v="4"/>
    <x v="1"/>
    <s v="AM"/>
  </r>
  <r>
    <d v="2022-08-06T00:00:00"/>
    <s v="Stock cubes"/>
    <n v="1"/>
    <n v="0.6"/>
    <n v="0.6"/>
    <s v="Card"/>
    <s v="ASDA"/>
    <x v="31"/>
    <x v="1"/>
    <s v="AM"/>
  </r>
  <r>
    <d v="2022-08-06T00:00:00"/>
    <s v="Rice"/>
    <n v="1"/>
    <n v="1.5"/>
    <n v="1.5"/>
    <s v="Card"/>
    <s v="ASDA"/>
    <x v="15"/>
    <x v="1"/>
    <s v="AM"/>
  </r>
  <r>
    <d v="2022-08-06T00:00:00"/>
    <s v="Parsley"/>
    <n v="1"/>
    <n v="0.6"/>
    <n v="0.6"/>
    <s v="Card"/>
    <s v="ASDA"/>
    <x v="21"/>
    <x v="1"/>
    <s v="AM"/>
  </r>
  <r>
    <d v="2022-08-06T00:00:00"/>
    <s v="Kiwi"/>
    <n v="1"/>
    <n v="0.3"/>
    <n v="0.3"/>
    <s v="Card"/>
    <s v="ASDA"/>
    <x v="19"/>
    <x v="1"/>
    <s v="AM"/>
  </r>
  <r>
    <d v="2022-08-06T00:00:00"/>
    <s v="Onions"/>
    <n v="1"/>
    <n v="0.1"/>
    <n v="0.1"/>
    <s v="Card"/>
    <s v="ASDA"/>
    <x v="1"/>
    <x v="1"/>
    <s v="AM"/>
  </r>
  <r>
    <d v="2022-08-06T00:00:00"/>
    <s v="Bottle"/>
    <n v="1"/>
    <n v="1.5"/>
    <n v="1.5"/>
    <s v="Card"/>
    <s v="B&amp;M"/>
    <x v="40"/>
    <x v="9"/>
    <s v="MM"/>
  </r>
  <r>
    <d v="2022-08-06T00:00:00"/>
    <s v="Dish Drying Rack"/>
    <n v="1"/>
    <n v="8.99"/>
    <n v="8.99"/>
    <s v="Card"/>
    <s v="Ebay"/>
    <x v="40"/>
    <x v="9"/>
    <s v="MM"/>
  </r>
  <r>
    <d v="2022-08-07T00:00:00"/>
    <s v="Tube"/>
    <n v="1"/>
    <n v="4.0999999999999996"/>
    <n v="4.0999999999999996"/>
    <s v="Oyster Card"/>
    <s v="Tfl"/>
    <x v="12"/>
    <x v="0"/>
    <s v="MM"/>
  </r>
  <r>
    <d v="2022-08-07T00:00:00"/>
    <s v="Tube"/>
    <n v="1"/>
    <n v="4.0999999999999996"/>
    <n v="4.0999999999999996"/>
    <s v="Oyster Card"/>
    <s v="Tfl"/>
    <x v="12"/>
    <x v="0"/>
    <s v="AM"/>
  </r>
  <r>
    <d v="2022-08-07T00:00:00"/>
    <s v="Asian cuisine"/>
    <n v="1"/>
    <n v="27.35"/>
    <n v="27.35"/>
    <s v="Card"/>
    <s v="Noodle Street"/>
    <x v="37"/>
    <x v="4"/>
    <s v="AM"/>
  </r>
  <r>
    <d v="2022-08-07T00:00:00"/>
    <s v="Bubble Tea"/>
    <n v="1"/>
    <n v="4.45"/>
    <n v="4.45"/>
    <s v="Card"/>
    <s v="Yi Fang"/>
    <x v="10"/>
    <x v="4"/>
    <s v="MM"/>
  </r>
  <r>
    <d v="2022-08-07T00:00:00"/>
    <s v="LG TV"/>
    <n v="1"/>
    <n v="170"/>
    <n v="170"/>
    <s v="Cash"/>
    <s v="N/A"/>
    <x v="47"/>
    <x v="9"/>
    <s v="MM"/>
  </r>
  <r>
    <d v="2022-08-08T00:00:00"/>
    <s v="Too good to go"/>
    <n v="1"/>
    <n v="4.3899999999999997"/>
    <n v="4.3899999999999997"/>
    <s v="Card"/>
    <s v="ASDA food lap"/>
    <x v="2"/>
    <x v="1"/>
    <s v="MM"/>
  </r>
  <r>
    <d v="2022-08-08T00:00:00"/>
    <s v="Tube"/>
    <n v="1"/>
    <n v="4.0999999999999996"/>
    <n v="4.0999999999999996"/>
    <s v="Oyster Card"/>
    <s v="Tfl"/>
    <x v="12"/>
    <x v="0"/>
    <s v="AM"/>
  </r>
  <r>
    <d v="2022-08-08T00:00:00"/>
    <s v="Cheddar Grated"/>
    <n v="1"/>
    <n v="2.25"/>
    <n v="2.25"/>
    <s v="Card"/>
    <s v="ALDI"/>
    <x v="6"/>
    <x v="1"/>
    <s v="AM"/>
  </r>
  <r>
    <d v="2022-08-08T00:00:00"/>
    <s v="Bacon Smoked Thick"/>
    <n v="1"/>
    <n v="1.69"/>
    <n v="1.69"/>
    <s v="Card"/>
    <s v="ALDI"/>
    <x v="7"/>
    <x v="1"/>
    <s v="AM"/>
  </r>
  <r>
    <d v="2022-08-08T00:00:00"/>
    <s v="Cheese Parm Regg"/>
    <n v="1"/>
    <n v="3.19"/>
    <n v="3.19"/>
    <s v="Card"/>
    <s v="ALDI"/>
    <x v="6"/>
    <x v="1"/>
    <s v="AM"/>
  </r>
  <r>
    <d v="2022-08-08T00:00:00"/>
    <s v="Pizza Deep Pan"/>
    <n v="1"/>
    <n v="0.89"/>
    <n v="0.89"/>
    <s v="Card"/>
    <s v="ALDI"/>
    <x v="2"/>
    <x v="1"/>
    <s v="AM"/>
  </r>
  <r>
    <d v="2022-08-08T00:00:00"/>
    <s v="Pasta Penne 500g"/>
    <n v="1"/>
    <n v="0.32"/>
    <n v="0.32"/>
    <s v="Card"/>
    <s v="ALDI"/>
    <x v="15"/>
    <x v="1"/>
    <s v="AM"/>
  </r>
  <r>
    <d v="2022-08-08T00:00:00"/>
    <s v="Sparking Flav Water"/>
    <n v="1"/>
    <n v="0.45"/>
    <n v="0.45"/>
    <s v="Card"/>
    <s v="ALDI"/>
    <x v="3"/>
    <x v="1"/>
    <s v="AM"/>
  </r>
  <r>
    <d v="2022-08-08T00:00:00"/>
    <s v="Lemons"/>
    <n v="1"/>
    <n v="0.5"/>
    <n v="0.5"/>
    <s v="Card"/>
    <s v="ALDI"/>
    <x v="19"/>
    <x v="1"/>
    <s v="AM"/>
  </r>
  <r>
    <d v="2022-08-08T00:00:00"/>
    <s v="Grater"/>
    <n v="1"/>
    <n v="1.3"/>
    <n v="1.3"/>
    <s v="Card"/>
    <s v="ASDA"/>
    <x v="40"/>
    <x v="9"/>
    <s v="AM"/>
  </r>
  <r>
    <d v="2022-08-09T00:00:00"/>
    <s v="Bin"/>
    <n v="1"/>
    <n v="1.5"/>
    <n v="1.5"/>
    <s v="Card"/>
    <s v="ASDA"/>
    <x v="8"/>
    <x v="3"/>
    <s v="MM"/>
  </r>
  <r>
    <d v="2022-08-09T00:00:00"/>
    <s v="Toilet brush"/>
    <n v="1"/>
    <n v="0.9"/>
    <n v="0.9"/>
    <s v="Card"/>
    <s v="ASDA"/>
    <x v="33"/>
    <x v="9"/>
    <s v="MM"/>
  </r>
  <r>
    <d v="2022-08-09T00:00:00"/>
    <s v="Shallot"/>
    <n v="1"/>
    <n v="0.95"/>
    <n v="0.95"/>
    <s v="Card"/>
    <s v="ASDA"/>
    <x v="1"/>
    <x v="1"/>
    <s v="MM"/>
  </r>
  <r>
    <d v="2022-08-09T00:00:00"/>
    <s v="Return chop board"/>
    <n v="1"/>
    <n v="-5"/>
    <n v="-5"/>
    <s v="Card"/>
    <s v="ASDA"/>
    <x v="40"/>
    <x v="9"/>
    <s v="AM"/>
  </r>
  <r>
    <d v="2022-08-09T00:00:00"/>
    <s v="Grapes"/>
    <n v="1"/>
    <n v="1.27"/>
    <n v="1.27"/>
    <s v="Card"/>
    <s v="ALDI"/>
    <x v="19"/>
    <x v="1"/>
    <s v="MM"/>
  </r>
  <r>
    <d v="2022-08-09T00:00:00"/>
    <s v="Eggs Caged 15pk"/>
    <n v="1"/>
    <n v="1.35"/>
    <n v="1.35"/>
    <s v="Card"/>
    <s v="ALDI"/>
    <x v="6"/>
    <x v="1"/>
    <s v="MM"/>
  </r>
  <r>
    <d v="2022-08-09T00:00:00"/>
    <s v="Spread Butter 500G"/>
    <n v="1"/>
    <n v="0.85"/>
    <n v="0.85"/>
    <s v="Card"/>
    <s v="ALDI"/>
    <x v="6"/>
    <x v="1"/>
    <s v="MM"/>
  </r>
  <r>
    <d v="2022-08-09T00:00:00"/>
    <s v="Bread Wht Toastie"/>
    <n v="1"/>
    <n v="0.65"/>
    <n v="0.65"/>
    <s v="Card"/>
    <s v="ALDI"/>
    <x v="6"/>
    <x v="1"/>
    <s v="MM"/>
  </r>
  <r>
    <d v="2022-08-09T00:00:00"/>
    <s v="Cola 6x330ml"/>
    <n v="1"/>
    <n v="1.39"/>
    <n v="1.39"/>
    <s v="Card"/>
    <s v="ALDI"/>
    <x v="3"/>
    <x v="1"/>
    <s v="MM"/>
  </r>
  <r>
    <d v="2022-08-09T00:00:00"/>
    <s v="Syrup Golden 680G"/>
    <n v="1"/>
    <n v="1.05"/>
    <n v="1.05"/>
    <s v="Card"/>
    <s v="ALDI"/>
    <x v="6"/>
    <x v="1"/>
    <s v="MM"/>
  </r>
  <r>
    <d v="2022-08-09T00:00:00"/>
    <s v="Banana"/>
    <n v="2"/>
    <n v="0.14000000000000001"/>
    <n v="0.28000000000000003"/>
    <s v="Card"/>
    <s v="ALDI"/>
    <x v="19"/>
    <x v="1"/>
    <s v="MM"/>
  </r>
  <r>
    <d v="2022-08-09T00:00:00"/>
    <s v="Viakal Spray"/>
    <n v="1"/>
    <n v="2"/>
    <n v="2"/>
    <s v="Card"/>
    <s v="Wilko"/>
    <x v="33"/>
    <x v="9"/>
    <s v="MM"/>
  </r>
  <r>
    <d v="2022-08-09T00:00:00"/>
    <s v="Plug SeaB"/>
    <n v="1"/>
    <n v="1.5"/>
    <n v="1.5"/>
    <s v="Card"/>
    <s v="Wilko"/>
    <x v="41"/>
    <x v="9"/>
    <s v="MM"/>
  </r>
  <r>
    <d v="2022-08-09T00:00:00"/>
    <s v="Chopping Board"/>
    <n v="1"/>
    <n v="2.75"/>
    <n v="2.75"/>
    <s v="Card"/>
    <s v="Wilko"/>
    <x v="40"/>
    <x v="9"/>
    <s v="MM"/>
  </r>
  <r>
    <d v="2022-08-11T00:00:00"/>
    <s v="Bus"/>
    <n v="1"/>
    <n v="1.65"/>
    <n v="1.65"/>
    <s v="Card"/>
    <s v="Tfl"/>
    <x v="11"/>
    <x v="0"/>
    <s v="MM"/>
  </r>
  <r>
    <d v="2022-08-11T00:00:00"/>
    <s v="Bus"/>
    <n v="1"/>
    <n v="1.65"/>
    <n v="1.65"/>
    <s v="Oyster Card"/>
    <s v="Tfl"/>
    <x v="11"/>
    <x v="0"/>
    <s v="AM"/>
  </r>
  <r>
    <d v="2022-08-11T00:00:00"/>
    <s v="Spunj Sponge"/>
    <n v="1"/>
    <n v="1.5"/>
    <n v="1.5"/>
    <s v="Card"/>
    <s v="Poundstretcher"/>
    <x v="40"/>
    <x v="9"/>
    <s v="AM"/>
  </r>
  <r>
    <d v="2022-08-11T00:00:00"/>
    <s v="Tray"/>
    <n v="1"/>
    <n v="2"/>
    <n v="2"/>
    <s v="Card"/>
    <s v="Poundstretcher"/>
    <x v="40"/>
    <x v="9"/>
    <s v="AM"/>
  </r>
  <r>
    <d v="2022-08-11T00:00:00"/>
    <s v="Hooks"/>
    <n v="1"/>
    <n v="2"/>
    <n v="2"/>
    <s v="Card"/>
    <s v="Poundstretcher"/>
    <x v="8"/>
    <x v="3"/>
    <s v="AM"/>
  </r>
  <r>
    <d v="2022-08-11T00:00:00"/>
    <s v="Kebab"/>
    <n v="1"/>
    <n v="14.5"/>
    <n v="14.5"/>
    <s v="Card"/>
    <s v="Broadway Kebab"/>
    <x v="48"/>
    <x v="4"/>
    <s v="MM"/>
  </r>
  <r>
    <d v="2022-08-11T00:00:00"/>
    <s v="Butter Croissant"/>
    <n v="1"/>
    <n v="0.45"/>
    <n v="0.45"/>
    <s v="Card"/>
    <s v="LIDL"/>
    <x v="16"/>
    <x v="1"/>
    <s v="AM"/>
  </r>
  <r>
    <d v="2022-08-11T00:00:00"/>
    <s v="Desperados 12x250ml"/>
    <n v="1"/>
    <n v="8.99"/>
    <n v="8.99"/>
    <s v="Card"/>
    <s v="LIDL"/>
    <x v="3"/>
    <x v="1"/>
    <s v="AM"/>
  </r>
  <r>
    <d v="2022-08-11T00:00:00"/>
    <s v="Vine Tomatoes"/>
    <n v="1"/>
    <n v="0.86"/>
    <n v="0.86"/>
    <s v="Card"/>
    <s v="LIDL"/>
    <x v="1"/>
    <x v="1"/>
    <s v="AM"/>
  </r>
  <r>
    <d v="2022-08-11T00:00:00"/>
    <s v="Chicken Legs"/>
    <n v="1"/>
    <n v="1.99"/>
    <n v="1.99"/>
    <s v="Card"/>
    <s v="LIDL"/>
    <x v="7"/>
    <x v="1"/>
    <s v="AM"/>
  </r>
  <r>
    <d v="2022-08-11T00:00:00"/>
    <s v="Peeled Tomatoes"/>
    <n v="1"/>
    <n v="0.4"/>
    <n v="0.4"/>
    <s v="Card"/>
    <s v="LIDL"/>
    <x v="46"/>
    <x v="1"/>
    <s v="AM"/>
  </r>
  <r>
    <d v="2022-08-11T00:00:00"/>
    <s v="Organic Broccoli"/>
    <n v="1"/>
    <n v="0.85"/>
    <n v="0.85"/>
    <s v="Card"/>
    <s v="LIDL"/>
    <x v="1"/>
    <x v="1"/>
    <s v="AM"/>
  </r>
  <r>
    <d v="2022-08-11T00:00:00"/>
    <s v="Thai Taste Folded Rice Noodle"/>
    <n v="1"/>
    <n v="0.99"/>
    <n v="0.99"/>
    <s v="Card"/>
    <s v="LIDL"/>
    <x v="15"/>
    <x v="1"/>
    <s v="AM"/>
  </r>
  <r>
    <d v="2022-08-11T00:00:00"/>
    <s v="XXL Pork Loin Steaks"/>
    <n v="1"/>
    <n v="4.99"/>
    <n v="4.99"/>
    <s v="Card"/>
    <s v="LIDL"/>
    <x v="7"/>
    <x v="1"/>
    <s v="AM"/>
  </r>
  <r>
    <d v="2022-08-11T00:00:00"/>
    <s v="Korean Style Steaks"/>
    <n v="1"/>
    <n v="3.49"/>
    <n v="3.49"/>
    <s v="Card"/>
    <s v="LIDL"/>
    <x v="7"/>
    <x v="1"/>
    <s v="AM"/>
  </r>
  <r>
    <d v="2022-08-11T00:00:00"/>
    <s v="Choco Shells"/>
    <n v="1"/>
    <n v="1.49"/>
    <n v="1.49"/>
    <s v="Card"/>
    <s v="LIDL"/>
    <x v="6"/>
    <x v="1"/>
    <s v="AM"/>
  </r>
  <r>
    <d v="2022-08-11T00:00:00"/>
    <s v="Chicken/Mush Pasta"/>
    <n v="2"/>
    <n v="0.39"/>
    <n v="0.78"/>
    <s v="Card"/>
    <s v="LIDL"/>
    <x v="15"/>
    <x v="1"/>
    <s v="AM"/>
  </r>
  <r>
    <d v="2022-08-11T00:00:00"/>
    <s v="Sauce alla Toscana"/>
    <n v="1"/>
    <n v="1.05"/>
    <n v="1.05"/>
    <s v="Card"/>
    <s v="LIDL"/>
    <x v="31"/>
    <x v="1"/>
    <s v="AM"/>
  </r>
  <r>
    <d v="2022-08-11T00:00:00"/>
    <s v="Carbonara Sauce"/>
    <n v="1"/>
    <n v="1.05"/>
    <n v="1.05"/>
    <s v="Card"/>
    <s v="LIDL"/>
    <x v="31"/>
    <x v="1"/>
    <s v="AM"/>
  </r>
  <r>
    <d v="2022-08-11T00:00:00"/>
    <s v="Cashew Peanut Honey"/>
    <n v="1"/>
    <n v="1.35"/>
    <n v="1.35"/>
    <s v="Card"/>
    <s v="LIDL"/>
    <x v="4"/>
    <x v="1"/>
    <s v="AM"/>
  </r>
  <r>
    <d v="2022-08-11T00:00:00"/>
    <s v="Fruit &amp; Nut Mix"/>
    <n v="1"/>
    <n v="0.55000000000000004"/>
    <n v="0.55000000000000004"/>
    <s v="Card"/>
    <s v="LIDL"/>
    <x v="4"/>
    <x v="1"/>
    <s v="AM"/>
  </r>
  <r>
    <d v="2022-08-11T00:00:00"/>
    <s v="Zip Freezer Bag"/>
    <n v="1"/>
    <n v="0.95"/>
    <n v="0.95"/>
    <s v="Card"/>
    <s v="LIDL"/>
    <x v="40"/>
    <x v="9"/>
    <s v="AM"/>
  </r>
  <r>
    <d v="2022-08-11T00:00:00"/>
    <s v="Filtered milk 2L"/>
    <n v="1"/>
    <n v="1.49"/>
    <n v="1.49"/>
    <s v="Card"/>
    <s v="LIDL"/>
    <x v="6"/>
    <x v="1"/>
    <s v="AM"/>
  </r>
  <r>
    <d v="2022-08-11T00:00:00"/>
    <s v="Rich Tea"/>
    <n v="1"/>
    <n v="0.34"/>
    <n v="0.34"/>
    <s v="Card"/>
    <s v="LIDL"/>
    <x v="4"/>
    <x v="1"/>
    <s v="AM"/>
  </r>
  <r>
    <d v="2022-08-11T00:00:00"/>
    <s v="Bellona Wafe Hazelnu"/>
    <n v="1"/>
    <n v="1.29"/>
    <n v="1.29"/>
    <s v="Card"/>
    <s v="LIDL"/>
    <x v="4"/>
    <x v="1"/>
    <s v="AM"/>
  </r>
  <r>
    <d v="2022-08-11T00:00:00"/>
    <s v="Spaghetti"/>
    <n v="1"/>
    <n v="0.69"/>
    <n v="0.69"/>
    <s v="Card"/>
    <s v="LIDL"/>
    <x v="15"/>
    <x v="1"/>
    <s v="AM"/>
  </r>
  <r>
    <d v="2022-08-11T00:00:00"/>
    <s v="Chocolate Cookies"/>
    <n v="4"/>
    <n v="0.89"/>
    <n v="3.56"/>
    <s v="Card"/>
    <s v="LIDL"/>
    <x v="4"/>
    <x v="1"/>
    <s v="AM"/>
  </r>
  <r>
    <d v="2022-08-11T00:00:00"/>
    <s v="Ginger"/>
    <n v="1"/>
    <n v="0.32"/>
    <n v="0.32"/>
    <s v="Card"/>
    <s v="LIDL"/>
    <x v="1"/>
    <x v="1"/>
    <s v="AM"/>
  </r>
  <r>
    <d v="2022-08-12T00:00:00"/>
    <s v="Water Bills"/>
    <n v="1"/>
    <n v="15.16"/>
    <n v="15.16"/>
    <s v="Card"/>
    <s v="Affinity Water"/>
    <x v="49"/>
    <x v="7"/>
    <s v="MM"/>
  </r>
  <r>
    <d v="2022-08-13T00:00:00"/>
    <s v="Soysauce"/>
    <n v="1"/>
    <n v="2"/>
    <n v="2"/>
    <s v="Card"/>
    <s v="ASDA"/>
    <x v="31"/>
    <x v="1"/>
    <s v="MM"/>
  </r>
  <r>
    <d v="2022-08-13T00:00:00"/>
    <s v="Mini Diffuser"/>
    <n v="1"/>
    <n v="0.8"/>
    <n v="0.8"/>
    <s v="Card"/>
    <s v="Primark"/>
    <x v="41"/>
    <x v="9"/>
    <s v="MM"/>
  </r>
  <r>
    <d v="2022-08-13T00:00:00"/>
    <s v="Marble"/>
    <n v="1"/>
    <n v="2"/>
    <n v="2"/>
    <s v="Card"/>
    <s v="Primark"/>
    <x v="41"/>
    <x v="9"/>
    <s v="MM"/>
  </r>
  <r>
    <d v="2022-08-13T00:00:00"/>
    <s v="White Grapes"/>
    <n v="1"/>
    <n v="0.99"/>
    <n v="0.99"/>
    <s v="Card"/>
    <s v="LIDL"/>
    <x v="19"/>
    <x v="1"/>
    <s v="MM"/>
  </r>
  <r>
    <d v="2022-08-13T00:00:00"/>
    <s v="Desperados 3x330ml"/>
    <n v="1"/>
    <n v="3.99"/>
    <n v="3.99"/>
    <s v="Card"/>
    <s v="LIDL"/>
    <x v="3"/>
    <x v="1"/>
    <s v="MM"/>
  </r>
  <r>
    <d v="2022-08-13T00:00:00"/>
    <s v="Garlic Naan Bread"/>
    <n v="2"/>
    <n v="0.59"/>
    <n v="1.18"/>
    <s v="Card"/>
    <s v="LIDL"/>
    <x v="15"/>
    <x v="1"/>
    <s v="MM"/>
  </r>
  <r>
    <d v="2022-08-13T00:00:00"/>
    <s v="Salt Veg Crisps"/>
    <n v="1"/>
    <n v="1.0900000000000001"/>
    <n v="1.0900000000000001"/>
    <s v="Card"/>
    <s v="LIDL"/>
    <x v="4"/>
    <x v="1"/>
    <s v="MM"/>
  </r>
  <r>
    <d v="2022-08-13T00:00:00"/>
    <s v="Bahlsen Waffeletten"/>
    <n v="1"/>
    <n v="1.49"/>
    <n v="1.49"/>
    <s v="Card"/>
    <s v="LIDL"/>
    <x v="4"/>
    <x v="1"/>
    <s v="MM"/>
  </r>
  <r>
    <d v="2022-08-13T00:00:00"/>
    <s v="Uber XL"/>
    <n v="1"/>
    <n v="20.89"/>
    <n v="20.89"/>
    <s v="Card"/>
    <s v="Uber"/>
    <x v="0"/>
    <x v="0"/>
    <s v="MM"/>
  </r>
  <r>
    <d v="2022-08-13T00:00:00"/>
    <s v="Cloth Storage bag"/>
    <n v="2"/>
    <n v="2.93"/>
    <n v="5.86"/>
    <s v="Card"/>
    <s v="Shein"/>
    <x v="39"/>
    <x v="9"/>
    <s v="MM"/>
  </r>
  <r>
    <d v="2022-08-13T00:00:00"/>
    <s v="Food sealing"/>
    <n v="1"/>
    <n v="1.1299999999999999"/>
    <n v="1.1299999999999999"/>
    <s v="Card"/>
    <s v="Shein"/>
    <x v="40"/>
    <x v="9"/>
    <s v="MM"/>
  </r>
  <r>
    <d v="2022-08-13T00:00:00"/>
    <s v="Clothes"/>
    <n v="1"/>
    <n v="25.410000000000004"/>
    <n v="25.410000000000004"/>
    <s v="Card"/>
    <s v="Shein"/>
    <x v="20"/>
    <x v="5"/>
    <s v="MM"/>
  </r>
  <r>
    <d v="2022-08-14T00:00:00"/>
    <s v="Tube"/>
    <n v="2"/>
    <n v="2.0499999999999998"/>
    <n v="4.0999999999999996"/>
    <s v="Oyster Card"/>
    <s v="Tfl"/>
    <x v="12"/>
    <x v="0"/>
    <s v="MM"/>
  </r>
  <r>
    <d v="2022-08-14T00:00:00"/>
    <s v="Tube"/>
    <n v="2"/>
    <n v="2.0499999999999998"/>
    <n v="4.0999999999999996"/>
    <s v="Oyster Card"/>
    <s v="Tfl"/>
    <x v="12"/>
    <x v="0"/>
    <s v="AM"/>
  </r>
  <r>
    <d v="2022-08-14T00:00:00"/>
    <s v="Train ticket (to Kent)"/>
    <n v="2"/>
    <n v="9.4450000000000003"/>
    <n v="18.89"/>
    <s v="Card"/>
    <s v="National rail"/>
    <x v="50"/>
    <x v="0"/>
    <s v="MM"/>
  </r>
  <r>
    <d v="2022-08-14T00:00:00"/>
    <s v="Drinks"/>
    <n v="1"/>
    <n v="1.1399999999999999"/>
    <n v="1.1399999999999999"/>
    <s v="Card"/>
    <s v="N/A"/>
    <x v="13"/>
    <x v="4"/>
    <s v="MM"/>
  </r>
  <r>
    <d v="2022-08-14T00:00:00"/>
    <s v="Lunch + Uber"/>
    <n v="2"/>
    <n v="15.12"/>
    <n v="30.24"/>
    <s v="Card"/>
    <s v="N/A"/>
    <x v="51"/>
    <x v="10"/>
    <s v="MM"/>
  </r>
  <r>
    <d v="2022-08-14T00:00:00"/>
    <s v="Wine tasting"/>
    <n v="2"/>
    <n v="7.4749999999999996"/>
    <n v="14.95"/>
    <s v="Card"/>
    <s v="N/A"/>
    <x v="51"/>
    <x v="10"/>
    <s v="MM"/>
  </r>
  <r>
    <d v="2022-08-14T00:00:00"/>
    <s v="Too good to go"/>
    <n v="1"/>
    <n v="2.4900000000000002"/>
    <n v="2.4900000000000002"/>
    <s v="Card"/>
    <s v="Greggs"/>
    <x v="16"/>
    <x v="1"/>
    <s v="MM"/>
  </r>
  <r>
    <d v="2022-08-14T00:00:00"/>
    <s v="Passion fruit shake"/>
    <n v="1"/>
    <n v="3.75"/>
    <n v="3.75"/>
    <s v="Card"/>
    <s v="Nero"/>
    <x v="10"/>
    <x v="4"/>
    <s v="AM"/>
  </r>
  <r>
    <d v="2022-08-14T00:00:00"/>
    <s v="Tooth paste"/>
    <n v="1"/>
    <n v="1.8"/>
    <n v="1.8"/>
    <s v="Gift Card"/>
    <s v="Boots"/>
    <x v="8"/>
    <x v="3"/>
    <s v="MM"/>
  </r>
  <r>
    <d v="2022-08-14T00:00:00"/>
    <s v="Fast Food"/>
    <n v="1"/>
    <n v="5"/>
    <n v="5"/>
    <s v="Card"/>
    <s v="Taco Bell"/>
    <x v="13"/>
    <x v="4"/>
    <s v="AM"/>
  </r>
  <r>
    <d v="2022-08-15T00:00:00"/>
    <s v="Cider"/>
    <n v="1"/>
    <n v="0.99"/>
    <n v="0.99"/>
    <s v="Card"/>
    <s v="ALDI"/>
    <x v="3"/>
    <x v="1"/>
    <s v="MM"/>
  </r>
  <r>
    <d v="2022-08-15T00:00:00"/>
    <s v="Sparking Flav Water"/>
    <n v="1"/>
    <n v="0.45"/>
    <n v="0.45"/>
    <s v="Card"/>
    <s v="ALDI"/>
    <x v="3"/>
    <x v="1"/>
    <s v="MM"/>
  </r>
  <r>
    <d v="2022-08-15T00:00:00"/>
    <s v="Pizza Deep Pan"/>
    <n v="1"/>
    <n v="0.89"/>
    <n v="0.89"/>
    <s v="Card"/>
    <s v="ALDI"/>
    <x v="2"/>
    <x v="1"/>
    <s v="MM"/>
  </r>
  <r>
    <d v="2022-08-15T00:00:00"/>
    <s v="Rice"/>
    <n v="1"/>
    <n v="0.95"/>
    <n v="0.95"/>
    <s v="Card"/>
    <s v="ALDI"/>
    <x v="15"/>
    <x v="1"/>
    <s v="MM"/>
  </r>
  <r>
    <d v="2022-08-15T00:00:00"/>
    <s v="Spring Onions"/>
    <n v="1"/>
    <n v="0.49"/>
    <n v="0.49"/>
    <s v="Card"/>
    <s v="ALDI"/>
    <x v="1"/>
    <x v="1"/>
    <s v="MM"/>
  </r>
  <r>
    <d v="2022-08-15T00:00:00"/>
    <s v="Lemons"/>
    <n v="1"/>
    <n v="0.5"/>
    <n v="0.5"/>
    <s v="Card"/>
    <s v="ALDI"/>
    <x v="19"/>
    <x v="1"/>
    <s v="MM"/>
  </r>
  <r>
    <d v="2022-08-15T00:00:00"/>
    <s v="Storage Box"/>
    <n v="1"/>
    <n v="3.5"/>
    <n v="3.5"/>
    <s v="Card"/>
    <s v="ASDA"/>
    <x v="39"/>
    <x v="9"/>
    <s v="MM"/>
  </r>
  <r>
    <d v="2022-08-15T00:00:00"/>
    <s v="Stockpot"/>
    <n v="1"/>
    <n v="10"/>
    <n v="10"/>
    <s v="Card"/>
    <s v="ASDA"/>
    <x v="40"/>
    <x v="9"/>
    <s v="MM"/>
  </r>
  <r>
    <d v="2022-08-15T00:00:00"/>
    <s v="Crisps"/>
    <n v="1"/>
    <n v="1"/>
    <n v="1"/>
    <s v="Card"/>
    <s v="ASDA"/>
    <x v="4"/>
    <x v="1"/>
    <s v="MM"/>
  </r>
  <r>
    <d v="2022-08-15T00:00:00"/>
    <s v="Mushrooms"/>
    <n v="1"/>
    <n v="0.95"/>
    <n v="0.95"/>
    <s v="Card"/>
    <s v="ASDA"/>
    <x v="1"/>
    <x v="1"/>
    <s v="MM"/>
  </r>
  <r>
    <d v="2022-08-15T00:00:00"/>
    <s v="Comb Piler"/>
    <n v="1"/>
    <n v="4"/>
    <n v="4"/>
    <s v="Card"/>
    <s v="ASDA"/>
    <x v="32"/>
    <x v="9"/>
    <s v="MM"/>
  </r>
  <r>
    <d v="2022-08-15T00:00:00"/>
    <s v="Snacks"/>
    <n v="1"/>
    <n v="0.9"/>
    <n v="0.9"/>
    <s v="Card"/>
    <s v="ASDA"/>
    <x v="4"/>
    <x v="1"/>
    <s v="MM"/>
  </r>
  <r>
    <d v="2022-08-15T00:00:00"/>
    <s v="Cornflower"/>
    <n v="1"/>
    <n v="0.85"/>
    <n v="0.85"/>
    <s v="Card"/>
    <s v="ASDA"/>
    <x v="6"/>
    <x v="1"/>
    <s v="MM"/>
  </r>
  <r>
    <d v="2022-08-15T00:00:00"/>
    <s v="Glue"/>
    <n v="1"/>
    <n v="1.75"/>
    <n v="1.75"/>
    <s v="Card"/>
    <s v="ASDA"/>
    <x v="32"/>
    <x v="9"/>
    <s v="MM"/>
  </r>
  <r>
    <d v="2022-08-15T00:00:00"/>
    <s v="Storage Box"/>
    <n v="1"/>
    <n v="4.5"/>
    <n v="4.5"/>
    <s v="Card"/>
    <s v="Wilko"/>
    <x v="39"/>
    <x v="9"/>
    <s v="AM"/>
  </r>
  <r>
    <d v="2022-08-16T00:00:00"/>
    <s v="Mixer"/>
    <n v="1"/>
    <n v="12.5"/>
    <n v="12.5"/>
    <s v="Gift Card"/>
    <s v="Argos"/>
    <x v="40"/>
    <x v="9"/>
    <s v="MM"/>
  </r>
  <r>
    <d v="2022-08-17T00:00:00"/>
    <s v="Dish Tablets"/>
    <n v="1"/>
    <n v="3"/>
    <n v="3"/>
    <s v="Card"/>
    <s v="Wilko"/>
    <x v="33"/>
    <x v="9"/>
    <s v="AM"/>
  </r>
  <r>
    <d v="2022-08-17T00:00:00"/>
    <s v="Wooden Spoon"/>
    <n v="1"/>
    <n v="0.75"/>
    <n v="0.75"/>
    <s v="Card"/>
    <s v="Wilko"/>
    <x v="40"/>
    <x v="9"/>
    <s v="AM"/>
  </r>
  <r>
    <d v="2022-08-17T00:00:00"/>
    <s v="Apple Juice 1L"/>
    <n v="1"/>
    <n v="0.79"/>
    <n v="0.79"/>
    <s v="Card"/>
    <s v="ALDI"/>
    <x v="3"/>
    <x v="1"/>
    <s v="AM"/>
  </r>
  <r>
    <d v="2022-08-17T00:00:00"/>
    <s v="Vinegar"/>
    <n v="1"/>
    <n v="0.32"/>
    <n v="0.32"/>
    <s v="Card"/>
    <s v="ALDI"/>
    <x v="31"/>
    <x v="1"/>
    <s v="AM"/>
  </r>
  <r>
    <d v="2022-08-17T00:00:00"/>
    <s v="Baking Ingredients"/>
    <n v="1"/>
    <n v="0.59"/>
    <n v="0.59"/>
    <s v="Card"/>
    <s v="ALDI"/>
    <x v="52"/>
    <x v="1"/>
    <s v="AM"/>
  </r>
  <r>
    <d v="2022-08-17T00:00:00"/>
    <s v="Orange"/>
    <n v="1"/>
    <n v="1.69"/>
    <n v="1.69"/>
    <s v="Card"/>
    <s v="ALDI"/>
    <x v="19"/>
    <x v="1"/>
    <s v="AM"/>
  </r>
  <r>
    <d v="2022-08-17T00:00:00"/>
    <s v="Lemons"/>
    <n v="1"/>
    <n v="0.5"/>
    <n v="0.5"/>
    <s v="Card"/>
    <s v="ALDI"/>
    <x v="19"/>
    <x v="1"/>
    <s v="AM"/>
  </r>
  <r>
    <d v="2022-08-17T00:00:00"/>
    <s v="Broccoli"/>
    <n v="1"/>
    <n v="0.53"/>
    <n v="0.53"/>
    <s v="Card"/>
    <s v="ALDI"/>
    <x v="1"/>
    <x v="1"/>
    <s v="AM"/>
  </r>
  <r>
    <d v="2022-08-17T00:00:00"/>
    <s v="Whole Milk"/>
    <n v="1"/>
    <n v="2.0499999999999998"/>
    <n v="2.0499999999999998"/>
    <s v="Card"/>
    <s v="ASDA"/>
    <x v="6"/>
    <x v="1"/>
    <s v="MM"/>
  </r>
  <r>
    <d v="2022-08-17T00:00:00"/>
    <s v="Bowls (4pk)"/>
    <n v="1"/>
    <n v="2"/>
    <n v="2"/>
    <s v="Card"/>
    <s v="ASDA"/>
    <x v="40"/>
    <x v="9"/>
    <s v="MM"/>
  </r>
  <r>
    <d v="2022-08-17T00:00:00"/>
    <s v="Cake Tin"/>
    <n v="1"/>
    <n v="3.5"/>
    <n v="3.5"/>
    <s v="Card"/>
    <s v="ASDA"/>
    <x v="52"/>
    <x v="1"/>
    <s v="MM"/>
  </r>
  <r>
    <d v="2022-08-17T00:00:00"/>
    <s v="Ladle"/>
    <n v="1"/>
    <n v="2"/>
    <n v="2"/>
    <s v="Card"/>
    <s v="ASDA"/>
    <x v="40"/>
    <x v="9"/>
    <s v="MM"/>
  </r>
  <r>
    <d v="2022-08-17T00:00:00"/>
    <s v="Spatula"/>
    <n v="1"/>
    <n v="1.5"/>
    <n v="1.5"/>
    <s v="Card"/>
    <s v="ASDA"/>
    <x v="52"/>
    <x v="1"/>
    <s v="MM"/>
  </r>
  <r>
    <d v="2022-08-17T00:00:00"/>
    <s v="White pepper"/>
    <n v="1"/>
    <n v="0.79"/>
    <n v="0.79"/>
    <s v="Card"/>
    <s v="ASDA"/>
    <x v="21"/>
    <x v="1"/>
    <s v="MM"/>
  </r>
  <r>
    <d v="2022-08-17T00:00:00"/>
    <s v="Baking paper"/>
    <n v="1"/>
    <n v="1.2"/>
    <n v="1.2"/>
    <s v="Card"/>
    <s v="ASDA"/>
    <x v="52"/>
    <x v="1"/>
    <s v="MM"/>
  </r>
  <r>
    <d v="2022-08-17T00:00:00"/>
    <s v="Ginger Beer"/>
    <n v="2"/>
    <n v="0.45"/>
    <n v="0.9"/>
    <s v="Card"/>
    <s v="ASDA"/>
    <x v="3"/>
    <x v="1"/>
    <s v="MM"/>
  </r>
  <r>
    <d v="2022-08-17T00:00:00"/>
    <s v="Yogurt"/>
    <n v="1"/>
    <n v="1"/>
    <n v="1"/>
    <s v="Card"/>
    <s v="ASDA"/>
    <x v="6"/>
    <x v="1"/>
    <s v="MM"/>
  </r>
  <r>
    <d v="2022-08-17T00:00:00"/>
    <s v="Sesame oil"/>
    <n v="1"/>
    <n v="1.9"/>
    <n v="1.9"/>
    <s v="Card"/>
    <s v="ASDA"/>
    <x v="6"/>
    <x v="1"/>
    <s v="MM"/>
  </r>
  <r>
    <d v="2022-08-17T00:00:00"/>
    <s v="Whipp Cream"/>
    <n v="1"/>
    <n v="1.25"/>
    <n v="1.25"/>
    <s v="Card"/>
    <s v="ASDA"/>
    <x v="52"/>
    <x v="1"/>
    <s v="MM"/>
  </r>
  <r>
    <d v="2022-08-17T00:00:00"/>
    <s v="Carrots"/>
    <n v="1"/>
    <n v="0.02"/>
    <n v="0.02"/>
    <s v="Card"/>
    <s v="ASDA"/>
    <x v="1"/>
    <x v="1"/>
    <s v="MM"/>
  </r>
  <r>
    <d v="2022-08-17T00:00:00"/>
    <s v="Scale"/>
    <n v="1"/>
    <n v="10"/>
    <n v="10"/>
    <s v="Card"/>
    <s v="ASDA"/>
    <x v="52"/>
    <x v="1"/>
    <s v="MM"/>
  </r>
  <r>
    <d v="2022-08-17T00:00:00"/>
    <s v="Cucumber"/>
    <n v="1"/>
    <n v="0.57999999999999996"/>
    <n v="0.57999999999999996"/>
    <s v="Card"/>
    <s v="ASDA"/>
    <x v="1"/>
    <x v="1"/>
    <s v="MM"/>
  </r>
  <r>
    <d v="2022-08-17T00:00:00"/>
    <s v="Sink Strainer"/>
    <n v="1"/>
    <n v="2.4900000000000002"/>
    <n v="2.4900000000000002"/>
    <s v="Card"/>
    <s v="Ebay"/>
    <x v="39"/>
    <x v="9"/>
    <s v="MM"/>
  </r>
  <r>
    <d v="2022-08-18T00:00:00"/>
    <s v="Carling (4x568ml)"/>
    <n v="1"/>
    <n v="2.99"/>
    <n v="2.99"/>
    <s v="Card"/>
    <s v="ALDI"/>
    <x v="3"/>
    <x v="1"/>
    <s v="AM"/>
  </r>
  <r>
    <d v="2022-08-18T00:00:00"/>
    <s v="Lemonade 2L"/>
    <n v="1"/>
    <n v="0.39"/>
    <n v="0.39"/>
    <s v="Card"/>
    <s v="ALDI"/>
    <x v="3"/>
    <x v="1"/>
    <s v="AM"/>
  </r>
  <r>
    <d v="2022-08-18T00:00:00"/>
    <s v="Lettuce little gem"/>
    <n v="1"/>
    <n v="0.69"/>
    <n v="0.69"/>
    <s v="Card"/>
    <s v="ALDI"/>
    <x v="1"/>
    <x v="1"/>
    <s v="AM"/>
  </r>
  <r>
    <d v="2022-08-18T00:00:00"/>
    <s v="Beef Tomato"/>
    <n v="1"/>
    <n v="1.1399999999999999"/>
    <n v="1.1399999999999999"/>
    <s v="Card"/>
    <s v="ALDI"/>
    <x v="1"/>
    <x v="1"/>
    <s v="AM"/>
  </r>
  <r>
    <d v="2022-08-18T00:00:00"/>
    <s v="Carrots"/>
    <n v="1"/>
    <n v="0.24"/>
    <n v="0.24"/>
    <s v="Card"/>
    <s v="ALDI"/>
    <x v="1"/>
    <x v="1"/>
    <s v="AM"/>
  </r>
  <r>
    <d v="2022-08-18T00:00:00"/>
    <s v="Peanuts"/>
    <n v="1"/>
    <n v="1.25"/>
    <n v="1.25"/>
    <s v="Card"/>
    <s v="ALDI"/>
    <x v="4"/>
    <x v="1"/>
    <s v="AM"/>
  </r>
  <r>
    <d v="2022-08-18T00:00:00"/>
    <s v="Paolo/Otis 330ml"/>
    <n v="1"/>
    <n v="1.25"/>
    <n v="1.25"/>
    <s v="Card"/>
    <s v="ALDI"/>
    <x v="3"/>
    <x v="1"/>
    <s v="AM"/>
  </r>
  <r>
    <d v="2022-08-18T00:00:00"/>
    <s v="Lager 1897 (4x40ml)"/>
    <n v="1"/>
    <n v="3.59"/>
    <n v="3.59"/>
    <s v="Card"/>
    <s v="ALDI"/>
    <x v="3"/>
    <x v="1"/>
    <s v="AM"/>
  </r>
  <r>
    <d v="2022-08-18T00:00:00"/>
    <s v="Spring Onions"/>
    <n v="1"/>
    <n v="0.49"/>
    <n v="0.49"/>
    <s v="Card"/>
    <s v="ALDI"/>
    <x v="1"/>
    <x v="1"/>
    <s v="AM"/>
  </r>
  <r>
    <d v="2022-08-19T00:00:00"/>
    <s v="TableCloth"/>
    <n v="1"/>
    <n v="3.5"/>
    <n v="3.5"/>
    <s v="Card"/>
    <s v="ASDA"/>
    <x v="33"/>
    <x v="9"/>
    <s v="AM"/>
  </r>
  <r>
    <d v="2022-08-19T00:00:00"/>
    <s v="Fozen food"/>
    <n v="1"/>
    <n v="7.27"/>
    <n v="7.27"/>
    <s v="Card"/>
    <s v="Loon Fung"/>
    <x v="2"/>
    <x v="1"/>
    <s v="AM"/>
  </r>
  <r>
    <d v="2022-08-19T00:00:00"/>
    <s v="Hot Pot"/>
    <n v="1"/>
    <n v="49"/>
    <n v="49"/>
    <s v="Bank Transfer"/>
    <s v="N/A"/>
    <x v="27"/>
    <x v="4"/>
    <s v="AM"/>
  </r>
  <r>
    <d v="2022-08-19T00:00:00"/>
    <s v="Online Course"/>
    <n v="1"/>
    <n v="31"/>
    <n v="31"/>
    <s v="Card"/>
    <s v="Coursera"/>
    <x v="23"/>
    <x v="6"/>
    <s v="AM"/>
  </r>
  <r>
    <d v="2022-08-21T00:00:00"/>
    <s v="Bus"/>
    <n v="1"/>
    <n v="3.3"/>
    <n v="3.3"/>
    <s v="Card"/>
    <s v="Tfl"/>
    <x v="11"/>
    <x v="0"/>
    <s v="AM"/>
  </r>
  <r>
    <d v="2022-08-21T00:00:00"/>
    <s v="Bus"/>
    <n v="1"/>
    <n v="3.3"/>
    <n v="3.3"/>
    <s v="Card"/>
    <s v="Tfl"/>
    <x v="11"/>
    <x v="0"/>
    <s v="MM"/>
  </r>
  <r>
    <d v="2022-08-21T00:00:00"/>
    <s v="Wardrobe"/>
    <n v="1"/>
    <n v="8"/>
    <n v="8"/>
    <s v="Cash"/>
    <s v="N/A"/>
    <x v="39"/>
    <x v="9"/>
    <s v="AM"/>
  </r>
  <r>
    <d v="2022-08-21T00:00:00"/>
    <s v="Honey rings"/>
    <n v="1"/>
    <n v="0.95"/>
    <n v="0.95"/>
    <s v="Card"/>
    <s v="LIDL"/>
    <x v="6"/>
    <x v="1"/>
    <s v="AM"/>
  </r>
  <r>
    <d v="2022-08-21T00:00:00"/>
    <s v="Brown Onions"/>
    <n v="1"/>
    <n v="0.71"/>
    <n v="0.71"/>
    <s v="Card"/>
    <s v="LIDL"/>
    <x v="1"/>
    <x v="1"/>
    <s v="AM"/>
  </r>
  <r>
    <d v="2022-08-21T00:00:00"/>
    <s v="Pineapple"/>
    <n v="1"/>
    <n v="0.85"/>
    <n v="0.85"/>
    <s v="Card"/>
    <s v="LIDL"/>
    <x v="19"/>
    <x v="1"/>
    <s v="AM"/>
  </r>
  <r>
    <d v="2022-08-21T00:00:00"/>
    <s v="Ginger Beer"/>
    <n v="1"/>
    <n v="0.4"/>
    <n v="0.4"/>
    <s v="Card"/>
    <s v="Sainsbury's"/>
    <x v="3"/>
    <x v="1"/>
    <s v="MM"/>
  </r>
  <r>
    <d v="2022-08-21T00:00:00"/>
    <s v="Teriyaki sauce"/>
    <n v="1"/>
    <n v="1.25"/>
    <n v="1.25"/>
    <s v="Card"/>
    <s v="Sainsbury's"/>
    <x v="31"/>
    <x v="1"/>
    <s v="MM"/>
  </r>
  <r>
    <d v="2022-08-21T00:00:00"/>
    <s v="White wine"/>
    <n v="1"/>
    <n v="4"/>
    <n v="4"/>
    <s v="Card"/>
    <s v="Sainsbury's"/>
    <x v="3"/>
    <x v="1"/>
    <s v="MM"/>
  </r>
  <r>
    <d v="2022-08-22T00:00:00"/>
    <s v="Kebab"/>
    <n v="1"/>
    <n v="15.5"/>
    <n v="15.5"/>
    <s v="Card"/>
    <s v="Alkis"/>
    <x v="48"/>
    <x v="4"/>
    <s v="AM"/>
  </r>
  <r>
    <d v="2022-08-22T00:00:00"/>
    <s v="Eggs Caged 15pk"/>
    <n v="1"/>
    <n v="1.35"/>
    <n v="1.35"/>
    <s v="Card"/>
    <s v="ALDI"/>
    <x v="6"/>
    <x v="1"/>
    <s v="MM"/>
  </r>
  <r>
    <d v="2022-08-22T00:00:00"/>
    <s v="Chicken wings"/>
    <n v="1"/>
    <n v="1.89"/>
    <n v="1.89"/>
    <s v="Card"/>
    <s v="ALDI"/>
    <x v="7"/>
    <x v="1"/>
    <s v="MM"/>
  </r>
  <r>
    <d v="2022-08-22T00:00:00"/>
    <s v="Broccoli"/>
    <n v="1"/>
    <n v="0.53"/>
    <n v="0.53"/>
    <s v="Card"/>
    <s v="ALDI"/>
    <x v="1"/>
    <x v="1"/>
    <s v="MM"/>
  </r>
  <r>
    <d v="2022-08-22T00:00:00"/>
    <s v="Yogurt Farmhouse"/>
    <n v="1"/>
    <n v="0.75"/>
    <n v="0.75"/>
    <s v="Card"/>
    <s v="ALDI"/>
    <x v="10"/>
    <x v="4"/>
    <s v="MM"/>
  </r>
  <r>
    <d v="2022-08-22T00:00:00"/>
    <s v="Mushrooms"/>
    <n v="1"/>
    <n v="0.89"/>
    <n v="0.89"/>
    <s v="Card"/>
    <s v="ALDI"/>
    <x v="1"/>
    <x v="1"/>
    <s v="MM"/>
  </r>
  <r>
    <d v="2022-08-22T00:00:00"/>
    <s v="Sweetcorn"/>
    <n v="1"/>
    <n v="0.69"/>
    <n v="0.69"/>
    <s v="Card"/>
    <s v="ALDI"/>
    <x v="1"/>
    <x v="1"/>
    <s v="MM"/>
  </r>
  <r>
    <d v="2022-08-22T00:00:00"/>
    <s v="Carrots"/>
    <n v="1"/>
    <n v="0.45"/>
    <n v="0.45"/>
    <s v="Card"/>
    <s v="ALDI"/>
    <x v="1"/>
    <x v="1"/>
    <s v="MM"/>
  </r>
  <r>
    <d v="2022-08-22T00:00:00"/>
    <s v="Fillet Pork"/>
    <n v="1"/>
    <n v="3.12"/>
    <n v="3.12"/>
    <s v="Card"/>
    <s v="ALDI"/>
    <x v="7"/>
    <x v="1"/>
    <s v="MM"/>
  </r>
  <r>
    <d v="2022-08-22T00:00:00"/>
    <s v="Lemons"/>
    <n v="1"/>
    <n v="0.5"/>
    <n v="0.5"/>
    <s v="Card"/>
    <s v="ALDI"/>
    <x v="19"/>
    <x v="1"/>
    <s v="MM"/>
  </r>
  <r>
    <d v="2022-08-22T00:00:00"/>
    <s v="Evap milk"/>
    <n v="1"/>
    <n v="0.6"/>
    <n v="0.6"/>
    <s v="Card"/>
    <s v="ASDA"/>
    <x v="6"/>
    <x v="1"/>
    <s v="MM"/>
  </r>
  <r>
    <d v="2022-08-22T00:00:00"/>
    <s v="Fab con"/>
    <n v="1"/>
    <n v="2.7"/>
    <n v="2.7"/>
    <s v="Card"/>
    <s v="ASDA"/>
    <x v="8"/>
    <x v="3"/>
    <s v="MM"/>
  </r>
  <r>
    <d v="2022-08-22T00:00:00"/>
    <s v="Gelatine"/>
    <n v="1"/>
    <n v="1.3"/>
    <n v="1.3"/>
    <s v="Card"/>
    <s v="ASDA"/>
    <x v="52"/>
    <x v="1"/>
    <s v="MM"/>
  </r>
  <r>
    <d v="2022-08-22T00:00:00"/>
    <s v="Corkscrew"/>
    <n v="1"/>
    <n v="2.5"/>
    <n v="2.5"/>
    <s v="Card"/>
    <s v="ASDA"/>
    <x v="32"/>
    <x v="9"/>
    <s v="MM"/>
  </r>
  <r>
    <d v="2022-08-22T00:00:00"/>
    <s v="Can Opener"/>
    <n v="1"/>
    <n v="0.5"/>
    <n v="0.5"/>
    <s v="Card"/>
    <s v="ASDA"/>
    <x v="32"/>
    <x v="9"/>
    <s v="MM"/>
  </r>
  <r>
    <d v="2022-08-23T00:00:00"/>
    <s v="Whipp Cream"/>
    <n v="1"/>
    <n v="1.25"/>
    <n v="1.25"/>
    <s v="Card"/>
    <s v="ASDA"/>
    <x v="52"/>
    <x v="1"/>
    <s v="MM"/>
  </r>
  <r>
    <d v="2022-08-23T00:00:00"/>
    <s v="Grapes"/>
    <n v="1"/>
    <n v="1.2"/>
    <n v="1.2"/>
    <s v="Card"/>
    <s v="ASDA"/>
    <x v="19"/>
    <x v="1"/>
    <s v="MM"/>
  </r>
  <r>
    <d v="2022-08-23T00:00:00"/>
    <s v="Flour"/>
    <n v="1"/>
    <n v="0.6"/>
    <n v="0.6"/>
    <s v="Card"/>
    <s v="ASDA"/>
    <x v="6"/>
    <x v="1"/>
    <s v="MM"/>
  </r>
  <r>
    <d v="2022-08-23T00:00:00"/>
    <s v="Cream cheese"/>
    <n v="1"/>
    <n v="2.25"/>
    <n v="2.25"/>
    <s v="Card"/>
    <s v="ASDA"/>
    <x v="52"/>
    <x v="1"/>
    <s v="MM"/>
  </r>
  <r>
    <d v="2022-08-23T00:00:00"/>
    <s v="5 spice"/>
    <n v="1"/>
    <n v="1.85"/>
    <n v="1.85"/>
    <s v="Card"/>
    <s v="ASDA"/>
    <x v="21"/>
    <x v="1"/>
    <s v="MM"/>
  </r>
  <r>
    <d v="2022-08-23T00:00:00"/>
    <s v="Red Pepper"/>
    <n v="1"/>
    <n v="0.45"/>
    <n v="0.45"/>
    <s v="Card"/>
    <s v="ASDA"/>
    <x v="1"/>
    <x v="1"/>
    <s v="MM"/>
  </r>
  <r>
    <d v="2022-08-24T00:00:00"/>
    <s v="Mooncake"/>
    <n v="1"/>
    <n v="29.89"/>
    <n v="29.89"/>
    <s v="Card"/>
    <s v="N/A"/>
    <x v="53"/>
    <x v="6"/>
    <s v="MM"/>
  </r>
  <r>
    <d v="2022-08-24T00:00:00"/>
    <s v="Gousto"/>
    <n v="1"/>
    <n v="12.25"/>
    <n v="12.25"/>
    <s v="Card"/>
    <s v="Gousto"/>
    <x v="9"/>
    <x v="1"/>
    <s v="MM"/>
  </r>
  <r>
    <d v="2022-08-24T00:00:00"/>
    <s v="Whole Milk"/>
    <n v="1"/>
    <n v="1.45"/>
    <n v="1.45"/>
    <s v="Card"/>
    <s v="ALDI"/>
    <x v="6"/>
    <x v="1"/>
    <s v="AM"/>
  </r>
  <r>
    <d v="2022-08-24T00:00:00"/>
    <s v="Rice"/>
    <n v="1"/>
    <n v="0.95"/>
    <n v="0.95"/>
    <s v="Card"/>
    <s v="ALDI"/>
    <x v="15"/>
    <x v="1"/>
    <s v="AM"/>
  </r>
  <r>
    <d v="2022-08-24T00:00:00"/>
    <s v="Chilli oil"/>
    <n v="1"/>
    <n v="3"/>
    <n v="3"/>
    <s v="Card"/>
    <s v="ASDA"/>
    <x v="31"/>
    <x v="1"/>
    <s v="AM"/>
  </r>
  <r>
    <d v="2022-08-24T00:00:00"/>
    <s v="Stock cubes"/>
    <n v="1"/>
    <n v="1.65"/>
    <n v="1.65"/>
    <s v="Card"/>
    <s v="ASDA"/>
    <x v="21"/>
    <x v="1"/>
    <s v="AM"/>
  </r>
  <r>
    <d v="2022-08-24T00:00:00"/>
    <s v="Chili bean sauce"/>
    <n v="1"/>
    <n v="3.09"/>
    <n v="3.09"/>
    <s v="Card"/>
    <s v="Loon Fung"/>
    <x v="31"/>
    <x v="1"/>
    <s v="AM"/>
  </r>
  <r>
    <d v="2022-08-25T00:00:00"/>
    <s v="Sim card"/>
    <n v="1"/>
    <n v="10"/>
    <n v="10"/>
    <s v="Card"/>
    <s v="Voxi"/>
    <x v="26"/>
    <x v="7"/>
    <s v="MM"/>
  </r>
  <r>
    <d v="2022-08-25T00:00:00"/>
    <s v="Sim card"/>
    <n v="1"/>
    <n v="10"/>
    <n v="10"/>
    <s v="Card"/>
    <s v="Voxi"/>
    <x v="26"/>
    <x v="7"/>
    <s v="AM"/>
  </r>
  <r>
    <d v="2022-08-26T00:00:00"/>
    <s v="Haircut"/>
    <n v="1"/>
    <n v="15.5"/>
    <n v="15.5"/>
    <s v="Card"/>
    <s v="Zaza"/>
    <x v="24"/>
    <x v="6"/>
    <s v="AM"/>
  </r>
  <r>
    <d v="2022-08-26T00:00:00"/>
    <s v="Haircut"/>
    <n v="1"/>
    <n v="18.5"/>
    <n v="18.5"/>
    <s v="Card"/>
    <s v="N/A"/>
    <x v="24"/>
    <x v="6"/>
    <s v="MM"/>
  </r>
  <r>
    <d v="2022-08-26T00:00:00"/>
    <s v="Hovis thk wht toast"/>
    <n v="1"/>
    <n v="1.2"/>
    <n v="1.2"/>
    <s v="Card"/>
    <s v="ALDI"/>
    <x v="6"/>
    <x v="1"/>
    <s v="MM"/>
  </r>
  <r>
    <d v="2022-08-26T00:00:00"/>
    <s v="Pizza Stuffed Crst"/>
    <n v="1"/>
    <n v="1.89"/>
    <n v="1.89"/>
    <s v="Card"/>
    <s v="ALDI"/>
    <x v="2"/>
    <x v="1"/>
    <s v="MM"/>
  </r>
  <r>
    <d v="2022-08-26T00:00:00"/>
    <s v="Waffles"/>
    <n v="1"/>
    <n v="1.0900000000000001"/>
    <n v="1.0900000000000001"/>
    <s v="Card"/>
    <s v="ALDI"/>
    <x v="6"/>
    <x v="1"/>
    <s v="MM"/>
  </r>
  <r>
    <d v="2022-08-26T00:00:00"/>
    <s v="Chicken Legs"/>
    <n v="1"/>
    <n v="1.99"/>
    <n v="1.99"/>
    <s v="Card"/>
    <s v="ALDI"/>
    <x v="6"/>
    <x v="1"/>
    <s v="MM"/>
  </r>
  <r>
    <d v="2022-08-26T00:00:00"/>
    <s v="Custard cream"/>
    <n v="1"/>
    <n v="0.31"/>
    <n v="0.31"/>
    <s v="Card"/>
    <s v="ALDI"/>
    <x v="52"/>
    <x v="1"/>
    <s v="MM"/>
  </r>
  <r>
    <d v="2022-08-26T00:00:00"/>
    <s v="Crisps"/>
    <n v="1"/>
    <n v="0.89"/>
    <n v="0.89"/>
    <s v="Card"/>
    <s v="ALDI"/>
    <x v="4"/>
    <x v="1"/>
    <s v="MM"/>
  </r>
  <r>
    <d v="2022-08-26T00:00:00"/>
    <s v="Noodles"/>
    <n v="1"/>
    <n v="0.85"/>
    <n v="0.85"/>
    <s v="Card"/>
    <s v="ALDI"/>
    <x v="15"/>
    <x v="1"/>
    <s v="MM"/>
  </r>
  <r>
    <d v="2022-08-26T00:00:00"/>
    <s v="Soup"/>
    <n v="1"/>
    <n v="0.49"/>
    <n v="0.49"/>
    <s v="Card"/>
    <s v="ALDI"/>
    <x v="46"/>
    <x v="1"/>
    <s v="MM"/>
  </r>
  <r>
    <d v="2022-08-26T00:00:00"/>
    <s v="Uplifted"/>
    <n v="1"/>
    <n v="2.25"/>
    <n v="2.25"/>
    <s v="Card"/>
    <s v="Wilko"/>
    <x v="8"/>
    <x v="3"/>
    <s v="MM"/>
  </r>
  <r>
    <d v="2022-08-26T00:00:00"/>
    <s v="Turner"/>
    <n v="1"/>
    <n v="0.8"/>
    <n v="0.8"/>
    <s v="Card"/>
    <s v="Wilko"/>
    <x v="52"/>
    <x v="1"/>
    <s v="MM"/>
  </r>
  <r>
    <d v="2022-08-27T00:00:00"/>
    <s v="Bus"/>
    <n v="1"/>
    <n v="1.65"/>
    <n v="1.65"/>
    <s v="Card"/>
    <s v="Tfl"/>
    <x v="11"/>
    <x v="0"/>
    <s v="AM"/>
  </r>
  <r>
    <d v="2022-08-27T00:00:00"/>
    <s v="Bus"/>
    <n v="1"/>
    <n v="1.65"/>
    <n v="1.65"/>
    <s v="Card"/>
    <s v="Tfl"/>
    <x v="11"/>
    <x v="0"/>
    <s v="MM"/>
  </r>
  <r>
    <d v="2022-08-27T00:00:00"/>
    <s v="Lunch"/>
    <n v="1"/>
    <n v="8.2200000000000006"/>
    <n v="8.2200000000000006"/>
    <s v="Card"/>
    <s v="Gusto272"/>
    <x v="17"/>
    <x v="4"/>
    <s v="MM"/>
  </r>
  <r>
    <d v="2022-08-27T00:00:00"/>
    <s v="Lunch"/>
    <n v="1"/>
    <n v="8.2200000000000006"/>
    <n v="8.2200000000000006"/>
    <s v="Card"/>
    <s v="Gusto272"/>
    <x v="17"/>
    <x v="4"/>
    <s v="AM"/>
  </r>
  <r>
    <d v="2022-08-27T00:00:00"/>
    <s v="Noodles"/>
    <n v="3"/>
    <n v="0.65"/>
    <n v="1.9500000000000002"/>
    <s v="Card"/>
    <s v="Longdan"/>
    <x v="15"/>
    <x v="1"/>
    <s v="AM"/>
  </r>
  <r>
    <d v="2022-08-27T00:00:00"/>
    <s v="Imperial Rice Vermicelli"/>
    <n v="1"/>
    <n v="2.1"/>
    <n v="2.1"/>
    <s v="Card"/>
    <s v="Longdan"/>
    <x v="15"/>
    <x v="1"/>
    <s v="AM"/>
  </r>
  <r>
    <d v="2022-08-27T00:00:00"/>
    <s v="Tube"/>
    <n v="2"/>
    <n v="2.0499999999999998"/>
    <n v="4.0999999999999996"/>
    <s v="Oyster Card"/>
    <s v="Tfl"/>
    <x v="12"/>
    <x v="0"/>
    <s v="AM"/>
  </r>
  <r>
    <d v="2022-08-27T00:00:00"/>
    <s v="Tube"/>
    <n v="2"/>
    <n v="2.0499999999999998"/>
    <n v="4.0999999999999996"/>
    <s v="Oyster Card"/>
    <s v="Tfl"/>
    <x v="12"/>
    <x v="0"/>
    <s v="MM"/>
  </r>
  <r>
    <d v="2022-08-27T00:00:00"/>
    <s v="Bubble waffle"/>
    <n v="1"/>
    <n v="7.5"/>
    <n v="7.5"/>
    <s v="Card"/>
    <s v="Camdan Market"/>
    <x v="10"/>
    <x v="4"/>
    <s v="MM"/>
  </r>
  <r>
    <d v="2022-08-27T00:00:00"/>
    <s v="Bubble Tea"/>
    <n v="1"/>
    <n v="4.7"/>
    <n v="4.7"/>
    <s v="Card"/>
    <s v="The Alley"/>
    <x v="10"/>
    <x v="4"/>
    <s v="MM"/>
  </r>
  <r>
    <d v="2022-08-28T00:00:00"/>
    <s v="Tube"/>
    <n v="2"/>
    <n v="2.0499999999999998"/>
    <n v="4.0999999999999996"/>
    <s v="Oyster Card"/>
    <s v="Tfl"/>
    <x v="12"/>
    <x v="0"/>
    <s v="AM"/>
  </r>
  <r>
    <d v="2022-08-28T00:00:00"/>
    <s v="Tube"/>
    <n v="2"/>
    <n v="2.0499999999999998"/>
    <n v="4.0999999999999996"/>
    <s v="Oyster Card"/>
    <s v="Tfl"/>
    <x v="12"/>
    <x v="0"/>
    <s v="MM"/>
  </r>
  <r>
    <d v="2022-08-28T00:00:00"/>
    <s v="Mac+pulled pork"/>
    <n v="1"/>
    <n v="9.5"/>
    <n v="9.5"/>
    <s v="Card"/>
    <s v="Borough Market"/>
    <x v="54"/>
    <x v="4"/>
    <s v="MM"/>
  </r>
  <r>
    <d v="2022-08-28T00:00:00"/>
    <s v="Drinks"/>
    <n v="1"/>
    <n v="1.5"/>
    <n v="1.5"/>
    <s v="Card"/>
    <s v="Sainsbury's"/>
    <x v="3"/>
    <x v="1"/>
    <s v="AM"/>
  </r>
  <r>
    <d v="2022-08-28T00:00:00"/>
    <s v="Board game café"/>
    <n v="1"/>
    <n v="10"/>
    <n v="10"/>
    <s v="Card"/>
    <s v="Bad moon"/>
    <x v="55"/>
    <x v="10"/>
    <s v="AM"/>
  </r>
  <r>
    <d v="2022-08-28T00:00:00"/>
    <s v="Dinner"/>
    <n v="1"/>
    <n v="21.02"/>
    <n v="21.02"/>
    <s v="Card"/>
    <s v="Leon"/>
    <x v="13"/>
    <x v="4"/>
    <s v="MM"/>
  </r>
  <r>
    <d v="2022-08-28T00:00:00"/>
    <s v="Cake Tin 6'"/>
    <n v="1"/>
    <n v="5.69"/>
    <n v="5.69"/>
    <s v="Card"/>
    <s v="Ebay"/>
    <x v="52"/>
    <x v="1"/>
    <s v="MM"/>
  </r>
  <r>
    <d v="2022-08-29T00:00:00"/>
    <s v="Olive oil"/>
    <n v="1"/>
    <n v="2.59"/>
    <n v="2.59"/>
    <s v="Card"/>
    <s v="ALDI"/>
    <x v="6"/>
    <x v="1"/>
    <s v="MM"/>
  </r>
  <r>
    <d v="2022-08-29T00:00:00"/>
    <s v="Milk Whole"/>
    <n v="1"/>
    <n v="1.45"/>
    <n v="1.45"/>
    <s v="Card"/>
    <s v="ALDI"/>
    <x v="6"/>
    <x v="1"/>
    <s v="MM"/>
  </r>
  <r>
    <d v="2022-08-29T00:00:00"/>
    <s v="Cream Single"/>
    <n v="1"/>
    <n v="0.95"/>
    <n v="0.95"/>
    <s v="Card"/>
    <s v="ALDI"/>
    <x v="52"/>
    <x v="1"/>
    <s v="MM"/>
  </r>
  <r>
    <d v="2022-08-29T00:00:00"/>
    <s v="Icing Sugar"/>
    <n v="1"/>
    <n v="0.72"/>
    <n v="0.72"/>
    <s v="Card"/>
    <s v="ALDI"/>
    <x v="52"/>
    <x v="1"/>
    <s v="MM"/>
  </r>
  <r>
    <d v="2022-08-29T00:00:00"/>
    <s v="Luxury cook choc"/>
    <n v="1"/>
    <n v="0.59"/>
    <n v="0.59"/>
    <s v="Card"/>
    <s v="ALDI"/>
    <x v="52"/>
    <x v="1"/>
    <s v="MM"/>
  </r>
  <r>
    <d v="2022-08-29T00:00:00"/>
    <s v="Digestives"/>
    <n v="1"/>
    <n v="0.45"/>
    <n v="0.45"/>
    <s v="Card"/>
    <s v="ALDI"/>
    <x v="4"/>
    <x v="1"/>
    <s v="MM"/>
  </r>
  <r>
    <d v="2022-08-29T00:00:00"/>
    <s v="Flavourings"/>
    <n v="1"/>
    <n v="0.59"/>
    <n v="0.59"/>
    <s v="Card"/>
    <s v="ALDI"/>
    <x v="52"/>
    <x v="1"/>
    <s v="MM"/>
  </r>
  <r>
    <d v="2022-08-29T00:00:00"/>
    <s v="Banana"/>
    <n v="4"/>
    <n v="0.14000000000000001"/>
    <n v="0.56000000000000005"/>
    <s v="Card"/>
    <s v="ALDI"/>
    <x v="19"/>
    <x v="1"/>
    <s v="MM"/>
  </r>
  <r>
    <d v="2022-08-29T00:00:00"/>
    <s v="Garlic"/>
    <n v="1"/>
    <n v="0.79"/>
    <n v="0.79"/>
    <s v="Card"/>
    <s v="ALDI"/>
    <x v="6"/>
    <x v="1"/>
    <s v="MM"/>
  </r>
  <r>
    <d v="2022-08-29T00:00:00"/>
    <s v="Rice"/>
    <n v="1"/>
    <n v="1.5"/>
    <n v="1.5"/>
    <s v="Card"/>
    <s v="ASDA"/>
    <x v="15"/>
    <x v="1"/>
    <s v="MM"/>
  </r>
  <r>
    <d v="2022-08-29T00:00:00"/>
    <s v="Yogurt"/>
    <n v="1"/>
    <n v="1"/>
    <n v="1"/>
    <s v="Card"/>
    <s v="ASDA"/>
    <x v="6"/>
    <x v="1"/>
    <s v="MM"/>
  </r>
  <r>
    <d v="2022-08-29T00:00:00"/>
    <s v="Cream"/>
    <n v="2"/>
    <n v="1.25"/>
    <n v="2.5"/>
    <s v="Card"/>
    <s v="ASDA"/>
    <x v="52"/>
    <x v="1"/>
    <s v="MM"/>
  </r>
  <r>
    <d v="2022-08-29T00:00:00"/>
    <s v="Clothes"/>
    <n v="1"/>
    <n v="23.98"/>
    <n v="23.98"/>
    <s v="Gift Card"/>
    <s v="H&amp;M"/>
    <x v="20"/>
    <x v="5"/>
    <s v="MM"/>
  </r>
  <r>
    <d v="2022-08-31T00:00:00"/>
    <s v="Ginger Beer"/>
    <n v="3"/>
    <n v="3.3333333333333335"/>
    <n v="10"/>
    <s v="Card"/>
    <s v="Morrisons"/>
    <x v="3"/>
    <x v="1"/>
    <s v="AM"/>
  </r>
  <r>
    <d v="2022-08-31T00:00:00"/>
    <s v="Fizzy cola bottles"/>
    <n v="1"/>
    <n v="0.65"/>
    <n v="0.65"/>
    <s v="Card"/>
    <s v="Morrisons"/>
    <x v="4"/>
    <x v="1"/>
    <s v="AM"/>
  </r>
  <r>
    <d v="2022-08-31T00:00:00"/>
    <s v="Topside Steak"/>
    <n v="1"/>
    <n v="4.22"/>
    <n v="4.22"/>
    <s v="Card"/>
    <s v="Morrisons"/>
    <x v="7"/>
    <x v="1"/>
    <s v="AM"/>
  </r>
  <r>
    <d v="2022-08-31T00:00:00"/>
    <s v="Lemons"/>
    <n v="1"/>
    <n v="0.5"/>
    <n v="0.5"/>
    <s v="Card"/>
    <s v="ASDA"/>
    <x v="19"/>
    <x v="1"/>
    <s v="MM"/>
  </r>
  <r>
    <d v="2022-08-31T00:00:00"/>
    <s v="Oyster Sauce"/>
    <n v="1"/>
    <n v="2.1"/>
    <n v="2.1"/>
    <s v="Card"/>
    <s v="ASDA"/>
    <x v="31"/>
    <x v="1"/>
    <s v="MM"/>
  </r>
  <r>
    <d v="2022-08-31T00:00:00"/>
    <s v="Courgettes"/>
    <n v="1"/>
    <n v="0.56000000000000005"/>
    <n v="0.56000000000000005"/>
    <s v="Card"/>
    <s v="ASDA"/>
    <x v="1"/>
    <x v="1"/>
    <s v="MM"/>
  </r>
  <r>
    <d v="2022-08-31T00:00:00"/>
    <s v="White Wine"/>
    <n v="1"/>
    <n v="3.79"/>
    <n v="3.79"/>
    <s v="Card"/>
    <s v="ALDI"/>
    <x v="3"/>
    <x v="1"/>
    <s v="AM"/>
  </r>
  <r>
    <d v="2022-08-31T00:00:00"/>
    <s v="Deep pan Pizza"/>
    <n v="1"/>
    <n v="0.89"/>
    <n v="0.89"/>
    <s v="Card"/>
    <s v="ALDI"/>
    <x v="2"/>
    <x v="1"/>
    <s v="AM"/>
  </r>
  <r>
    <d v="2022-08-31T00:00:00"/>
    <s v="Roast Potatoes"/>
    <n v="1"/>
    <n v="0.89"/>
    <n v="0.89"/>
    <s v="Card"/>
    <s v="ALDI"/>
    <x v="2"/>
    <x v="1"/>
    <s v="AM"/>
  </r>
  <r>
    <d v="2022-08-31T00:00:00"/>
    <s v="Orange"/>
    <n v="1"/>
    <n v="1.69"/>
    <n v="1.69"/>
    <s v="Card"/>
    <s v="ALDI"/>
    <x v="19"/>
    <x v="1"/>
    <s v="AM"/>
  </r>
  <r>
    <d v="2022-08-31T00:00:00"/>
    <s v="Spring Onions"/>
    <n v="1"/>
    <n v="0.49"/>
    <n v="0.49"/>
    <s v="Card"/>
    <s v="ALDI"/>
    <x v="1"/>
    <x v="1"/>
    <s v="AM"/>
  </r>
  <r>
    <d v="2022-09-01T00:00:00"/>
    <s v="Hoops"/>
    <n v="1"/>
    <n v="0.99"/>
    <n v="0.99"/>
    <s v="Card"/>
    <s v="ALDI"/>
    <x v="6"/>
    <x v="1"/>
    <s v="AM"/>
  </r>
  <r>
    <d v="2022-09-01T00:00:00"/>
    <s v="Beef Mince"/>
    <n v="1"/>
    <n v="1.7400000000000002"/>
    <n v="1.7400000000000002"/>
    <s v="Card"/>
    <s v="ALDI"/>
    <x v="7"/>
    <x v="1"/>
    <s v="AM"/>
  </r>
  <r>
    <d v="2022-09-01T00:00:00"/>
    <s v="Onions"/>
    <n v="1"/>
    <n v="0.65"/>
    <n v="0.65"/>
    <s v="Card"/>
    <s v="ALDI"/>
    <x v="1"/>
    <x v="1"/>
    <s v="AM"/>
  </r>
  <r>
    <d v="2022-09-01T00:00:00"/>
    <s v="Aubergine"/>
    <n v="1"/>
    <n v="0.69"/>
    <n v="0.69"/>
    <s v="Card"/>
    <s v="ALDI"/>
    <x v="1"/>
    <x v="1"/>
    <s v="AM"/>
  </r>
  <r>
    <d v="2022-09-01T00:00:00"/>
    <s v="Cucumber"/>
    <n v="1"/>
    <n v="1"/>
    <n v="1"/>
    <s v="Card"/>
    <s v="ASDA"/>
    <x v="1"/>
    <x v="1"/>
    <s v="AM"/>
  </r>
  <r>
    <d v="2022-09-01T00:00:00"/>
    <s v="Noodles"/>
    <n v="1"/>
    <n v="1.25"/>
    <n v="1.25"/>
    <s v="Card"/>
    <s v="ASDA"/>
    <x v="15"/>
    <x v="1"/>
    <s v="AM"/>
  </r>
  <r>
    <d v="2022-09-01T00:00:00"/>
    <s v="Slipper"/>
    <n v="1"/>
    <n v="4.2300000000000004"/>
    <n v="4.2300000000000004"/>
    <s v="Card"/>
    <s v="Shein"/>
    <x v="39"/>
    <x v="9"/>
    <s v="MM"/>
  </r>
  <r>
    <d v="2022-09-01T00:00:00"/>
    <s v="Toothbrush holder"/>
    <n v="1"/>
    <n v="2.13"/>
    <n v="2.13"/>
    <s v="Card"/>
    <s v="Shein"/>
    <x v="39"/>
    <x v="9"/>
    <s v="MM"/>
  </r>
  <r>
    <d v="2022-09-01T00:00:00"/>
    <s v="Towel bar"/>
    <n v="1"/>
    <n v="2.56"/>
    <n v="2.56"/>
    <s v="Card"/>
    <s v="Shein"/>
    <x v="39"/>
    <x v="9"/>
    <s v="MM"/>
  </r>
  <r>
    <d v="2022-09-01T00:00:00"/>
    <s v="Hairclap"/>
    <n v="1"/>
    <n v="1.07"/>
    <n v="1.07"/>
    <s v="Card"/>
    <s v="Shein"/>
    <x v="39"/>
    <x v="9"/>
    <s v="MM"/>
  </r>
  <r>
    <d v="2022-09-01T00:00:00"/>
    <s v="Gousto"/>
    <n v="1"/>
    <n v="12.25"/>
    <n v="12.25"/>
    <s v="Card"/>
    <s v="Gousto"/>
    <x v="9"/>
    <x v="1"/>
    <s v="MM"/>
  </r>
  <r>
    <d v="2022-09-02T00:00:00"/>
    <s v="Rent"/>
    <n v="1"/>
    <n v="616.66666666666663"/>
    <n v="616.66666666666663"/>
    <s v="Card"/>
    <s v="N/A"/>
    <x v="28"/>
    <x v="8"/>
    <s v="MM"/>
  </r>
  <r>
    <d v="2022-09-02T00:00:00"/>
    <s v="Rent"/>
    <n v="1"/>
    <n v="783.33333333333337"/>
    <n v="783.33333333333337"/>
    <s v="Card"/>
    <s v="N/A"/>
    <x v="28"/>
    <x v="8"/>
    <s v="AM"/>
  </r>
  <r>
    <d v="2022-09-02T00:00:00"/>
    <s v="Vegetable Oil"/>
    <n v="1"/>
    <n v="1.75"/>
    <n v="1.75"/>
    <s v="Card"/>
    <s v="ALDI"/>
    <x v="6"/>
    <x v="1"/>
    <s v="AM"/>
  </r>
  <r>
    <d v="2022-09-02T00:00:00"/>
    <s v="Broccoli"/>
    <n v="1"/>
    <n v="0.56999999999999995"/>
    <n v="0.56999999999999995"/>
    <s v="Card"/>
    <s v="ALDI"/>
    <x v="1"/>
    <x v="1"/>
    <s v="AM"/>
  </r>
  <r>
    <d v="2022-09-02T00:00:00"/>
    <s v="Cola 6x330ml"/>
    <n v="1"/>
    <n v="1.39"/>
    <n v="1.39"/>
    <s v="Card"/>
    <s v="ALDI"/>
    <x v="3"/>
    <x v="1"/>
    <s v="AM"/>
  </r>
  <r>
    <d v="2022-09-02T00:00:00"/>
    <s v="Pasta Spaghetti"/>
    <n v="1"/>
    <n v="0.23"/>
    <n v="0.23"/>
    <s v="Card"/>
    <s v="ALDI"/>
    <x v="15"/>
    <x v="1"/>
    <s v="AM"/>
  </r>
  <r>
    <d v="2022-09-02T00:00:00"/>
    <s v="Door hook"/>
    <n v="1"/>
    <n v="4"/>
    <n v="4"/>
    <s v="Card"/>
    <s v="Wilko"/>
    <x v="39"/>
    <x v="9"/>
    <s v="MM"/>
  </r>
  <r>
    <d v="2022-09-02T00:00:00"/>
    <s v="Quilted tissue toilet roll"/>
    <n v="2"/>
    <n v="3.25"/>
    <n v="6.5"/>
    <s v="Card"/>
    <s v="Wilko"/>
    <x v="8"/>
    <x v="3"/>
    <s v="MM"/>
  </r>
  <r>
    <d v="2022-09-02T00:00:00"/>
    <s v="Household Towel"/>
    <n v="2"/>
    <n v="2.5"/>
    <n v="5"/>
    <s v="Card"/>
    <s v="Wilko"/>
    <x v="40"/>
    <x v="9"/>
    <s v="MM"/>
  </r>
  <r>
    <d v="2022-09-02T00:00:00"/>
    <s v="Winchster"/>
    <n v="1"/>
    <n v="7"/>
    <n v="7"/>
    <s v="Card"/>
    <s v="Wilko"/>
    <x v="41"/>
    <x v="9"/>
    <s v="MM"/>
  </r>
  <r>
    <d v="2022-09-02T00:00:00"/>
    <s v="Batch"/>
    <n v="1"/>
    <n v="0.75"/>
    <n v="0.75"/>
    <s v="Card"/>
    <s v="B&amp;M"/>
    <x v="15"/>
    <x v="1"/>
    <s v="MM"/>
  </r>
  <r>
    <d v="2022-09-02T00:00:00"/>
    <s v="Wotsits"/>
    <n v="1"/>
    <n v="1.25"/>
    <n v="1.25"/>
    <s v="Card"/>
    <s v="B&amp;M"/>
    <x v="4"/>
    <x v="1"/>
    <s v="MM"/>
  </r>
  <r>
    <d v="2022-09-02T00:00:00"/>
    <s v="Deco Glam Side"/>
    <n v="1"/>
    <n v="7"/>
    <n v="7"/>
    <s v="Card"/>
    <s v="B&amp;M"/>
    <x v="41"/>
    <x v="9"/>
    <s v="MM"/>
  </r>
  <r>
    <d v="2022-09-03T00:00:00"/>
    <s v="Tube"/>
    <n v="1"/>
    <n v="1.2"/>
    <n v="1.2"/>
    <s v="Oyster Card"/>
    <s v="Tfl"/>
    <x v="12"/>
    <x v="0"/>
    <s v="AM"/>
  </r>
  <r>
    <d v="2022-09-03T00:00:00"/>
    <s v="Tube"/>
    <n v="1"/>
    <n v="1.2"/>
    <n v="1.2"/>
    <s v="Oyster Card"/>
    <s v="Tfl"/>
    <x v="12"/>
    <x v="0"/>
    <s v="MM"/>
  </r>
  <r>
    <d v="2022-09-03T00:00:00"/>
    <s v="Tube"/>
    <n v="1"/>
    <n v="1.1499999999999999"/>
    <n v="1.1499999999999999"/>
    <s v="Oyster Card"/>
    <s v="Tfl"/>
    <x v="12"/>
    <x v="0"/>
    <s v="AM"/>
  </r>
  <r>
    <d v="2022-09-03T00:00:00"/>
    <s v="Tube"/>
    <n v="1"/>
    <n v="1.1499999999999999"/>
    <n v="1.1499999999999999"/>
    <s v="Oyster Card"/>
    <s v="Tfl"/>
    <x v="12"/>
    <x v="0"/>
    <s v="MM"/>
  </r>
  <r>
    <d v="2022-09-03T00:00:00"/>
    <s v="Moive Ticket"/>
    <n v="2"/>
    <n v="3.99"/>
    <n v="7.98"/>
    <s v="Card"/>
    <s v="VUE"/>
    <x v="56"/>
    <x v="10"/>
    <s v="MM"/>
  </r>
  <r>
    <d v="2022-09-03T00:00:00"/>
    <s v="Popcorn"/>
    <n v="1"/>
    <n v="5.69"/>
    <n v="5.69"/>
    <s v="Card"/>
    <s v="VUE"/>
    <x v="4"/>
    <x v="1"/>
    <s v="AM"/>
  </r>
  <r>
    <d v="2022-09-03T00:00:00"/>
    <s v="Whiskey"/>
    <n v="1"/>
    <n v="13"/>
    <n v="13"/>
    <s v="Card"/>
    <s v="Waitrose"/>
    <x v="3"/>
    <x v="1"/>
    <s v="AM"/>
  </r>
  <r>
    <d v="2022-09-03T00:00:00"/>
    <s v="Vietnamese cuisine"/>
    <n v="1"/>
    <n v="22"/>
    <n v="22"/>
    <s v="Card"/>
    <s v="Phota"/>
    <x v="57"/>
    <x v="4"/>
    <s v="AM"/>
  </r>
  <r>
    <d v="2022-09-04T00:00:00"/>
    <s v="Fast Food"/>
    <n v="1"/>
    <n v="8.08"/>
    <n v="8.08"/>
    <s v="Card"/>
    <s v="Taco Bell"/>
    <x v="13"/>
    <x v="4"/>
    <s v="AM"/>
  </r>
  <r>
    <d v="2022-09-04T00:00:00"/>
    <s v="Tube"/>
    <n v="2"/>
    <n v="2.0499999999999998"/>
    <n v="4.0999999999999996"/>
    <s v="Oyster Card"/>
    <s v="Tfl"/>
    <x v="12"/>
    <x v="0"/>
    <s v="AM"/>
  </r>
  <r>
    <d v="2022-09-04T00:00:00"/>
    <s v="Tube"/>
    <n v="2"/>
    <n v="2.0499999999999998"/>
    <n v="4.0999999999999996"/>
    <s v="Oyster Card"/>
    <s v="Tfl"/>
    <x v="12"/>
    <x v="0"/>
    <s v="MM"/>
  </r>
  <r>
    <d v="2022-09-04T00:00:00"/>
    <s v="Gift card"/>
    <n v="1"/>
    <n v="3.5"/>
    <n v="3.5"/>
    <s v="Card"/>
    <s v="Paper Chase"/>
    <x v="58"/>
    <x v="6"/>
    <s v="MM"/>
  </r>
  <r>
    <d v="2022-09-04T00:00:00"/>
    <s v="Board game café"/>
    <n v="1"/>
    <n v="5"/>
    <n v="5"/>
    <s v="Card"/>
    <s v="Bad moon"/>
    <x v="55"/>
    <x v="10"/>
    <s v="AM"/>
  </r>
  <r>
    <d v="2022-09-04T00:00:00"/>
    <s v="Board game café"/>
    <n v="1"/>
    <n v="5"/>
    <n v="5"/>
    <s v="Card"/>
    <s v="Bad moon"/>
    <x v="55"/>
    <x v="10"/>
    <s v="MM"/>
  </r>
  <r>
    <d v="2022-09-04T00:00:00"/>
    <s v="Ramen"/>
    <n v="1"/>
    <n v="12.32"/>
    <n v="12.32"/>
    <s v="Card"/>
    <s v="Hakata Ramen Bar"/>
    <x v="59"/>
    <x v="4"/>
    <s v="AM"/>
  </r>
  <r>
    <d v="2022-09-04T00:00:00"/>
    <s v="Ramen"/>
    <n v="1"/>
    <n v="12.32"/>
    <n v="12.32"/>
    <s v="Card"/>
    <s v="Hakata Ramen Bar"/>
    <x v="59"/>
    <x v="4"/>
    <s v="MM"/>
  </r>
  <r>
    <d v="2022-09-05T00:00:00"/>
    <s v="Electric Bill"/>
    <n v="1"/>
    <n v="76.75"/>
    <n v="76.75"/>
    <s v="Card"/>
    <s v="Bulb Energy"/>
    <x v="60"/>
    <x v="7"/>
    <s v="MM"/>
  </r>
  <r>
    <d v="2022-09-05T00:00:00"/>
    <s v="Internet"/>
    <n v="1"/>
    <n v="35"/>
    <n v="35"/>
    <s v="Card"/>
    <s v="Hyperoptic"/>
    <x v="42"/>
    <x v="7"/>
    <s v="MM"/>
  </r>
  <r>
    <d v="2022-09-06T00:00:00"/>
    <s v="Tube"/>
    <n v="2"/>
    <n v="2.0499999999999998"/>
    <n v="4.0999999999999996"/>
    <s v="Oyster Card"/>
    <s v="Tfl"/>
    <x v="12"/>
    <x v="0"/>
    <s v="MM"/>
  </r>
  <r>
    <d v="2022-09-06T00:00:00"/>
    <s v="Tube"/>
    <n v="2"/>
    <n v="2.0499999999999998"/>
    <n v="4.0999999999999996"/>
    <s v="Oyster Card"/>
    <s v="Tfl"/>
    <x v="12"/>
    <x v="0"/>
    <s v="AM"/>
  </r>
  <r>
    <d v="2022-09-06T00:00:00"/>
    <s v="Bubble Tea"/>
    <n v="1"/>
    <n v="4.55"/>
    <n v="4.55"/>
    <s v="Card"/>
    <s v="Cuppacha"/>
    <x v="10"/>
    <x v="4"/>
    <s v="MM"/>
  </r>
  <r>
    <d v="2022-09-06T00:00:00"/>
    <s v="Femfrsh Sooth Wash"/>
    <n v="1"/>
    <n v="2.75"/>
    <n v="2.75"/>
    <s v="Gift Card"/>
    <s v="Boots"/>
    <x v="8"/>
    <x v="3"/>
    <s v="MM"/>
  </r>
  <r>
    <d v="2022-09-06T00:00:00"/>
    <s v="Dental Floss"/>
    <n v="1"/>
    <n v="1.5"/>
    <n v="1.5"/>
    <s v="Gift Card"/>
    <s v="Boots"/>
    <x v="8"/>
    <x v="3"/>
    <s v="MM"/>
  </r>
  <r>
    <d v="2022-09-06T00:00:00"/>
    <s v="SamYang Hot Chicken Ramyun"/>
    <n v="1"/>
    <n v="4.49"/>
    <n v="4.49"/>
    <s v="Card"/>
    <s v="Oseyo"/>
    <x v="29"/>
    <x v="1"/>
    <s v="AM"/>
  </r>
  <r>
    <d v="2022-09-06T00:00:00"/>
    <s v="Black Tapioca"/>
    <n v="1"/>
    <n v="2.29"/>
    <n v="2.29"/>
    <s v="Card"/>
    <s v="Oseyo"/>
    <x v="10"/>
    <x v="4"/>
    <s v="AM"/>
  </r>
  <r>
    <d v="2022-09-06T00:00:00"/>
    <s v="Japanese cuisine"/>
    <n v="1"/>
    <n v="24.84"/>
    <n v="24.84"/>
    <s v="Card"/>
    <s v="Shackfuyu"/>
    <x v="59"/>
    <x v="4"/>
    <s v="AM"/>
  </r>
  <r>
    <d v="2022-09-06T00:00:00"/>
    <s v="Japanese cuisine"/>
    <n v="1"/>
    <n v="24.84"/>
    <n v="24.84"/>
    <s v="Card"/>
    <s v="Shackfuyu"/>
    <x v="59"/>
    <x v="4"/>
    <s v="MM"/>
  </r>
  <r>
    <d v="2022-09-07T00:00:00"/>
    <s v="Tube"/>
    <n v="2"/>
    <n v="2.0499999999999998"/>
    <n v="4.0999999999999996"/>
    <s v="Oyster Card"/>
    <s v="Tfl"/>
    <x v="12"/>
    <x v="0"/>
    <s v="AM"/>
  </r>
  <r>
    <d v="2022-09-07T00:00:00"/>
    <s v="Tube"/>
    <n v="2"/>
    <n v="2.0499999999999998"/>
    <n v="4.0999999999999996"/>
    <s v="Oyster Card"/>
    <s v="Tfl"/>
    <x v="12"/>
    <x v="0"/>
    <s v="MM"/>
  </r>
  <r>
    <d v="2022-09-07T00:00:00"/>
    <s v="Bus"/>
    <n v="2"/>
    <n v="1.65"/>
    <n v="3.3"/>
    <s v="Card"/>
    <s v="Tfl"/>
    <x v="11"/>
    <x v="0"/>
    <s v="AM"/>
  </r>
  <r>
    <d v="2022-09-07T00:00:00"/>
    <s v="Bus"/>
    <n v="1"/>
    <n v="1.65"/>
    <n v="1.65"/>
    <s v="Card"/>
    <s v="Tfl"/>
    <x v="11"/>
    <x v="0"/>
    <s v="MM"/>
  </r>
  <r>
    <d v="2022-09-07T00:00:00"/>
    <s v="Japanese cuisine"/>
    <n v="1"/>
    <n v="15.2"/>
    <n v="15.2"/>
    <s v="Card"/>
    <s v="Eat Tokyo"/>
    <x v="59"/>
    <x v="4"/>
    <s v="AM"/>
  </r>
  <r>
    <d v="2022-09-07T00:00:00"/>
    <s v="Japanese cuisine"/>
    <n v="1"/>
    <n v="15.2"/>
    <n v="15.2"/>
    <s v="Card"/>
    <s v="Eat Tokyo"/>
    <x v="59"/>
    <x v="4"/>
    <s v="MM"/>
  </r>
  <r>
    <d v="2022-09-07T00:00:00"/>
    <s v="Bubble Tea"/>
    <n v="1"/>
    <n v="5.75"/>
    <n v="5.75"/>
    <s v="Card"/>
    <s v="Machi Machi"/>
    <x v="10"/>
    <x v="4"/>
    <s v="MM"/>
  </r>
  <r>
    <d v="2022-09-08T00:00:00"/>
    <s v="Eggs Caged 15pk"/>
    <n v="1"/>
    <n v="1.35"/>
    <n v="1.35"/>
    <s v="Card"/>
    <s v="ALDI"/>
    <x v="6"/>
    <x v="1"/>
    <s v="AM"/>
  </r>
  <r>
    <d v="2022-09-08T00:00:00"/>
    <s v="Milk Whole"/>
    <n v="1"/>
    <n v="1.45"/>
    <n v="1.45"/>
    <s v="Card"/>
    <s v="ALDI"/>
    <x v="6"/>
    <x v="1"/>
    <s v="AM"/>
  </r>
  <r>
    <d v="2022-09-08T00:00:00"/>
    <s v="Lemons"/>
    <n v="1"/>
    <n v="0.5"/>
    <n v="0.5"/>
    <s v="Card"/>
    <s v="ALDI"/>
    <x v="19"/>
    <x v="1"/>
    <s v="AM"/>
  </r>
  <r>
    <d v="2022-09-09T00:00:00"/>
    <s v="Tube"/>
    <n v="2"/>
    <n v="2.0499999999999998"/>
    <n v="4.0999999999999996"/>
    <s v="Oyster Card"/>
    <s v="Tfl"/>
    <x v="12"/>
    <x v="0"/>
    <s v="AM"/>
  </r>
  <r>
    <d v="2022-09-09T00:00:00"/>
    <s v="Tube"/>
    <n v="2"/>
    <n v="2.0499999999999998"/>
    <n v="4.0999999999999996"/>
    <s v="Oyster Card"/>
    <s v="Tfl"/>
    <x v="12"/>
    <x v="0"/>
    <s v="MM"/>
  </r>
  <r>
    <d v="2022-09-09T00:00:00"/>
    <s v="Tube"/>
    <n v="1"/>
    <n v="1.1499999999999999"/>
    <n v="1.1499999999999999"/>
    <s v="Oyster Card"/>
    <s v="Tfl"/>
    <x v="12"/>
    <x v="0"/>
    <s v="AM"/>
  </r>
  <r>
    <d v="2022-09-09T00:00:00"/>
    <s v="Tube"/>
    <n v="1"/>
    <n v="1.1499999999999999"/>
    <n v="1.1499999999999999"/>
    <s v="Oyster Card"/>
    <s v="Tfl"/>
    <x v="12"/>
    <x v="0"/>
    <s v="MM"/>
  </r>
  <r>
    <d v="2022-09-09T00:00:00"/>
    <s v="Cruise"/>
    <n v="1"/>
    <n v="15.34"/>
    <n v="15.34"/>
    <s v="Card"/>
    <s v="Circular Cruise"/>
    <x v="51"/>
    <x v="10"/>
    <s v="MM"/>
  </r>
  <r>
    <d v="2022-09-09T00:00:00"/>
    <s v="Donut"/>
    <n v="1"/>
    <n v="2.4500000000000002"/>
    <n v="2.4500000000000002"/>
    <s v="Card"/>
    <s v="Krispy Kreme"/>
    <x v="10"/>
    <x v="4"/>
    <s v="MM"/>
  </r>
  <r>
    <d v="2022-09-09T00:00:00"/>
    <s v="Beer"/>
    <n v="1"/>
    <n v="6.8"/>
    <n v="6.8"/>
    <s v="Card"/>
    <s v="The Miller"/>
    <x v="61"/>
    <x v="4"/>
    <s v="AM"/>
  </r>
  <r>
    <d v="2022-09-09T00:00:00"/>
    <s v="White + fries"/>
    <n v="1"/>
    <n v="11"/>
    <n v="11"/>
    <s v="Card"/>
    <s v="The Miller"/>
    <x v="61"/>
    <x v="4"/>
    <s v="MM"/>
  </r>
  <r>
    <d v="2022-09-09T00:00:00"/>
    <s v="Dinner"/>
    <n v="1"/>
    <n v="39.950000000000003"/>
    <n v="39.950000000000003"/>
    <s v="Card"/>
    <s v="Makiya"/>
    <x v="59"/>
    <x v="4"/>
    <s v="MM"/>
  </r>
  <r>
    <d v="2022-09-10T00:00:00"/>
    <s v="Apple I-cloud"/>
    <n v="1"/>
    <n v="2.4900000000000002"/>
    <n v="2.4900000000000002"/>
    <s v="Card"/>
    <s v="Apple"/>
    <x v="62"/>
    <x v="11"/>
    <s v="MM"/>
  </r>
  <r>
    <d v="2022-09-10T00:00:00"/>
    <s v="Lunch"/>
    <n v="1"/>
    <n v="7.8800000000000008"/>
    <n v="7.8800000000000008"/>
    <s v="Card"/>
    <s v="McDonalds"/>
    <x v="13"/>
    <x v="4"/>
    <s v="MM"/>
  </r>
  <r>
    <d v="2022-09-10T00:00:00"/>
    <s v="Bus"/>
    <n v="2"/>
    <n v="1.65"/>
    <n v="3.3"/>
    <s v="Card"/>
    <s v="Tfl"/>
    <x v="11"/>
    <x v="0"/>
    <s v="MM"/>
  </r>
  <r>
    <d v="2022-09-10T00:00:00"/>
    <s v="Bus"/>
    <n v="2"/>
    <n v="1.65"/>
    <n v="3.3"/>
    <s v="Card"/>
    <s v="Tfl"/>
    <x v="11"/>
    <x v="0"/>
    <s v="AM"/>
  </r>
  <r>
    <d v="2022-09-10T00:00:00"/>
    <s v="Green Grapes"/>
    <n v="1"/>
    <n v="1.36"/>
    <n v="1.36"/>
    <s v="Card"/>
    <s v="Morrisons"/>
    <x v="63"/>
    <x v="10"/>
    <s v="AM"/>
  </r>
  <r>
    <d v="2022-09-10T00:00:00"/>
    <s v="White Grapefruit"/>
    <n v="2"/>
    <n v="0.49"/>
    <n v="0.98"/>
    <s v="Card"/>
    <s v="Morrisons"/>
    <x v="63"/>
    <x v="10"/>
    <s v="AM"/>
  </r>
  <r>
    <d v="2022-09-10T00:00:00"/>
    <s v="White wine"/>
    <n v="1"/>
    <n v="6"/>
    <n v="6"/>
    <s v="Card"/>
    <s v="Morrisons"/>
    <x v="63"/>
    <x v="10"/>
    <s v="AM"/>
  </r>
  <r>
    <d v="2022-09-11T00:00:00"/>
    <s v="Bus"/>
    <n v="2"/>
    <n v="1.65"/>
    <n v="3.3"/>
    <s v="Card"/>
    <s v="Tfl"/>
    <x v="11"/>
    <x v="0"/>
    <s v="AM"/>
  </r>
  <r>
    <d v="2022-09-11T00:00:00"/>
    <s v="Bus"/>
    <n v="2"/>
    <n v="1.65"/>
    <n v="3.3"/>
    <s v="Card"/>
    <s v="Tfl"/>
    <x v="11"/>
    <x v="0"/>
    <s v="MM"/>
  </r>
  <r>
    <d v="2022-09-11T00:00:00"/>
    <s v="Strawberry"/>
    <n v="1"/>
    <n v="1"/>
    <n v="1"/>
    <s v="Card"/>
    <s v="Market"/>
    <x v="19"/>
    <x v="1"/>
    <s v="MM"/>
  </r>
  <r>
    <d v="2022-09-11T00:00:00"/>
    <s v="Blueberry"/>
    <n v="1"/>
    <n v="1"/>
    <n v="1"/>
    <s v="Card"/>
    <s v="Market"/>
    <x v="19"/>
    <x v="1"/>
    <s v="MM"/>
  </r>
  <r>
    <d v="2022-09-11T00:00:00"/>
    <s v="Electric Blanket"/>
    <n v="1"/>
    <n v="15"/>
    <n v="15"/>
    <s v="Card"/>
    <s v="Amazon"/>
    <x v="39"/>
    <x v="9"/>
    <s v="MM"/>
  </r>
  <r>
    <d v="2022-09-11T00:00:00"/>
    <s v="Cheque for Driving license"/>
    <n v="1"/>
    <n v="43"/>
    <n v="43"/>
    <s v="Bank Transfer"/>
    <s v="DVLA"/>
    <x v="64"/>
    <x v="6"/>
    <s v="AM"/>
  </r>
  <r>
    <d v="2022-09-12T00:00:00"/>
    <s v="Bus"/>
    <n v="2"/>
    <n v="1.65"/>
    <n v="3.3"/>
    <s v="Card"/>
    <s v="Tfl"/>
    <x v="11"/>
    <x v="0"/>
    <s v="MM"/>
  </r>
  <r>
    <d v="2022-09-12T00:00:00"/>
    <s v="Bus"/>
    <n v="2"/>
    <n v="1.65"/>
    <n v="3.3"/>
    <s v="Card"/>
    <s v="Tfl"/>
    <x v="11"/>
    <x v="0"/>
    <s v="AM"/>
  </r>
  <r>
    <d v="2022-09-12T00:00:00"/>
    <s v="2ltr food storage 3pk"/>
    <n v="1"/>
    <n v="3"/>
    <n v="3"/>
    <s v="Card"/>
    <s v="Dunelm"/>
    <x v="39"/>
    <x v="9"/>
    <s v="AM"/>
  </r>
  <r>
    <d v="2022-09-12T00:00:00"/>
    <s v="Round Silicone Ice Cube Maker"/>
    <n v="1"/>
    <n v="6"/>
    <n v="6"/>
    <s v="Card"/>
    <s v="Dunelm"/>
    <x v="39"/>
    <x v="9"/>
    <s v="AM"/>
  </r>
  <r>
    <d v="2022-09-12T00:00:00"/>
    <s v="Mushroom fish ball"/>
    <n v="1"/>
    <n v="3.95"/>
    <n v="3.95"/>
    <s v="Card"/>
    <s v="Wing Yip"/>
    <x v="2"/>
    <x v="1"/>
    <s v="MM"/>
  </r>
  <r>
    <d v="2022-09-12T00:00:00"/>
    <s v="Udon noodles"/>
    <n v="1"/>
    <n v="3.75"/>
    <n v="3.75"/>
    <s v="Card"/>
    <s v="Wing Yip"/>
    <x v="15"/>
    <x v="1"/>
    <s v="MM"/>
  </r>
  <r>
    <d v="2022-09-12T00:00:00"/>
    <s v="Chicken bun"/>
    <n v="1"/>
    <n v="2.95"/>
    <n v="2.95"/>
    <s v="Card"/>
    <s v="Wing Yip"/>
    <x v="2"/>
    <x v="1"/>
    <s v="MM"/>
  </r>
  <r>
    <d v="2022-09-12T00:00:00"/>
    <s v="JiangXi vermicelli"/>
    <n v="1"/>
    <n v="1.4"/>
    <n v="1.4"/>
    <s v="Card"/>
    <s v="Wing Yip"/>
    <x v="15"/>
    <x v="1"/>
    <s v="MM"/>
  </r>
  <r>
    <d v="2022-09-12T00:00:00"/>
    <s v="Sieuw Mai Pork"/>
    <n v="1"/>
    <n v="6.95"/>
    <n v="6.95"/>
    <s v="Card"/>
    <s v="Wing Yip"/>
    <x v="2"/>
    <x v="1"/>
    <s v="MM"/>
  </r>
  <r>
    <d v="2022-09-12T00:00:00"/>
    <s v="Fishwell swt potato noodle"/>
    <n v="1"/>
    <n v="2.38"/>
    <n v="2.38"/>
    <s v="Card"/>
    <s v="Wing Yip"/>
    <x v="15"/>
    <x v="1"/>
    <s v="MM"/>
  </r>
  <r>
    <d v="2022-09-12T00:00:00"/>
    <s v="Wonton"/>
    <n v="1"/>
    <n v="6.95"/>
    <n v="6.95"/>
    <s v="Card"/>
    <s v="Wing Yip"/>
    <x v="2"/>
    <x v="1"/>
    <s v="MM"/>
  </r>
  <r>
    <d v="2022-09-12T00:00:00"/>
    <s v="Seafood Tofu"/>
    <n v="1"/>
    <n v="5.5"/>
    <n v="5.5"/>
    <s v="Card"/>
    <s v="Wing Yip"/>
    <x v="2"/>
    <x v="1"/>
    <s v="MM"/>
  </r>
  <r>
    <d v="2022-09-12T00:00:00"/>
    <s v="Fresh Pak Choi"/>
    <n v="1"/>
    <n v="2.97"/>
    <n v="2.97"/>
    <s v="Card"/>
    <s v="Wing Yip"/>
    <x v="1"/>
    <x v="1"/>
    <s v="MM"/>
  </r>
  <r>
    <d v="2022-09-12T00:00:00"/>
    <s v="Fried tofu"/>
    <n v="1"/>
    <n v="1.8"/>
    <n v="1.8"/>
    <s v="Card"/>
    <s v="Wing Yip"/>
    <x v="2"/>
    <x v="1"/>
    <s v="MM"/>
  </r>
  <r>
    <d v="2022-09-12T00:00:00"/>
    <s v="Imperial Rice Vermicelli"/>
    <n v="1"/>
    <n v="1.69"/>
    <n v="1.69"/>
    <s v="Card"/>
    <s v="Wing Yip"/>
    <x v="15"/>
    <x v="1"/>
    <s v="MM"/>
  </r>
  <r>
    <d v="2022-09-13T00:00:00"/>
    <s v="crème fraiche"/>
    <n v="1"/>
    <n v="1.1499999999999999"/>
    <n v="1.1499999999999999"/>
    <s v="Card"/>
    <s v="ASDA"/>
    <x v="31"/>
    <x v="1"/>
    <s v="MM"/>
  </r>
  <r>
    <d v="2022-09-13T00:00:00"/>
    <s v="Whipp Cream"/>
    <n v="1"/>
    <n v="1.25"/>
    <n v="1.25"/>
    <s v="Card"/>
    <s v="ASDA"/>
    <x v="52"/>
    <x v="1"/>
    <s v="MM"/>
  </r>
  <r>
    <d v="2022-09-13T00:00:00"/>
    <s v="Mushrooms"/>
    <n v="1"/>
    <n v="0.95"/>
    <n v="0.95"/>
    <s v="Card"/>
    <s v="ASDA"/>
    <x v="1"/>
    <x v="1"/>
    <s v="MM"/>
  </r>
  <r>
    <d v="2022-09-13T00:00:00"/>
    <s v="Brown Sugar"/>
    <n v="1"/>
    <n v="0.95"/>
    <n v="0.95"/>
    <s v="Card"/>
    <s v="ASDA"/>
    <x v="52"/>
    <x v="1"/>
    <s v="MM"/>
  </r>
  <r>
    <d v="2022-09-13T00:00:00"/>
    <s v="Crisps"/>
    <n v="1"/>
    <n v="1.5"/>
    <n v="1.5"/>
    <s v="Card"/>
    <s v="ASDA"/>
    <x v="4"/>
    <x v="1"/>
    <s v="MM"/>
  </r>
  <r>
    <d v="2022-09-13T00:00:00"/>
    <s v="Herbsspices"/>
    <n v="1"/>
    <n v="0.7"/>
    <n v="0.7"/>
    <s v="Card"/>
    <s v="ASDA"/>
    <x v="21"/>
    <x v="1"/>
    <s v="MM"/>
  </r>
  <r>
    <d v="2022-09-13T00:00:00"/>
    <s v="Vegetable Stock"/>
    <n v="1"/>
    <n v="0.6"/>
    <n v="0.6"/>
    <s v="Card"/>
    <s v="ASDA"/>
    <x v="21"/>
    <x v="1"/>
    <s v="MM"/>
  </r>
  <r>
    <d v="2022-09-13T00:00:00"/>
    <s v="Boudoir"/>
    <n v="1"/>
    <n v="0.95"/>
    <n v="0.95"/>
    <s v="Card"/>
    <s v="ASDA"/>
    <x v="52"/>
    <x v="1"/>
    <s v="MM"/>
  </r>
  <r>
    <d v="2022-09-13T00:00:00"/>
    <s v="Conti Cheese"/>
    <n v="1"/>
    <n v="1.5"/>
    <n v="1.5"/>
    <s v="Card"/>
    <s v="ASDA"/>
    <x v="52"/>
    <x v="1"/>
    <s v="MM"/>
  </r>
  <r>
    <d v="2022-09-13T00:00:00"/>
    <s v="Air Ticket (to Belfast)"/>
    <n v="1"/>
    <n v="121.44"/>
    <n v="121.44"/>
    <s v="Card"/>
    <s v="Easy Jet"/>
    <x v="65"/>
    <x v="12"/>
    <s v="MM"/>
  </r>
  <r>
    <d v="2022-09-13T00:00:00"/>
    <s v="Airbnb (Belfast 3days)"/>
    <n v="1"/>
    <n v="150"/>
    <n v="150"/>
    <s v="Card"/>
    <s v="Airbnb"/>
    <x v="66"/>
    <x v="12"/>
    <s v="MM"/>
  </r>
  <r>
    <d v="2022-09-14T00:00:00"/>
    <s v="Lunch"/>
    <n v="1"/>
    <n v="17.600000000000001"/>
    <n v="17.600000000000001"/>
    <s v="Bank Transfer"/>
    <s v="N/A"/>
    <x v="13"/>
    <x v="4"/>
    <s v="AM"/>
  </r>
  <r>
    <d v="2022-09-14T00:00:00"/>
    <s v="Mahjong"/>
    <n v="1"/>
    <n v="30"/>
    <n v="30"/>
    <s v="Bank Transfer"/>
    <s v="N/A"/>
    <x v="63"/>
    <x v="10"/>
    <s v="AM"/>
  </r>
  <r>
    <d v="2022-09-14T00:00:00"/>
    <s v="Online Course"/>
    <n v="1"/>
    <n v="16.989999999999998"/>
    <n v="16.989999999999998"/>
    <s v="Card"/>
    <s v="Udemy"/>
    <x v="23"/>
    <x v="6"/>
    <s v="AM"/>
  </r>
  <r>
    <d v="2022-09-15T00:00:00"/>
    <s v="Cucumber"/>
    <n v="1"/>
    <n v="0.69"/>
    <n v="0.69"/>
    <s v="Card"/>
    <s v="Morrisons"/>
    <x v="1"/>
    <x v="1"/>
    <s v="AM"/>
  </r>
  <r>
    <d v="2022-09-15T00:00:00"/>
    <s v="Ginger"/>
    <n v="1"/>
    <n v="0.91"/>
    <n v="0.91"/>
    <s v="Card"/>
    <s v="Morrisons"/>
    <x v="1"/>
    <x v="1"/>
    <s v="AM"/>
  </r>
  <r>
    <d v="2022-09-15T00:00:00"/>
    <s v="Deep pan Pizza"/>
    <n v="1"/>
    <n v="0.89"/>
    <n v="0.89"/>
    <s v="Card"/>
    <s v="ALDI"/>
    <x v="2"/>
    <x v="1"/>
    <s v="AM"/>
  </r>
  <r>
    <d v="2022-09-15T00:00:00"/>
    <s v="Chicken Legs"/>
    <n v="1"/>
    <n v="1.99"/>
    <n v="1.99"/>
    <s v="Card"/>
    <s v="ALDI"/>
    <x v="7"/>
    <x v="1"/>
    <s v="AM"/>
  </r>
  <r>
    <d v="2022-09-15T00:00:00"/>
    <s v="Chicken Wings"/>
    <n v="1"/>
    <n v="1.99"/>
    <n v="1.99"/>
    <s v="Card"/>
    <s v="ALDI"/>
    <x v="7"/>
    <x v="1"/>
    <s v="AM"/>
  </r>
  <r>
    <d v="2022-09-15T00:00:00"/>
    <s v="Spring Onions"/>
    <n v="1"/>
    <n v="0.49"/>
    <n v="0.49"/>
    <s v="Card"/>
    <s v="ALDI"/>
    <x v="1"/>
    <x v="1"/>
    <s v="AM"/>
  </r>
  <r>
    <d v="2022-09-15T00:00:00"/>
    <s v="Beansprouts"/>
    <n v="1"/>
    <n v="0.95"/>
    <n v="0.95"/>
    <s v="Card"/>
    <s v="ALDI"/>
    <x v="1"/>
    <x v="1"/>
    <s v="AM"/>
  </r>
  <r>
    <d v="2022-09-15T00:00:00"/>
    <s v="Rice Wine"/>
    <n v="1"/>
    <n v="2"/>
    <n v="2"/>
    <s v="Card"/>
    <s v="Morrisons"/>
    <x v="31"/>
    <x v="1"/>
    <s v="AM"/>
  </r>
  <r>
    <d v="2022-09-15T00:00:00"/>
    <s v="Seasame seeds"/>
    <n v="1"/>
    <n v="1.1499999999999999"/>
    <n v="1.1499999999999999"/>
    <s v="Card"/>
    <s v="Morrisons"/>
    <x v="21"/>
    <x v="1"/>
    <s v="AM"/>
  </r>
  <r>
    <d v="2022-09-15T00:00:00"/>
    <s v="Pork Mince"/>
    <n v="1"/>
    <n v="2.19"/>
    <n v="2.19"/>
    <s v="Card"/>
    <s v="Morrisons"/>
    <x v="7"/>
    <x v="1"/>
    <s v="AM"/>
  </r>
  <r>
    <d v="2022-09-15T00:00:00"/>
    <s v="Stuffed Pork Ball"/>
    <n v="1"/>
    <n v="6.65"/>
    <n v="6.65"/>
    <s v="Card"/>
    <s v="Loon Fung"/>
    <x v="2"/>
    <x v="1"/>
    <s v="AM"/>
  </r>
  <r>
    <d v="2022-09-16T00:00:00"/>
    <s v="Kendermanns Riesling"/>
    <n v="1"/>
    <n v="8.5"/>
    <n v="8.5"/>
    <s v="Card"/>
    <s v="Morrisons"/>
    <x v="3"/>
    <x v="1"/>
    <s v="AM"/>
  </r>
  <r>
    <d v="2022-09-16T00:00:00"/>
    <s v="Tube"/>
    <n v="1"/>
    <n v="4.5999999999999996"/>
    <n v="4.5999999999999996"/>
    <s v="Oyster Card"/>
    <s v="Tfl"/>
    <x v="12"/>
    <x v="0"/>
    <s v="AM"/>
  </r>
  <r>
    <d v="2022-09-16T00:00:00"/>
    <s v="Tube"/>
    <n v="1"/>
    <n v="4.5999999999999996"/>
    <n v="4.5999999999999996"/>
    <s v="Oyster Card"/>
    <s v="Tfl"/>
    <x v="12"/>
    <x v="0"/>
    <s v="MM"/>
  </r>
  <r>
    <d v="2022-09-16T00:00:00"/>
    <s v="Dinner"/>
    <n v="1"/>
    <n v="20.95"/>
    <n v="20.95"/>
    <s v="Card"/>
    <s v="Seoul Bird"/>
    <x v="67"/>
    <x v="4"/>
    <s v="AM"/>
  </r>
  <r>
    <d v="2022-09-16T00:00:00"/>
    <s v="Tube"/>
    <n v="1"/>
    <n v="2.0499999999999998"/>
    <n v="2.0499999999999998"/>
    <s v="Oyster Card"/>
    <s v="Tfl"/>
    <x v="12"/>
    <x v="0"/>
    <s v="AM"/>
  </r>
  <r>
    <d v="2022-09-16T00:00:00"/>
    <s v="Tube"/>
    <n v="1"/>
    <n v="2.0499999999999998"/>
    <n v="2.0499999999999998"/>
    <s v="Oyster Card"/>
    <s v="Tfl"/>
    <x v="12"/>
    <x v="0"/>
    <s v="MM"/>
  </r>
  <r>
    <d v="2022-09-17T00:00:00"/>
    <s v="Train ticket (to StAlbans)"/>
    <n v="1"/>
    <n v="4.75"/>
    <n v="4.75"/>
    <s v="Card"/>
    <s v="ThamesLink"/>
    <x v="50"/>
    <x v="0"/>
    <s v="AM"/>
  </r>
  <r>
    <d v="2022-09-17T00:00:00"/>
    <s v="Train ticket(to StAlbans)"/>
    <n v="1"/>
    <n v="4.75"/>
    <n v="4.75"/>
    <s v="Card"/>
    <s v="ThamesLink"/>
    <x v="50"/>
    <x v="0"/>
    <s v="MM"/>
  </r>
  <r>
    <d v="2022-09-17T00:00:00"/>
    <s v="Lunch"/>
    <n v="1"/>
    <n v="33.82"/>
    <n v="33.82"/>
    <s v="Card"/>
    <s v="The Waffle House"/>
    <x v="17"/>
    <x v="4"/>
    <s v="AM"/>
  </r>
  <r>
    <d v="2022-09-17T00:00:00"/>
    <s v="Grapes"/>
    <n v="1"/>
    <n v="1.27"/>
    <n v="1.27"/>
    <s v="Card"/>
    <s v="Sainsbury's"/>
    <x v="19"/>
    <x v="1"/>
    <s v="MM"/>
  </r>
  <r>
    <d v="2022-09-17T00:00:00"/>
    <s v="Linguine"/>
    <n v="1"/>
    <n v="0.85"/>
    <n v="0.85"/>
    <s v="Card"/>
    <s v="Sainsbury's"/>
    <x v="15"/>
    <x v="1"/>
    <s v="MM"/>
  </r>
  <r>
    <d v="2022-09-17T00:00:00"/>
    <s v="Foxs Biscuits"/>
    <n v="1"/>
    <n v="1.25"/>
    <n v="1.25"/>
    <s v="Card"/>
    <s v="Sainsbury's"/>
    <x v="4"/>
    <x v="1"/>
    <s v="MM"/>
  </r>
  <r>
    <d v="2022-09-17T00:00:00"/>
    <s v="Nong Shim Ramyun"/>
    <n v="1"/>
    <n v="4.0999999999999996"/>
    <n v="4.0999999999999996"/>
    <s v="Card"/>
    <s v="Sainsbury's"/>
    <x v="29"/>
    <x v="1"/>
    <s v="MM"/>
  </r>
  <r>
    <d v="2022-09-17T00:00:00"/>
    <s v="Sweet chilli grills"/>
    <n v="1"/>
    <n v="0.65"/>
    <n v="0.65"/>
    <s v="Card"/>
    <s v="Sainsbury's"/>
    <x v="4"/>
    <x v="1"/>
    <s v="MM"/>
  </r>
  <r>
    <d v="2022-09-17T00:00:00"/>
    <s v="Gousto"/>
    <n v="1"/>
    <n v="8.24"/>
    <n v="8.24"/>
    <s v="Card"/>
    <s v="Gousto"/>
    <x v="9"/>
    <x v="1"/>
    <s v="MM"/>
  </r>
  <r>
    <d v="2022-09-18T00:00:00"/>
    <s v="Tube"/>
    <n v="2"/>
    <n v="2.2999999999999998"/>
    <n v="4.5999999999999996"/>
    <s v="Oyster Card"/>
    <s v="Tfl"/>
    <x v="12"/>
    <x v="0"/>
    <s v="AM"/>
  </r>
  <r>
    <d v="2022-09-18T00:00:00"/>
    <s v="Tube"/>
    <n v="2"/>
    <n v="2.2999999999999998"/>
    <n v="4.5999999999999996"/>
    <s v="Oyster Card"/>
    <s v="Tfl"/>
    <x v="12"/>
    <x v="0"/>
    <s v="MM"/>
  </r>
  <r>
    <d v="2022-09-18T00:00:00"/>
    <s v="Tennis Racket"/>
    <n v="2"/>
    <n v="10"/>
    <n v="20"/>
    <s v="Cash"/>
    <s v="GumTree"/>
    <x v="44"/>
    <x v="6"/>
    <s v="MM"/>
  </r>
  <r>
    <d v="2022-09-18T00:00:00"/>
    <s v="Tennis ball 6pc"/>
    <n v="1"/>
    <n v="5.75"/>
    <n v="5.75"/>
    <s v="Card"/>
    <s v="Sport Direct"/>
    <x v="44"/>
    <x v="6"/>
    <s v="MM"/>
  </r>
  <r>
    <d v="2022-09-18T00:00:00"/>
    <s v="ChipolataSausages"/>
    <n v="1"/>
    <n v="1.5299999999999998"/>
    <n v="1.5299999999999998"/>
    <s v="Card"/>
    <s v="LIDL"/>
    <x v="2"/>
    <x v="1"/>
    <s v="MM"/>
  </r>
  <r>
    <d v="2022-09-18T00:00:00"/>
    <s v="Riesling Mosel"/>
    <n v="1"/>
    <n v="4.99"/>
    <n v="4.99"/>
    <s v="Card"/>
    <s v="LIDL"/>
    <x v="3"/>
    <x v="1"/>
    <s v="MM"/>
  </r>
  <r>
    <d v="2022-09-18T00:00:00"/>
    <s v="Chocolate Cookies"/>
    <n v="2"/>
    <n v="0.89"/>
    <n v="1.78"/>
    <s v="Card"/>
    <s v="LIDL"/>
    <x v="4"/>
    <x v="1"/>
    <s v="MM"/>
  </r>
  <r>
    <d v="2022-09-18T00:00:00"/>
    <s v="Milk Choc Butter Bis"/>
    <n v="2"/>
    <n v="0.89"/>
    <n v="1.78"/>
    <s v="Card"/>
    <s v="LIDL"/>
    <x v="4"/>
    <x v="1"/>
    <s v="MM"/>
  </r>
  <r>
    <d v="2022-09-18T00:00:00"/>
    <s v="Caramel Biscuit Bar"/>
    <n v="1"/>
    <n v="0.79"/>
    <n v="0.79"/>
    <s v="Card"/>
    <s v="LIDL"/>
    <x v="4"/>
    <x v="1"/>
    <s v="MM"/>
  </r>
  <r>
    <d v="2022-09-18T00:00:00"/>
    <s v="Honey peanuts"/>
    <n v="1"/>
    <n v="0.85"/>
    <n v="0.85"/>
    <s v="Card"/>
    <s v="LIDL"/>
    <x v="4"/>
    <x v="1"/>
    <s v="MM"/>
  </r>
  <r>
    <d v="2022-09-18T00:00:00"/>
    <s v="Peeled Tomatoes"/>
    <n v="1"/>
    <n v="0.4"/>
    <n v="0.4"/>
    <s v="Card"/>
    <s v="LIDL"/>
    <x v="46"/>
    <x v="1"/>
    <s v="MM"/>
  </r>
  <r>
    <d v="2022-09-18T00:00:00"/>
    <s v="Dinner"/>
    <n v="1"/>
    <n v="15.5"/>
    <n v="15.5"/>
    <s v="Card"/>
    <s v="ChickenLand"/>
    <x v="13"/>
    <x v="4"/>
    <s v="MM"/>
  </r>
  <r>
    <d v="2022-09-18T00:00:00"/>
    <s v="Skincare"/>
    <n v="1"/>
    <n v="26.12"/>
    <n v="26.12"/>
    <s v="Card"/>
    <s v="LookFantastic"/>
    <x v="45"/>
    <x v="3"/>
    <s v="MM"/>
  </r>
  <r>
    <d v="2022-09-20T00:00:00"/>
    <s v="Lemons"/>
    <n v="1"/>
    <n v="0.5"/>
    <n v="0.5"/>
    <s v="Card"/>
    <s v="ALDI"/>
    <x v="19"/>
    <x v="1"/>
    <s v="MM"/>
  </r>
  <r>
    <d v="2022-09-20T00:00:00"/>
    <s v="Handwash"/>
    <n v="1"/>
    <n v="0.69"/>
    <n v="0.69"/>
    <s v="Card"/>
    <s v="ALDI"/>
    <x v="33"/>
    <x v="9"/>
    <s v="MM"/>
  </r>
  <r>
    <d v="2022-09-20T00:00:00"/>
    <s v="Sourdough"/>
    <n v="1"/>
    <n v="1.39"/>
    <n v="1.39"/>
    <s v="Card"/>
    <s v="ALDI"/>
    <x v="6"/>
    <x v="1"/>
    <s v="MM"/>
  </r>
  <r>
    <d v="2022-09-20T00:00:00"/>
    <s v="Orange"/>
    <n v="1"/>
    <n v="1.79"/>
    <n v="1.79"/>
    <s v="Card"/>
    <s v="ALDI"/>
    <x v="19"/>
    <x v="1"/>
    <s v="MM"/>
  </r>
  <r>
    <d v="2022-09-20T00:00:00"/>
    <s v="Family Handwash"/>
    <n v="1"/>
    <n v="0.55000000000000004"/>
    <n v="0.55000000000000004"/>
    <s v="Card"/>
    <s v="ALDI"/>
    <x v="33"/>
    <x v="9"/>
    <s v="MM"/>
  </r>
  <r>
    <d v="2022-09-20T00:00:00"/>
    <s v="Family Hair Care"/>
    <n v="1"/>
    <n v="0.69"/>
    <n v="0.69"/>
    <s v="Card"/>
    <s v="ALDI"/>
    <x v="8"/>
    <x v="3"/>
    <s v="MM"/>
  </r>
  <r>
    <d v="2022-09-20T00:00:00"/>
    <s v="Flavrd Still Water"/>
    <n v="1"/>
    <n v="0.45"/>
    <n v="0.45"/>
    <s v="Card"/>
    <s v="ALDI"/>
    <x v="3"/>
    <x v="1"/>
    <s v="MM"/>
  </r>
  <r>
    <d v="2022-09-22T00:00:00"/>
    <s v="Wilko Liquid DW"/>
    <n v="3"/>
    <n v="0.83333333333333337"/>
    <n v="2.5"/>
    <s v="Card"/>
    <s v="Wilko"/>
    <x v="33"/>
    <x v="9"/>
    <s v="MM"/>
  </r>
  <r>
    <d v="2022-09-22T00:00:00"/>
    <s v="Raid Ant Bait"/>
    <n v="1"/>
    <n v="3.5"/>
    <n v="3.5"/>
    <s v="Card"/>
    <s v="Wilko"/>
    <x v="33"/>
    <x v="9"/>
    <s v="MM"/>
  </r>
  <r>
    <d v="2022-09-22T00:00:00"/>
    <s v="Mens Charc Face"/>
    <n v="1"/>
    <n v="2.1"/>
    <n v="2.1"/>
    <s v="Card"/>
    <s v="Wilko"/>
    <x v="45"/>
    <x v="3"/>
    <s v="MM"/>
  </r>
  <r>
    <d v="2022-09-22T00:00:00"/>
    <s v="Cabbage sweetheart"/>
    <n v="1"/>
    <n v="0.55000000000000004"/>
    <n v="0.55000000000000004"/>
    <s v="Card"/>
    <s v="ALDI"/>
    <x v="1"/>
    <x v="1"/>
    <s v="MM"/>
  </r>
  <r>
    <d v="2022-09-22T00:00:00"/>
    <s v="Pasta Penne 500g"/>
    <n v="1"/>
    <n v="0.69"/>
    <n v="0.69"/>
    <s v="Card"/>
    <s v="ALDI"/>
    <x v="15"/>
    <x v="1"/>
    <s v="MM"/>
  </r>
  <r>
    <d v="2022-09-22T00:00:00"/>
    <s v="Lemons"/>
    <n v="1"/>
    <n v="0.5"/>
    <n v="0.5"/>
    <s v="Card"/>
    <s v="ALDI"/>
    <x v="19"/>
    <x v="1"/>
    <s v="MM"/>
  </r>
  <r>
    <d v="2022-09-22T00:00:00"/>
    <s v="Vegan Rolls"/>
    <n v="1"/>
    <n v="1.19"/>
    <n v="1.19"/>
    <s v="Card"/>
    <s v="ALDI"/>
    <x v="2"/>
    <x v="1"/>
    <s v="MM"/>
  </r>
  <r>
    <d v="2022-09-22T00:00:00"/>
    <s v="Seafood Sticks"/>
    <n v="1"/>
    <n v="0.79"/>
    <n v="0.79"/>
    <s v="Card"/>
    <s v="ALDI"/>
    <x v="2"/>
    <x v="1"/>
    <s v="MM"/>
  </r>
  <r>
    <d v="2022-09-22T00:00:00"/>
    <s v="Vegetable Lattices"/>
    <n v="1"/>
    <n v="1.59"/>
    <n v="1.59"/>
    <s v="Card"/>
    <s v="ALDI"/>
    <x v="2"/>
    <x v="1"/>
    <s v="MM"/>
  </r>
  <r>
    <d v="2022-09-22T00:00:00"/>
    <s v="Pies 4 pk 600g"/>
    <n v="1"/>
    <n v="1.89"/>
    <n v="1.89"/>
    <s v="Card"/>
    <s v="ALDI"/>
    <x v="2"/>
    <x v="1"/>
    <s v="MM"/>
  </r>
  <r>
    <d v="2022-09-22T00:00:00"/>
    <s v="Posting D1 form (Special D by 1)"/>
    <n v="1"/>
    <n v="6.85"/>
    <n v="6.85"/>
    <s v="Card"/>
    <s v="Post Office"/>
    <x v="68"/>
    <x v="6"/>
    <s v="AM"/>
  </r>
  <r>
    <d v="2022-09-23T00:00:00"/>
    <s v="Tube"/>
    <n v="2"/>
    <n v="2.0499999999999998"/>
    <n v="4.0999999999999996"/>
    <s v="Oyster Card"/>
    <s v="Tfl"/>
    <x v="12"/>
    <x v="0"/>
    <s v="AM"/>
  </r>
  <r>
    <d v="2022-09-23T00:00:00"/>
    <s v="Lunch"/>
    <n v="1"/>
    <n v="22"/>
    <n v="22"/>
    <s v="Bank Transfer"/>
    <s v="Windmill"/>
    <x v="17"/>
    <x v="4"/>
    <s v="AM"/>
  </r>
  <r>
    <d v="2022-09-23T00:00:00"/>
    <s v="Hello fresh"/>
    <n v="1"/>
    <n v="4.99"/>
    <n v="4.99"/>
    <s v="Card"/>
    <s v="Hello fresh"/>
    <x v="9"/>
    <x v="1"/>
    <s v="AM"/>
  </r>
  <r>
    <d v="2022-09-23T00:00:00"/>
    <s v="Skincare"/>
    <n v="1"/>
    <n v="19.54"/>
    <n v="19.54"/>
    <s v="Card"/>
    <s v="Glamstar"/>
    <x v="45"/>
    <x v="3"/>
    <s v="MM"/>
  </r>
  <r>
    <d v="2022-09-24T00:00:00"/>
    <s v="Train to Bristol (4ppl)"/>
    <n v="1"/>
    <n v="179.39"/>
    <n v="179.39"/>
    <s v="Card"/>
    <s v="Trainline"/>
    <x v="50"/>
    <x v="0"/>
    <s v="MM"/>
  </r>
  <r>
    <d v="2022-09-24T00:00:00"/>
    <s v="Uber"/>
    <n v="1"/>
    <n v="10.15"/>
    <n v="10.15"/>
    <s v="Card"/>
    <s v="Uber"/>
    <x v="0"/>
    <x v="0"/>
    <s v="MM"/>
  </r>
  <r>
    <d v="2022-09-24T00:00:00"/>
    <s v="Too good to go"/>
    <n v="1"/>
    <n v="3.99"/>
    <n v="3.99"/>
    <s v="Card"/>
    <s v="FCB Coffee"/>
    <x v="16"/>
    <x v="1"/>
    <s v="MM"/>
  </r>
  <r>
    <d v="2022-09-24T00:00:00"/>
    <s v="Meet fresh"/>
    <n v="1"/>
    <n v="9.8000000000000007"/>
    <n v="9.8000000000000007"/>
    <s v="Card"/>
    <s v="Meet fresh"/>
    <x v="10"/>
    <x v="4"/>
    <s v="MM"/>
  </r>
  <r>
    <d v="2022-09-24T00:00:00"/>
    <s v="Tube"/>
    <n v="2"/>
    <n v="2.0499999999999998"/>
    <n v="4.0999999999999996"/>
    <s v="Oyster Card"/>
    <s v="Tfl"/>
    <x v="12"/>
    <x v="0"/>
    <s v="MM"/>
  </r>
  <r>
    <d v="2022-09-24T00:00:00"/>
    <s v="Tube"/>
    <n v="2"/>
    <n v="2.0499999999999998"/>
    <n v="4.0999999999999996"/>
    <s v="Oyster Card"/>
    <s v="Tfl"/>
    <x v="12"/>
    <x v="0"/>
    <s v="AM"/>
  </r>
  <r>
    <d v="2022-09-24T00:00:00"/>
    <s v="Tube"/>
    <n v="1"/>
    <n v="1.65"/>
    <n v="1.65"/>
    <s v="Oyster Card"/>
    <s v="Tfl"/>
    <x v="12"/>
    <x v="0"/>
    <s v="MM"/>
  </r>
  <r>
    <d v="2022-09-24T00:00:00"/>
    <s v="Tube"/>
    <n v="1"/>
    <n v="1.65"/>
    <n v="1.65"/>
    <s v="Oyster Card"/>
    <s v="Tfl"/>
    <x v="12"/>
    <x v="0"/>
    <s v="AM"/>
  </r>
  <r>
    <d v="2022-09-25T00:00:00"/>
    <s v="Mushrooms"/>
    <n v="2"/>
    <n v="0.89"/>
    <n v="1.78"/>
    <s v="Card"/>
    <s v="ALDI"/>
    <x v="1"/>
    <x v="1"/>
    <s v="AM"/>
  </r>
  <r>
    <d v="2022-09-25T00:00:00"/>
    <s v="Bacon Lardons"/>
    <n v="1"/>
    <n v="1.79"/>
    <n v="1.79"/>
    <s v="Card"/>
    <s v="ALDI"/>
    <x v="7"/>
    <x v="1"/>
    <s v="AM"/>
  </r>
  <r>
    <d v="2022-09-25T00:00:00"/>
    <s v="Ham cheese platter"/>
    <n v="1"/>
    <n v="1.79"/>
    <n v="1.79"/>
    <s v="Card"/>
    <s v="ALDI"/>
    <x v="4"/>
    <x v="1"/>
    <s v="AM"/>
  </r>
  <r>
    <d v="2022-09-25T00:00:00"/>
    <s v="Brussel Sprouts"/>
    <n v="1"/>
    <n v="0.95"/>
    <n v="0.95"/>
    <s v="Card"/>
    <s v="ALDI"/>
    <x v="1"/>
    <x v="1"/>
    <s v="AM"/>
  </r>
  <r>
    <d v="2022-09-25T00:00:00"/>
    <s v="Rosemary crackers"/>
    <n v="1"/>
    <n v="1.29"/>
    <n v="1.29"/>
    <s v="Card"/>
    <s v="Morrisons"/>
    <x v="4"/>
    <x v="1"/>
    <s v="AM"/>
  </r>
  <r>
    <d v="2022-09-25T00:00:00"/>
    <s v="Crumpton Oaks"/>
    <n v="1"/>
    <n v="2.1"/>
    <n v="2.1"/>
    <s v="Card"/>
    <s v="Morrisons"/>
    <x v="3"/>
    <x v="1"/>
    <s v="AM"/>
  </r>
  <r>
    <d v="2022-09-25T00:00:00"/>
    <s v="Crème fraiche"/>
    <n v="1"/>
    <n v="1.2"/>
    <n v="1.2"/>
    <s v="Card"/>
    <s v="Morrisons"/>
    <x v="52"/>
    <x v="1"/>
    <s v="AM"/>
  </r>
  <r>
    <d v="2022-09-25T00:00:00"/>
    <s v="Linguine"/>
    <n v="2"/>
    <n v="0.75"/>
    <n v="1.5"/>
    <s v="Card"/>
    <s v="Morrisons"/>
    <x v="15"/>
    <x v="1"/>
    <s v="AM"/>
  </r>
  <r>
    <d v="2022-09-25T00:00:00"/>
    <s v="Sim card"/>
    <n v="1"/>
    <n v="10"/>
    <n v="10"/>
    <s v="Card"/>
    <s v="Voxi"/>
    <x v="26"/>
    <x v="7"/>
    <s v="MM"/>
  </r>
  <r>
    <d v="2022-09-25T00:00:00"/>
    <s v="Sim card"/>
    <n v="1"/>
    <n v="10"/>
    <n v="10"/>
    <s v="Card"/>
    <s v="Voxi"/>
    <x v="26"/>
    <x v="7"/>
    <s v="AM"/>
  </r>
  <r>
    <d v="2022-09-26T00:00:00"/>
    <s v="Council tax"/>
    <n v="1"/>
    <n v="147.16999999999999"/>
    <n v="147.16999999999999"/>
    <s v="Card"/>
    <s v="Council"/>
    <x v="69"/>
    <x v="7"/>
    <s v="MM"/>
  </r>
  <r>
    <d v="2022-09-26T00:00:00"/>
    <s v="Gift card"/>
    <n v="1"/>
    <n v="0.95"/>
    <n v="0.95"/>
    <s v="Card"/>
    <s v="Moonpig"/>
    <x v="58"/>
    <x v="6"/>
    <s v="MM"/>
  </r>
  <r>
    <d v="2022-09-27T00:00:00"/>
    <s v="Hello fresh"/>
    <n v="1"/>
    <n v="14.99"/>
    <n v="14.99"/>
    <s v="Card"/>
    <s v="Hello fresh"/>
    <x v="9"/>
    <x v="1"/>
    <s v="MM"/>
  </r>
  <r>
    <d v="2022-09-29T00:00:00"/>
    <s v="Tube"/>
    <n v="2"/>
    <n v="2.0499999999999998"/>
    <n v="4.0999999999999996"/>
    <s v="Oyster Card"/>
    <s v="Tfl"/>
    <x v="12"/>
    <x v="0"/>
    <s v="MM"/>
  </r>
  <r>
    <d v="2022-09-29T00:00:00"/>
    <s v="Tube"/>
    <n v="2"/>
    <n v="2.0499999999999998"/>
    <n v="4.0999999999999996"/>
    <s v="Oyster Card"/>
    <s v="Tfl"/>
    <x v="12"/>
    <x v="0"/>
    <s v="AM"/>
  </r>
  <r>
    <d v="2022-09-29T00:00:00"/>
    <s v="Tube"/>
    <n v="1"/>
    <n v="2.5"/>
    <n v="2.5"/>
    <s v="Oyster Card"/>
    <s v="Tfl"/>
    <x v="12"/>
    <x v="0"/>
    <s v="MM"/>
  </r>
  <r>
    <d v="2022-09-29T00:00:00"/>
    <s v="Tube"/>
    <n v="1"/>
    <n v="2.5"/>
    <n v="2.5"/>
    <s v="Oyster Card"/>
    <s v="Tfl"/>
    <x v="12"/>
    <x v="0"/>
    <s v="AM"/>
  </r>
  <r>
    <d v="2022-09-29T00:00:00"/>
    <s v="Mens activewear"/>
    <n v="1"/>
    <n v="14.99"/>
    <n v="14.99"/>
    <s v="Card"/>
    <s v="TK Maxx"/>
    <x v="20"/>
    <x v="5"/>
    <s v="AM"/>
  </r>
  <r>
    <d v="2022-09-29T00:00:00"/>
    <s v="Dinner"/>
    <n v="1"/>
    <n v="38.5"/>
    <n v="38.5"/>
    <s v="Card"/>
    <s v="Fish!"/>
    <x v="17"/>
    <x v="4"/>
    <s v="AM"/>
  </r>
  <r>
    <d v="2022-09-29T00:00:00"/>
    <s v="Dinner"/>
    <n v="1"/>
    <n v="38.5"/>
    <n v="38.5"/>
    <s v="Card"/>
    <s v="Fish!"/>
    <x v="17"/>
    <x v="4"/>
    <s v="MM"/>
  </r>
  <r>
    <d v="2022-09-30T00:00:00"/>
    <s v="Hair cut"/>
    <n v="1"/>
    <n v="15"/>
    <n v="15"/>
    <s v="Cash"/>
    <s v="Instyle"/>
    <x v="24"/>
    <x v="6"/>
    <s v="AM"/>
  </r>
  <r>
    <d v="2022-09-30T00:00:00"/>
    <s v="Habenero Toritl"/>
    <n v="1"/>
    <n v="1.25"/>
    <n v="1.25"/>
    <s v="Gift Card"/>
    <s v="M&amp;S"/>
    <x v="4"/>
    <x v="1"/>
    <s v="MM"/>
  </r>
  <r>
    <d v="2022-09-30T00:00:00"/>
    <s v="Medm Egg Noodle"/>
    <n v="1"/>
    <n v="1.05"/>
    <n v="1.05"/>
    <s v="Gift Card"/>
    <s v="M&amp;S"/>
    <x v="15"/>
    <x v="1"/>
    <s v="MM"/>
  </r>
  <r>
    <d v="2022-09-30T00:00:00"/>
    <s v="Toothpaste"/>
    <n v="2"/>
    <n v="0.9"/>
    <n v="1.8"/>
    <s v="Card"/>
    <s v="Wilko"/>
    <x v="8"/>
    <x v="3"/>
    <s v="AM"/>
  </r>
  <r>
    <d v="2022-09-30T00:00:00"/>
    <s v="Cola ZX 2L"/>
    <n v="1"/>
    <n v="0.49"/>
    <n v="0.49"/>
    <s v="Card"/>
    <s v="ALDI"/>
    <x v="3"/>
    <x v="1"/>
    <s v="MM"/>
  </r>
  <r>
    <d v="2022-09-30T00:00:00"/>
    <s v="Croissants"/>
    <n v="1"/>
    <n v="1.69"/>
    <n v="1.69"/>
    <s v="Card"/>
    <s v="ALDI"/>
    <x v="16"/>
    <x v="1"/>
    <s v="MM"/>
  </r>
  <r>
    <d v="2022-09-30T00:00:00"/>
    <s v="Shower gel"/>
    <n v="1"/>
    <n v="1.89"/>
    <n v="1.89"/>
    <s v="Card"/>
    <s v="ALDI"/>
    <x v="8"/>
    <x v="3"/>
    <s v="MM"/>
  </r>
  <r>
    <d v="2022-09-30T00:00:00"/>
    <s v="Strawberry milk 1L"/>
    <n v="1"/>
    <n v="1.05"/>
    <n v="1.05"/>
    <s v="Card"/>
    <s v="ALDI"/>
    <x v="6"/>
    <x v="1"/>
    <s v="MM"/>
  </r>
  <r>
    <d v="2022-09-30T00:00:00"/>
    <s v="Cheese Masc"/>
    <n v="1"/>
    <n v="1.0900000000000001"/>
    <n v="1.0900000000000001"/>
    <s v="Card"/>
    <s v="ALDI"/>
    <x v="52"/>
    <x v="1"/>
    <s v="MM"/>
  </r>
  <r>
    <d v="2022-09-30T00:00:00"/>
    <s v="Cream Double 300ml"/>
    <n v="1"/>
    <n v="1.0900000000000001"/>
    <n v="1.0900000000000001"/>
    <s v="Card"/>
    <s v="ALDI"/>
    <x v="52"/>
    <x v="1"/>
    <s v="MM"/>
  </r>
  <r>
    <d v="2022-09-30T00:00:00"/>
    <s v="Lemons"/>
    <n v="2"/>
    <n v="0.5"/>
    <n v="1"/>
    <s v="Card"/>
    <s v="ALDI"/>
    <x v="19"/>
    <x v="1"/>
    <s v="MM"/>
  </r>
  <r>
    <d v="2022-09-30T00:00:00"/>
    <s v="Walkers"/>
    <n v="1"/>
    <n v="1.25"/>
    <n v="1.25"/>
    <s v="Card"/>
    <s v="ASDA"/>
    <x v="63"/>
    <x v="10"/>
    <s v="AM"/>
  </r>
  <r>
    <d v="2022-09-30T00:00:00"/>
    <s v="Chips"/>
    <n v="1"/>
    <n v="1.65"/>
    <n v="1.65"/>
    <s v="Card"/>
    <s v="ASDA"/>
    <x v="63"/>
    <x v="10"/>
    <s v="AM"/>
  </r>
  <r>
    <d v="2022-09-30T00:00:00"/>
    <s v="Boudoir"/>
    <n v="1"/>
    <n v="0.95"/>
    <n v="0.95"/>
    <s v="Card"/>
    <s v="ASDA"/>
    <x v="52"/>
    <x v="1"/>
    <s v="AM"/>
  </r>
  <r>
    <d v="2022-09-30T00:00:00"/>
    <s v="Biscuits"/>
    <n v="2"/>
    <n v="1"/>
    <n v="2"/>
    <s v="Card"/>
    <s v="ASDA"/>
    <x v="63"/>
    <x v="10"/>
    <s v="AM"/>
  </r>
  <r>
    <d v="2022-09-30T00:00:00"/>
    <s v="Mushrooms"/>
    <n v="1"/>
    <n v="0.95"/>
    <n v="0.95"/>
    <s v="Card"/>
    <s v="ASDA"/>
    <x v="1"/>
    <x v="1"/>
    <s v="AM"/>
  </r>
  <r>
    <d v="2022-09-30T00:00:00"/>
    <s v="Donuts"/>
    <n v="1"/>
    <n v="7.95"/>
    <n v="7.95"/>
    <s v="Card"/>
    <s v="ASDA"/>
    <x v="10"/>
    <x v="4"/>
    <s v="AM"/>
  </r>
  <r>
    <d v="2022-09-30T00:00:00"/>
    <s v="Jeans"/>
    <n v="1"/>
    <n v="18.82"/>
    <n v="18.82"/>
    <s v="Card"/>
    <s v="Hollister"/>
    <x v="20"/>
    <x v="5"/>
    <s v="MM"/>
  </r>
  <r>
    <d v="2022-09-30T00:00:00"/>
    <s v="Puffer Jacket"/>
    <n v="1"/>
    <n v="56.96"/>
    <n v="56.96"/>
    <s v="Card"/>
    <s v="Hollister"/>
    <x v="20"/>
    <x v="5"/>
    <s v="MM"/>
  </r>
  <r>
    <d v="2022-10-01T00:00:00"/>
    <s v="Hello fresh"/>
    <n v="1"/>
    <n v="23.48"/>
    <n v="23.48"/>
    <s v="Card"/>
    <s v="Hello fresh"/>
    <x v="9"/>
    <x v="1"/>
    <s v="AM"/>
  </r>
  <r>
    <d v="2022-10-01T00:00:00"/>
    <s v="Lunch"/>
    <n v="1"/>
    <n v="8.24"/>
    <n v="8.24"/>
    <s v="Card"/>
    <s v="Chopstix"/>
    <x v="54"/>
    <x v="4"/>
    <s v="AM"/>
  </r>
  <r>
    <d v="2022-10-01T00:00:00"/>
    <s v="Tube"/>
    <n v="3"/>
    <n v="2.0499999999999998"/>
    <n v="6.1499999999999995"/>
    <s v="Oyster Card"/>
    <s v="Tfl"/>
    <x v="12"/>
    <x v="0"/>
    <s v="AM"/>
  </r>
  <r>
    <d v="2022-10-01T00:00:00"/>
    <s v="Tube"/>
    <n v="3"/>
    <n v="2.0499999999999998"/>
    <n v="6.1499999999999995"/>
    <s v="Oyster Card"/>
    <s v="Tfl"/>
    <x v="12"/>
    <x v="0"/>
    <s v="AM"/>
  </r>
  <r>
    <d v="2022-10-01T00:00:00"/>
    <s v="Belt"/>
    <n v="1"/>
    <n v="12.99"/>
    <n v="12.99"/>
    <s v="Card"/>
    <s v="TK Maxx"/>
    <x v="70"/>
    <x v="5"/>
    <s v="AM"/>
  </r>
  <r>
    <d v="2022-10-01T00:00:00"/>
    <s v="Mens Suit Jakcet"/>
    <n v="1"/>
    <n v="69.989999999999995"/>
    <n v="69.989999999999995"/>
    <s v="Card"/>
    <s v="TK Maxx"/>
    <x v="20"/>
    <x v="5"/>
    <s v="AM"/>
  </r>
  <r>
    <d v="2022-10-01T00:00:00"/>
    <s v="Mens Casual Shirts"/>
    <n v="1"/>
    <n v="24.99"/>
    <n v="24.99"/>
    <s v="Card"/>
    <s v="TK Maxx"/>
    <x v="20"/>
    <x v="5"/>
    <s v="AM"/>
  </r>
  <r>
    <d v="2022-10-01T00:00:00"/>
    <s v="Womens Suit Jacket"/>
    <n v="1"/>
    <n v="35.19"/>
    <n v="35.19"/>
    <s v="Gift Card"/>
    <s v="H&amp;M"/>
    <x v="20"/>
    <x v="5"/>
    <s v="MM"/>
  </r>
  <r>
    <d v="2022-10-01T00:00:00"/>
    <s v="Bus"/>
    <n v="2"/>
    <n v="1.65"/>
    <n v="3.3"/>
    <s v="Card"/>
    <s v="Tfl"/>
    <x v="11"/>
    <x v="0"/>
    <s v="AM"/>
  </r>
  <r>
    <d v="2022-10-01T00:00:00"/>
    <s v="Bus"/>
    <n v="2"/>
    <n v="1.65"/>
    <n v="3.3"/>
    <s v="Card"/>
    <s v="Tfl"/>
    <x v="11"/>
    <x v="0"/>
    <s v="MM"/>
  </r>
  <r>
    <d v="2022-10-01T00:00:00"/>
    <s v="Soap Dispenser"/>
    <n v="1"/>
    <n v="0.01"/>
    <n v="0.01"/>
    <s v="Card"/>
    <s v="Ali Express"/>
    <x v="39"/>
    <x v="9"/>
    <s v="MM"/>
  </r>
  <r>
    <d v="2022-10-02T00:00:00"/>
    <s v="Rent"/>
    <n v="1"/>
    <n v="616.66666666666663"/>
    <n v="616.66666666666663"/>
    <s v="Card"/>
    <s v="N/A"/>
    <x v="28"/>
    <x v="8"/>
    <s v="MM"/>
  </r>
  <r>
    <d v="2022-10-02T00:00:00"/>
    <s v="Rent"/>
    <n v="1"/>
    <n v="783.33333333333337"/>
    <n v="783.33333333333337"/>
    <s v="Card"/>
    <s v="N/A"/>
    <x v="28"/>
    <x v="8"/>
    <s v="AM"/>
  </r>
  <r>
    <d v="2022-10-02T00:00:00"/>
    <s v="Car Rental (Balfast 3days)"/>
    <n v="1"/>
    <n v="74.989999999999995"/>
    <n v="74.989999999999995"/>
    <s v="Card"/>
    <s v="Rental Cars"/>
    <x v="71"/>
    <x v="12"/>
    <s v="MM"/>
  </r>
  <r>
    <d v="2022-10-02T00:00:00"/>
    <s v="Pepper Grinder"/>
    <n v="1"/>
    <n v="0.99"/>
    <n v="0.99"/>
    <s v="Card"/>
    <s v="ALDI"/>
    <x v="21"/>
    <x v="1"/>
    <s v="AM"/>
  </r>
  <r>
    <d v="2022-10-02T00:00:00"/>
    <s v="Speciality S&amp;P"/>
    <n v="1"/>
    <n v="1.69"/>
    <n v="1.69"/>
    <s v="Card"/>
    <s v="ALDI"/>
    <x v="21"/>
    <x v="1"/>
    <s v="AM"/>
  </r>
  <r>
    <d v="2022-10-02T00:00:00"/>
    <s v="White Cabbage"/>
    <n v="1"/>
    <n v="0.59"/>
    <n v="0.59"/>
    <s v="Card"/>
    <s v="ALDI"/>
    <x v="1"/>
    <x v="1"/>
    <s v="AM"/>
  </r>
  <r>
    <d v="2022-10-02T00:00:00"/>
    <s v="Onions"/>
    <n v="1"/>
    <n v="0.5"/>
    <n v="0.5"/>
    <s v="Card"/>
    <s v="ALDI"/>
    <x v="1"/>
    <x v="1"/>
    <s v="AM"/>
  </r>
  <r>
    <d v="2022-10-02T00:00:00"/>
    <s v="Red Pepper"/>
    <n v="1"/>
    <n v="0.42"/>
    <n v="0.42"/>
    <s v="Card"/>
    <s v="ALDI"/>
    <x v="1"/>
    <x v="1"/>
    <s v="AM"/>
  </r>
  <r>
    <d v="2022-10-02T00:00:00"/>
    <s v="Braising Steak"/>
    <n v="1"/>
    <n v="2.68"/>
    <n v="2.68"/>
    <s v="Card"/>
    <s v="Morrisons"/>
    <x v="7"/>
    <x v="1"/>
    <s v="AM"/>
  </r>
  <r>
    <d v="2022-10-02T00:00:00"/>
    <s v="Chicken wrap"/>
    <n v="1"/>
    <n v="2"/>
    <n v="2"/>
    <s v="Card"/>
    <s v="McDonalds"/>
    <x v="13"/>
    <x v="4"/>
    <s v="AM"/>
  </r>
  <r>
    <d v="2022-10-04T00:00:00"/>
    <s v="Shower gel"/>
    <n v="2"/>
    <n v="1"/>
    <n v="2"/>
    <s v="Card"/>
    <s v="Morrisons"/>
    <x v="8"/>
    <x v="3"/>
    <s v="MM"/>
  </r>
  <r>
    <d v="2022-10-04T00:00:00"/>
    <s v="Shallot"/>
    <n v="1"/>
    <n v="0.9"/>
    <n v="0.9"/>
    <s v="Card"/>
    <s v="ASDA"/>
    <x v="1"/>
    <x v="1"/>
    <s v="AM"/>
  </r>
  <r>
    <d v="2022-10-04T00:00:00"/>
    <s v="Basil"/>
    <n v="1"/>
    <n v="0.55000000000000004"/>
    <n v="0.55000000000000004"/>
    <s v="Card"/>
    <s v="ASDA"/>
    <x v="21"/>
    <x v="1"/>
    <s v="AM"/>
  </r>
  <r>
    <d v="2022-10-04T00:00:00"/>
    <s v="Eggs Large 12pk"/>
    <n v="1"/>
    <n v="2.19"/>
    <n v="2.19"/>
    <s v="Card"/>
    <s v="ALDI"/>
    <x v="6"/>
    <x v="1"/>
    <s v="AM"/>
  </r>
  <r>
    <d v="2022-10-04T00:00:00"/>
    <s v="Sugar"/>
    <n v="1"/>
    <n v="0.69"/>
    <n v="0.69"/>
    <s v="Card"/>
    <s v="ALDI"/>
    <x v="6"/>
    <x v="1"/>
    <s v="AM"/>
  </r>
  <r>
    <d v="2022-10-04T00:00:00"/>
    <s v="Croissants 8pk"/>
    <n v="1"/>
    <n v="1.0900000000000001"/>
    <n v="1.0900000000000001"/>
    <s v="Card"/>
    <s v="ALDI"/>
    <x v="16"/>
    <x v="1"/>
    <s v="AM"/>
  </r>
  <r>
    <d v="2022-10-04T00:00:00"/>
    <s v="Milk Whole"/>
    <n v="1"/>
    <n v="1.55"/>
    <n v="1.55"/>
    <s v="Card"/>
    <s v="ALDI"/>
    <x v="6"/>
    <x v="1"/>
    <s v="AM"/>
  </r>
  <r>
    <d v="2022-10-04T00:00:00"/>
    <s v="Meadow Flower Butter"/>
    <n v="1"/>
    <n v="1.29"/>
    <n v="1.29"/>
    <s v="Card"/>
    <s v="ALDI"/>
    <x v="6"/>
    <x v="1"/>
    <s v="AM"/>
  </r>
  <r>
    <d v="2022-10-04T00:00:00"/>
    <s v="Bin Liners Swing"/>
    <n v="1"/>
    <n v="0.85"/>
    <n v="0.85"/>
    <s v="Card"/>
    <s v="ALDI"/>
    <x v="33"/>
    <x v="9"/>
    <s v="AM"/>
  </r>
  <r>
    <d v="2022-10-04T00:00:00"/>
    <s v="Electric Bill"/>
    <n v="1"/>
    <n v="76.150000000000006"/>
    <n v="76.150000000000006"/>
    <s v="Card"/>
    <s v="Bulb Energy"/>
    <x v="60"/>
    <x v="7"/>
    <s v="MM"/>
  </r>
  <r>
    <d v="2022-10-06T00:00:00"/>
    <s v="Tube"/>
    <n v="1"/>
    <n v="2.0499999999999998"/>
    <n v="2.0499999999999998"/>
    <s v="Oyster Card"/>
    <s v="Tfl"/>
    <x v="12"/>
    <x v="0"/>
    <s v="AM"/>
  </r>
  <r>
    <d v="2022-10-06T00:00:00"/>
    <s v="Tube"/>
    <n v="1"/>
    <n v="4.3"/>
    <n v="4.3"/>
    <s v="Oyster Card"/>
    <s v="Tfl"/>
    <x v="12"/>
    <x v="0"/>
    <s v="AM"/>
  </r>
  <r>
    <d v="2022-10-06T00:00:00"/>
    <s v="Tube"/>
    <n v="1"/>
    <n v="5"/>
    <n v="5"/>
    <s v="Oyster Card"/>
    <s v="Tfl"/>
    <x v="12"/>
    <x v="0"/>
    <s v="MM"/>
  </r>
  <r>
    <d v="2022-10-06T00:00:00"/>
    <s v="Bus"/>
    <n v="1"/>
    <n v="1.25"/>
    <n v="1.25"/>
    <s v="Oyster Card"/>
    <s v="Tfl"/>
    <x v="11"/>
    <x v="0"/>
    <s v="MM"/>
  </r>
  <r>
    <d v="2022-10-06T00:00:00"/>
    <s v="Tube"/>
    <n v="1"/>
    <n v="4.3"/>
    <n v="4.3"/>
    <s v="Oyster Card"/>
    <s v="Tfl"/>
    <x v="12"/>
    <x v="0"/>
    <s v="MM"/>
  </r>
  <r>
    <d v="2022-10-06T00:00:00"/>
    <s v="Lunch"/>
    <n v="1"/>
    <n v="22.35"/>
    <n v="22.35"/>
    <s v="Card"/>
    <s v="Shawa Westfield"/>
    <x v="48"/>
    <x v="4"/>
    <s v="MM"/>
  </r>
  <r>
    <d v="2022-10-06T00:00:00"/>
    <s v="Trousers"/>
    <n v="1"/>
    <n v="25"/>
    <n v="25"/>
    <s v="Card"/>
    <s v="M&amp;S"/>
    <x v="20"/>
    <x v="5"/>
    <s v="AM"/>
  </r>
  <r>
    <d v="2022-10-06T00:00:00"/>
    <s v="Socks"/>
    <n v="1"/>
    <n v="2"/>
    <n v="2"/>
    <s v="Card"/>
    <s v="Primark"/>
    <x v="20"/>
    <x v="5"/>
    <s v="AM"/>
  </r>
  <r>
    <d v="2022-10-08T00:00:00"/>
    <s v="Tube"/>
    <n v="1"/>
    <n v="1.1499999999999999"/>
    <n v="1.1499999999999999"/>
    <s v="Oyster Card"/>
    <s v="Tfl"/>
    <x v="12"/>
    <x v="0"/>
    <s v="AM"/>
  </r>
  <r>
    <d v="2022-10-08T00:00:00"/>
    <s v="Tube"/>
    <n v="1"/>
    <n v="1.1499999999999999"/>
    <n v="1.1499999999999999"/>
    <s v="Oyster Card"/>
    <s v="Tfl"/>
    <x v="12"/>
    <x v="0"/>
    <s v="MM"/>
  </r>
  <r>
    <d v="2022-10-08T00:00:00"/>
    <s v="Bus to Luton (2ppl)"/>
    <n v="1"/>
    <n v="21"/>
    <n v="21"/>
    <s v="Card"/>
    <s v="National express"/>
    <x v="50"/>
    <x v="0"/>
    <s v="MM"/>
  </r>
  <r>
    <d v="2022-10-08T00:00:00"/>
    <s v="Lunch"/>
    <n v="1"/>
    <n v="10.49"/>
    <n v="10.49"/>
    <s v="Card"/>
    <s v="Buger King"/>
    <x v="13"/>
    <x v="4"/>
    <s v="AM"/>
  </r>
  <r>
    <d v="2022-10-08T00:00:00"/>
    <s v="Lunch"/>
    <n v="1"/>
    <n v="7.9"/>
    <n v="7.9"/>
    <s v="Card"/>
    <s v="Pret A Manger"/>
    <x v="72"/>
    <x v="4"/>
    <s v="MM"/>
  </r>
  <r>
    <d v="2022-10-08T00:00:00"/>
    <s v="Ginger Ale (1L)"/>
    <n v="1"/>
    <n v="0.65"/>
    <n v="0.65"/>
    <s v="Card"/>
    <s v="LIDL"/>
    <x v="3"/>
    <x v="1"/>
    <s v="AM"/>
  </r>
  <r>
    <d v="2022-10-08T00:00:00"/>
    <s v="Tortilla Chips"/>
    <n v="1"/>
    <n v="0.75"/>
    <n v="0.75"/>
    <s v="Card"/>
    <s v="LIDL"/>
    <x v="4"/>
    <x v="1"/>
    <s v="AM"/>
  </r>
  <r>
    <d v="2022-10-08T00:00:00"/>
    <s v="Bellona Wafe Hazelnu"/>
    <n v="1"/>
    <n v="1.39"/>
    <n v="1.39"/>
    <s v="Card"/>
    <s v="LIDL"/>
    <x v="4"/>
    <x v="1"/>
    <s v="AM"/>
  </r>
  <r>
    <d v="2022-10-08T00:00:00"/>
    <s v="Tomato &amp; Basil Soup"/>
    <n v="1"/>
    <n v="1.0900000000000001"/>
    <n v="1.0900000000000001"/>
    <s v="Card"/>
    <s v="LIDL"/>
    <x v="29"/>
    <x v="1"/>
    <s v="AM"/>
  </r>
  <r>
    <d v="2022-10-08T00:00:00"/>
    <s v="Farmer Cookies"/>
    <n v="1"/>
    <n v="0.95"/>
    <n v="0.95"/>
    <s v="Card"/>
    <s v="LIDL"/>
    <x v="4"/>
    <x v="1"/>
    <s v="AM"/>
  </r>
  <r>
    <d v="2022-10-08T00:00:00"/>
    <s v="Dinner"/>
    <n v="1"/>
    <n v="14.85"/>
    <n v="14.85"/>
    <s v="Card"/>
    <s v="Pizza Guy"/>
    <x v="13"/>
    <x v="4"/>
    <s v="AM"/>
  </r>
  <r>
    <d v="2022-10-09T00:00:00"/>
    <s v="Bus"/>
    <n v="2"/>
    <n v="4.2"/>
    <n v="8.4"/>
    <s v="Card"/>
    <s v="Translink"/>
    <x v="73"/>
    <x v="12"/>
    <s v="AM"/>
  </r>
  <r>
    <d v="2022-10-09T00:00:00"/>
    <s v="Breakfast"/>
    <n v="1"/>
    <n v="23.6"/>
    <n v="23.6"/>
    <s v="Card"/>
    <s v="Established Coffee"/>
    <x v="72"/>
    <x v="4"/>
    <s v="AM"/>
  </r>
  <r>
    <d v="2022-10-09T00:00:00"/>
    <s v="Pealla"/>
    <n v="1"/>
    <n v="3.5"/>
    <n v="3.5"/>
    <s v="Cash"/>
    <s v="Market"/>
    <x v="54"/>
    <x v="4"/>
    <s v="MM"/>
  </r>
  <r>
    <d v="2022-10-09T00:00:00"/>
    <s v="Hot Chocolate"/>
    <n v="1"/>
    <n v="2.4"/>
    <n v="2.4"/>
    <s v="Card"/>
    <s v="Cinema Bar"/>
    <x v="72"/>
    <x v="4"/>
    <s v="MM"/>
  </r>
  <r>
    <d v="2022-10-09T00:00:00"/>
    <s v="Donuts"/>
    <n v="1"/>
    <n v="5.38"/>
    <n v="5.38"/>
    <s v="Card"/>
    <s v="Tim Hoitons"/>
    <x v="10"/>
    <x v="4"/>
    <s v="MM"/>
  </r>
  <r>
    <d v="2022-10-09T00:00:00"/>
    <s v="Dinner"/>
    <n v="1"/>
    <n v="47.3"/>
    <n v="47.3"/>
    <s v="Card"/>
    <s v="Zen"/>
    <x v="59"/>
    <x v="4"/>
    <s v="AM"/>
  </r>
  <r>
    <d v="2022-10-10T00:00:00"/>
    <s v="Apple I-cloud"/>
    <n v="1"/>
    <n v="2.4900000000000002"/>
    <n v="2.4900000000000002"/>
    <s v="Card"/>
    <s v="Apple"/>
    <x v="62"/>
    <x v="11"/>
    <s v="MM"/>
  </r>
  <r>
    <d v="2022-10-10T00:00:00"/>
    <s v="Ginger Ale"/>
    <n v="1"/>
    <n v="3.2"/>
    <n v="3.2"/>
    <s v="Card"/>
    <s v="Galgorm Spa and Golf"/>
    <x v="17"/>
    <x v="4"/>
    <s v="AM"/>
  </r>
  <r>
    <d v="2022-10-11T00:00:00"/>
    <s v="Parking"/>
    <n v="1"/>
    <n v="1.2"/>
    <n v="1.2"/>
    <s v="Cash"/>
    <s v="N/A"/>
    <x v="73"/>
    <x v="12"/>
    <s v="AM"/>
  </r>
  <r>
    <d v="2022-10-11T00:00:00"/>
    <s v="Lunch"/>
    <n v="1"/>
    <n v="28.05"/>
    <n v="28.05"/>
    <s v="Card"/>
    <s v="Bo Tree"/>
    <x v="38"/>
    <x v="4"/>
    <s v="AM"/>
  </r>
  <r>
    <d v="2022-10-11T00:00:00"/>
    <s v="Petrol"/>
    <n v="1"/>
    <n v="10"/>
    <n v="10"/>
    <s v="Card"/>
    <s v="Gas Station"/>
    <x v="73"/>
    <x v="12"/>
    <s v="MM"/>
  </r>
  <r>
    <d v="2022-10-11T00:00:00"/>
    <s v="Drinks"/>
    <n v="1"/>
    <n v="0.55000000000000004"/>
    <n v="0.55000000000000004"/>
    <s v="Card"/>
    <s v="WH Smith"/>
    <x v="3"/>
    <x v="1"/>
    <s v="MM"/>
  </r>
  <r>
    <d v="2022-10-11T00:00:00"/>
    <s v="Teeling Small Batch Whiskey"/>
    <n v="1"/>
    <n v="3.33"/>
    <n v="3.33"/>
    <s v="Card"/>
    <s v="Aelia Dutyfree"/>
    <x v="74"/>
    <x v="12"/>
    <s v="AM"/>
  </r>
  <r>
    <d v="2022-10-11T00:00:00"/>
    <s v="Coole Swan"/>
    <n v="1"/>
    <n v="3.33"/>
    <n v="3.33"/>
    <s v="Card"/>
    <s v="Aelia Dutyfree"/>
    <x v="74"/>
    <x v="12"/>
    <s v="AM"/>
  </r>
  <r>
    <d v="2022-10-11T00:00:00"/>
    <s v="Shortcross Gin"/>
    <n v="1"/>
    <n v="3.33"/>
    <n v="3.33"/>
    <s v="Card"/>
    <s v="Aelia Dutyfree"/>
    <x v="74"/>
    <x v="12"/>
    <s v="AM"/>
  </r>
  <r>
    <d v="2022-10-11T00:00:00"/>
    <s v="Butlers gunpower gin bar"/>
    <n v="1"/>
    <n v="2.75"/>
    <n v="2.75"/>
    <s v="Card"/>
    <s v="Aelia Dutyfree"/>
    <x v="74"/>
    <x v="12"/>
    <s v="AM"/>
  </r>
  <r>
    <d v="2022-10-11T00:00:00"/>
    <s v="Train ticket (Gatwick to London Bridge)"/>
    <n v="1"/>
    <n v="17.39"/>
    <n v="17.39"/>
    <s v="Card"/>
    <s v="Trainline"/>
    <x v="73"/>
    <x v="12"/>
    <s v="MM"/>
  </r>
  <r>
    <d v="2022-10-11T00:00:00"/>
    <s v="Tube"/>
    <n v="1"/>
    <n v="2.0499999999999998"/>
    <n v="2.0499999999999998"/>
    <s v="Oyster Card"/>
    <s v="Tfl"/>
    <x v="12"/>
    <x v="0"/>
    <s v="AM"/>
  </r>
  <r>
    <d v="2022-10-11T00:00:00"/>
    <s v="Tube"/>
    <n v="1"/>
    <n v="2.0499999999999998"/>
    <n v="2.0499999999999998"/>
    <s v="Oyster Card"/>
    <s v="Tfl"/>
    <x v="12"/>
    <x v="0"/>
    <s v="MM"/>
  </r>
  <r>
    <d v="2022-10-11T00:00:00"/>
    <s v="Dinner"/>
    <n v="1"/>
    <n v="9.98"/>
    <n v="9.98"/>
    <s v="Card"/>
    <s v="Taco Bell"/>
    <x v="13"/>
    <x v="4"/>
    <s v="AM"/>
  </r>
  <r>
    <d v="2022-10-12T00:00:00"/>
    <s v="Tube"/>
    <n v="2"/>
    <n v="2.0499999999999998"/>
    <n v="4.0999999999999996"/>
    <s v="Oyster Card"/>
    <s v="Tfl"/>
    <x v="12"/>
    <x v="0"/>
    <s v="AM"/>
  </r>
  <r>
    <d v="2022-10-12T00:00:00"/>
    <s v="Tube"/>
    <n v="2"/>
    <n v="2.0499999999999998"/>
    <n v="4.0999999999999996"/>
    <s v="Oyster Card"/>
    <s v="Tfl"/>
    <x v="12"/>
    <x v="0"/>
    <s v="MM"/>
  </r>
  <r>
    <d v="2022-10-12T00:00:00"/>
    <s v="Bubble Tea"/>
    <n v="1"/>
    <n v="3.26"/>
    <n v="3.26"/>
    <s v="Card"/>
    <s v="MilkSha"/>
    <x v="10"/>
    <x v="4"/>
    <s v="MM"/>
  </r>
  <r>
    <d v="2022-10-12T00:00:00"/>
    <s v="Dinner"/>
    <n v="1"/>
    <n v="25.98"/>
    <n v="25.98"/>
    <s v="Card"/>
    <s v="Flat Iron"/>
    <x v="17"/>
    <x v="4"/>
    <s v="AM"/>
  </r>
  <r>
    <d v="2022-10-12T00:00:00"/>
    <s v="Dinner"/>
    <n v="1"/>
    <n v="25.98"/>
    <n v="25.98"/>
    <s v="Card"/>
    <s v="Flat Iron"/>
    <x v="17"/>
    <x v="4"/>
    <s v="MM"/>
  </r>
  <r>
    <d v="2022-10-12T00:00:00"/>
    <s v="Bubble"/>
    <n v="1"/>
    <n v="2.29"/>
    <n v="2.29"/>
    <s v="Card"/>
    <s v="Oseyo"/>
    <x v="10"/>
    <x v="4"/>
    <s v="MM"/>
  </r>
  <r>
    <d v="2022-10-12T00:00:00"/>
    <s v="Shin Ramyun"/>
    <n v="1"/>
    <n v="4.0999999999999996"/>
    <n v="4.0999999999999996"/>
    <s v="Card"/>
    <s v="Sainsbury's"/>
    <x v="29"/>
    <x v="1"/>
    <s v="AM"/>
  </r>
  <r>
    <d v="2022-10-12T00:00:00"/>
    <s v="Online Course"/>
    <n v="1"/>
    <n v="33"/>
    <n v="33"/>
    <s v="Card"/>
    <s v="Coursera"/>
    <x v="23"/>
    <x v="6"/>
    <s v="AM"/>
  </r>
  <r>
    <d v="2022-10-13T00:00:00"/>
    <s v="Steak Beef"/>
    <n v="1"/>
    <n v="2.4900000000000002"/>
    <n v="2.4900000000000002"/>
    <s v="Card"/>
    <s v="ALDI"/>
    <x v="7"/>
    <x v="1"/>
    <s v="MM"/>
  </r>
  <r>
    <d v="2022-10-13T00:00:00"/>
    <s v="Croissants Luxury"/>
    <n v="1"/>
    <n v="1.69"/>
    <n v="1.69"/>
    <s v="Card"/>
    <s v="ALDI"/>
    <x v="16"/>
    <x v="1"/>
    <s v="MM"/>
  </r>
  <r>
    <d v="2022-10-13T00:00:00"/>
    <s v="Green Beans"/>
    <n v="1"/>
    <n v="0.82"/>
    <n v="0.82"/>
    <s v="Card"/>
    <s v="ALDI"/>
    <x v="1"/>
    <x v="1"/>
    <s v="MM"/>
  </r>
  <r>
    <d v="2022-10-13T00:00:00"/>
    <s v="Brussel Sprouts"/>
    <n v="1"/>
    <n v="0.95"/>
    <n v="0.95"/>
    <s v="Card"/>
    <s v="ALDI"/>
    <x v="1"/>
    <x v="1"/>
    <s v="MM"/>
  </r>
  <r>
    <d v="2022-10-13T00:00:00"/>
    <s v="Chicken Fillets"/>
    <n v="1"/>
    <n v="2.15"/>
    <n v="2.15"/>
    <s v="Card"/>
    <s v="ALDI"/>
    <x v="7"/>
    <x v="1"/>
    <s v="MM"/>
  </r>
  <r>
    <d v="2022-10-13T00:00:00"/>
    <s v="Lemons Unwaxed"/>
    <n v="1"/>
    <n v="0.75"/>
    <n v="0.75"/>
    <s v="Card"/>
    <s v="ALDI"/>
    <x v="19"/>
    <x v="1"/>
    <s v="MM"/>
  </r>
  <r>
    <d v="2022-10-13T00:00:00"/>
    <s v="Lemons"/>
    <n v="1"/>
    <n v="0.5"/>
    <n v="0.5"/>
    <s v="Card"/>
    <s v="ALDI"/>
    <x v="19"/>
    <x v="1"/>
    <s v="MM"/>
  </r>
  <r>
    <d v="2022-10-13T00:00:00"/>
    <s v="Stock cubes"/>
    <n v="1"/>
    <n v="0.52"/>
    <n v="0.52"/>
    <s v="Card"/>
    <s v="ALDI"/>
    <x v="21"/>
    <x v="1"/>
    <s v="MM"/>
  </r>
  <r>
    <d v="2022-10-13T00:00:00"/>
    <s v="Cola 6x330ml"/>
    <n v="1"/>
    <n v="1.39"/>
    <n v="1.39"/>
    <s v="Card"/>
    <s v="ALDI"/>
    <x v="3"/>
    <x v="1"/>
    <s v="MM"/>
  </r>
  <r>
    <d v="2022-10-13T00:00:00"/>
    <s v="Yogurt"/>
    <n v="1"/>
    <n v="1"/>
    <n v="1"/>
    <s v="Card"/>
    <s v="ASDA"/>
    <x v="6"/>
    <x v="1"/>
    <s v="MM"/>
  </r>
  <r>
    <d v="2022-10-13T00:00:00"/>
    <s v="Rice"/>
    <n v="1"/>
    <n v="6.5"/>
    <n v="6.5"/>
    <s v="Card"/>
    <s v="ASDA"/>
    <x v="15"/>
    <x v="1"/>
    <s v="MM"/>
  </r>
  <r>
    <d v="2022-10-13T00:00:00"/>
    <s v="Curry powder"/>
    <n v="1"/>
    <n v="0.8"/>
    <n v="0.8"/>
    <s v="Card"/>
    <s v="ASDA"/>
    <x v="21"/>
    <x v="1"/>
    <s v="MM"/>
  </r>
  <r>
    <d v="2022-10-13T00:00:00"/>
    <s v="Tomato Puree"/>
    <n v="1"/>
    <n v="1.2"/>
    <n v="1.2"/>
    <s v="Card"/>
    <s v="ASDA"/>
    <x v="31"/>
    <x v="1"/>
    <s v="MM"/>
  </r>
  <r>
    <d v="2022-10-13T00:00:00"/>
    <s v="Whiskey"/>
    <n v="1"/>
    <n v="17"/>
    <n v="17"/>
    <s v="Card"/>
    <s v="ASDA"/>
    <x v="3"/>
    <x v="1"/>
    <s v="MM"/>
  </r>
  <r>
    <d v="2022-10-14T00:00:00"/>
    <s v="Lunch"/>
    <n v="1"/>
    <n v="5.99"/>
    <n v="5.99"/>
    <s v="Card"/>
    <s v="Taco Bell"/>
    <x v="13"/>
    <x v="4"/>
    <s v="MM"/>
  </r>
  <r>
    <d v="2022-10-14T00:00:00"/>
    <s v="Tube"/>
    <n v="2"/>
    <n v="2.0499999999999998"/>
    <n v="4.0999999999999996"/>
    <s v="Oyster Card"/>
    <s v="Tfl"/>
    <x v="12"/>
    <x v="0"/>
    <s v="AM"/>
  </r>
  <r>
    <d v="2022-10-14T00:00:00"/>
    <s v="Tube"/>
    <n v="1"/>
    <n v="2.0499999999999998"/>
    <n v="2.0499999999999998"/>
    <s v="Oyster Card"/>
    <s v="Tfl"/>
    <x v="11"/>
    <x v="0"/>
    <s v="MM"/>
  </r>
  <r>
    <d v="2022-10-14T00:00:00"/>
    <s v="Bus"/>
    <n v="2"/>
    <n v="1.65"/>
    <n v="3.3"/>
    <s v="Oyster Card"/>
    <s v="Tfl"/>
    <x v="12"/>
    <x v="0"/>
    <s v="MM"/>
  </r>
  <r>
    <d v="2022-10-14T00:00:00"/>
    <s v="Tube"/>
    <n v="1"/>
    <n v="1.9"/>
    <n v="1.9"/>
    <s v="Oyster Card"/>
    <s v="Tfl"/>
    <x v="12"/>
    <x v="0"/>
    <s v="MM"/>
  </r>
  <r>
    <d v="2022-10-14T00:00:00"/>
    <s v="Dinner"/>
    <n v="1"/>
    <n v="66.75"/>
    <n v="66.75"/>
    <s v="Card"/>
    <s v="Bermondsey Bierkeller"/>
    <x v="17"/>
    <x v="4"/>
    <s v="MM"/>
  </r>
  <r>
    <d v="2022-10-16T00:00:00"/>
    <s v="Cream of Tom SP"/>
    <n v="1"/>
    <n v="0.55000000000000004"/>
    <n v="0.55000000000000004"/>
    <s v="Card"/>
    <s v="M&amp;S"/>
    <x v="46"/>
    <x v="1"/>
    <s v="MM"/>
  </r>
  <r>
    <d v="2022-10-16T00:00:00"/>
    <s v="Mushrooms"/>
    <n v="1"/>
    <n v="0.79"/>
    <n v="0.79"/>
    <s v="Card"/>
    <s v="ASDA"/>
    <x v="1"/>
    <x v="1"/>
    <s v="MM"/>
  </r>
  <r>
    <d v="2022-10-16T00:00:00"/>
    <s v="Sparking Water"/>
    <n v="1"/>
    <n v="0.99"/>
    <n v="0.99"/>
    <s v="Card"/>
    <s v="ALDI"/>
    <x v="3"/>
    <x v="1"/>
    <s v="AM"/>
  </r>
  <r>
    <d v="2022-10-16T00:00:00"/>
    <s v="Deep pan Pizza"/>
    <n v="1"/>
    <n v="0.89"/>
    <n v="0.89"/>
    <s v="Card"/>
    <s v="ALDI"/>
    <x v="2"/>
    <x v="1"/>
    <s v="AM"/>
  </r>
  <r>
    <d v="2022-10-16T00:00:00"/>
    <s v="Chicken meat ball"/>
    <n v="1"/>
    <n v="0.62"/>
    <n v="0.62"/>
    <s v="Card"/>
    <s v="ALDI"/>
    <x v="7"/>
    <x v="1"/>
    <s v="AM"/>
  </r>
  <r>
    <d v="2022-10-16T00:00:00"/>
    <s v="Pork Lion Steak"/>
    <n v="1"/>
    <n v="2.69"/>
    <n v="2.69"/>
    <s v="Card"/>
    <s v="ALDI"/>
    <x v="7"/>
    <x v="1"/>
    <s v="AM"/>
  </r>
  <r>
    <d v="2022-10-16T00:00:00"/>
    <s v="Broccoli"/>
    <n v="1"/>
    <n v="0.69"/>
    <n v="0.69"/>
    <s v="Card"/>
    <s v="ALDI"/>
    <x v="1"/>
    <x v="1"/>
    <s v="AM"/>
  </r>
  <r>
    <d v="2022-10-16T00:00:00"/>
    <s v="White Cabbage"/>
    <n v="1"/>
    <n v="0.61"/>
    <n v="0.61"/>
    <s v="Card"/>
    <s v="ALDI"/>
    <x v="1"/>
    <x v="1"/>
    <s v="AM"/>
  </r>
  <r>
    <d v="2022-10-16T00:00:00"/>
    <s v="Chilli powder 40g"/>
    <n v="1"/>
    <n v="0.59"/>
    <n v="0.59"/>
    <s v="Card"/>
    <s v="ALDI"/>
    <x v="21"/>
    <x v="1"/>
    <s v="AM"/>
  </r>
  <r>
    <d v="2022-10-16T00:00:00"/>
    <s v="Curly Fries"/>
    <n v="1"/>
    <n v="1.35"/>
    <n v="1.35"/>
    <s v="Card"/>
    <s v="ALDI"/>
    <x v="2"/>
    <x v="1"/>
    <s v="AM"/>
  </r>
  <r>
    <d v="2022-10-16T00:00:00"/>
    <s v="Gousto"/>
    <n v="1"/>
    <n v="2.48"/>
    <n v="2.48"/>
    <s v="Card"/>
    <s v="Gousto"/>
    <x v="9"/>
    <x v="1"/>
    <s v="MM"/>
  </r>
  <r>
    <d v="2022-10-17T00:00:00"/>
    <s v="Breakfast"/>
    <n v="1"/>
    <n v="2.68"/>
    <n v="2.68"/>
    <s v="Card"/>
    <s v="McDonalds"/>
    <x v="13"/>
    <x v="4"/>
    <s v="MM"/>
  </r>
  <r>
    <d v="2022-10-17T00:00:00"/>
    <s v="Internet"/>
    <n v="1"/>
    <n v="35"/>
    <n v="35"/>
    <s v="Card"/>
    <s v="Hyperoptic"/>
    <x v="42"/>
    <x v="7"/>
    <s v="MM"/>
  </r>
  <r>
    <d v="2022-10-19T00:00:00"/>
    <s v="Wooden Floor Lamp"/>
    <n v="1"/>
    <n v="33.94"/>
    <n v="33.94"/>
    <s v="Card"/>
    <s v="ALDI"/>
    <x v="43"/>
    <x v="9"/>
    <s v="MM"/>
  </r>
  <r>
    <d v="2022-10-21T00:00:00"/>
    <s v="Bus"/>
    <n v="2"/>
    <n v="1.65"/>
    <n v="3.3"/>
    <s v="Card"/>
    <s v="Tfl"/>
    <x v="11"/>
    <x v="0"/>
    <s v="AM"/>
  </r>
  <r>
    <d v="2022-10-21T00:00:00"/>
    <s v="Bus"/>
    <n v="2"/>
    <n v="1.65"/>
    <n v="3.3"/>
    <s v="Card"/>
    <s v="Tfl"/>
    <x v="11"/>
    <x v="0"/>
    <s v="MM"/>
  </r>
  <r>
    <d v="2022-10-21T00:00:00"/>
    <s v="Lunch"/>
    <n v="1"/>
    <n v="21"/>
    <n v="21"/>
    <s v="Card"/>
    <s v="Reindeer Café"/>
    <x v="37"/>
    <x v="4"/>
    <s v="AM"/>
  </r>
  <r>
    <d v="2022-10-21T00:00:00"/>
    <s v="SiChuan Peppercpr"/>
    <n v="1"/>
    <n v="2.8"/>
    <n v="2.8"/>
    <s v="Card"/>
    <s v="Wing Yip"/>
    <x v="31"/>
    <x v="1"/>
    <s v="MM"/>
  </r>
  <r>
    <d v="2022-10-21T00:00:00"/>
    <s v="Kikko Soy sauce"/>
    <n v="1"/>
    <n v="5.95"/>
    <n v="5.95"/>
    <s v="Card"/>
    <s v="Wing Yip"/>
    <x v="31"/>
    <x v="1"/>
    <s v="MM"/>
  </r>
  <r>
    <d v="2022-10-21T00:00:00"/>
    <s v="Gold Label Light Soy Sauce"/>
    <n v="1"/>
    <n v="2.25"/>
    <n v="2.25"/>
    <s v="Card"/>
    <s v="Wing Yip"/>
    <x v="31"/>
    <x v="1"/>
    <s v="MM"/>
  </r>
  <r>
    <d v="2022-10-21T00:00:00"/>
    <s v="WJS Bonito soy sauce"/>
    <n v="1"/>
    <n v="4.6500000000000004"/>
    <n v="4.6500000000000004"/>
    <s v="Card"/>
    <s v="Wing Yip"/>
    <x v="31"/>
    <x v="1"/>
    <s v="MM"/>
  </r>
  <r>
    <d v="2022-10-21T00:00:00"/>
    <s v="Fresh Green Pak Choi"/>
    <n v="1"/>
    <n v="1.66"/>
    <n v="1.66"/>
    <s v="Card"/>
    <s v="Wing Yip"/>
    <x v="1"/>
    <x v="1"/>
    <s v="MM"/>
  </r>
  <r>
    <d v="2022-10-21T00:00:00"/>
    <s v="Wing On Fried Tofu"/>
    <n v="1"/>
    <n v="1.8"/>
    <n v="1.8"/>
    <s v="Card"/>
    <s v="Wing Yip"/>
    <x v="2"/>
    <x v="1"/>
    <s v="MM"/>
  </r>
  <r>
    <d v="2022-10-21T00:00:00"/>
    <s v="Anny Custard Bun"/>
    <n v="1"/>
    <n v="2.95"/>
    <n v="2.95"/>
    <s v="Card"/>
    <s v="Wing Yip"/>
    <x v="2"/>
    <x v="1"/>
    <s v="MM"/>
  </r>
  <r>
    <d v="2022-10-21T00:00:00"/>
    <s v="Anny Cha Sieuw Pau"/>
    <n v="1"/>
    <n v="2.95"/>
    <n v="2.95"/>
    <s v="Card"/>
    <s v="Wing Yip"/>
    <x v="2"/>
    <x v="1"/>
    <s v="MM"/>
  </r>
  <r>
    <d v="2022-10-21T00:00:00"/>
    <s v="Pork balls"/>
    <n v="1"/>
    <n v="4.45"/>
    <n v="4.45"/>
    <s v="Card"/>
    <s v="Wing Yip"/>
    <x v="2"/>
    <x v="1"/>
    <s v="MM"/>
  </r>
  <r>
    <d v="2022-10-21T00:00:00"/>
    <s v="Black Tapioca"/>
    <n v="1"/>
    <n v="1.98"/>
    <n v="1.98"/>
    <s v="Card"/>
    <s v="Wing Yip"/>
    <x v="10"/>
    <x v="4"/>
    <s v="MM"/>
  </r>
  <r>
    <d v="2022-10-21T00:00:00"/>
    <s v="SiChuan Pork Dumplings"/>
    <n v="1"/>
    <n v="3.95"/>
    <n v="3.95"/>
    <s v="Card"/>
    <s v="Wing Yip"/>
    <x v="2"/>
    <x v="1"/>
    <s v="MM"/>
  </r>
  <r>
    <d v="2022-10-21T00:00:00"/>
    <s v="JiangXi vermicelli"/>
    <n v="2"/>
    <n v="1.4"/>
    <n v="2.8"/>
    <s v="Card"/>
    <s v="Wing Yip"/>
    <x v="15"/>
    <x v="1"/>
    <s v="MM"/>
  </r>
  <r>
    <d v="2022-10-21T00:00:00"/>
    <s v="Figo Cheese Seafood Tofu"/>
    <n v="1"/>
    <n v="5.5"/>
    <n v="5.5"/>
    <s v="Card"/>
    <s v="Wing Yip"/>
    <x v="2"/>
    <x v="1"/>
    <s v="MM"/>
  </r>
  <r>
    <d v="2022-10-21T00:00:00"/>
    <s v="Choice Lobster Ball"/>
    <n v="1"/>
    <n v="2.5"/>
    <n v="2.5"/>
    <s v="Card"/>
    <s v="Wing Yip"/>
    <x v="2"/>
    <x v="1"/>
    <s v="MM"/>
  </r>
  <r>
    <d v="2022-10-21T00:00:00"/>
    <s v="Fish Siu Mai"/>
    <n v="1"/>
    <n v="4.25"/>
    <n v="4.25"/>
    <s v="Card"/>
    <s v="Wing Yip"/>
    <x v="2"/>
    <x v="1"/>
    <s v="MM"/>
  </r>
  <r>
    <d v="2022-10-21T00:00:00"/>
    <s v="Fold Down Laundry Bag Grey"/>
    <n v="1"/>
    <n v="8"/>
    <n v="8"/>
    <s v="Card"/>
    <s v="B&amp;M"/>
    <x v="39"/>
    <x v="9"/>
    <s v="MM"/>
  </r>
  <r>
    <d v="2022-10-21T00:00:00"/>
    <s v="Three Mills Tropical White Wine"/>
    <n v="1"/>
    <n v="2.99"/>
    <n v="2.99"/>
    <s v="Card"/>
    <s v="B&amp;M"/>
    <x v="3"/>
    <x v="1"/>
    <s v="MM"/>
  </r>
  <r>
    <d v="2022-10-21T00:00:00"/>
    <s v="Oust Descaler"/>
    <n v="1"/>
    <n v="1"/>
    <n v="1"/>
    <s v="Card"/>
    <s v="B&amp;M"/>
    <x v="33"/>
    <x v="9"/>
    <s v="MM"/>
  </r>
  <r>
    <d v="2022-10-21T00:00:00"/>
    <s v="Vase Lotion"/>
    <n v="1"/>
    <n v="2.89"/>
    <n v="2.89"/>
    <s v="Card"/>
    <s v="B&amp;M"/>
    <x v="8"/>
    <x v="3"/>
    <s v="MM"/>
  </r>
  <r>
    <d v="2022-10-21T00:00:00"/>
    <s v="Dove Conditionar"/>
    <n v="1"/>
    <n v="1.99"/>
    <n v="1.99"/>
    <s v="Card"/>
    <s v="B&amp;M"/>
    <x v="8"/>
    <x v="3"/>
    <s v="MM"/>
  </r>
  <r>
    <d v="2022-10-21T00:00:00"/>
    <s v="Tetley No.4 10x440ml"/>
    <n v="1"/>
    <n v="5.99"/>
    <n v="5.99"/>
    <s v="Card"/>
    <s v="B&amp;M"/>
    <x v="3"/>
    <x v="1"/>
    <s v="MM"/>
  </r>
  <r>
    <d v="2022-10-22T00:00:00"/>
    <s v="Online Course"/>
    <n v="4"/>
    <n v="7.5"/>
    <n v="30"/>
    <s v="Card"/>
    <s v="Udemy"/>
    <x v="23"/>
    <x v="6"/>
    <s v="AM"/>
  </r>
  <r>
    <d v="2022-10-22T00:00:00"/>
    <s v="Rolls 6 pk"/>
    <n v="1"/>
    <n v="0.49"/>
    <n v="0.49"/>
    <s v="Card"/>
    <s v="ALDI"/>
    <x v="6"/>
    <x v="1"/>
    <s v="AM"/>
  </r>
  <r>
    <d v="2022-10-22T00:00:00"/>
    <s v="Pasta Spaghetti"/>
    <n v="1"/>
    <n v="0.23"/>
    <n v="0.23"/>
    <s v="Card"/>
    <s v="ALDI"/>
    <x v="15"/>
    <x v="1"/>
    <s v="AM"/>
  </r>
  <r>
    <d v="2022-10-22T00:00:00"/>
    <s v="Lemons"/>
    <n v="2"/>
    <n v="0.5"/>
    <n v="1"/>
    <s v="Card"/>
    <s v="ALDI"/>
    <x v="19"/>
    <x v="1"/>
    <s v="AM"/>
  </r>
  <r>
    <d v="2022-10-22T00:00:00"/>
    <s v="Pork Mince 5% Fat"/>
    <n v="1"/>
    <n v="2.25"/>
    <n v="2.25"/>
    <s v="Card"/>
    <s v="ALDI"/>
    <x v="7"/>
    <x v="1"/>
    <s v="AM"/>
  </r>
  <r>
    <d v="2022-10-22T00:00:00"/>
    <s v="Stock cubes"/>
    <n v="1"/>
    <n v="1.65"/>
    <n v="1.65"/>
    <s v="Card"/>
    <s v="ASDA"/>
    <x v="31"/>
    <x v="1"/>
    <s v="AM"/>
  </r>
  <r>
    <d v="2022-10-22T00:00:00"/>
    <s v="Honey"/>
    <n v="1"/>
    <n v="1.5"/>
    <n v="1.5"/>
    <s v="Card"/>
    <s v="ASDA"/>
    <x v="31"/>
    <x v="1"/>
    <s v="AM"/>
  </r>
  <r>
    <d v="2022-10-22T00:00:00"/>
    <s v="Biscuits"/>
    <n v="1"/>
    <n v="0.85"/>
    <n v="0.85"/>
    <s v="Card"/>
    <s v="ASDA"/>
    <x v="4"/>
    <x v="1"/>
    <s v="AM"/>
  </r>
  <r>
    <d v="2022-10-22T00:00:00"/>
    <s v="Double Cream"/>
    <n v="1"/>
    <n v="1.35"/>
    <n v="1.35"/>
    <s v="Card"/>
    <s v="ASDA"/>
    <x v="52"/>
    <x v="1"/>
    <s v="AM"/>
  </r>
  <r>
    <d v="2022-10-22T00:00:00"/>
    <s v="Oreo"/>
    <n v="1"/>
    <n v="0.75"/>
    <n v="0.75"/>
    <s v="Card"/>
    <s v="ASDA"/>
    <x v="4"/>
    <x v="1"/>
    <s v="AM"/>
  </r>
  <r>
    <d v="2022-10-22T00:00:00"/>
    <s v="Cream cheese"/>
    <n v="2"/>
    <n v="1.25"/>
    <n v="2.5"/>
    <s v="Card"/>
    <s v="ASDA"/>
    <x v="52"/>
    <x v="1"/>
    <s v="AM"/>
  </r>
  <r>
    <d v="2022-10-22T00:00:00"/>
    <s v="Cereal"/>
    <n v="1"/>
    <n v="0.6"/>
    <n v="0.6"/>
    <s v="Card"/>
    <s v="ASDA"/>
    <x v="6"/>
    <x v="1"/>
    <s v="AM"/>
  </r>
  <r>
    <d v="2022-10-23T00:00:00"/>
    <s v="Shirt"/>
    <n v="1"/>
    <n v="15.63"/>
    <n v="15.63"/>
    <s v="Card"/>
    <s v="Hollister"/>
    <x v="20"/>
    <x v="5"/>
    <s v="MM"/>
  </r>
  <r>
    <d v="2022-10-23T00:00:00"/>
    <s v="Top"/>
    <n v="1"/>
    <n v="17.87"/>
    <n v="17.87"/>
    <s v="Card"/>
    <s v="Hollister"/>
    <x v="20"/>
    <x v="5"/>
    <s v="MM"/>
  </r>
  <r>
    <d v="2022-10-23T00:00:00"/>
    <s v="Lemongrass"/>
    <n v="1"/>
    <n v="0.75"/>
    <n v="0.75"/>
    <s v="Card"/>
    <s v="Morrisons"/>
    <x v="21"/>
    <x v="1"/>
    <s v="AM"/>
  </r>
  <r>
    <d v="2022-10-23T00:00:00"/>
    <s v="Fine beans"/>
    <n v="1"/>
    <n v="1"/>
    <n v="1"/>
    <s v="Card"/>
    <s v="ASDA"/>
    <x v="1"/>
    <x v="1"/>
    <s v="AM"/>
  </r>
  <r>
    <d v="2022-10-23T00:00:00"/>
    <s v="Chillies"/>
    <n v="1"/>
    <n v="0.5"/>
    <n v="0.5"/>
    <s v="Card"/>
    <s v="ASDA"/>
    <x v="21"/>
    <x v="1"/>
    <s v="AM"/>
  </r>
  <r>
    <d v="2022-10-23T00:00:00"/>
    <s v="Basil"/>
    <n v="1"/>
    <n v="0.55000000000000004"/>
    <n v="0.55000000000000004"/>
    <s v="Card"/>
    <s v="ASDA"/>
    <x v="21"/>
    <x v="1"/>
    <s v="AM"/>
  </r>
  <r>
    <d v="2022-10-24T00:00:00"/>
    <s v="Simply Cook"/>
    <n v="1"/>
    <n v="6"/>
    <n v="6"/>
    <s v="Card"/>
    <s v="Simply Cook"/>
    <x v="9"/>
    <x v="1"/>
    <s v="MM"/>
  </r>
  <r>
    <d v="2022-10-24T00:00:00"/>
    <s v="Sim card"/>
    <n v="1"/>
    <n v="10"/>
    <n v="10"/>
    <s v="Card"/>
    <s v="Voxi"/>
    <x v="26"/>
    <x v="7"/>
    <s v="AM"/>
  </r>
  <r>
    <d v="2022-10-24T00:00:00"/>
    <s v="Sim card"/>
    <n v="1"/>
    <n v="10"/>
    <n v="10"/>
    <s v="Card"/>
    <s v="Voxi"/>
    <x v="26"/>
    <x v="7"/>
    <s v="MM"/>
  </r>
  <r>
    <d v="2022-10-25T00:00:00"/>
    <s v="Milk Whole"/>
    <n v="1"/>
    <n v="1.65"/>
    <n v="1.65"/>
    <s v="Card"/>
    <s v="ALDI"/>
    <x v="6"/>
    <x v="1"/>
    <s v="MM"/>
  </r>
  <r>
    <d v="2022-10-25T00:00:00"/>
    <s v="Eggs free range 15pk"/>
    <n v="1"/>
    <n v="2.0499999999999998"/>
    <n v="2.0499999999999998"/>
    <s v="Card"/>
    <s v="ALDI"/>
    <x v="6"/>
    <x v="1"/>
    <s v="MM"/>
  </r>
  <r>
    <d v="2022-10-25T00:00:00"/>
    <s v="Chocolate"/>
    <n v="1"/>
    <n v="1.25"/>
    <n v="1.25"/>
    <s v="Card"/>
    <s v="ASDA"/>
    <x v="4"/>
    <x v="1"/>
    <s v="MM"/>
  </r>
  <r>
    <d v="2022-10-25T00:00:00"/>
    <s v="Sauce"/>
    <n v="1"/>
    <n v="0.9"/>
    <n v="0.9"/>
    <s v="Card"/>
    <s v="ASDA"/>
    <x v="31"/>
    <x v="1"/>
    <s v="MM"/>
  </r>
  <r>
    <d v="2022-10-25T00:00:00"/>
    <s v="Shampoo"/>
    <n v="1"/>
    <n v="9.25"/>
    <n v="9.25"/>
    <s v="Card"/>
    <s v="ASDA"/>
    <x v="8"/>
    <x v="3"/>
    <s v="MM"/>
  </r>
  <r>
    <d v="2022-10-25T00:00:00"/>
    <s v="Council tax"/>
    <n v="1"/>
    <n v="147"/>
    <n v="147"/>
    <s v="Card"/>
    <s v="Council"/>
    <x v="69"/>
    <x v="7"/>
    <s v="MM"/>
  </r>
  <r>
    <d v="2022-10-27T00:00:00"/>
    <s v="Bus"/>
    <n v="2"/>
    <n v="1.65"/>
    <n v="3.3"/>
    <s v="Card"/>
    <s v="Tfl"/>
    <x v="11"/>
    <x v="0"/>
    <s v="AM"/>
  </r>
  <r>
    <d v="2022-10-27T00:00:00"/>
    <s v="Bus"/>
    <n v="2"/>
    <n v="1.65"/>
    <n v="3.3"/>
    <s v="Oyster Card"/>
    <s v="Tfl"/>
    <x v="11"/>
    <x v="0"/>
    <s v="MM"/>
  </r>
  <r>
    <d v="2022-10-27T00:00:00"/>
    <s v="Refund Jacket"/>
    <n v="1"/>
    <n v="-34.99"/>
    <n v="-34.99"/>
    <s v="Gift Card"/>
    <s v="H&amp;M"/>
    <x v="20"/>
    <x v="5"/>
    <s v="MM"/>
  </r>
  <r>
    <d v="2022-10-27T00:00:00"/>
    <s v="T-shirt"/>
    <n v="1"/>
    <n v="3.99"/>
    <n v="3.99"/>
    <s v="Gift Card"/>
    <s v="H&amp;M"/>
    <x v="20"/>
    <x v="5"/>
    <s v="MM"/>
  </r>
  <r>
    <d v="2022-10-27T00:00:00"/>
    <s v="Lunch"/>
    <n v="1"/>
    <n v="17.8"/>
    <n v="17.8"/>
    <s v="Card"/>
    <s v="Margugame Udon"/>
    <x v="59"/>
    <x v="4"/>
    <s v="AM"/>
  </r>
  <r>
    <d v="2022-10-27T00:00:00"/>
    <s v="Chicken Wings"/>
    <n v="1"/>
    <n v="1.1000000000000001"/>
    <n v="1.1000000000000001"/>
    <s v="Card"/>
    <s v="Waitrose"/>
    <x v="7"/>
    <x v="1"/>
    <s v="MM"/>
  </r>
  <r>
    <d v="2022-10-27T00:00:00"/>
    <s v="Domestos"/>
    <n v="2"/>
    <n v="1"/>
    <n v="2"/>
    <s v="Card"/>
    <s v="Wilko"/>
    <x v="8"/>
    <x v="3"/>
    <s v="MM"/>
  </r>
  <r>
    <d v="2022-10-27T00:00:00"/>
    <s v="TCP Wifi Light Bulb"/>
    <n v="1"/>
    <n v="9"/>
    <n v="9"/>
    <s v="Card"/>
    <s v="Wilko"/>
    <x v="39"/>
    <x v="9"/>
    <s v="MM"/>
  </r>
  <r>
    <d v="2022-10-27T00:00:00"/>
    <s v="Photo Frame"/>
    <n v="1"/>
    <n v="2"/>
    <n v="2"/>
    <s v="Card"/>
    <s v="Wilko"/>
    <x v="41"/>
    <x v="9"/>
    <s v="MM"/>
  </r>
  <r>
    <d v="2022-10-27T00:00:00"/>
    <s v="Lemonade 2L"/>
    <n v="1"/>
    <n v="0.23"/>
    <n v="0.23"/>
    <s v="Card"/>
    <s v="ALDI"/>
    <x v="3"/>
    <x v="1"/>
    <s v="MM"/>
  </r>
  <r>
    <d v="2022-10-27T00:00:00"/>
    <s v="Chicken Thighs"/>
    <n v="1"/>
    <n v="2.4900000000000002"/>
    <n v="2.4900000000000002"/>
    <s v="Card"/>
    <s v="ALDI"/>
    <x v="7"/>
    <x v="1"/>
    <s v="MM"/>
  </r>
  <r>
    <d v="2022-10-27T00:00:00"/>
    <s v="Grapes"/>
    <n v="1"/>
    <n v="1.75"/>
    <n v="1.75"/>
    <s v="Card"/>
    <s v="ALDI"/>
    <x v="19"/>
    <x v="1"/>
    <s v="MM"/>
  </r>
  <r>
    <d v="2022-10-27T00:00:00"/>
    <s v="Pork Mince"/>
    <n v="1"/>
    <n v="2.89"/>
    <n v="2.89"/>
    <s v="Card"/>
    <s v="ALDI"/>
    <x v="7"/>
    <x v="1"/>
    <s v="MM"/>
  </r>
  <r>
    <d v="2022-10-27T00:00:00"/>
    <s v="Coconut Milk"/>
    <n v="1"/>
    <n v="0.69"/>
    <n v="0.69"/>
    <s v="Card"/>
    <s v="ALDI"/>
    <x v="31"/>
    <x v="1"/>
    <s v="MM"/>
  </r>
  <r>
    <d v="2022-10-27T00:00:00"/>
    <s v="Large Vine Tomato"/>
    <n v="1"/>
    <n v="1.19"/>
    <n v="1.19"/>
    <s v="Card"/>
    <s v="ALDI"/>
    <x v="1"/>
    <x v="1"/>
    <s v="MM"/>
  </r>
  <r>
    <d v="2022-10-27T00:00:00"/>
    <s v="Cherry Tomatoes"/>
    <n v="1"/>
    <n v="0.77"/>
    <n v="0.77"/>
    <s v="Card"/>
    <s v="ALDI"/>
    <x v="1"/>
    <x v="1"/>
    <s v="MM"/>
  </r>
  <r>
    <d v="2022-10-27T00:00:00"/>
    <s v="Chorizo Ring 200g"/>
    <n v="1"/>
    <n v="1.79"/>
    <n v="1.79"/>
    <s v="Card"/>
    <s v="ALDI"/>
    <x v="2"/>
    <x v="1"/>
    <s v="MM"/>
  </r>
  <r>
    <d v="2022-10-27T00:00:00"/>
    <s v="Basil"/>
    <n v="1"/>
    <n v="0.55000000000000004"/>
    <n v="0.55000000000000004"/>
    <s v="Card"/>
    <s v="ASDA"/>
    <x v="21"/>
    <x v="1"/>
    <s v="AM"/>
  </r>
  <r>
    <d v="2022-10-28T00:00:00"/>
    <s v="Chilli Tortilla"/>
    <n v="1"/>
    <n v="1.25"/>
    <n v="1.25"/>
    <s v="Card"/>
    <s v="M&amp;S"/>
    <x v="4"/>
    <x v="1"/>
    <s v="AM"/>
  </r>
  <r>
    <d v="2022-10-28T00:00:00"/>
    <s v="Bockwurst sausage"/>
    <n v="1"/>
    <n v="1.79"/>
    <n v="1.79"/>
    <s v="Card"/>
    <s v="ALDI"/>
    <x v="46"/>
    <x v="1"/>
    <s v="AM"/>
  </r>
  <r>
    <d v="2022-10-28T00:00:00"/>
    <s v="Granules Garlic"/>
    <n v="1"/>
    <n v="0.49"/>
    <n v="0.49"/>
    <s v="Card"/>
    <s v="ALDI"/>
    <x v="21"/>
    <x v="1"/>
    <s v="AM"/>
  </r>
  <r>
    <d v="2022-10-28T00:00:00"/>
    <s v="Ham Cooked"/>
    <n v="1"/>
    <n v="0.79"/>
    <n v="0.79"/>
    <s v="Card"/>
    <s v="ALDI"/>
    <x v="2"/>
    <x v="1"/>
    <s v="AM"/>
  </r>
  <r>
    <d v="2022-10-29T00:00:00"/>
    <s v="Bus"/>
    <n v="2"/>
    <n v="1.65"/>
    <n v="3.3"/>
    <s v="Oyster Card"/>
    <s v="Tfl"/>
    <x v="11"/>
    <x v="0"/>
    <s v="AM"/>
  </r>
  <r>
    <d v="2022-10-29T00:00:00"/>
    <s v="Tube"/>
    <n v="1"/>
    <n v="2.0499999999999998"/>
    <n v="2.0499999999999998"/>
    <s v="Oyster Card"/>
    <s v="Tfl"/>
    <x v="12"/>
    <x v="0"/>
    <s v="AM"/>
  </r>
  <r>
    <d v="2022-10-29T00:00:00"/>
    <s v="Tube"/>
    <n v="1"/>
    <n v="1.9"/>
    <n v="1.9"/>
    <s v="Oyster Card"/>
    <s v="Tfl"/>
    <x v="12"/>
    <x v="0"/>
    <s v="AM"/>
  </r>
  <r>
    <d v="2022-10-29T00:00:00"/>
    <s v="Grapes"/>
    <n v="1"/>
    <n v="2.1"/>
    <n v="2.1"/>
    <s v="Card"/>
    <s v="Sainsbury's"/>
    <x v="19"/>
    <x v="1"/>
    <s v="AM"/>
  </r>
  <r>
    <d v="2022-10-30T00:00:00"/>
    <s v="Udon noodles"/>
    <n v="1"/>
    <n v="4.1900000000000004"/>
    <n v="4.1900000000000004"/>
    <s v="Card"/>
    <s v="Loon Fung"/>
    <x v="15"/>
    <x v="1"/>
    <s v="AM"/>
  </r>
  <r>
    <d v="2022-10-30T00:00:00"/>
    <s v="Udon noodles"/>
    <n v="1"/>
    <n v="1.4"/>
    <n v="1.4"/>
    <s v="Card"/>
    <s v="Morrisons"/>
    <x v="15"/>
    <x v="1"/>
    <s v="AM"/>
  </r>
  <r>
    <d v="2022-10-30T00:00:00"/>
    <s v="Chocolate"/>
    <n v="1"/>
    <n v="4"/>
    <n v="4"/>
    <s v="Card"/>
    <s v="ASDA"/>
    <x v="4"/>
    <x v="1"/>
    <s v="AM"/>
  </r>
  <r>
    <d v="2022-10-30T00:00:00"/>
    <s v="Sweets"/>
    <n v="1"/>
    <n v="1"/>
    <n v="1"/>
    <s v="Card"/>
    <s v="ASDA"/>
    <x v="4"/>
    <x v="1"/>
    <s v="AM"/>
  </r>
  <r>
    <d v="2022-10-30T00:00:00"/>
    <s v="Bread White"/>
    <n v="1"/>
    <n v="1.2"/>
    <n v="1.2"/>
    <s v="Card"/>
    <s v="ALDI"/>
    <x v="6"/>
    <x v="1"/>
    <s v="AM"/>
  </r>
  <r>
    <d v="2022-10-30T00:00:00"/>
    <s v="Super Mini Mix Haribo"/>
    <n v="1"/>
    <n v="1.89"/>
    <n v="1.89"/>
    <s v="Card"/>
    <s v="ALDI"/>
    <x v="4"/>
    <x v="1"/>
    <s v="AM"/>
  </r>
  <r>
    <d v="2022-10-30T00:00:00"/>
    <s v="Cookie Cream"/>
    <n v="1"/>
    <n v="0.43"/>
    <n v="0.43"/>
    <s v="Card"/>
    <s v="ALDI"/>
    <x v="4"/>
    <x v="1"/>
    <s v="AM"/>
  </r>
  <r>
    <d v="2022-11-01T00:00:00"/>
    <s v="Refund Jacket"/>
    <n v="1"/>
    <n v="-34.99"/>
    <n v="-34.99"/>
    <s v="Gift Card"/>
    <s v="H&amp;M"/>
    <x v="20"/>
    <x v="5"/>
    <s v="MM"/>
  </r>
  <r>
    <d v="2022-11-01T00:00:00"/>
    <s v="9V Battery"/>
    <n v="1"/>
    <n v="2"/>
    <n v="2"/>
    <s v="Gift Card"/>
    <s v="Argos"/>
    <x v="39"/>
    <x v="9"/>
    <s v="MM"/>
  </r>
  <r>
    <d v="2022-11-01T00:00:00"/>
    <s v="Chicken Wings"/>
    <n v="1"/>
    <n v="8.39"/>
    <n v="8.39"/>
    <s v="Card"/>
    <s v="Costco"/>
    <x v="2"/>
    <x v="1"/>
    <s v="AM"/>
  </r>
  <r>
    <d v="2022-11-01T00:00:00"/>
    <s v="Organic Garlic"/>
    <n v="1"/>
    <n v="2.4900000000000002"/>
    <n v="2.4900000000000002"/>
    <s v="Card"/>
    <s v="Costco"/>
    <x v="6"/>
    <x v="1"/>
    <s v="AM"/>
  </r>
  <r>
    <d v="2022-11-01T00:00:00"/>
    <s v="Penne Carbonara"/>
    <n v="1"/>
    <n v="8.99"/>
    <n v="8.99"/>
    <s v="Card"/>
    <s v="Costco"/>
    <x v="75"/>
    <x v="1"/>
    <s v="AM"/>
  </r>
  <r>
    <d v="2022-11-01T00:00:00"/>
    <s v="Klenex Balsam"/>
    <n v="1"/>
    <n v="6.29"/>
    <n v="6.29"/>
    <s v="Card"/>
    <s v="Costco"/>
    <x v="39"/>
    <x v="9"/>
    <s v="AM"/>
  </r>
  <r>
    <d v="2022-11-01T00:00:00"/>
    <s v="Hash Brown"/>
    <n v="1"/>
    <n v="3.89"/>
    <n v="3.89"/>
    <s v="Card"/>
    <s v="Costco"/>
    <x v="2"/>
    <x v="1"/>
    <s v="AM"/>
  </r>
  <r>
    <d v="2022-11-01T00:00:00"/>
    <s v="Trip Satin"/>
    <n v="1"/>
    <n v="15.49"/>
    <n v="15.49"/>
    <s v="Card"/>
    <s v="Costco"/>
    <x v="8"/>
    <x v="3"/>
    <s v="AM"/>
  </r>
  <r>
    <d v="2022-11-01T00:00:00"/>
    <s v="Chicken Thighs"/>
    <n v="1"/>
    <n v="5.65"/>
    <n v="5.65"/>
    <s v="Card"/>
    <s v="Costco"/>
    <x v="7"/>
    <x v="1"/>
    <s v="AM"/>
  </r>
  <r>
    <d v="2022-11-01T00:00:00"/>
    <s v="Bus"/>
    <n v="1"/>
    <n v="1.65"/>
    <n v="1.65"/>
    <s v="Card"/>
    <s v="Tfl"/>
    <x v="11"/>
    <x v="0"/>
    <s v="AM"/>
  </r>
  <r>
    <d v="2022-11-01T00:00:00"/>
    <s v="Bus"/>
    <n v="1"/>
    <n v="1.65"/>
    <n v="1.65"/>
    <s v="Card"/>
    <s v="Tfl"/>
    <x v="11"/>
    <x v="0"/>
    <s v="MM"/>
  </r>
  <r>
    <d v="2022-11-01T00:00:00"/>
    <s v="Hot Chocolate"/>
    <n v="1"/>
    <n v="2.85"/>
    <n v="2.85"/>
    <s v="Card"/>
    <s v="Starbucks"/>
    <x v="10"/>
    <x v="4"/>
    <s v="MM"/>
  </r>
  <r>
    <d v="2022-11-02T00:00:00"/>
    <s v="Rent"/>
    <n v="1"/>
    <n v="616.66666666666663"/>
    <n v="616.66666666666663"/>
    <s v="Card"/>
    <s v="N/A"/>
    <x v="28"/>
    <x v="8"/>
    <s v="MM"/>
  </r>
  <r>
    <d v="2022-11-02T00:00:00"/>
    <s v="Rent"/>
    <n v="1"/>
    <n v="783.33333333333337"/>
    <n v="783.33333333333337"/>
    <s v="Card"/>
    <s v="N/A"/>
    <x v="28"/>
    <x v="8"/>
    <s v="AM"/>
  </r>
  <r>
    <d v="2022-11-03T00:00:00"/>
    <s v="Orange"/>
    <n v="1"/>
    <n v="0.6"/>
    <n v="0.6"/>
    <s v="Card"/>
    <s v="ALDI"/>
    <x v="19"/>
    <x v="1"/>
    <s v="AM"/>
  </r>
  <r>
    <d v="2022-11-03T00:00:00"/>
    <s v="Lemons"/>
    <n v="1"/>
    <n v="0.5"/>
    <n v="0.5"/>
    <s v="Card"/>
    <s v="ALDI"/>
    <x v="19"/>
    <x v="1"/>
    <s v="AM"/>
  </r>
  <r>
    <d v="2022-11-03T00:00:00"/>
    <s v="White Grapes"/>
    <n v="1"/>
    <n v="1.75"/>
    <n v="1.75"/>
    <s v="Card"/>
    <s v="ALDI"/>
    <x v="19"/>
    <x v="1"/>
    <s v="AM"/>
  </r>
  <r>
    <d v="2022-11-03T00:00:00"/>
    <s v="Double Cream"/>
    <n v="1"/>
    <n v="1.1499999999999999"/>
    <n v="1.1499999999999999"/>
    <s v="Card"/>
    <s v="ALDI"/>
    <x v="52"/>
    <x v="1"/>
    <s v="AM"/>
  </r>
  <r>
    <d v="2022-11-03T00:00:00"/>
    <s v="Soft Cream"/>
    <n v="1"/>
    <n v="0.85"/>
    <n v="0.85"/>
    <s v="Card"/>
    <s v="ALDI"/>
    <x v="52"/>
    <x v="1"/>
    <s v="AM"/>
  </r>
  <r>
    <d v="2022-11-03T00:00:00"/>
    <s v="Lemon &amp; mint Soda"/>
    <n v="1"/>
    <n v="0.85"/>
    <n v="0.85"/>
    <s v="Card"/>
    <s v="ALDI"/>
    <x v="3"/>
    <x v="1"/>
    <s v="AM"/>
  </r>
  <r>
    <d v="2022-11-03T00:00:00"/>
    <s v="Soda Water 6pk"/>
    <n v="1"/>
    <n v="0.99"/>
    <n v="0.99"/>
    <s v="Card"/>
    <s v="ALDI"/>
    <x v="3"/>
    <x v="1"/>
    <s v="AM"/>
  </r>
  <r>
    <d v="2022-11-03T00:00:00"/>
    <s v="Onions"/>
    <n v="1"/>
    <n v="0.65"/>
    <n v="0.65"/>
    <s v="Card"/>
    <s v="ALDI"/>
    <x v="1"/>
    <x v="1"/>
    <s v="AM"/>
  </r>
  <r>
    <d v="2022-11-03T00:00:00"/>
    <s v="Cooking Oil"/>
    <n v="1"/>
    <n v="2.15"/>
    <n v="2.15"/>
    <s v="Card"/>
    <s v="ASDA"/>
    <x v="6"/>
    <x v="1"/>
    <s v="AM"/>
  </r>
  <r>
    <d v="2022-11-03T00:00:00"/>
    <s v="Passata"/>
    <n v="1"/>
    <n v="0.5"/>
    <n v="0.5"/>
    <s v="Card"/>
    <s v="ASDA"/>
    <x v="31"/>
    <x v="1"/>
    <s v="AM"/>
  </r>
  <r>
    <d v="2022-11-04T00:00:00"/>
    <s v="Chicken Noodle"/>
    <n v="2"/>
    <n v="1"/>
    <n v="2"/>
    <s v="Card"/>
    <s v="B&amp;M"/>
    <x v="29"/>
    <x v="1"/>
    <s v="AM"/>
  </r>
  <r>
    <d v="2022-11-04T00:00:00"/>
    <s v="Basil pot"/>
    <n v="1"/>
    <n v="0.75"/>
    <n v="0.75"/>
    <s v="Card"/>
    <s v="ALDI"/>
    <x v="21"/>
    <x v="1"/>
    <s v="AM"/>
  </r>
  <r>
    <d v="2022-11-04T00:00:00"/>
    <s v="Lemons"/>
    <n v="1"/>
    <n v="0.5"/>
    <n v="0.5"/>
    <s v="Card"/>
    <s v="ALDI"/>
    <x v="19"/>
    <x v="1"/>
    <s v="AM"/>
  </r>
  <r>
    <d v="2022-11-04T00:00:00"/>
    <s v="Gravel Tray"/>
    <n v="1"/>
    <n v="1.25"/>
    <n v="1.25"/>
    <s v="Card"/>
    <s v="ALDI"/>
    <x v="39"/>
    <x v="9"/>
    <s v="AM"/>
  </r>
  <r>
    <d v="2022-11-04T00:00:00"/>
    <s v="Cleve Pot"/>
    <n v="1"/>
    <n v="3"/>
    <n v="3"/>
    <s v="Card"/>
    <s v="ALDI"/>
    <x v="39"/>
    <x v="9"/>
    <s v="AM"/>
  </r>
  <r>
    <d v="2022-11-04T00:00:00"/>
    <s v="Doritos 150g"/>
    <n v="1"/>
    <n v="0.19186046511627911"/>
    <n v="0.19186046511627911"/>
    <s v="Card"/>
    <s v="Getir"/>
    <x v="4"/>
    <x v="1"/>
    <s v="MM"/>
  </r>
  <r>
    <d v="2022-11-04T00:00:00"/>
    <s v="Sensation Thai Sweet Chilli 40g"/>
    <n v="1"/>
    <n v="0.12790697674418605"/>
    <n v="0.12790697674418605"/>
    <s v="Card"/>
    <s v="Getir"/>
    <x v="4"/>
    <x v="1"/>
    <s v="MM"/>
  </r>
  <r>
    <d v="2022-11-04T00:00:00"/>
    <s v="Rustler Sausage Muffin"/>
    <n v="1"/>
    <n v="0.28779069767441862"/>
    <n v="0.28779069767441862"/>
    <s v="Card"/>
    <s v="Getir"/>
    <x v="29"/>
    <x v="1"/>
    <s v="MM"/>
  </r>
  <r>
    <d v="2022-11-04T00:00:00"/>
    <s v="Coca Cola 4x250ml"/>
    <n v="1"/>
    <n v="0.31337209302325586"/>
    <n v="0.31337209302325586"/>
    <s v="Card"/>
    <s v="Getir"/>
    <x v="3"/>
    <x v="1"/>
    <s v="MM"/>
  </r>
  <r>
    <d v="2022-11-04T00:00:00"/>
    <s v="Sanpellegrino 3x330ml"/>
    <n v="1"/>
    <n v="0.33895348837209305"/>
    <n v="0.33895348837209305"/>
    <s v="Card"/>
    <s v="Getir"/>
    <x v="3"/>
    <x v="1"/>
    <s v="MM"/>
  </r>
  <r>
    <d v="2022-11-04T00:00:00"/>
    <s v="Always Ultra Pads Normal"/>
    <n v="1"/>
    <n v="0.28779069767441862"/>
    <n v="0.28779069767441862"/>
    <s v="Card"/>
    <s v="Getir"/>
    <x v="8"/>
    <x v="3"/>
    <s v="MM"/>
  </r>
  <r>
    <d v="2022-11-04T00:00:00"/>
    <s v="Milk Mini Truffles"/>
    <n v="1"/>
    <n v="0.22383720930232562"/>
    <n v="0.22383720930232562"/>
    <s v="Card"/>
    <s v="Getir"/>
    <x v="4"/>
    <x v="1"/>
    <s v="MM"/>
  </r>
  <r>
    <d v="2022-11-04T00:00:00"/>
    <s v="Kinder Small Chocolate Bar"/>
    <n v="1"/>
    <n v="0.17906976744186048"/>
    <n v="0.17906976744186048"/>
    <s v="Card"/>
    <s v="Getir"/>
    <x v="4"/>
    <x v="1"/>
    <s v="MM"/>
  </r>
  <r>
    <d v="2022-11-04T00:00:00"/>
    <s v="Bahlsen Dark Choco Leibniz"/>
    <n v="1"/>
    <n v="0.24941860465116281"/>
    <n v="0.24941860465116281"/>
    <s v="Card"/>
    <s v="Getir"/>
    <x v="4"/>
    <x v="1"/>
    <s v="MM"/>
  </r>
  <r>
    <d v="2022-11-05T00:00:00"/>
    <s v="Cleaning Scraper"/>
    <n v="1"/>
    <n v="0.64"/>
    <n v="0.64"/>
    <s v="Card"/>
    <s v="Shein"/>
    <x v="33"/>
    <x v="9"/>
    <s v="MM"/>
  </r>
  <r>
    <d v="2022-11-05T00:00:00"/>
    <s v="Woven Cup Coaster"/>
    <n v="1"/>
    <n v="1.49"/>
    <n v="1.49"/>
    <s v="Card"/>
    <s v="Shein"/>
    <x v="41"/>
    <x v="9"/>
    <s v="MM"/>
  </r>
  <r>
    <d v="2022-11-05T00:00:00"/>
    <s v="Artificial Reed"/>
    <n v="1"/>
    <n v="1.07"/>
    <n v="1.07"/>
    <s v="Card"/>
    <s v="Shein"/>
    <x v="41"/>
    <x v="9"/>
    <s v="MM"/>
  </r>
  <r>
    <d v="2022-11-05T00:00:00"/>
    <s v="Flower Design Spoon 8pcs"/>
    <n v="1"/>
    <n v="2.13"/>
    <n v="2.13"/>
    <s v="Card"/>
    <s v="Shein"/>
    <x v="40"/>
    <x v="9"/>
    <s v="MM"/>
  </r>
  <r>
    <d v="2022-11-05T00:00:00"/>
    <s v="2 Grids Desk Storage Box"/>
    <n v="1"/>
    <n v="4.66"/>
    <n v="4.66"/>
    <s v="Card"/>
    <s v="Shein"/>
    <x v="39"/>
    <x v="9"/>
    <s v="MM"/>
  </r>
  <r>
    <d v="2022-11-05T00:00:00"/>
    <s v="Bow Knot Bath Headband"/>
    <n v="1"/>
    <n v="0.86"/>
    <n v="0.86"/>
    <s v="Card"/>
    <s v="Shein"/>
    <x v="39"/>
    <x v="9"/>
    <s v="MM"/>
  </r>
  <r>
    <d v="2022-11-05T00:00:00"/>
    <s v="Small porcelain dish"/>
    <n v="1"/>
    <n v="2.5499999999999998"/>
    <n v="2.5499999999999998"/>
    <s v="Card"/>
    <s v="H&amp;M"/>
    <x v="40"/>
    <x v="9"/>
    <s v="MM"/>
  </r>
  <r>
    <d v="2022-11-05T00:00:00"/>
    <s v="Scented candle"/>
    <n v="1"/>
    <n v="8.5"/>
    <n v="8.5"/>
    <s v="Card"/>
    <s v="H&amp;M"/>
    <x v="41"/>
    <x v="9"/>
    <s v="MM"/>
  </r>
  <r>
    <d v="2022-11-05T00:00:00"/>
    <s v="Reed diffuser"/>
    <n v="1"/>
    <n v="15.3"/>
    <n v="15.3"/>
    <s v="Card"/>
    <s v="H&amp;M"/>
    <x v="41"/>
    <x v="9"/>
    <s v="MM"/>
  </r>
  <r>
    <d v="2022-11-05T00:00:00"/>
    <s v="Stoneware mini vase"/>
    <n v="1"/>
    <n v="3.4"/>
    <n v="3.4"/>
    <s v="Card"/>
    <s v="H&amp;M"/>
    <x v="41"/>
    <x v="9"/>
    <s v="MM"/>
  </r>
  <r>
    <d v="2022-11-05T00:00:00"/>
    <s v="Lunch"/>
    <n v="1"/>
    <n v="28.41"/>
    <n v="28.41"/>
    <s v="Card"/>
    <s v="Kolamba Carnaby"/>
    <x v="17"/>
    <x v="4"/>
    <s v="AM"/>
  </r>
  <r>
    <d v="2022-11-05T00:00:00"/>
    <s v="Desperados Beer"/>
    <n v="2"/>
    <n v="10"/>
    <n v="20"/>
    <s v="Card"/>
    <s v="Morrisons"/>
    <x v="3"/>
    <x v="1"/>
    <s v="MM"/>
  </r>
  <r>
    <d v="2022-11-05T00:00:00"/>
    <s v="Kendermanns Riesling"/>
    <n v="1"/>
    <n v="8.5"/>
    <n v="8.5"/>
    <s v="Card"/>
    <s v="Morrisons"/>
    <x v="3"/>
    <x v="1"/>
    <s v="MM"/>
  </r>
  <r>
    <d v="2022-11-05T00:00:00"/>
    <s v="Palmer's lip balm"/>
    <n v="1"/>
    <n v="2"/>
    <n v="2"/>
    <s v="Card"/>
    <s v="Morrisons"/>
    <x v="45"/>
    <x v="3"/>
    <s v="MM"/>
  </r>
  <r>
    <d v="2022-11-05T00:00:00"/>
    <s v="Bubble Tea"/>
    <n v="1"/>
    <n v="4.6500000000000004"/>
    <n v="4.6500000000000004"/>
    <s v="Card"/>
    <s v="MilkSha"/>
    <x v="10"/>
    <x v="4"/>
    <s v="MM"/>
  </r>
  <r>
    <d v="2022-11-05T00:00:00"/>
    <s v="Cake"/>
    <n v="2"/>
    <n v="4.5"/>
    <n v="9"/>
    <s v="Card"/>
    <s v="Wa Café"/>
    <x v="10"/>
    <x v="4"/>
    <s v="MM"/>
  </r>
  <r>
    <d v="2022-11-05T00:00:00"/>
    <s v="NS Kimchi Ramyun"/>
    <n v="4"/>
    <n v="0.495"/>
    <n v="1.98"/>
    <s v="Card"/>
    <s v="Seoul Plaza"/>
    <x v="29"/>
    <x v="1"/>
    <s v="MM"/>
  </r>
  <r>
    <d v="2022-11-05T00:00:00"/>
    <s v="Just Eat"/>
    <n v="1"/>
    <n v="22.88"/>
    <n v="22.88"/>
    <s v="Card"/>
    <s v="Pizza Club"/>
    <x v="13"/>
    <x v="4"/>
    <s v="MM"/>
  </r>
  <r>
    <d v="2022-11-05T00:00:00"/>
    <s v="Skincare"/>
    <n v="1"/>
    <n v="47.86"/>
    <n v="47.86"/>
    <s v="Card"/>
    <s v="Stylevana"/>
    <x v="45"/>
    <x v="3"/>
    <s v="MM"/>
  </r>
  <r>
    <d v="2022-11-07T00:00:00"/>
    <s v="Energy bill (Aug-Sep)"/>
    <n v="1"/>
    <n v="69.349999999999994"/>
    <n v="69.349999999999994"/>
    <s v="Card"/>
    <s v="Insite Energy"/>
    <x v="60"/>
    <x v="7"/>
    <s v="MM"/>
  </r>
  <r>
    <d v="2022-11-09T00:00:00"/>
    <s v="Tube"/>
    <n v="1"/>
    <n v="1.1499999999999999"/>
    <n v="1.1499999999999999"/>
    <s v="Oyster Card"/>
    <s v="Tfl"/>
    <x v="12"/>
    <x v="0"/>
    <s v="AM"/>
  </r>
  <r>
    <d v="2022-11-09T00:00:00"/>
    <s v="Tube"/>
    <n v="1"/>
    <n v="1.1499999999999999"/>
    <n v="1.1499999999999999"/>
    <s v="Oyster Card"/>
    <s v="Tfl"/>
    <x v="12"/>
    <x v="0"/>
    <s v="MM"/>
  </r>
  <r>
    <d v="2022-11-09T00:00:00"/>
    <s v="Tube"/>
    <n v="1"/>
    <n v="2"/>
    <n v="2"/>
    <s v="Oyster Card"/>
    <s v="Tfl"/>
    <x v="12"/>
    <x v="0"/>
    <s v="MM"/>
  </r>
  <r>
    <d v="2022-11-09T00:00:00"/>
    <s v="Tube"/>
    <n v="1"/>
    <n v="2"/>
    <n v="2"/>
    <s v="Oyster Card"/>
    <s v="Tfl"/>
    <x v="12"/>
    <x v="0"/>
    <s v="AM"/>
  </r>
  <r>
    <d v="2022-11-09T00:00:00"/>
    <s v="Sensation Thai Sweet Chilli 150g"/>
    <n v="2"/>
    <n v="1.5"/>
    <n v="3"/>
    <s v="Card"/>
    <s v="Poundland"/>
    <x v="4"/>
    <x v="1"/>
    <s v="MM"/>
  </r>
  <r>
    <d v="2022-11-09T00:00:00"/>
    <s v="Milk filter semi-skim 2L"/>
    <n v="1"/>
    <n v="1.65"/>
    <n v="1.65"/>
    <s v="Card"/>
    <s v="ALDI"/>
    <x v="6"/>
    <x v="1"/>
    <s v="MM"/>
  </r>
  <r>
    <d v="2022-11-09T00:00:00"/>
    <s v="Pasta Penne 500g"/>
    <n v="1"/>
    <n v="0.41"/>
    <n v="0.41"/>
    <s v="Card"/>
    <s v="ALDI"/>
    <x v="15"/>
    <x v="1"/>
    <s v="MM"/>
  </r>
  <r>
    <d v="2022-11-09T00:00:00"/>
    <s v="Eggs"/>
    <n v="1"/>
    <n v="1.5"/>
    <n v="1.5"/>
    <s v="Card"/>
    <s v="ASDA"/>
    <x v="6"/>
    <x v="1"/>
    <s v="MM"/>
  </r>
  <r>
    <d v="2022-11-09T00:00:00"/>
    <s v="Yogurt"/>
    <n v="1"/>
    <n v="1"/>
    <n v="1"/>
    <s v="Card"/>
    <s v="ASDA"/>
    <x v="6"/>
    <x v="1"/>
    <s v="MM"/>
  </r>
  <r>
    <d v="2022-11-09T00:00:00"/>
    <s v="Shallots"/>
    <n v="1"/>
    <n v="0.9"/>
    <n v="0.9"/>
    <s v="Card"/>
    <s v="ASDA"/>
    <x v="1"/>
    <x v="1"/>
    <s v="MM"/>
  </r>
  <r>
    <d v="2022-11-09T00:00:00"/>
    <s v="Nissan Noodles"/>
    <n v="1"/>
    <n v="0.65"/>
    <n v="0.65"/>
    <s v="Card"/>
    <s v="ASDA"/>
    <x v="29"/>
    <x v="1"/>
    <s v="MM"/>
  </r>
  <r>
    <d v="2022-11-09T00:00:00"/>
    <s v="Choco Shells"/>
    <n v="1"/>
    <n v="1.49"/>
    <n v="1.49"/>
    <s v="Card"/>
    <s v="LIDL"/>
    <x v="6"/>
    <x v="1"/>
    <s v="MM"/>
  </r>
  <r>
    <d v="2022-11-09T00:00:00"/>
    <s v="Cashew Peanut Honey"/>
    <n v="1"/>
    <n v="1.35"/>
    <n v="1.35"/>
    <s v="Card"/>
    <s v="LIDL"/>
    <x v="4"/>
    <x v="1"/>
    <s v="MM"/>
  </r>
  <r>
    <d v="2022-11-09T00:00:00"/>
    <s v="Carbonara Sauce"/>
    <n v="1"/>
    <n v="1.1499999999999999"/>
    <n v="1.1499999999999999"/>
    <s v="Card"/>
    <s v="LIDL"/>
    <x v="31"/>
    <x v="1"/>
    <s v="MM"/>
  </r>
  <r>
    <d v="2022-11-09T00:00:00"/>
    <s v="Shower Gel"/>
    <n v="1"/>
    <n v="0.89"/>
    <n v="0.89"/>
    <s v="Card"/>
    <s v="LIDL"/>
    <x v="8"/>
    <x v="3"/>
    <s v="MM"/>
  </r>
  <r>
    <d v="2022-11-09T00:00:00"/>
    <s v="Apple Shampoo"/>
    <n v="1"/>
    <n v="0.59"/>
    <n v="0.59"/>
    <s v="Card"/>
    <s v="LIDL"/>
    <x v="8"/>
    <x v="3"/>
    <s v="MM"/>
  </r>
  <r>
    <d v="2022-11-09T00:00:00"/>
    <s v="Chocolate Cookies"/>
    <n v="3"/>
    <n v="0.89"/>
    <n v="2.67"/>
    <s v="Card"/>
    <s v="LIDL"/>
    <x v="4"/>
    <x v="1"/>
    <s v="MM"/>
  </r>
  <r>
    <d v="2022-11-09T00:00:00"/>
    <s v="Family Pack Mushroom"/>
    <n v="1"/>
    <n v="1.3"/>
    <n v="1.3"/>
    <s v="Card"/>
    <s v="LIDL"/>
    <x v="1"/>
    <x v="1"/>
    <s v="MM"/>
  </r>
  <r>
    <d v="2022-11-10T00:00:00"/>
    <s v="Family Handwash"/>
    <n v="1"/>
    <n v="0.55000000000000004"/>
    <n v="0.55000000000000004"/>
    <s v="Card"/>
    <s v="ALDI"/>
    <x v="8"/>
    <x v="3"/>
    <s v="MM"/>
  </r>
  <r>
    <d v="2022-11-10T00:00:00"/>
    <s v="Lemons"/>
    <n v="1"/>
    <n v="0.5"/>
    <n v="0.5"/>
    <s v="Card"/>
    <s v="ALDI"/>
    <x v="19"/>
    <x v="1"/>
    <s v="MM"/>
  </r>
  <r>
    <d v="2022-11-10T00:00:00"/>
    <s v="Chicken Thighs 1kg"/>
    <n v="1"/>
    <n v="2.4900000000000002"/>
    <n v="2.4900000000000002"/>
    <s v="Card"/>
    <s v="ALDI"/>
    <x v="7"/>
    <x v="1"/>
    <s v="MM"/>
  </r>
  <r>
    <d v="2022-11-11T00:00:00"/>
    <s v="Kinder Hamper"/>
    <n v="1"/>
    <n v="10"/>
    <n v="10"/>
    <s v="Card"/>
    <s v="B&amp;M"/>
    <x v="58"/>
    <x v="6"/>
    <s v="MM"/>
  </r>
  <r>
    <d v="2022-11-11T00:00:00"/>
    <s v="Cad Drink Chocolate"/>
    <n v="1"/>
    <n v="1.39"/>
    <n v="1.39"/>
    <s v="Card"/>
    <s v="B&amp;M"/>
    <x v="4"/>
    <x v="1"/>
    <s v="MM"/>
  </r>
  <r>
    <d v="2022-11-11T00:00:00"/>
    <s v="Batch Pasta"/>
    <n v="1"/>
    <n v="0.75"/>
    <n v="0.75"/>
    <s v="Card"/>
    <s v="B&amp;M"/>
    <x v="29"/>
    <x v="1"/>
    <s v="MM"/>
  </r>
  <r>
    <d v="2022-11-11T00:00:00"/>
    <s v="Femfrsh Sooth Wash"/>
    <n v="1"/>
    <n v="1.99"/>
    <n v="1.99"/>
    <s v="Card"/>
    <s v="B&amp;M"/>
    <x v="8"/>
    <x v="3"/>
    <s v="MM"/>
  </r>
  <r>
    <d v="2022-11-11T00:00:00"/>
    <s v="ChopBoard"/>
    <n v="1"/>
    <n v="14.99"/>
    <n v="14.99"/>
    <s v="Card"/>
    <s v="Amazon"/>
    <x v="40"/>
    <x v="9"/>
    <s v="AM"/>
  </r>
  <r>
    <d v="2022-11-11T00:00:00"/>
    <s v="Hair cut"/>
    <n v="1"/>
    <n v="18"/>
    <n v="18"/>
    <s v="Cash"/>
    <s v="InStyle"/>
    <x v="24"/>
    <x v="6"/>
    <s v="AM"/>
  </r>
  <r>
    <d v="2022-11-11T00:00:00"/>
    <s v="Skincare"/>
    <n v="1"/>
    <n v="28"/>
    <n v="28"/>
    <s v="Card"/>
    <s v="Zalora"/>
    <x v="45"/>
    <x v="3"/>
    <s v="MM"/>
  </r>
  <r>
    <d v="2022-11-11T00:00:00"/>
    <s v="Skincare"/>
    <n v="1"/>
    <n v="58.72"/>
    <n v="58.72"/>
    <s v="Card"/>
    <s v="LookFantastic"/>
    <x v="45"/>
    <x v="3"/>
    <s v="MM"/>
  </r>
  <r>
    <d v="2022-11-12T00:00:00"/>
    <s v="Bus"/>
    <n v="1"/>
    <n v="1.65"/>
    <n v="1.65"/>
    <s v="Card"/>
    <s v="Tfl"/>
    <x v="11"/>
    <x v="0"/>
    <s v="AM"/>
  </r>
  <r>
    <d v="2022-11-12T00:00:00"/>
    <s v="Tube"/>
    <n v="1"/>
    <n v="1.2"/>
    <n v="1.2"/>
    <s v="Oyster Card"/>
    <s v="Tfl"/>
    <x v="12"/>
    <x v="0"/>
    <s v="AM"/>
  </r>
  <r>
    <d v="2022-11-12T00:00:00"/>
    <s v="Bus"/>
    <n v="1"/>
    <n v="1.65"/>
    <n v="1.65"/>
    <s v="Card"/>
    <s v="Tfl"/>
    <x v="11"/>
    <x v="0"/>
    <s v="AM"/>
  </r>
  <r>
    <d v="2022-11-12T00:00:00"/>
    <s v="Tube"/>
    <n v="1"/>
    <n v="1.65"/>
    <n v="1.65"/>
    <s v="Oyster Card"/>
    <s v="Tfl"/>
    <x v="12"/>
    <x v="0"/>
    <s v="AM"/>
  </r>
  <r>
    <d v="2022-11-12T00:00:00"/>
    <s v="Tube"/>
    <n v="1"/>
    <n v="1.65"/>
    <n v="1.65"/>
    <s v="Oyster Card"/>
    <s v="Tfl"/>
    <x v="12"/>
    <x v="0"/>
    <s v="AM"/>
  </r>
  <r>
    <d v="2022-11-12T00:00:00"/>
    <s v="Tube"/>
    <n v="1"/>
    <n v="1.7"/>
    <n v="1.7"/>
    <s v="Oyster Card"/>
    <s v="Tfl"/>
    <x v="12"/>
    <x v="0"/>
    <s v="AM"/>
  </r>
  <r>
    <d v="2022-11-12T00:00:00"/>
    <s v="Tube"/>
    <n v="1"/>
    <n v="1.05"/>
    <n v="1.05"/>
    <s v="Oyster Card"/>
    <s v="Tfl"/>
    <x v="12"/>
    <x v="0"/>
    <s v="AM"/>
  </r>
  <r>
    <d v="2022-11-12T00:00:00"/>
    <s v="Tube"/>
    <n v="1"/>
    <n v="2.0499999999999998"/>
    <n v="2.0499999999999998"/>
    <s v="Oyster Card"/>
    <s v="Tfl"/>
    <x v="12"/>
    <x v="0"/>
    <s v="MM"/>
  </r>
  <r>
    <d v="2022-11-12T00:00:00"/>
    <s v="Tube"/>
    <n v="1"/>
    <n v="1.7"/>
    <n v="1.7"/>
    <s v="Oyster Card"/>
    <s v="Tfl"/>
    <x v="12"/>
    <x v="0"/>
    <s v="MM"/>
  </r>
  <r>
    <d v="2022-11-12T00:00:00"/>
    <s v="Tube"/>
    <n v="1"/>
    <n v="1.65"/>
    <n v="1.65"/>
    <s v="Oyster Card"/>
    <s v="Tfl"/>
    <x v="12"/>
    <x v="0"/>
    <s v="MM"/>
  </r>
  <r>
    <d v="2022-11-12T00:00:00"/>
    <s v="Tube"/>
    <n v="1"/>
    <n v="1.85"/>
    <n v="1.85"/>
    <s v="Oyster Card"/>
    <s v="Tfl"/>
    <x v="12"/>
    <x v="0"/>
    <s v="MM"/>
  </r>
  <r>
    <d v="2022-11-12T00:00:00"/>
    <s v="Macha Latte"/>
    <n v="1"/>
    <n v="4"/>
    <n v="4"/>
    <s v="Card"/>
    <s v="Jenki"/>
    <x v="10"/>
    <x v="4"/>
    <s v="MM"/>
  </r>
  <r>
    <d v="2022-11-12T00:00:00"/>
    <s v="Macha Cookies"/>
    <n v="1"/>
    <n v="4.5"/>
    <n v="4.5"/>
    <s v="Card"/>
    <s v="Jenki"/>
    <x v="10"/>
    <x v="4"/>
    <s v="MM"/>
  </r>
  <r>
    <d v="2022-11-12T00:00:00"/>
    <s v="Water"/>
    <n v="1"/>
    <n v="0.75"/>
    <n v="0.75"/>
    <s v="Card"/>
    <s v="Tesco"/>
    <x v="3"/>
    <x v="1"/>
    <s v="AM"/>
  </r>
  <r>
    <d v="2022-11-12T00:00:00"/>
    <s v="Heinz Tom Ketchup"/>
    <n v="1"/>
    <n v="3.7"/>
    <n v="3.7"/>
    <s v="Card"/>
    <s v="Tesco"/>
    <x v="31"/>
    <x v="1"/>
    <s v="AM"/>
  </r>
  <r>
    <d v="2022-11-12T00:00:00"/>
    <s v="Hellmann's Mayonnaise"/>
    <n v="1"/>
    <n v="3.4"/>
    <n v="3.4"/>
    <s v="Card"/>
    <s v="Tesco"/>
    <x v="31"/>
    <x v="1"/>
    <s v="AM"/>
  </r>
  <r>
    <d v="2022-11-12T00:00:00"/>
    <s v="Dinner"/>
    <n v="1"/>
    <n v="35.549999999999997"/>
    <n v="35.549999999999997"/>
    <s v="Card"/>
    <s v="Le Relais De Venis"/>
    <x v="17"/>
    <x v="4"/>
    <s v="AM"/>
  </r>
  <r>
    <d v="2022-11-12T00:00:00"/>
    <s v="Dinner"/>
    <n v="1"/>
    <n v="35.549999999999997"/>
    <n v="35.549999999999997"/>
    <s v="Card"/>
    <s v="Le Relais De Venis"/>
    <x v="17"/>
    <x v="4"/>
    <s v="MM"/>
  </r>
  <r>
    <d v="2022-11-12T00:00:00"/>
    <s v="Citrus squeezer"/>
    <n v="1"/>
    <n v="3"/>
    <n v="3"/>
    <s v="Card"/>
    <s v="Flying Tiger"/>
    <x v="32"/>
    <x v="9"/>
    <s v="MM"/>
  </r>
  <r>
    <d v="2022-11-12T00:00:00"/>
    <s v="Train Ticket (To Brighton)"/>
    <n v="2"/>
    <n v="9.5"/>
    <n v="19"/>
    <s v="Card"/>
    <s v="National rail"/>
    <x v="50"/>
    <x v="0"/>
    <s v="MM"/>
  </r>
  <r>
    <d v="2022-11-12T00:00:00"/>
    <s v="Apple I-cloud"/>
    <n v="1"/>
    <n v="2.4900000000000002"/>
    <n v="2.4900000000000002"/>
    <s v="Card"/>
    <s v="Apple"/>
    <x v="62"/>
    <x v="11"/>
    <s v="MM"/>
  </r>
  <r>
    <d v="2022-11-13T00:00:00"/>
    <s v="Tube"/>
    <n v="2"/>
    <n v="2.0499999999999998"/>
    <n v="4.0999999999999996"/>
    <s v="Oyster Card"/>
    <s v="Tfl"/>
    <x v="12"/>
    <x v="0"/>
    <s v="AM"/>
  </r>
  <r>
    <d v="2022-11-13T00:00:00"/>
    <s v="Tube"/>
    <n v="2"/>
    <n v="2.0499999999999998"/>
    <n v="4.0999999999999996"/>
    <s v="Oyster Card"/>
    <s v="Tfl"/>
    <x v="12"/>
    <x v="0"/>
    <s v="MM"/>
  </r>
  <r>
    <d v="2022-11-13T00:00:00"/>
    <s v="Lunch"/>
    <n v="1"/>
    <n v="48.06"/>
    <n v="48.06"/>
    <s v="Card"/>
    <s v="Regency Restaurant"/>
    <x v="17"/>
    <x v="4"/>
    <s v="AM"/>
  </r>
  <r>
    <d v="2022-11-13T00:00:00"/>
    <s v="Coffeeshop (2 coffee)"/>
    <n v="1"/>
    <n v="5.7"/>
    <n v="5.7"/>
    <s v="Card"/>
    <s v="Trading Post"/>
    <x v="72"/>
    <x v="4"/>
    <s v="MM"/>
  </r>
  <r>
    <d v="2022-11-13T00:00:00"/>
    <s v="Gift (Piglet doll)"/>
    <n v="1"/>
    <n v="15.95"/>
    <n v="15.95"/>
    <s v="Card"/>
    <s v="Berts"/>
    <x v="58"/>
    <x v="6"/>
    <s v="MM"/>
  </r>
  <r>
    <d v="2022-11-13T00:00:00"/>
    <s v="Dinner"/>
    <n v="1"/>
    <n v="74.08"/>
    <n v="74.08"/>
    <s v="Card"/>
    <s v="Marroccos Restaurant"/>
    <x v="17"/>
    <x v="4"/>
    <s v="AM"/>
  </r>
  <r>
    <d v="2022-11-14T00:00:00"/>
    <s v="Pasta &amp; Sauce"/>
    <n v="2"/>
    <n v="0.42"/>
    <n v="0.84"/>
    <s v="Card"/>
    <s v="ALDI"/>
    <x v="29"/>
    <x v="1"/>
    <s v="AM"/>
  </r>
  <r>
    <d v="2022-11-14T00:00:00"/>
    <s v="Biscuit Jam &amp; Cream"/>
    <n v="1"/>
    <n v="0.39"/>
    <n v="0.39"/>
    <s v="Card"/>
    <s v="ALDI"/>
    <x v="4"/>
    <x v="1"/>
    <s v="AM"/>
  </r>
  <r>
    <d v="2022-11-14T00:00:00"/>
    <s v="Bisc Caramelised"/>
    <n v="1"/>
    <n v="0.85"/>
    <n v="0.85"/>
    <s v="Card"/>
    <s v="ALDI"/>
    <x v="4"/>
    <x v="1"/>
    <s v="AM"/>
  </r>
  <r>
    <d v="2022-11-14T00:00:00"/>
    <s v="White Cabbage"/>
    <n v="1"/>
    <n v="0.61"/>
    <n v="0.61"/>
    <s v="Card"/>
    <s v="ALDI"/>
    <x v="1"/>
    <x v="1"/>
    <s v="AM"/>
  </r>
  <r>
    <d v="2022-11-14T00:00:00"/>
    <s v="Iceberg lettuce"/>
    <n v="1"/>
    <n v="0.6"/>
    <n v="0.6"/>
    <s v="Card"/>
    <s v="ALDI"/>
    <x v="1"/>
    <x v="1"/>
    <s v="AM"/>
  </r>
  <r>
    <d v="2022-11-14T00:00:00"/>
    <s v="Sausages"/>
    <n v="1"/>
    <n v="1.5"/>
    <n v="1.5"/>
    <s v="Card"/>
    <s v="ASDA"/>
    <x v="2"/>
    <x v="1"/>
    <s v="AM"/>
  </r>
  <r>
    <d v="2022-11-14T00:00:00"/>
    <s v="Sirloin Steak"/>
    <n v="1"/>
    <n v="3.65"/>
    <n v="3.65"/>
    <s v="Card"/>
    <s v="Morrisons"/>
    <x v="7"/>
    <x v="1"/>
    <s v="AM"/>
  </r>
  <r>
    <d v="2022-11-14T00:00:00"/>
    <s v="Sirloin Steak"/>
    <n v="1"/>
    <n v="3.21"/>
    <n v="3.21"/>
    <s v="Card"/>
    <s v="Morrisons"/>
    <x v="7"/>
    <x v="1"/>
    <s v="AM"/>
  </r>
  <r>
    <d v="2022-11-15T00:00:00"/>
    <s v="Croissants Luxury"/>
    <n v="1"/>
    <n v="1.79"/>
    <n v="1.79"/>
    <s v="Card"/>
    <s v="ALDI"/>
    <x v="6"/>
    <x v="1"/>
    <s v="MM"/>
  </r>
  <r>
    <d v="2022-11-15T00:00:00"/>
    <s v="Crème fraiche"/>
    <n v="1"/>
    <n v="1.05"/>
    <n v="1.05"/>
    <s v="Card"/>
    <s v="ALDI"/>
    <x v="52"/>
    <x v="1"/>
    <s v="MM"/>
  </r>
  <r>
    <d v="2022-11-15T00:00:00"/>
    <s v="Custard cream biscuit"/>
    <n v="1"/>
    <n v="0.32"/>
    <n v="0.32"/>
    <s v="Card"/>
    <s v="ALDI"/>
    <x v="4"/>
    <x v="1"/>
    <s v="MM"/>
  </r>
  <r>
    <d v="2022-11-15T00:00:00"/>
    <s v="Asparagus tips"/>
    <n v="1"/>
    <n v="1.35"/>
    <n v="1.35"/>
    <s v="Card"/>
    <s v="ALDI"/>
    <x v="1"/>
    <x v="1"/>
    <s v="MM"/>
  </r>
  <r>
    <d v="2022-11-15T00:00:00"/>
    <s v="Blueberry"/>
    <n v="1"/>
    <n v="0.99"/>
    <n v="0.99"/>
    <s v="Card"/>
    <s v="ALDI"/>
    <x v="19"/>
    <x v="1"/>
    <s v="MM"/>
  </r>
  <r>
    <d v="2022-11-15T00:00:00"/>
    <s v="Parsley Curly Pot"/>
    <n v="1"/>
    <n v="0.75"/>
    <n v="0.75"/>
    <s v="Card"/>
    <s v="ALDI"/>
    <x v="21"/>
    <x v="1"/>
    <s v="MM"/>
  </r>
  <r>
    <d v="2022-11-15T00:00:00"/>
    <s v="Pasta Penne"/>
    <n v="1"/>
    <n v="0.41"/>
    <n v="0.41"/>
    <s v="Card"/>
    <s v="ALDI"/>
    <x v="15"/>
    <x v="1"/>
    <s v="MM"/>
  </r>
  <r>
    <d v="2022-11-15T00:00:00"/>
    <s v="Hand Wash"/>
    <n v="3"/>
    <n v="0.66666666666666663"/>
    <n v="2"/>
    <s v="Card"/>
    <s v="Wilko"/>
    <x v="8"/>
    <x v="3"/>
    <s v="MM"/>
  </r>
  <r>
    <d v="2022-11-15T00:00:00"/>
    <s v="Biscuits"/>
    <n v="1"/>
    <n v="1.5"/>
    <n v="1.5"/>
    <s v="Card"/>
    <s v="ASDA"/>
    <x v="4"/>
    <x v="1"/>
    <s v="MM"/>
  </r>
  <r>
    <d v="2022-11-15T00:00:00"/>
    <s v="Spring Onions"/>
    <n v="1"/>
    <n v="0.5"/>
    <n v="0.5"/>
    <s v="Card"/>
    <s v="ASDA"/>
    <x v="1"/>
    <x v="1"/>
    <s v="MM"/>
  </r>
  <r>
    <d v="2022-11-15T00:00:00"/>
    <s v="Grapes"/>
    <n v="2"/>
    <n v="1"/>
    <n v="2"/>
    <s v="Card"/>
    <s v="ASDA"/>
    <x v="19"/>
    <x v="1"/>
    <s v="MM"/>
  </r>
  <r>
    <d v="2022-11-15T00:00:00"/>
    <s v="Lemons"/>
    <n v="1"/>
    <n v="0.5"/>
    <n v="0.5"/>
    <s v="Card"/>
    <s v="ASDA"/>
    <x v="19"/>
    <x v="1"/>
    <s v="MM"/>
  </r>
  <r>
    <d v="2022-11-15T00:00:00"/>
    <s v="Orange"/>
    <n v="1"/>
    <n v="0.3"/>
    <n v="0.3"/>
    <s v="Card"/>
    <s v="ASDA"/>
    <x v="19"/>
    <x v="1"/>
    <s v="MM"/>
  </r>
  <r>
    <d v="2022-11-15T00:00:00"/>
    <s v="Internet"/>
    <n v="1"/>
    <n v="35"/>
    <n v="35"/>
    <s v="Card"/>
    <s v="Hyperoptic"/>
    <x v="42"/>
    <x v="7"/>
    <s v="MM"/>
  </r>
  <r>
    <d v="2022-11-16T00:00:00"/>
    <s v="Bus"/>
    <n v="1"/>
    <n v="1.65"/>
    <n v="1.65"/>
    <s v="Card"/>
    <s v="Tfl"/>
    <x v="11"/>
    <x v="0"/>
    <s v="MM"/>
  </r>
  <r>
    <d v="2022-11-16T00:00:00"/>
    <s v="Bus"/>
    <n v="1"/>
    <n v="1.65"/>
    <n v="1.65"/>
    <s v="Card"/>
    <s v="Tfl"/>
    <x v="11"/>
    <x v="0"/>
    <s v="AM"/>
  </r>
  <r>
    <d v="2022-11-16T00:00:00"/>
    <s v="Gathering"/>
    <n v="1"/>
    <n v="25.6"/>
    <n v="25.6"/>
    <s v="Bank Transfer"/>
    <s v="N/A"/>
    <x v="63"/>
    <x v="10"/>
    <s v="AM"/>
  </r>
  <r>
    <d v="2022-11-16T00:00:00"/>
    <s v="Skincare"/>
    <n v="1"/>
    <n v="32"/>
    <n v="32"/>
    <s v="Card"/>
    <s v="LookFantastic"/>
    <x v="45"/>
    <x v="3"/>
    <s v="MM"/>
  </r>
  <r>
    <d v="2022-11-19T00:00:00"/>
    <s v="Tube"/>
    <n v="1"/>
    <n v="1.1499999999999999"/>
    <n v="1.1499999999999999"/>
    <s v="Oyster Card"/>
    <s v="Tfl"/>
    <x v="12"/>
    <x v="0"/>
    <s v="AM"/>
  </r>
  <r>
    <d v="2022-11-19T00:00:00"/>
    <s v="Tube"/>
    <n v="1"/>
    <n v="1.25"/>
    <n v="1.25"/>
    <s v="Oyster Card"/>
    <s v="Tfl"/>
    <x v="12"/>
    <x v="0"/>
    <s v="AM"/>
  </r>
  <r>
    <d v="2022-11-19T00:00:00"/>
    <s v="Tube"/>
    <n v="1"/>
    <n v="2.15"/>
    <n v="2.15"/>
    <s v="Oyster Card"/>
    <s v="Tfl"/>
    <x v="12"/>
    <x v="0"/>
    <s v="AM"/>
  </r>
  <r>
    <d v="2022-11-19T00:00:00"/>
    <s v="Tube"/>
    <n v="1"/>
    <n v="2.0499999999999998"/>
    <n v="2.0499999999999998"/>
    <s v="Oyster Card"/>
    <s v="Tfl"/>
    <x v="12"/>
    <x v="0"/>
    <s v="AM"/>
  </r>
  <r>
    <d v="2022-11-19T00:00:00"/>
    <s v="Tube"/>
    <n v="1"/>
    <n v="1.1499999999999999"/>
    <n v="1.1499999999999999"/>
    <s v="Oyster Card"/>
    <s v="Tfl"/>
    <x v="12"/>
    <x v="0"/>
    <s v="MM"/>
  </r>
  <r>
    <d v="2022-11-19T00:00:00"/>
    <s v="Tube"/>
    <n v="1"/>
    <n v="1.25"/>
    <n v="1.25"/>
    <s v="Oyster Card"/>
    <s v="Tfl"/>
    <x v="12"/>
    <x v="0"/>
    <s v="MM"/>
  </r>
  <r>
    <d v="2022-11-19T00:00:00"/>
    <s v="Tube"/>
    <n v="1"/>
    <n v="2.15"/>
    <n v="2.15"/>
    <s v="Oyster Card"/>
    <s v="Tfl"/>
    <x v="12"/>
    <x v="0"/>
    <s v="MM"/>
  </r>
  <r>
    <d v="2022-11-19T00:00:00"/>
    <s v="Tube"/>
    <n v="1"/>
    <n v="2.0499999999999998"/>
    <n v="2.0499999999999998"/>
    <s v="Oyster Card"/>
    <s v="Tfl"/>
    <x v="12"/>
    <x v="0"/>
    <s v="MM"/>
  </r>
  <r>
    <d v="2022-11-19T00:00:00"/>
    <s v="Bread &amp; Butter Pudding"/>
    <n v="1"/>
    <n v="4.2"/>
    <n v="4.2"/>
    <s v="Card"/>
    <s v="LANKA"/>
    <x v="10"/>
    <x v="4"/>
    <s v="MM"/>
  </r>
  <r>
    <d v="2022-11-19T00:00:00"/>
    <s v="Chocolate Pear Tart"/>
    <n v="1"/>
    <n v="4"/>
    <n v="4"/>
    <s v="Card"/>
    <s v="LANKA"/>
    <x v="10"/>
    <x v="4"/>
    <s v="MM"/>
  </r>
  <r>
    <d v="2022-11-19T00:00:00"/>
    <s v="Green Tea Tiramisu"/>
    <n v="1"/>
    <n v="4.8"/>
    <n v="4.8"/>
    <s v="Card"/>
    <s v="LANKA"/>
    <x v="10"/>
    <x v="4"/>
    <s v="MM"/>
  </r>
  <r>
    <d v="2022-11-19T00:00:00"/>
    <s v="Canele"/>
    <n v="1"/>
    <n v="2.5"/>
    <n v="2.5"/>
    <s v="Card"/>
    <s v="LANKA"/>
    <x v="10"/>
    <x v="4"/>
    <s v="MM"/>
  </r>
  <r>
    <d v="2022-11-19T00:00:00"/>
    <s v="Skinny Rib Legging"/>
    <n v="1"/>
    <n v="9"/>
    <n v="9"/>
    <s v="Card"/>
    <s v="Primark"/>
    <x v="20"/>
    <x v="5"/>
    <s v="MM"/>
  </r>
  <r>
    <d v="2022-11-19T00:00:00"/>
    <s v="Dinner"/>
    <n v="1"/>
    <n v="65"/>
    <n v="65"/>
    <s v="Card"/>
    <s v="Briciole"/>
    <x v="17"/>
    <x v="4"/>
    <s v="MM"/>
  </r>
  <r>
    <d v="2022-11-20T00:00:00"/>
    <s v="Tube"/>
    <n v="2"/>
    <n v="2.0499999999999998"/>
    <n v="4.0999999999999996"/>
    <s v="Oyster Card"/>
    <s v="Tfl"/>
    <x v="12"/>
    <x v="0"/>
    <s v="MM"/>
  </r>
  <r>
    <d v="2022-11-20T00:00:00"/>
    <s v="Yoga Lesson"/>
    <n v="1"/>
    <n v="10"/>
    <n v="10"/>
    <s v="Card"/>
    <s v="N/A"/>
    <x v="76"/>
    <x v="10"/>
    <s v="MM"/>
  </r>
  <r>
    <d v="2022-11-20T00:00:00"/>
    <s v="Lunch"/>
    <n v="1"/>
    <n v="32.200000000000003"/>
    <n v="32.200000000000003"/>
    <s v="Card"/>
    <s v="The Pear Tree"/>
    <x v="17"/>
    <x v="4"/>
    <s v="MM"/>
  </r>
  <r>
    <d v="2022-11-21T00:00:00"/>
    <s v="Tube"/>
    <n v="2"/>
    <n v="2.0499999999999998"/>
    <n v="4.0999999999999996"/>
    <s v="Oyster Card"/>
    <s v="Tfl"/>
    <x v="12"/>
    <x v="0"/>
    <s v="AM"/>
  </r>
  <r>
    <d v="2022-11-21T00:00:00"/>
    <s v="Semi Skimmed Milk"/>
    <n v="1"/>
    <n v="1.65"/>
    <n v="1.65"/>
    <s v="Card"/>
    <s v="ALDI"/>
    <x v="6"/>
    <x v="1"/>
    <s v="AM"/>
  </r>
  <r>
    <d v="2022-11-21T00:00:00"/>
    <s v="Lemons"/>
    <n v="2"/>
    <n v="0.5"/>
    <n v="1"/>
    <s v="Card"/>
    <s v="ALDI"/>
    <x v="19"/>
    <x v="1"/>
    <s v="AM"/>
  </r>
  <r>
    <d v="2022-11-21T00:00:00"/>
    <s v="Onions"/>
    <n v="1"/>
    <n v="0.65"/>
    <n v="0.65"/>
    <s v="Card"/>
    <s v="ALDI"/>
    <x v="1"/>
    <x v="1"/>
    <s v="AM"/>
  </r>
  <r>
    <d v="2022-11-21T00:00:00"/>
    <s v="Mushrooms"/>
    <n v="1"/>
    <n v="1.45"/>
    <n v="1.45"/>
    <s v="Card"/>
    <s v="ALDI"/>
    <x v="1"/>
    <x v="1"/>
    <s v="AM"/>
  </r>
  <r>
    <d v="2022-11-21T00:00:00"/>
    <s v="Spinach"/>
    <n v="1"/>
    <n v="1"/>
    <n v="1"/>
    <s v="Card"/>
    <s v="ASDA"/>
    <x v="1"/>
    <x v="1"/>
    <s v="MM"/>
  </r>
  <r>
    <d v="2022-11-21T00:00:00"/>
    <s v="Cheese"/>
    <n v="1"/>
    <n v="2.5"/>
    <n v="2.5"/>
    <s v="Card"/>
    <s v="ASDA"/>
    <x v="6"/>
    <x v="1"/>
    <s v="MM"/>
  </r>
  <r>
    <d v="2022-11-21T00:00:00"/>
    <s v="Pasta"/>
    <n v="1"/>
    <n v="0.95"/>
    <n v="0.95"/>
    <s v="Card"/>
    <s v="ASDA"/>
    <x v="15"/>
    <x v="1"/>
    <s v="MM"/>
  </r>
  <r>
    <d v="2022-11-21T00:00:00"/>
    <s v="Alcohol 70%"/>
    <n v="1"/>
    <n v="5.48"/>
    <n v="5.48"/>
    <s v="Card"/>
    <s v="Amazon"/>
    <x v="33"/>
    <x v="9"/>
    <s v="MM"/>
  </r>
  <r>
    <d v="2022-11-21T00:00:00"/>
    <s v="Comfort Slippers"/>
    <n v="1"/>
    <n v="10.99"/>
    <n v="10.99"/>
    <s v="Card"/>
    <s v="Amazon"/>
    <x v="39"/>
    <x v="9"/>
    <s v="MM"/>
  </r>
  <r>
    <d v="2022-11-21T00:00:00"/>
    <s v="Hair Removal Device"/>
    <n v="1"/>
    <n v="105.99"/>
    <n v="105.99"/>
    <s v="Card"/>
    <s v="Amazon"/>
    <x v="39"/>
    <x v="9"/>
    <s v="MM"/>
  </r>
  <r>
    <d v="2022-11-22T00:00:00"/>
    <s v="Kiwi"/>
    <n v="1"/>
    <n v="0.63697687224669608"/>
    <n v="0.63697687224669608"/>
    <s v="Card"/>
    <s v="Getir"/>
    <x v="19"/>
    <x v="1"/>
    <s v="MM"/>
  </r>
  <r>
    <d v="2022-11-22T00:00:00"/>
    <s v="Easy Peelers"/>
    <n v="1"/>
    <n v="0.3275881057268723"/>
    <n v="0.3275881057268723"/>
    <s v="Card"/>
    <s v="Getir"/>
    <x v="19"/>
    <x v="1"/>
    <s v="MM"/>
  </r>
  <r>
    <d v="2022-11-22T00:00:00"/>
    <s v="Cherry Tomatoes"/>
    <n v="1"/>
    <n v="0.25479074889867842"/>
    <n v="0.25479074889867842"/>
    <s v="Card"/>
    <s v="Getir"/>
    <x v="1"/>
    <x v="1"/>
    <s v="MM"/>
  </r>
  <r>
    <d v="2022-11-22T00:00:00"/>
    <s v="Red Pepper"/>
    <n v="1"/>
    <n v="0.49138215859030843"/>
    <n v="0.49138215859030843"/>
    <s v="Card"/>
    <s v="Getir"/>
    <x v="1"/>
    <x v="1"/>
    <s v="MM"/>
  </r>
  <r>
    <d v="2022-11-22T00:00:00"/>
    <s v="Dash Sparkling 2x330ml"/>
    <n v="1"/>
    <n v="0.89176762114537456"/>
    <n v="0.89176762114537456"/>
    <s v="Card"/>
    <s v="Getir"/>
    <x v="3"/>
    <x v="1"/>
    <s v="MM"/>
  </r>
  <r>
    <d v="2022-11-22T00:00:00"/>
    <s v="Coca Cola 4x250ml"/>
    <n v="1"/>
    <n v="0.43678414096916302"/>
    <n v="0.43678414096916302"/>
    <s v="Card"/>
    <s v="Getir"/>
    <x v="3"/>
    <x v="1"/>
    <s v="MM"/>
  </r>
  <r>
    <d v="2022-11-22T00:00:00"/>
    <s v="Ginger Beer 2x330ml"/>
    <n v="1"/>
    <n v="0.53142070484581505"/>
    <n v="0.53142070484581505"/>
    <s v="Card"/>
    <s v="Getir"/>
    <x v="3"/>
    <x v="1"/>
    <s v="MM"/>
  </r>
  <r>
    <d v="2022-11-22T00:00:00"/>
    <s v="Bertinet Malted Sourdough"/>
    <n v="1"/>
    <n v="0.30938876651982378"/>
    <n v="0.30938876651982378"/>
    <s v="Card"/>
    <s v="Getir"/>
    <x v="6"/>
    <x v="1"/>
    <s v="MM"/>
  </r>
  <r>
    <d v="2022-11-22T00:00:00"/>
    <s v="Tomatoes"/>
    <n v="1"/>
    <n v="0.45498348017621149"/>
    <n v="0.45498348017621149"/>
    <s v="Card"/>
    <s v="Getir"/>
    <x v="1"/>
    <x v="1"/>
    <s v="MM"/>
  </r>
  <r>
    <d v="2022-11-22T00:00:00"/>
    <s v="Sweet &amp; Smokin Multipack"/>
    <n v="1"/>
    <n v="0.34578744493392066"/>
    <n v="0.34578744493392066"/>
    <s v="Card"/>
    <s v="Getir"/>
    <x v="4"/>
    <x v="1"/>
    <s v="MM"/>
  </r>
  <r>
    <d v="2022-11-22T00:00:00"/>
    <s v="Oxo Chicken Stock Cubes"/>
    <n v="1"/>
    <n v="1.2193557268722468"/>
    <n v="1.2193557268722468"/>
    <s v="Card"/>
    <s v="Getir"/>
    <x v="31"/>
    <x v="1"/>
    <s v="MM"/>
  </r>
  <r>
    <d v="2022-11-22T00:00:00"/>
    <s v="Pork Mince 5% Fat"/>
    <n v="1"/>
    <n v="0"/>
    <n v="0"/>
    <s v="Card"/>
    <s v="Getir"/>
    <x v="7"/>
    <x v="1"/>
    <s v="MM"/>
  </r>
  <r>
    <d v="2022-11-22T00:00:00"/>
    <s v="Gousto"/>
    <n v="1"/>
    <n v="15.05"/>
    <n v="15.05"/>
    <s v="Card"/>
    <s v="Gousto"/>
    <x v="9"/>
    <x v="1"/>
    <s v="MM"/>
  </r>
  <r>
    <d v="2022-11-22T00:00:00"/>
    <s v="Sieuw Mai Chicken"/>
    <n v="1"/>
    <n v="7.45"/>
    <n v="7.45"/>
    <s v="Card"/>
    <s v="Wing Yip"/>
    <x v="2"/>
    <x v="1"/>
    <s v="MM"/>
  </r>
  <r>
    <d v="2022-11-22T00:00:00"/>
    <s v="Frozen Udon"/>
    <n v="1"/>
    <n v="3.3"/>
    <n v="3.3"/>
    <s v="Card"/>
    <s v="Wing Yip"/>
    <x v="15"/>
    <x v="1"/>
    <s v="MM"/>
  </r>
  <r>
    <d v="2022-11-22T00:00:00"/>
    <s v="Frozen Ramen"/>
    <n v="1"/>
    <n v="3.3"/>
    <n v="3.3"/>
    <s v="Card"/>
    <s v="Wing Yip"/>
    <x v="15"/>
    <x v="1"/>
    <s v="MM"/>
  </r>
  <r>
    <d v="2022-11-22T00:00:00"/>
    <s v="Steamer Rack"/>
    <n v="1"/>
    <n v="1.44"/>
    <n v="1.44"/>
    <s v="Card"/>
    <s v="Wing Yip"/>
    <x v="40"/>
    <x v="9"/>
    <s v="MM"/>
  </r>
  <r>
    <d v="2022-11-22T00:00:00"/>
    <s v="Fried tofu"/>
    <n v="1"/>
    <n v="1.8"/>
    <n v="1.8"/>
    <s v="Card"/>
    <s v="Wing Yip"/>
    <x v="2"/>
    <x v="1"/>
    <s v="MM"/>
  </r>
  <r>
    <d v="2022-11-22T00:00:00"/>
    <s v="Choice Fry FishBall"/>
    <n v="1"/>
    <n v="2.5"/>
    <n v="2.5"/>
    <s v="Card"/>
    <s v="Wing Yip"/>
    <x v="2"/>
    <x v="1"/>
    <s v="MM"/>
  </r>
  <r>
    <d v="2022-11-22T00:00:00"/>
    <s v="SiChuan Pork Dumplings"/>
    <n v="1"/>
    <n v="3.95"/>
    <n v="3.95"/>
    <s v="Card"/>
    <s v="Wing Yip"/>
    <x v="2"/>
    <x v="1"/>
    <s v="MM"/>
  </r>
  <r>
    <d v="2022-11-22T00:00:00"/>
    <s v="Fishwell swt potato noodle"/>
    <n v="1"/>
    <n v="2.38"/>
    <n v="2.38"/>
    <s v="Card"/>
    <s v="Wing Yip"/>
    <x v="15"/>
    <x v="1"/>
    <s v="MM"/>
  </r>
  <r>
    <d v="2022-11-22T00:00:00"/>
    <s v="JiangXi vermicelli"/>
    <n v="1"/>
    <n v="1.4"/>
    <n v="1.4"/>
    <s v="Card"/>
    <s v="Wing Yip"/>
    <x v="15"/>
    <x v="1"/>
    <s v="MM"/>
  </r>
  <r>
    <d v="2022-11-22T00:00:00"/>
    <s v="Hong Chicken &amp; Mushroom Dumplings"/>
    <n v="1"/>
    <n v="4.25"/>
    <n v="4.25"/>
    <s v="Card"/>
    <s v="Wing Yip"/>
    <x v="2"/>
    <x v="1"/>
    <s v="MM"/>
  </r>
  <r>
    <d v="2022-11-22T00:00:00"/>
    <s v="Cheese Seafood Tofu"/>
    <n v="1"/>
    <n v="5.5"/>
    <n v="5.5"/>
    <s v="Card"/>
    <s v="Wing Yip"/>
    <x v="2"/>
    <x v="1"/>
    <s v="MM"/>
  </r>
  <r>
    <d v="2022-11-22T00:00:00"/>
    <s v="Pork Balls"/>
    <n v="1"/>
    <n v="4.45"/>
    <n v="4.45"/>
    <s v="Card"/>
    <s v="Wing Yip"/>
    <x v="2"/>
    <x v="1"/>
    <s v="MM"/>
  </r>
  <r>
    <d v="2022-11-22T00:00:00"/>
    <s v="Bus"/>
    <n v="1"/>
    <n v="1.65"/>
    <n v="1.65"/>
    <s v="Oyster Card"/>
    <s v="Tfl"/>
    <x v="11"/>
    <x v="0"/>
    <s v="AM"/>
  </r>
  <r>
    <d v="2022-11-22T00:00:00"/>
    <s v="Bus"/>
    <n v="1"/>
    <n v="1.65"/>
    <n v="1.65"/>
    <s v="Oyster Card"/>
    <s v="Tfl"/>
    <x v="11"/>
    <x v="0"/>
    <s v="MM"/>
  </r>
  <r>
    <d v="2022-11-24T00:00:00"/>
    <s v="Skincare"/>
    <n v="1"/>
    <n v="56.25"/>
    <n v="56.25"/>
    <s v="Card"/>
    <s v="Origins"/>
    <x v="45"/>
    <x v="3"/>
    <s v="MM"/>
  </r>
  <r>
    <d v="2022-11-24T00:00:00"/>
    <s v="Skincare"/>
    <n v="1"/>
    <n v="69.900000000000006"/>
    <n v="69.900000000000006"/>
    <s v="Card"/>
    <s v="Cult Beauty"/>
    <x v="45"/>
    <x v="3"/>
    <s v="MM"/>
  </r>
  <r>
    <d v="2022-11-24T00:00:00"/>
    <s v="Online Course"/>
    <n v="2"/>
    <n v="5.25"/>
    <n v="10.5"/>
    <s v="Card"/>
    <s v="Udemy"/>
    <x v="23"/>
    <x v="6"/>
    <s v="AM"/>
  </r>
  <r>
    <d v="2022-11-24T00:00:00"/>
    <s v="Sim card"/>
    <n v="1"/>
    <n v="10"/>
    <n v="10"/>
    <s v="Card"/>
    <s v="Voxi"/>
    <x v="26"/>
    <x v="7"/>
    <s v="AM"/>
  </r>
  <r>
    <d v="2022-11-24T00:00:00"/>
    <s v="Sim card"/>
    <n v="1"/>
    <n v="10"/>
    <n v="10"/>
    <s v="Card"/>
    <s v="Voxi"/>
    <x v="26"/>
    <x v="7"/>
    <s v="MM"/>
  </r>
  <r>
    <d v="2022-11-25T00:00:00"/>
    <s v="Council tax"/>
    <n v="1"/>
    <n v="147"/>
    <n v="147"/>
    <s v="Card"/>
    <s v="Council"/>
    <x v="69"/>
    <x v="7"/>
    <s v="MM"/>
  </r>
  <r>
    <d v="2022-11-25T00:00:00"/>
    <s v="Pizza Sourdough"/>
    <n v="1"/>
    <n v="1.79"/>
    <n v="1.79"/>
    <s v="Card"/>
    <s v="ALDI"/>
    <x v="2"/>
    <x v="1"/>
    <s v="AM"/>
  </r>
  <r>
    <d v="2022-11-25T00:00:00"/>
    <s v="Carrots"/>
    <n v="1"/>
    <n v="0.45"/>
    <n v="0.45"/>
    <s v="Card"/>
    <s v="ALDI"/>
    <x v="1"/>
    <x v="1"/>
    <s v="AM"/>
  </r>
  <r>
    <d v="2022-11-25T00:00:00"/>
    <s v="Chicken Tight"/>
    <n v="1"/>
    <n v="4.49"/>
    <n v="4.49"/>
    <s v="Card"/>
    <s v="ALDI"/>
    <x v="7"/>
    <x v="1"/>
    <s v="AM"/>
  </r>
  <r>
    <d v="2022-11-25T00:00:00"/>
    <s v="Cabbage sweetheart"/>
    <n v="1"/>
    <n v="0.62"/>
    <n v="0.62"/>
    <s v="Card"/>
    <s v="ALDI"/>
    <x v="1"/>
    <x v="1"/>
    <s v="AM"/>
  </r>
  <r>
    <d v="2022-11-25T00:00:00"/>
    <s v="Cream Double 300ml"/>
    <n v="1"/>
    <n v="1.1499999999999999"/>
    <n v="1.1499999999999999"/>
    <s v="Card"/>
    <s v="ALDI"/>
    <x v="6"/>
    <x v="1"/>
    <s v="AM"/>
  </r>
  <r>
    <d v="2022-11-26T00:00:00"/>
    <s v="Bus"/>
    <n v="1"/>
    <n v="1.65"/>
    <n v="1.65"/>
    <s v="Oyster Card"/>
    <s v="Tfl"/>
    <x v="11"/>
    <x v="0"/>
    <s v="AM"/>
  </r>
  <r>
    <d v="2022-11-26T00:00:00"/>
    <s v="Tube"/>
    <n v="2"/>
    <n v="2.0499999999999998"/>
    <n v="4.0999999999999996"/>
    <s v="Oyster Card"/>
    <s v="Tfl"/>
    <x v="12"/>
    <x v="0"/>
    <s v="AM"/>
  </r>
  <r>
    <d v="2022-11-26T00:00:00"/>
    <s v="Bus"/>
    <n v="1"/>
    <n v="1.65"/>
    <n v="1.65"/>
    <s v="Oyster Card"/>
    <s v="Tfl"/>
    <x v="11"/>
    <x v="0"/>
    <s v="MM"/>
  </r>
  <r>
    <d v="2022-11-26T00:00:00"/>
    <s v="Tube"/>
    <n v="2"/>
    <n v="2.0499999999999998"/>
    <n v="4.0999999999999996"/>
    <s v="Oyster Card"/>
    <s v="Tfl"/>
    <x v="12"/>
    <x v="0"/>
    <s v="MM"/>
  </r>
  <r>
    <d v="2022-11-26T00:00:00"/>
    <s v="Dinner"/>
    <n v="1"/>
    <n v="21"/>
    <n v="21"/>
    <s v="Card"/>
    <s v="Pho Street"/>
    <x v="57"/>
    <x v="4"/>
    <s v="AM"/>
  </r>
  <r>
    <d v="2022-11-26T00:00:00"/>
    <s v="Movie Ticket"/>
    <n v="2"/>
    <n v="10"/>
    <n v="20"/>
    <s v="Card"/>
    <s v="Odeon"/>
    <x v="56"/>
    <x v="10"/>
    <s v="MM"/>
  </r>
  <r>
    <d v="2022-11-27T00:00:00"/>
    <s v="Bus"/>
    <n v="1"/>
    <n v="1.65"/>
    <n v="1.65"/>
    <s v="Oyster Card"/>
    <s v="Tfl"/>
    <x v="11"/>
    <x v="0"/>
    <s v="AM"/>
  </r>
  <r>
    <d v="2022-11-27T00:00:00"/>
    <s v="Bus"/>
    <n v="1"/>
    <n v="1.65"/>
    <n v="1.65"/>
    <s v="Oyster Card"/>
    <s v="Tfl"/>
    <x v="11"/>
    <x v="0"/>
    <s v="MM"/>
  </r>
  <r>
    <d v="2022-11-29T00:00:00"/>
    <s v="Bus"/>
    <n v="3"/>
    <n v="1.65"/>
    <n v="4.9499999999999993"/>
    <s v="Oyster Card"/>
    <s v="Tfl"/>
    <x v="11"/>
    <x v="0"/>
    <s v="AM"/>
  </r>
  <r>
    <d v="2022-11-29T00:00:00"/>
    <s v="Tube"/>
    <n v="1"/>
    <n v="1.2"/>
    <n v="1.2"/>
    <s v="Oyster Card"/>
    <s v="Tfl"/>
    <x v="11"/>
    <x v="0"/>
    <s v="AM"/>
  </r>
  <r>
    <d v="2022-11-29T00:00:00"/>
    <s v="Tube"/>
    <n v="1"/>
    <n v="2.5"/>
    <n v="2.5"/>
    <s v="Oyster Card"/>
    <s v="Tfl"/>
    <x v="11"/>
    <x v="0"/>
    <s v="AM"/>
  </r>
  <r>
    <d v="2022-11-30T00:00:00"/>
    <s v="Sparking Water 6x500ml"/>
    <n v="1"/>
    <n v="0.99"/>
    <n v="0.99"/>
    <s v="Card"/>
    <s v="ALDI"/>
    <x v="3"/>
    <x v="1"/>
    <s v="AM"/>
  </r>
  <r>
    <d v="2022-11-30T00:00:00"/>
    <s v="Bolognese Sauce"/>
    <n v="1"/>
    <n v="0.69"/>
    <n v="0.69"/>
    <s v="Card"/>
    <s v="ALDI"/>
    <x v="31"/>
    <x v="1"/>
    <s v="AM"/>
  </r>
  <r>
    <d v="2022-11-30T00:00:00"/>
    <s v="Noodles Med 300g"/>
    <n v="1"/>
    <n v="0.85"/>
    <n v="0.85"/>
    <s v="Card"/>
    <s v="ALDI"/>
    <x v="15"/>
    <x v="1"/>
    <s v="AM"/>
  </r>
  <r>
    <d v="2022-11-30T00:00:00"/>
    <s v="Lemons"/>
    <n v="2"/>
    <n v="0.5"/>
    <n v="1"/>
    <s v="Card"/>
    <s v="ALDI"/>
    <x v="19"/>
    <x v="1"/>
    <s v="AM"/>
  </r>
  <r>
    <d v="2022-11-30T00:00:00"/>
    <s v="Face wash"/>
    <n v="1"/>
    <n v="2.29"/>
    <n v="2.29"/>
    <s v="Card"/>
    <s v="ASDA"/>
    <x v="45"/>
    <x v="3"/>
    <s v="AM"/>
  </r>
  <r>
    <d v="2022-12-01T00:00:00"/>
    <s v="Tube"/>
    <n v="2"/>
    <n v="5"/>
    <n v="10"/>
    <s v="Oyster Card"/>
    <s v="Tfl"/>
    <x v="12"/>
    <x v="0"/>
    <s v="MM"/>
  </r>
  <r>
    <d v="2022-12-01T00:00:00"/>
    <s v="Bus"/>
    <n v="1"/>
    <n v="1.65"/>
    <n v="1.65"/>
    <s v="Oyster Card"/>
    <s v="Tfl"/>
    <x v="11"/>
    <x v="0"/>
    <s v="MM"/>
  </r>
  <r>
    <d v="2022-12-01T00:00:00"/>
    <s v="Lunch"/>
    <n v="1"/>
    <n v="2.65"/>
    <n v="2.65"/>
    <s v="Card"/>
    <s v="BaxterStorey"/>
    <x v="72"/>
    <x v="4"/>
    <s v="MM"/>
  </r>
  <r>
    <d v="2022-12-01T00:00:00"/>
    <s v="IHERB"/>
    <n v="1"/>
    <n v="22"/>
    <n v="22"/>
    <s v="Card"/>
    <s v="iHerbs"/>
    <x v="36"/>
    <x v="3"/>
    <s v="MM"/>
  </r>
  <r>
    <d v="2022-12-01T00:00:00"/>
    <s v="Spotify"/>
    <n v="1"/>
    <n v="9.5"/>
    <n v="9.5"/>
    <s v="Card"/>
    <s v="Spotify"/>
    <x v="77"/>
    <x v="11"/>
    <s v="MM"/>
  </r>
  <r>
    <d v="2022-12-02T00:00:00"/>
    <s v="Rent"/>
    <n v="1"/>
    <n v="616.66666666666663"/>
    <n v="616.66666666666663"/>
    <s v="Card"/>
    <s v="N/A"/>
    <x v="28"/>
    <x v="8"/>
    <s v="MM"/>
  </r>
  <r>
    <d v="2022-12-02T00:00:00"/>
    <s v="Rent"/>
    <n v="1"/>
    <n v="783.33333333333337"/>
    <n v="783.33333333333337"/>
    <s v="Card"/>
    <s v="N/A"/>
    <x v="28"/>
    <x v="8"/>
    <s v="AM"/>
  </r>
  <r>
    <d v="2022-12-02T00:00:00"/>
    <s v="Eggs 15pk"/>
    <n v="1"/>
    <n v="1.6"/>
    <n v="1.6"/>
    <s v="Card"/>
    <s v="ASDA"/>
    <x v="6"/>
    <x v="1"/>
    <s v="AM"/>
  </r>
  <r>
    <d v="2022-12-02T00:00:00"/>
    <s v="Tomato puree"/>
    <n v="1"/>
    <n v="0.6"/>
    <n v="0.6"/>
    <s v="Card"/>
    <s v="ASDA"/>
    <x v="31"/>
    <x v="1"/>
    <s v="AM"/>
  </r>
  <r>
    <d v="2022-12-02T00:00:00"/>
    <s v="Tube"/>
    <n v="2"/>
    <n v="5"/>
    <n v="10"/>
    <s v="Oyster Card"/>
    <s v="Tfl"/>
    <x v="12"/>
    <x v="0"/>
    <s v="MM"/>
  </r>
  <r>
    <d v="2022-12-02T00:00:00"/>
    <s v="Lunch"/>
    <n v="1"/>
    <n v="4"/>
    <n v="4"/>
    <s v="Card"/>
    <s v="BaxterStorey"/>
    <x v="72"/>
    <x v="4"/>
    <s v="MM"/>
  </r>
  <r>
    <d v="2022-12-03T00:00:00"/>
    <s v="Lunch"/>
    <n v="1"/>
    <n v="35.26"/>
    <n v="35.26"/>
    <s v="Bank Transfer"/>
    <s v="Goldne Dragon Restaurant"/>
    <x v="37"/>
    <x v="4"/>
    <s v="MM"/>
  </r>
  <r>
    <d v="2022-12-03T00:00:00"/>
    <s v="Uber"/>
    <n v="1"/>
    <n v="17.97"/>
    <n v="17.97"/>
    <s v="Card"/>
    <s v="Uber"/>
    <x v="0"/>
    <x v="0"/>
    <s v="MM"/>
  </r>
  <r>
    <d v="2022-12-03T00:00:00"/>
    <s v="Expensive Snacks"/>
    <n v="1"/>
    <n v="40"/>
    <n v="40"/>
    <s v="Card"/>
    <s v="Matchado"/>
    <x v="4"/>
    <x v="1"/>
    <s v="MM"/>
  </r>
  <r>
    <d v="2022-12-04T00:00:00"/>
    <s v="Bus"/>
    <n v="1"/>
    <n v="1.65"/>
    <n v="1.65"/>
    <s v="Oyster Card"/>
    <s v="Tfl"/>
    <x v="11"/>
    <x v="0"/>
    <s v="AM"/>
  </r>
  <r>
    <d v="2022-12-05T00:00:00"/>
    <s v="Electric Bill"/>
    <n v="1"/>
    <n v="16.13"/>
    <n v="16.13"/>
    <s v="Card"/>
    <s v="Bulb Energy"/>
    <x v="60"/>
    <x v="7"/>
    <s v="MM"/>
  </r>
  <r>
    <d v="2022-12-05T00:00:00"/>
    <s v="Tube"/>
    <n v="2"/>
    <n v="5"/>
    <n v="10"/>
    <s v="Oyster Card"/>
    <s v="Tfl"/>
    <x v="12"/>
    <x v="0"/>
    <s v="MM"/>
  </r>
  <r>
    <d v="2022-12-05T00:00:00"/>
    <s v="Coffee"/>
    <n v="1"/>
    <n v="2.95"/>
    <n v="2.95"/>
    <s v="Card"/>
    <s v="BaxterStorey"/>
    <x v="72"/>
    <x v="4"/>
    <s v="MM"/>
  </r>
  <r>
    <d v="2022-12-05T00:00:00"/>
    <s v="Cofresh Corncrackers"/>
    <n v="1"/>
    <n v="0.75"/>
    <n v="0.75"/>
    <s v="Card"/>
    <s v="Morrisons"/>
    <x v="4"/>
    <x v="1"/>
    <s v="AM"/>
  </r>
  <r>
    <d v="2022-12-05T00:00:00"/>
    <s v="Milk filter semi-skim 2L"/>
    <n v="1"/>
    <n v="1.75"/>
    <n v="1.75"/>
    <s v="Card"/>
    <s v="ALDI"/>
    <x v="6"/>
    <x v="1"/>
    <s v="AM"/>
  </r>
  <r>
    <d v="2022-12-05T00:00:00"/>
    <s v="Biscuit Butter"/>
    <n v="1"/>
    <n v="0.69"/>
    <n v="0.69"/>
    <s v="Card"/>
    <s v="ALDI"/>
    <x v="4"/>
    <x v="1"/>
    <s v="AM"/>
  </r>
  <r>
    <d v="2022-12-05T00:00:00"/>
    <s v="Bread White"/>
    <n v="1"/>
    <n v="1.4"/>
    <n v="1.4"/>
    <s v="Card"/>
    <s v="ALDI"/>
    <x v="6"/>
    <x v="1"/>
    <s v="AM"/>
  </r>
  <r>
    <d v="2022-12-05T00:00:00"/>
    <s v="Pineapple"/>
    <n v="1"/>
    <n v="0.89"/>
    <n v="0.89"/>
    <s v="Card"/>
    <s v="ALDI"/>
    <x v="19"/>
    <x v="1"/>
    <s v="AM"/>
  </r>
  <r>
    <d v="2022-12-05T00:00:00"/>
    <s v="Broccoli"/>
    <n v="1"/>
    <n v="0.69"/>
    <n v="0.69"/>
    <s v="Card"/>
    <s v="ASDA"/>
    <x v="1"/>
    <x v="1"/>
    <s v="AM"/>
  </r>
  <r>
    <d v="2022-12-05T00:00:00"/>
    <s v="Pasta mushroon chicken"/>
    <n v="1"/>
    <n v="0.45"/>
    <n v="0.45"/>
    <s v="Card"/>
    <s v="ASDA"/>
    <x v="29"/>
    <x v="1"/>
    <s v="AM"/>
  </r>
  <r>
    <d v="2022-12-05T00:00:00"/>
    <s v="Pasta cheese broccoli"/>
    <n v="1"/>
    <n v="0.55000000000000004"/>
    <n v="0.55000000000000004"/>
    <s v="Card"/>
    <s v="ASDA"/>
    <x v="29"/>
    <x v="1"/>
    <s v="AM"/>
  </r>
  <r>
    <d v="2022-12-06T00:00:00"/>
    <s v="Vo5 Conditioner"/>
    <n v="1"/>
    <n v="1.1000000000000001"/>
    <n v="1.1000000000000001"/>
    <s v="Card"/>
    <s v="Wilko"/>
    <x v="8"/>
    <x v="3"/>
    <s v="MM"/>
  </r>
  <r>
    <d v="2022-12-06T00:00:00"/>
    <s v="Biscuit Butter"/>
    <n v="1"/>
    <n v="0.69"/>
    <n v="0.69"/>
    <s v="Card"/>
    <s v="ALDI"/>
    <x v="4"/>
    <x v="1"/>
    <s v="MM"/>
  </r>
  <r>
    <d v="2022-12-06T00:00:00"/>
    <s v="Peanut Butter 340g"/>
    <n v="1"/>
    <n v="1.1499999999999999"/>
    <n v="1.1499999999999999"/>
    <s v="Card"/>
    <s v="ALDI"/>
    <x v="31"/>
    <x v="1"/>
    <s v="MM"/>
  </r>
  <r>
    <d v="2022-12-06T00:00:00"/>
    <s v="Lemons"/>
    <n v="2"/>
    <n v="0.5"/>
    <n v="1"/>
    <s v="Card"/>
    <s v="ALDI"/>
    <x v="19"/>
    <x v="1"/>
    <s v="MM"/>
  </r>
  <r>
    <d v="2022-12-06T00:00:00"/>
    <s v="Buscuit Malted Milk "/>
    <n v="1"/>
    <n v="0.45"/>
    <n v="0.45"/>
    <s v="Card"/>
    <s v="ALDI"/>
    <x v="4"/>
    <x v="1"/>
    <s v="AM"/>
  </r>
  <r>
    <d v="2022-12-06T00:00:00"/>
    <s v="Linguine"/>
    <n v="2"/>
    <n v="0.75"/>
    <n v="1.5"/>
    <s v="Card"/>
    <s v="Morrisons"/>
    <x v="15"/>
    <x v="1"/>
    <s v="MM"/>
  </r>
  <r>
    <d v="2022-12-06T00:00:00"/>
    <s v="Heat Tech Leggings"/>
    <n v="2"/>
    <n v="14.9"/>
    <n v="29.8"/>
    <s v="Card"/>
    <s v="Uniqlo"/>
    <x v="20"/>
    <x v="5"/>
    <s v="MM"/>
  </r>
  <r>
    <d v="2022-12-07T00:00:00"/>
    <s v="Fillipo Sansovino Pinot Grigio 75cl"/>
    <n v="1"/>
    <n v="4.99"/>
    <n v="4.99"/>
    <s v="Card"/>
    <s v="ASDA"/>
    <x v="3"/>
    <x v="1"/>
    <s v="MM"/>
  </r>
  <r>
    <d v="2022-12-07T00:00:00"/>
    <s v="Porcini Mushrooms"/>
    <n v="1"/>
    <n v="2.75"/>
    <n v="2.75"/>
    <s v="Card"/>
    <s v="ASDA"/>
    <x v="34"/>
    <x v="1"/>
    <s v="MM"/>
  </r>
  <r>
    <d v="2022-12-07T00:00:00"/>
    <s v="Italian Sparkling Wine"/>
    <n v="2"/>
    <n v="4.125"/>
    <n v="8.25"/>
    <s v="Card"/>
    <s v="ASDA"/>
    <x v="3"/>
    <x v="1"/>
    <s v="MM"/>
  </r>
  <r>
    <d v="2022-12-07T00:00:00"/>
    <s v="Riesling"/>
    <n v="2"/>
    <n v="3.6749999999999998"/>
    <n v="7.35"/>
    <s v="Card"/>
    <s v="ASDA"/>
    <x v="3"/>
    <x v="1"/>
    <s v="MM"/>
  </r>
  <r>
    <d v="2022-12-07T00:00:00"/>
    <s v="Jasmine Fragrant Rice"/>
    <n v="1"/>
    <n v="6"/>
    <n v="6"/>
    <s v="Card"/>
    <s v="ASDA"/>
    <x v="15"/>
    <x v="1"/>
    <s v="MM"/>
  </r>
  <r>
    <d v="2022-12-07T00:00:00"/>
    <s v="Chardonnay"/>
    <n v="1"/>
    <n v="3.56"/>
    <n v="3.56"/>
    <s v="Card"/>
    <s v="ASDA"/>
    <x v="3"/>
    <x v="1"/>
    <s v="MM"/>
  </r>
  <r>
    <d v="2022-12-07T00:00:00"/>
    <s v="Plain Breadcrumbs"/>
    <n v="1"/>
    <n v="0.85"/>
    <n v="0.85"/>
    <s v="Card"/>
    <s v="ASDA"/>
    <x v="52"/>
    <x v="1"/>
    <s v="MM"/>
  </r>
  <r>
    <d v="2022-12-07T00:00:00"/>
    <s v="Oregano"/>
    <n v="1"/>
    <n v="0.6"/>
    <n v="0.6"/>
    <s v="Card"/>
    <s v="ASDA"/>
    <x v="21"/>
    <x v="1"/>
    <s v="MM"/>
  </r>
  <r>
    <d v="2022-12-07T00:00:00"/>
    <s v="Strip Mop Refill"/>
    <n v="1"/>
    <n v="2"/>
    <n v="2"/>
    <s v="Card"/>
    <s v="ASDA"/>
    <x v="33"/>
    <x v="9"/>
    <s v="MM"/>
  </r>
  <r>
    <d v="2022-12-07T00:00:00"/>
    <s v="Pork Shoulder Steak 10pk"/>
    <n v="1"/>
    <n v="5.75"/>
    <n v="5.75"/>
    <s v="Card"/>
    <s v="Sainsbury's"/>
    <x v="7"/>
    <x v="1"/>
    <s v="AM"/>
  </r>
  <r>
    <d v="2022-12-07T00:00:00"/>
    <s v="JS Udon noodle"/>
    <n v="2"/>
    <n v="1"/>
    <n v="2"/>
    <s v="Card"/>
    <s v="Sainsbury's"/>
    <x v="15"/>
    <x v="1"/>
    <s v="AM"/>
  </r>
  <r>
    <d v="2022-12-07T00:00:00"/>
    <s v="Nong Shim Ramyun"/>
    <n v="1"/>
    <n v="4.0999999999999996"/>
    <n v="4.0999999999999996"/>
    <s v="Card"/>
    <s v="Sainsbury's"/>
    <x v="29"/>
    <x v="1"/>
    <s v="AM"/>
  </r>
  <r>
    <d v="2022-12-07T00:00:00"/>
    <s v="JS Risotto Rice"/>
    <n v="2"/>
    <n v="1.3"/>
    <n v="2.6"/>
    <s v="Card"/>
    <s v="Sainsbury's"/>
    <x v="15"/>
    <x v="1"/>
    <s v="AM"/>
  </r>
  <r>
    <d v="2022-12-07T00:00:00"/>
    <s v="JS Thai Sticky Rice"/>
    <n v="1"/>
    <n v="1.05"/>
    <n v="1.05"/>
    <s v="Card"/>
    <s v="Sainsbury's"/>
    <x v="15"/>
    <x v="1"/>
    <s v="AM"/>
  </r>
  <r>
    <d v="2022-12-07T00:00:00"/>
    <s v="Pajariel Salchichon"/>
    <n v="1"/>
    <n v="3.5"/>
    <n v="3.5"/>
    <s v="Card"/>
    <s v="Sainsbury's"/>
    <x v="7"/>
    <x v="1"/>
    <s v="AM"/>
  </r>
  <r>
    <d v="2022-12-07T00:00:00"/>
    <s v="Bus"/>
    <n v="3"/>
    <n v="1.65"/>
    <n v="4.9499999999999993"/>
    <s v="Oyster Card"/>
    <s v="Tfl"/>
    <x v="11"/>
    <x v="0"/>
    <s v="MM"/>
  </r>
  <r>
    <d v="2022-12-07T00:00:00"/>
    <s v="Tube"/>
    <n v="1"/>
    <n v="5"/>
    <n v="5"/>
    <s v="Oyster Card"/>
    <s v="Tfl"/>
    <x v="12"/>
    <x v="0"/>
    <s v="MM"/>
  </r>
  <r>
    <d v="2022-12-07T00:00:00"/>
    <s v="Tube"/>
    <n v="1"/>
    <n v="2.7"/>
    <n v="2.7"/>
    <s v="Oyster Card"/>
    <s v="Tfl"/>
    <x v="12"/>
    <x v="0"/>
    <s v="MM"/>
  </r>
  <r>
    <d v="2022-12-08T00:00:00"/>
    <s v="Tube"/>
    <n v="2"/>
    <n v="5"/>
    <n v="10"/>
    <s v="Oyster Card"/>
    <s v="Tfl"/>
    <x v="12"/>
    <x v="0"/>
    <s v="MM"/>
  </r>
  <r>
    <d v="2022-12-08T00:00:00"/>
    <s v="Lunch"/>
    <n v="1"/>
    <n v="3.6"/>
    <n v="3.6"/>
    <s v="Card"/>
    <s v="BaxterStorey"/>
    <x v="72"/>
    <x v="4"/>
    <s v="MM"/>
  </r>
  <r>
    <d v="2022-12-08T00:00:00"/>
    <s v="Gousto"/>
    <n v="1"/>
    <n v="11.98"/>
    <n v="11.98"/>
    <s v="Card"/>
    <s v="Gousto"/>
    <x v="9"/>
    <x v="1"/>
    <s v="MM"/>
  </r>
  <r>
    <d v="2022-12-08T00:00:00"/>
    <s v="Apple I Cloud"/>
    <n v="1"/>
    <n v="2.4900000000000002"/>
    <n v="2.4900000000000002"/>
    <s v="Card"/>
    <s v="Apple"/>
    <x v="62"/>
    <x v="11"/>
    <s v="MM"/>
  </r>
  <r>
    <d v="2022-12-09T00:00:00"/>
    <s v="Gift"/>
    <n v="1"/>
    <n v="29"/>
    <n v="29"/>
    <s v="Card"/>
    <s v="Pinkoi"/>
    <x v="58"/>
    <x v="6"/>
    <s v="MM"/>
  </r>
  <r>
    <d v="2022-12-10T00:00:00"/>
    <s v="Stamps"/>
    <n v="10"/>
    <n v="1.85"/>
    <n v="18.5"/>
    <s v="Card"/>
    <s v="Post Office"/>
    <x v="68"/>
    <x v="6"/>
    <s v="MM"/>
  </r>
  <r>
    <d v="2022-12-10T00:00:00"/>
    <s v="Tube"/>
    <n v="1"/>
    <n v="2.0499999999999998"/>
    <n v="2.0499999999999998"/>
    <s v="Oyster Card"/>
    <s v="Tfl"/>
    <x v="12"/>
    <x v="0"/>
    <s v="AM"/>
  </r>
  <r>
    <d v="2022-12-10T00:00:00"/>
    <s v="Tube"/>
    <n v="1"/>
    <n v="2.0499999999999998"/>
    <n v="2.0499999999999998"/>
    <s v="Oyster Card"/>
    <s v="Tfl"/>
    <x v="12"/>
    <x v="0"/>
    <s v="MM"/>
  </r>
  <r>
    <d v="2022-12-10T00:00:00"/>
    <s v="Tube"/>
    <n v="1"/>
    <n v="1.9"/>
    <n v="1.9"/>
    <s v="Oyster Card"/>
    <s v="Tfl"/>
    <x v="12"/>
    <x v="0"/>
    <s v="AM"/>
  </r>
  <r>
    <d v="2022-12-10T00:00:00"/>
    <s v="Tube"/>
    <n v="1"/>
    <n v="1.9"/>
    <n v="1.9"/>
    <s v="Oyster Card"/>
    <s v="Tfl"/>
    <x v="12"/>
    <x v="0"/>
    <s v="MM"/>
  </r>
  <r>
    <d v="2022-12-10T00:00:00"/>
    <s v="Bus"/>
    <n v="2"/>
    <n v="1.65"/>
    <n v="3.3"/>
    <s v="Oyster Card"/>
    <s v="Tfl"/>
    <x v="11"/>
    <x v="0"/>
    <s v="AM"/>
  </r>
  <r>
    <d v="2022-12-10T00:00:00"/>
    <s v="Bus"/>
    <n v="2"/>
    <n v="1.65"/>
    <n v="3.3"/>
    <s v="Oyster Card"/>
    <s v="Tfl"/>
    <x v="11"/>
    <x v="0"/>
    <s v="MM"/>
  </r>
  <r>
    <d v="2022-12-10T00:00:00"/>
    <s v="Ceramic Set"/>
    <n v="1"/>
    <n v="7"/>
    <n v="7"/>
    <s v="Card"/>
    <s v="B&amp;M"/>
    <x v="58"/>
    <x v="6"/>
    <s v="MM"/>
  </r>
  <r>
    <d v="2022-12-10T00:00:00"/>
    <s v="Festive Paper"/>
    <n v="1"/>
    <n v="2.5"/>
    <n v="2.5"/>
    <s v="Card"/>
    <s v="B&amp;M"/>
    <x v="58"/>
    <x v="6"/>
    <s v="MM"/>
  </r>
  <r>
    <d v="2022-12-10T00:00:00"/>
    <s v="Yumsu Chk Curry"/>
    <n v="1"/>
    <n v="1"/>
    <n v="1"/>
    <s v="Card"/>
    <s v="B&amp;M"/>
    <x v="29"/>
    <x v="1"/>
    <s v="MM"/>
  </r>
  <r>
    <d v="2022-12-10T00:00:00"/>
    <s v="Lunch"/>
    <n v="1"/>
    <n v="9.7799999999999994"/>
    <n v="9.7799999999999994"/>
    <s v="Card"/>
    <s v="Taco Bell"/>
    <x v="13"/>
    <x v="4"/>
    <s v="AM"/>
  </r>
  <r>
    <d v="2022-12-11T00:00:00"/>
    <s v="Tube"/>
    <n v="2"/>
    <n v="2.0499999999999998"/>
    <n v="4.0999999999999996"/>
    <s v="Oyster Card"/>
    <s v="Tfl"/>
    <x v="12"/>
    <x v="0"/>
    <s v="AM"/>
  </r>
  <r>
    <d v="2022-12-11T00:00:00"/>
    <s v="Tube"/>
    <n v="2"/>
    <n v="2.0499999999999998"/>
    <n v="4.0999999999999996"/>
    <s v="Oyster Card"/>
    <s v="Tfl"/>
    <x v="12"/>
    <x v="0"/>
    <s v="MM"/>
  </r>
  <r>
    <d v="2022-12-11T00:00:00"/>
    <s v="Tube"/>
    <n v="1"/>
    <n v="1.7"/>
    <n v="1.7"/>
    <s v="Oyster Card"/>
    <s v="Tfl"/>
    <x v="12"/>
    <x v="0"/>
    <s v="AM"/>
  </r>
  <r>
    <d v="2022-12-11T00:00:00"/>
    <s v="Tube"/>
    <n v="1"/>
    <n v="1.7"/>
    <n v="1.7"/>
    <s v="Oyster Card"/>
    <s v="Tfl"/>
    <x v="12"/>
    <x v="0"/>
    <s v="MM"/>
  </r>
  <r>
    <d v="2022-12-11T00:00:00"/>
    <s v="Lunch"/>
    <n v="1"/>
    <n v="18.68"/>
    <n v="18.68"/>
    <s v="Card"/>
    <s v="Ippudo"/>
    <x v="59"/>
    <x v="4"/>
    <s v="AM"/>
  </r>
  <r>
    <d v="2022-12-11T00:00:00"/>
    <s v="Lunch"/>
    <n v="1"/>
    <n v="18.68"/>
    <n v="18.68"/>
    <s v="Card"/>
    <s v="Ippudo"/>
    <x v="59"/>
    <x v="4"/>
    <s v="MM"/>
  </r>
  <r>
    <d v="2022-12-11T00:00:00"/>
    <s v="Dinner"/>
    <n v="1"/>
    <n v="30.1"/>
    <n v="30.1"/>
    <s v="Card"/>
    <s v="Yipin"/>
    <x v="37"/>
    <x v="4"/>
    <s v="AM"/>
  </r>
  <r>
    <d v="2022-12-11T00:00:00"/>
    <s v="Dinner"/>
    <n v="1"/>
    <n v="30.1"/>
    <n v="30.1"/>
    <s v="Card"/>
    <s v="Yipin"/>
    <x v="37"/>
    <x v="4"/>
    <s v="MM"/>
  </r>
  <r>
    <d v="2022-12-12T00:00:00"/>
    <s v="Jacket"/>
    <n v="1"/>
    <n v="52.32"/>
    <n v="52.32"/>
    <s v="Card"/>
    <s v="Hollister"/>
    <x v="20"/>
    <x v="5"/>
    <s v="MM"/>
  </r>
  <r>
    <d v="2022-12-12T00:00:00"/>
    <s v="Tube"/>
    <n v="2"/>
    <n v="2.0499999999999998"/>
    <n v="4.0999999999999996"/>
    <s v="Oyster Card"/>
    <s v="Tfl"/>
    <x v="12"/>
    <x v="0"/>
    <s v="MM"/>
  </r>
  <r>
    <d v="2022-12-12T00:00:00"/>
    <s v="Tube"/>
    <n v="2"/>
    <n v="2.0499999999999998"/>
    <n v="4.0999999999999996"/>
    <s v="Oyster Card"/>
    <s v="Tfl"/>
    <x v="12"/>
    <x v="0"/>
    <s v="AM"/>
  </r>
  <r>
    <d v="2022-12-12T00:00:00"/>
    <s v="Flower"/>
    <n v="1"/>
    <n v="15"/>
    <n v="15"/>
    <s v="Card"/>
    <s v="M&amp;S"/>
    <x v="58"/>
    <x v="6"/>
    <s v="MM"/>
  </r>
  <r>
    <d v="2022-12-12T00:00:00"/>
    <s v="Bubble Tea"/>
    <n v="1"/>
    <n v="4.6500000000000004"/>
    <n v="4.6500000000000004"/>
    <s v="Card"/>
    <s v="MilkSha"/>
    <x v="10"/>
    <x v="4"/>
    <s v="MM"/>
  </r>
  <r>
    <d v="2022-12-12T00:00:00"/>
    <s v="Custard Tart"/>
    <n v="2"/>
    <n v="2.2999999999999998"/>
    <n v="4.5999999999999996"/>
    <s v="Card"/>
    <s v="Santa Nata"/>
    <x v="10"/>
    <x v="4"/>
    <s v="MM"/>
  </r>
  <r>
    <d v="2022-12-13T00:00:00"/>
    <s v="Tube"/>
    <n v="2"/>
    <n v="5"/>
    <n v="10"/>
    <s v="Oyster Card"/>
    <s v="Tfl"/>
    <x v="12"/>
    <x v="0"/>
    <s v="MM"/>
  </r>
  <r>
    <d v="2022-12-13T00:00:00"/>
    <s v="Lunch"/>
    <n v="1"/>
    <n v="3.3"/>
    <n v="3.3"/>
    <s v="Card"/>
    <s v="BaxterStorey"/>
    <x v="72"/>
    <x v="4"/>
    <s v="MM"/>
  </r>
  <r>
    <d v="2022-12-13T00:00:00"/>
    <s v="Ginger Ale"/>
    <n v="1"/>
    <n v="0.7"/>
    <n v="0.7"/>
    <s v="Card"/>
    <s v="Sainsbury's"/>
    <x v="3"/>
    <x v="1"/>
    <s v="AM"/>
  </r>
  <r>
    <d v="2022-12-13T00:00:00"/>
    <s v="Bugles BBQ Crisps"/>
    <n v="1"/>
    <n v="1.5"/>
    <n v="1.5"/>
    <s v="Card"/>
    <s v="Sainsbury's"/>
    <x v="4"/>
    <x v="1"/>
    <s v="AM"/>
  </r>
  <r>
    <d v="2022-12-14T00:00:00"/>
    <s v="Tube"/>
    <n v="2"/>
    <n v="5"/>
    <n v="10"/>
    <s v="Oyster Card"/>
    <s v="Tfl"/>
    <x v="12"/>
    <x v="0"/>
    <s v="MM"/>
  </r>
  <r>
    <d v="2022-12-14T00:00:00"/>
    <s v="Lunch"/>
    <n v="1"/>
    <n v="3.55"/>
    <n v="3.55"/>
    <s v="Card"/>
    <s v="BaxterStorey"/>
    <x v="72"/>
    <x v="4"/>
    <s v="MM"/>
  </r>
  <r>
    <d v="2022-12-15T00:00:00"/>
    <s v="Electric Bill"/>
    <n v="1"/>
    <n v="32.130000000000003"/>
    <n v="32.130000000000003"/>
    <s v="Card"/>
    <s v="Insite Energy"/>
    <x v="60"/>
    <x v="7"/>
    <s v="MM"/>
  </r>
  <r>
    <d v="2022-12-16T00:00:00"/>
    <s v="Condoms"/>
    <n v="1"/>
    <n v="9.25"/>
    <n v="9.25"/>
    <s v="Card"/>
    <s v="Wilko"/>
    <x v="8"/>
    <x v="3"/>
    <s v="AM"/>
  </r>
  <r>
    <d v="2022-12-16T00:00:00"/>
    <s v="Olive oil"/>
    <n v="1"/>
    <n v="3.7"/>
    <n v="3.7"/>
    <s v="Card"/>
    <s v="ASDA"/>
    <x v="6"/>
    <x v="1"/>
    <s v="AM"/>
  </r>
  <r>
    <d v="2022-12-16T00:00:00"/>
    <s v="Candle"/>
    <n v="1"/>
    <n v="3"/>
    <n v="3"/>
    <s v="Card"/>
    <s v="ASDA"/>
    <x v="41"/>
    <x v="9"/>
    <s v="AM"/>
  </r>
  <r>
    <d v="2022-12-16T00:00:00"/>
    <s v="Crisps"/>
    <n v="1"/>
    <n v="1"/>
    <n v="1"/>
    <s v="Card"/>
    <s v="ASDA"/>
    <x v="4"/>
    <x v="1"/>
    <s v="AM"/>
  </r>
  <r>
    <d v="2022-12-16T00:00:00"/>
    <s v="Stock cubes"/>
    <n v="1"/>
    <n v="1.3"/>
    <n v="1.3"/>
    <s v="Card"/>
    <s v="ASDA"/>
    <x v="31"/>
    <x v="1"/>
    <s v="AM"/>
  </r>
  <r>
    <d v="2022-12-16T00:00:00"/>
    <s v="Eggs"/>
    <n v="1"/>
    <n v="1.6"/>
    <n v="1.6"/>
    <s v="Card"/>
    <s v="ASDA"/>
    <x v="6"/>
    <x v="1"/>
    <s v="AM"/>
  </r>
  <r>
    <d v="2022-12-16T00:00:00"/>
    <s v="Vegetable Oil"/>
    <n v="1"/>
    <n v="1.75"/>
    <n v="1.75"/>
    <s v="Card"/>
    <s v="ALDI"/>
    <x v="6"/>
    <x v="1"/>
    <s v="AM"/>
  </r>
  <r>
    <d v="2022-12-16T00:00:00"/>
    <s v="Effervescents"/>
    <n v="1"/>
    <n v="0.85"/>
    <n v="0.85"/>
    <s v="Card"/>
    <s v="ALDI"/>
    <x v="36"/>
    <x v="3"/>
    <s v="AM"/>
  </r>
  <r>
    <d v="2022-12-16T00:00:00"/>
    <s v="Cheese Soft White"/>
    <n v="1"/>
    <n v="1.85"/>
    <n v="1.85"/>
    <s v="Card"/>
    <s v="ALDI"/>
    <x v="52"/>
    <x v="1"/>
    <s v="AM"/>
  </r>
  <r>
    <d v="2022-12-16T00:00:00"/>
    <s v="Lemons"/>
    <n v="2"/>
    <n v="0.5"/>
    <n v="1"/>
    <s v="Card"/>
    <s v="ALDI"/>
    <x v="19"/>
    <x v="1"/>
    <s v="AM"/>
  </r>
  <r>
    <d v="2022-12-16T00:00:00"/>
    <s v="Internet"/>
    <n v="1"/>
    <n v="35"/>
    <n v="35"/>
    <s v="Card"/>
    <s v="Hyperoptic"/>
    <x v="42"/>
    <x v="7"/>
    <s v="MM"/>
  </r>
  <r>
    <d v="2022-12-17T00:00:00"/>
    <s v="Bus"/>
    <n v="2"/>
    <n v="1.65"/>
    <n v="3.3"/>
    <s v="Oyster Card"/>
    <s v="Tfl"/>
    <x v="11"/>
    <x v="0"/>
    <s v="AM"/>
  </r>
  <r>
    <d v="2022-12-17T00:00:00"/>
    <s v="Bus"/>
    <n v="2"/>
    <n v="1.65"/>
    <n v="3.3"/>
    <s v="Oyster Card"/>
    <s v="Tfl"/>
    <x v="11"/>
    <x v="0"/>
    <s v="MM"/>
  </r>
  <r>
    <d v="2022-12-17T00:00:00"/>
    <s v="Crisps Beef"/>
    <n v="1"/>
    <n v="0.99"/>
    <n v="0.99"/>
    <s v="Card"/>
    <s v="LIDL"/>
    <x v="4"/>
    <x v="1"/>
    <s v="MM"/>
  </r>
  <r>
    <d v="2022-12-17T00:00:00"/>
    <s v="Ginger Ale"/>
    <n v="1"/>
    <n v="0.55000000000000004"/>
    <n v="0.55000000000000004"/>
    <s v="Card"/>
    <s v="LIDL"/>
    <x v="3"/>
    <x v="1"/>
    <s v="MM"/>
  </r>
  <r>
    <d v="2022-12-17T00:00:00"/>
    <s v="Chocolate Cookies"/>
    <n v="2"/>
    <n v="1.0900000000000001"/>
    <n v="2.1800000000000002"/>
    <s v="Card"/>
    <s v="LIDL"/>
    <x v="4"/>
    <x v="1"/>
    <s v="MM"/>
  </r>
  <r>
    <d v="2022-12-17T00:00:00"/>
    <s v="Choco Shells"/>
    <n v="1"/>
    <n v="1.65"/>
    <n v="1.65"/>
    <s v="Card"/>
    <s v="LIDL"/>
    <x v="6"/>
    <x v="1"/>
    <s v="MM"/>
  </r>
  <r>
    <d v="2022-12-19T00:00:00"/>
    <s v="Tube"/>
    <n v="1"/>
    <n v="5"/>
    <n v="5"/>
    <s v="Oyster Card"/>
    <s v="Tfl"/>
    <x v="12"/>
    <x v="0"/>
    <s v="MM"/>
  </r>
  <r>
    <d v="2022-12-19T00:00:00"/>
    <s v="Tube"/>
    <n v="1"/>
    <n v="2.25"/>
    <n v="2.25"/>
    <s v="Oyster Card"/>
    <s v="Tfl"/>
    <x v="12"/>
    <x v="0"/>
    <s v="MM"/>
  </r>
  <r>
    <d v="2022-12-19T00:00:00"/>
    <s v="Lunch"/>
    <n v="1"/>
    <n v="3.85"/>
    <n v="3.85"/>
    <s v="Card"/>
    <s v="BaxterStorey"/>
    <x v="72"/>
    <x v="4"/>
    <s v="MM"/>
  </r>
  <r>
    <d v="2022-12-19T00:00:00"/>
    <s v="Lip Stick"/>
    <n v="1"/>
    <n v="1.85"/>
    <n v="1.85"/>
    <s v="Card"/>
    <s v="ASDA"/>
    <x v="45"/>
    <x v="3"/>
    <s v="MM"/>
  </r>
  <r>
    <d v="2022-12-19T00:00:00"/>
    <s v="Bacon"/>
    <n v="1"/>
    <n v="1.35"/>
    <n v="1.35"/>
    <s v="Card"/>
    <s v="ASDA"/>
    <x v="2"/>
    <x v="1"/>
    <s v="MM"/>
  </r>
  <r>
    <d v="2022-12-19T00:00:00"/>
    <s v="Sweetheart Cabbage"/>
    <n v="1"/>
    <n v="0.65"/>
    <n v="0.65"/>
    <s v="Card"/>
    <s v="ASDA"/>
    <x v="1"/>
    <x v="1"/>
    <s v="MM"/>
  </r>
  <r>
    <d v="2022-12-19T00:00:00"/>
    <s v="Bread White"/>
    <n v="1"/>
    <n v="1.4"/>
    <n v="1.4"/>
    <s v="Card"/>
    <s v="ALDI"/>
    <x v="6"/>
    <x v="1"/>
    <s v="MM"/>
  </r>
  <r>
    <d v="2022-12-19T00:00:00"/>
    <s v="Digestives(Milk)"/>
    <n v="1"/>
    <n v="0.55000000000000004"/>
    <n v="0.55000000000000004"/>
    <s v="Card"/>
    <s v="ALDI"/>
    <x v="4"/>
    <x v="1"/>
    <s v="MM"/>
  </r>
  <r>
    <d v="2022-12-19T00:00:00"/>
    <s v="Cookies Choc Chip"/>
    <n v="1"/>
    <n v="0.44"/>
    <n v="0.44"/>
    <s v="Card"/>
    <s v="ALDI"/>
    <x v="4"/>
    <x v="1"/>
    <s v="MM"/>
  </r>
  <r>
    <d v="2022-12-19T00:00:00"/>
    <s v="Oranges"/>
    <n v="1"/>
    <n v="1.29"/>
    <n v="1.29"/>
    <s v="Card"/>
    <s v="ALDI"/>
    <x v="19"/>
    <x v="1"/>
    <s v="MM"/>
  </r>
  <r>
    <d v="2022-12-19T00:00:00"/>
    <s v="Grapes White"/>
    <n v="1"/>
    <n v="1.75"/>
    <n v="1.75"/>
    <s v="Card"/>
    <s v="ALDI"/>
    <x v="19"/>
    <x v="1"/>
    <s v="MM"/>
  </r>
  <r>
    <d v="2022-12-19T00:00:00"/>
    <s v="Effervescents"/>
    <n v="1"/>
    <n v="0.85"/>
    <n v="0.85"/>
    <s v="Card"/>
    <s v="ALDI"/>
    <x v="36"/>
    <x v="3"/>
    <s v="MM"/>
  </r>
  <r>
    <d v="2022-12-19T00:00:00"/>
    <s v="E/E Cherry"/>
    <n v="1"/>
    <n v="0.56999999999999995"/>
    <n v="0.56999999999999995"/>
    <s v="Card"/>
    <s v="ALDI"/>
    <x v="1"/>
    <x v="1"/>
    <s v="MM"/>
  </r>
  <r>
    <d v="2022-12-19T00:00:00"/>
    <s v="Pesto 190g"/>
    <n v="1"/>
    <n v="0.95"/>
    <n v="0.95"/>
    <s v="Card"/>
    <s v="ALDI"/>
    <x v="31"/>
    <x v="1"/>
    <s v="MM"/>
  </r>
  <r>
    <d v="2022-12-19T00:00:00"/>
    <s v="Carbonara Chick"/>
    <n v="1"/>
    <n v="0.62000000000000011"/>
    <n v="0.62000000000000011"/>
    <s v="Card"/>
    <s v="ALDI"/>
    <x v="75"/>
    <x v="1"/>
    <s v="MM"/>
  </r>
  <r>
    <d v="2022-12-19T00:00:00"/>
    <s v="Pasta Topped"/>
    <n v="1"/>
    <n v="0.49"/>
    <n v="0.49"/>
    <s v="Card"/>
    <s v="ALDI"/>
    <x v="75"/>
    <x v="1"/>
    <s v="MM"/>
  </r>
  <r>
    <d v="2022-12-19T00:00:00"/>
    <s v="Tube"/>
    <n v="2"/>
    <n v="5"/>
    <n v="10"/>
    <s v="Oyster Card"/>
    <s v="Tfl"/>
    <x v="12"/>
    <x v="0"/>
    <s v="MM"/>
  </r>
  <r>
    <d v="2022-12-19T00:00:00"/>
    <s v="Lunch"/>
    <n v="1"/>
    <n v="3.85"/>
    <n v="3.85"/>
    <s v="Card"/>
    <s v="BaxterStorey"/>
    <x v="72"/>
    <x v="4"/>
    <s v="MM"/>
  </r>
  <r>
    <d v="2022-12-21T00:00:00"/>
    <s v="Tube"/>
    <n v="2"/>
    <n v="5"/>
    <n v="10"/>
    <s v="Oyster Card"/>
    <s v="Tfl"/>
    <x v="12"/>
    <x v="0"/>
    <s v="MM"/>
  </r>
  <r>
    <d v="2022-12-21T00:00:00"/>
    <s v="Lunch"/>
    <n v="1"/>
    <n v="13"/>
    <n v="13"/>
    <s v="Card"/>
    <s v="London HongKong Restaurant"/>
    <x v="37"/>
    <x v="4"/>
    <s v="MM"/>
  </r>
  <r>
    <d v="2022-12-21T00:00:00"/>
    <s v="Surf powder"/>
    <n v="1"/>
    <n v="5.49"/>
    <n v="5.49"/>
    <s v="Card"/>
    <s v="B&amp;M"/>
    <x v="8"/>
    <x v="3"/>
    <s v="AM"/>
  </r>
  <r>
    <d v="2022-12-21T00:00:00"/>
    <s v="Tube"/>
    <n v="1"/>
    <n v="2.0499999999999998"/>
    <n v="2.0499999999999998"/>
    <s v="Oyster Card"/>
    <s v="Tfl"/>
    <x v="12"/>
    <x v="0"/>
    <s v="MM"/>
  </r>
  <r>
    <d v="2022-12-21T00:00:00"/>
    <s v="Tube"/>
    <n v="2"/>
    <n v="2.0499999999999998"/>
    <n v="4.0999999999999996"/>
    <s v="Oyster Card"/>
    <s v="Tfl"/>
    <x v="12"/>
    <x v="0"/>
    <s v="AM"/>
  </r>
  <r>
    <d v="2022-12-21T00:00:00"/>
    <s v="Cardigan"/>
    <n v="1"/>
    <n v="14"/>
    <n v="14"/>
    <s v="Card"/>
    <s v="Primark"/>
    <x v="20"/>
    <x v="5"/>
    <s v="MM"/>
  </r>
  <r>
    <d v="2022-12-21T00:00:00"/>
    <s v="Socks"/>
    <n v="1"/>
    <n v="2.5"/>
    <n v="2.5"/>
    <s v="Card"/>
    <s v="Primark"/>
    <x v="20"/>
    <x v="5"/>
    <s v="MM"/>
  </r>
  <r>
    <d v="2022-12-21T00:00:00"/>
    <s v="Birthday card"/>
    <n v="1"/>
    <n v="3.28"/>
    <n v="3.28"/>
    <s v="Card"/>
    <s v="Moonpig"/>
    <x v="58"/>
    <x v="6"/>
    <s v="MM"/>
  </r>
  <r>
    <d v="2022-12-22T00:00:00"/>
    <s v="Bus"/>
    <n v="1"/>
    <n v="1.65"/>
    <n v="1.65"/>
    <s v="Oyster Card"/>
    <s v="Tfl"/>
    <x v="11"/>
    <x v="0"/>
    <s v="AM"/>
  </r>
  <r>
    <d v="2022-12-22T00:00:00"/>
    <s v="Bus"/>
    <n v="1"/>
    <n v="1.65"/>
    <n v="1.65"/>
    <s v="Oyster Card"/>
    <s v="Tfl"/>
    <x v="11"/>
    <x v="0"/>
    <s v="MM"/>
  </r>
  <r>
    <d v="2022-12-22T00:00:00"/>
    <s v="Tube"/>
    <n v="1"/>
    <n v="2.0499999999999998"/>
    <n v="2.0499999999999998"/>
    <s v="Oyster Card"/>
    <s v="Tfl"/>
    <x v="12"/>
    <x v="0"/>
    <s v="AM"/>
  </r>
  <r>
    <d v="2022-12-22T00:00:00"/>
    <s v="Tube"/>
    <n v="1"/>
    <n v="2.0499999999999998"/>
    <n v="2.0499999999999998"/>
    <s v="Oyster Card"/>
    <s v="Tfl"/>
    <x v="12"/>
    <x v="0"/>
    <s v="MM"/>
  </r>
  <r>
    <d v="2022-12-22T00:00:00"/>
    <s v="Tube"/>
    <n v="1"/>
    <n v="1.65"/>
    <n v="1.65"/>
    <s v="Oyster Card"/>
    <s v="Tfl"/>
    <x v="12"/>
    <x v="0"/>
    <s v="AM"/>
  </r>
  <r>
    <d v="2022-12-22T00:00:00"/>
    <s v="Tube"/>
    <n v="1"/>
    <n v="1.65"/>
    <n v="1.65"/>
    <s v="Oyster Card"/>
    <s v="Tfl"/>
    <x v="12"/>
    <x v="0"/>
    <s v="MM"/>
  </r>
  <r>
    <d v="2022-12-22T00:00:00"/>
    <s v="Tube"/>
    <n v="1"/>
    <n v="1.9"/>
    <n v="1.9"/>
    <s v="Oyster Card"/>
    <s v="Tfl"/>
    <x v="12"/>
    <x v="0"/>
    <s v="AM"/>
  </r>
  <r>
    <d v="2022-12-22T00:00:00"/>
    <s v="Tube"/>
    <n v="1"/>
    <n v="1.9"/>
    <n v="1.9"/>
    <s v="Oyster Card"/>
    <s v="Tfl"/>
    <x v="12"/>
    <x v="0"/>
    <s v="MM"/>
  </r>
  <r>
    <d v="2022-12-22T00:00:00"/>
    <s v="Winter Wonderland Ticket"/>
    <n v="2"/>
    <n v="5"/>
    <n v="10"/>
    <s v="Card"/>
    <s v="Hydepark"/>
    <x v="78"/>
    <x v="10"/>
    <s v="MM"/>
  </r>
  <r>
    <d v="2022-12-22T00:00:00"/>
    <s v="Drinks"/>
    <n v="1"/>
    <n v="20"/>
    <n v="20"/>
    <s v="Card"/>
    <s v="Hydepark"/>
    <x v="54"/>
    <x v="4"/>
    <s v="MM"/>
  </r>
  <r>
    <d v="2022-12-22T00:00:00"/>
    <s v="Lunch"/>
    <n v="1"/>
    <n v="45.45"/>
    <n v="45.45"/>
    <s v="Card"/>
    <s v="Nando's"/>
    <x v="17"/>
    <x v="4"/>
    <s v="MM"/>
  </r>
  <r>
    <d v="2022-12-23T00:00:00"/>
    <s v="Apple Juice 1L"/>
    <n v="1"/>
    <n v="0.85"/>
    <n v="0.85"/>
    <s v="Card"/>
    <s v="ALDI"/>
    <x v="3"/>
    <x v="1"/>
    <s v="MM"/>
  </r>
  <r>
    <d v="2022-12-23T00:00:00"/>
    <s v="Basil pot"/>
    <n v="1"/>
    <n v="0.75"/>
    <n v="0.75"/>
    <s v="Card"/>
    <s v="ALDI"/>
    <x v="21"/>
    <x v="1"/>
    <s v="MM"/>
  </r>
  <r>
    <d v="2022-12-23T00:00:00"/>
    <s v="SC Pizza"/>
    <n v="1"/>
    <n v="1.99"/>
    <n v="1.99"/>
    <s v="Card"/>
    <s v="ALDI"/>
    <x v="2"/>
    <x v="1"/>
    <s v="MM"/>
  </r>
  <r>
    <d v="2022-12-23T00:00:00"/>
    <s v="Vegetable Lattices"/>
    <n v="1"/>
    <n v="1.69"/>
    <n v="1.69"/>
    <s v="Card"/>
    <s v="ALDI"/>
    <x v="2"/>
    <x v="1"/>
    <s v="MM"/>
  </r>
  <r>
    <d v="2022-12-23T00:00:00"/>
    <s v="Pork Mince"/>
    <n v="1"/>
    <n v="2.35"/>
    <n v="2.35"/>
    <s v="Card"/>
    <s v="ALDI"/>
    <x v="7"/>
    <x v="1"/>
    <s v="MM"/>
  </r>
  <r>
    <d v="2022-12-23T00:00:00"/>
    <s v="Milk Semi Skim"/>
    <n v="1"/>
    <n v="1.65"/>
    <n v="1.65"/>
    <s v="Card"/>
    <s v="ALDI"/>
    <x v="6"/>
    <x v="1"/>
    <s v="MM"/>
  </r>
  <r>
    <d v="2022-12-23T00:00:00"/>
    <s v="Digestives Milk"/>
    <n v="1"/>
    <n v="0.55000000000000004"/>
    <n v="0.55000000000000004"/>
    <s v="Card"/>
    <s v="ALDI"/>
    <x v="4"/>
    <x v="1"/>
    <s v="MM"/>
  </r>
  <r>
    <d v="2022-12-23T00:00:00"/>
    <s v="Broccoli"/>
    <n v="1"/>
    <n v="0.69"/>
    <n v="0.69"/>
    <s v="Card"/>
    <s v="ALDI"/>
    <x v="1"/>
    <x v="1"/>
    <s v="MM"/>
  </r>
  <r>
    <d v="2022-12-23T00:00:00"/>
    <s v="Seafood Sticks"/>
    <n v="1"/>
    <n v="0.79"/>
    <n v="0.79"/>
    <s v="Card"/>
    <s v="ALDI"/>
    <x v="2"/>
    <x v="1"/>
    <s v="MM"/>
  </r>
  <r>
    <d v="2022-12-23T00:00:00"/>
    <s v="Chicken Thighs 1kg"/>
    <n v="1"/>
    <n v="2.59"/>
    <n v="2.59"/>
    <s v="Card"/>
    <s v="ALDI"/>
    <x v="7"/>
    <x v="1"/>
    <s v="MM"/>
  </r>
  <r>
    <d v="2022-12-23T00:00:00"/>
    <s v="Wisdom CF Tbrush"/>
    <n v="1"/>
    <n v="1"/>
    <n v="1"/>
    <s v="Card"/>
    <s v="Wilko"/>
    <x v="8"/>
    <x v="3"/>
    <s v="MM"/>
  </r>
  <r>
    <d v="2022-12-23T00:00:00"/>
    <s v="Vo5 Conditioner"/>
    <n v="1"/>
    <n v="2.2000000000000002"/>
    <n v="2.2000000000000002"/>
    <s v="Card"/>
    <s v="Wilko"/>
    <x v="8"/>
    <x v="3"/>
    <s v="MM"/>
  </r>
  <r>
    <d v="2022-12-23T00:00:00"/>
    <s v="Purple Aubergine"/>
    <n v="1"/>
    <n v="0.79"/>
    <n v="0.79"/>
    <s v="Card"/>
    <s v="Morrisons"/>
    <x v="1"/>
    <x v="1"/>
    <s v="MM"/>
  </r>
  <r>
    <d v="2022-12-23T00:00:00"/>
    <s v="Shallots"/>
    <n v="1"/>
    <n v="0.99"/>
    <n v="0.99"/>
    <s v="Card"/>
    <s v="Morrisons"/>
    <x v="1"/>
    <x v="1"/>
    <s v="MM"/>
  </r>
  <r>
    <d v="2022-12-23T00:00:00"/>
    <s v="Brussels sprouts"/>
    <n v="1"/>
    <n v="0.39"/>
    <n v="0.39"/>
    <s v="Card"/>
    <s v="Morrisons"/>
    <x v="1"/>
    <x v="1"/>
    <s v="MM"/>
  </r>
  <r>
    <d v="2022-12-24T00:00:00"/>
    <s v="Tube"/>
    <n v="2"/>
    <n v="2.0499999999999998"/>
    <n v="4.0999999999999996"/>
    <s v="Card"/>
    <s v="Tfl"/>
    <x v="12"/>
    <x v="0"/>
    <s v="MM"/>
  </r>
  <r>
    <d v="2022-12-24T00:00:00"/>
    <s v="Tube"/>
    <n v="2"/>
    <n v="2.0499999999999998"/>
    <n v="4.0999999999999996"/>
    <s v="Card"/>
    <s v="Tfl"/>
    <x v="12"/>
    <x v="0"/>
    <s v="AM"/>
  </r>
  <r>
    <d v="2022-12-24T00:00:00"/>
    <s v="Lunch"/>
    <n v="1"/>
    <n v="40.33"/>
    <n v="40.33"/>
    <s v="Card"/>
    <s v="Zettle Tab X Tab"/>
    <x v="17"/>
    <x v="4"/>
    <s v="AM"/>
  </r>
  <r>
    <d v="2022-12-24T00:00:00"/>
    <s v="Lecttuce Iceberg"/>
    <n v="1"/>
    <n v="0.65"/>
    <n v="0.65"/>
    <s v="Card"/>
    <s v="Sainsbury's"/>
    <x v="1"/>
    <x v="1"/>
    <s v="AM"/>
  </r>
  <r>
    <d v="2022-12-24T00:00:00"/>
    <s v="Manomasa Chilli Hon"/>
    <n v="1"/>
    <n v="1.5"/>
    <n v="1.5"/>
    <s v="Card"/>
    <s v="Waitrose"/>
    <x v="4"/>
    <x v="1"/>
    <s v="AM"/>
  </r>
  <r>
    <d v="2022-12-24T00:00:00"/>
    <s v="Kettle Chips Chilli"/>
    <n v="1"/>
    <n v="1.5"/>
    <n v="1.5"/>
    <s v="Card"/>
    <s v="Waitrose"/>
    <x v="4"/>
    <x v="1"/>
    <s v="AM"/>
  </r>
  <r>
    <d v="2022-12-24T00:00:00"/>
    <s v="Prices Chef Candle"/>
    <n v="1"/>
    <n v="5.25"/>
    <n v="5.25"/>
    <s v="Card"/>
    <s v="Waitrose"/>
    <x v="41"/>
    <x v="9"/>
    <s v="AM"/>
  </r>
  <r>
    <d v="2022-12-24T00:00:00"/>
    <s v="Sim card"/>
    <n v="1"/>
    <n v="10"/>
    <n v="10"/>
    <s v="Card"/>
    <s v="Voxi"/>
    <x v="26"/>
    <x v="7"/>
    <s v="AM"/>
  </r>
  <r>
    <d v="2022-12-24T00:00:00"/>
    <s v="Sim card"/>
    <n v="1"/>
    <n v="10"/>
    <n v="10"/>
    <s v="Card"/>
    <s v="Voxi"/>
    <x v="26"/>
    <x v="7"/>
    <s v="MM"/>
  </r>
  <r>
    <d v="2022-12-26T00:00:00"/>
    <s v="Dove Body Lotion"/>
    <n v="1"/>
    <n v="3"/>
    <n v="3"/>
    <s v="Card"/>
    <s v="Wilko"/>
    <x v="8"/>
    <x v="3"/>
    <s v="MM"/>
  </r>
  <r>
    <d v="2022-12-26T00:00:00"/>
    <s v="Grapes"/>
    <n v="2"/>
    <n v="1"/>
    <n v="2"/>
    <s v="Card"/>
    <s v="ASDA"/>
    <x v="19"/>
    <x v="1"/>
    <s v="AM"/>
  </r>
  <r>
    <d v="2022-12-26T00:00:00"/>
    <s v="Oragne"/>
    <n v="1"/>
    <n v="1.39"/>
    <n v="1.39"/>
    <s v="Card"/>
    <s v="ASDA"/>
    <x v="19"/>
    <x v="1"/>
    <s v="AM"/>
  </r>
  <r>
    <d v="2022-12-26T00:00:00"/>
    <s v="Biscuits"/>
    <n v="1"/>
    <n v="1"/>
    <n v="1"/>
    <s v="Card"/>
    <s v="ASDA"/>
    <x v="4"/>
    <x v="1"/>
    <s v="AM"/>
  </r>
  <r>
    <d v="2022-12-26T00:00:00"/>
    <s v="Clothes"/>
    <n v="1"/>
    <n v="31.24"/>
    <n v="31.24"/>
    <s v="Card"/>
    <s v="Shein"/>
    <x v="20"/>
    <x v="5"/>
    <s v="MM"/>
  </r>
  <r>
    <d v="2022-12-26T00:00:00"/>
    <s v="Duvet set"/>
    <n v="1"/>
    <n v="8.5"/>
    <n v="8.5"/>
    <s v="Card"/>
    <s v="Asda"/>
    <x v="39"/>
    <x v="9"/>
    <s v="MM"/>
  </r>
  <r>
    <d v="2022-12-26T00:00:00"/>
    <s v="Bed flat sheet"/>
    <n v="1"/>
    <n v="6"/>
    <n v="6"/>
    <s v="Card"/>
    <s v="Asda"/>
    <x v="39"/>
    <x v="9"/>
    <s v="MM"/>
  </r>
  <r>
    <d v="2022-12-26T00:00:00"/>
    <s v="Lime"/>
    <n v="1"/>
    <n v="0.25"/>
    <n v="0.25"/>
    <s v="Card"/>
    <s v="ASDA"/>
    <x v="19"/>
    <x v="1"/>
    <s v="AM"/>
  </r>
  <r>
    <d v="2022-12-27T00:00:00"/>
    <s v="Tube"/>
    <n v="2"/>
    <n v="2.0499999999999998"/>
    <n v="4.0999999999999996"/>
    <s v="Oyster Card"/>
    <s v="Tfl"/>
    <x v="12"/>
    <x v="0"/>
    <s v="AM"/>
  </r>
  <r>
    <d v="2022-12-27T00:00:00"/>
    <s v="Tube"/>
    <n v="2"/>
    <n v="2.0499999999999998"/>
    <n v="4.0999999999999996"/>
    <s v="Oyster Card"/>
    <s v="Tfl"/>
    <x v="12"/>
    <x v="0"/>
    <s v="MM"/>
  </r>
  <r>
    <d v="2022-12-27T00:00:00"/>
    <s v="Bus"/>
    <n v="2"/>
    <n v="1.65"/>
    <n v="3.3"/>
    <s v="Oyster Card"/>
    <s v="Tfl"/>
    <x v="11"/>
    <x v="0"/>
    <s v="AM"/>
  </r>
  <r>
    <d v="2022-12-27T00:00:00"/>
    <s v="Bus"/>
    <n v="2"/>
    <n v="1.65"/>
    <n v="3.3"/>
    <s v="Oyster Card"/>
    <s v="Tfl"/>
    <x v="11"/>
    <x v="0"/>
    <s v="MM"/>
  </r>
  <r>
    <d v="2022-12-27T00:00:00"/>
    <s v="Lunch"/>
    <n v="1"/>
    <n v="11.48"/>
    <n v="11.48"/>
    <s v="Card"/>
    <s v="KFC"/>
    <x v="13"/>
    <x v="4"/>
    <s v="AM"/>
  </r>
  <r>
    <d v="2022-12-27T00:00:00"/>
    <s v="Paper cups"/>
    <n v="1"/>
    <n v="1.75"/>
    <n v="1.75"/>
    <s v="Card"/>
    <s v="Tesco"/>
    <x v="34"/>
    <x v="1"/>
    <s v="AM"/>
  </r>
  <r>
    <d v="2022-12-28T00:00:00"/>
    <s v="Tube"/>
    <n v="2"/>
    <n v="5"/>
    <n v="10"/>
    <s v="Oyster Card"/>
    <s v="Tfl"/>
    <x v="12"/>
    <x v="0"/>
    <s v="MM"/>
  </r>
  <r>
    <d v="2022-12-28T00:00:00"/>
    <s v="Lunch"/>
    <n v="1"/>
    <n v="4.3499999999999996"/>
    <n v="4.3499999999999996"/>
    <s v="Card"/>
    <s v="BaxterStorey"/>
    <x v="72"/>
    <x v="4"/>
    <s v="MM"/>
  </r>
  <r>
    <d v="2022-12-28T00:00:00"/>
    <s v="Lager Pils 4x500ml"/>
    <n v="1"/>
    <n v="3.25"/>
    <n v="3.25"/>
    <s v="Card"/>
    <s v="ALDI"/>
    <x v="3"/>
    <x v="1"/>
    <s v="AM"/>
  </r>
  <r>
    <d v="2022-12-28T00:00:00"/>
    <s v="Lemons"/>
    <n v="2"/>
    <n v="0.5"/>
    <n v="1"/>
    <s v="Card"/>
    <s v="ALDI"/>
    <x v="19"/>
    <x v="1"/>
    <s v="AM"/>
  </r>
  <r>
    <d v="2022-12-28T00:00:00"/>
    <s v="Sparkling Water"/>
    <n v="1"/>
    <n v="0.48"/>
    <n v="0.48"/>
    <s v="Card"/>
    <s v="ASDA"/>
    <x v="3"/>
    <x v="1"/>
    <s v="AM"/>
  </r>
  <r>
    <d v="2022-12-28T00:00:00"/>
    <s v="Council tax"/>
    <n v="1"/>
    <n v="147"/>
    <n v="147"/>
    <s v="Card"/>
    <s v="Council"/>
    <x v="69"/>
    <x v="7"/>
    <s v="MM"/>
  </r>
  <r>
    <d v="2022-12-29T00:00:00"/>
    <s v="Super Mini Mix Haribo"/>
    <n v="1"/>
    <n v="1.89"/>
    <n v="1.89"/>
    <s v="Card"/>
    <s v="ALDI"/>
    <x v="4"/>
    <x v="1"/>
    <s v="AM"/>
  </r>
  <r>
    <d v="2022-12-29T00:00:00"/>
    <s v="Cream Double 300ml"/>
    <n v="1"/>
    <n v="1.1499999999999999"/>
    <n v="1.1499999999999999"/>
    <s v="Card"/>
    <s v="ALDI"/>
    <x v="52"/>
    <x v="1"/>
    <s v="AM"/>
  </r>
  <r>
    <d v="2022-12-29T00:00:00"/>
    <s v="Eggs free range 15pk"/>
    <n v="1"/>
    <n v="2.15"/>
    <n v="2.15"/>
    <s v="Card"/>
    <s v="ALDI"/>
    <x v="6"/>
    <x v="1"/>
    <s v="AM"/>
  </r>
  <r>
    <d v="2022-12-29T00:00:00"/>
    <s v="Cream cheese"/>
    <n v="1"/>
    <n v="2.2000000000000002"/>
    <n v="2.2000000000000002"/>
    <s v="Card"/>
    <s v="ASDA"/>
    <x v="52"/>
    <x v="1"/>
    <s v="AM"/>
  </r>
  <r>
    <d v="2022-12-29T00:00:00"/>
    <s v="Chillies"/>
    <n v="1"/>
    <n v="0.35"/>
    <n v="0.35"/>
    <s v="Card"/>
    <s v="ASDA"/>
    <x v="1"/>
    <x v="1"/>
    <s v="AM"/>
  </r>
  <r>
    <d v="2022-12-29T00:00:00"/>
    <s v="Beer"/>
    <n v="1"/>
    <n v="3.5"/>
    <n v="3.5"/>
    <s v="Card"/>
    <s v="ASDA"/>
    <x v="3"/>
    <x v="1"/>
    <s v="AM"/>
  </r>
  <r>
    <d v="2022-12-29T00:00:00"/>
    <s v="BRITA Water Filter Jug"/>
    <n v="1"/>
    <n v="19.989999999999998"/>
    <n v="19.989999999999998"/>
    <s v="Card"/>
    <s v="Amazon"/>
    <x v="40"/>
    <x v="9"/>
    <s v="MM"/>
  </r>
  <r>
    <d v="2022-12-29T00:00:00"/>
    <s v="Taylors Kitchen Knife"/>
    <n v="1"/>
    <n v="8.9700000000000006"/>
    <n v="8.9700000000000006"/>
    <s v="Card"/>
    <s v="Amazon"/>
    <x v="40"/>
    <x v="9"/>
    <s v="MM"/>
  </r>
  <r>
    <d v="2022-12-29T00:00:00"/>
    <s v="Presto! 3-Ply Facial Tissues"/>
    <n v="1"/>
    <n v="14.78"/>
    <n v="14.78"/>
    <s v="Card"/>
    <s v="Amazon"/>
    <x v="8"/>
    <x v="3"/>
    <s v="MM"/>
  </r>
  <r>
    <d v="2022-12-30T00:00:00"/>
    <s v="Tube"/>
    <n v="2"/>
    <n v="2.0499999999999998"/>
    <n v="4.0999999999999996"/>
    <s v="Oyster Card"/>
    <s v="Tfl"/>
    <x v="12"/>
    <x v="0"/>
    <s v="AM"/>
  </r>
  <r>
    <d v="2022-12-30T00:00:00"/>
    <s v="Tube"/>
    <n v="2"/>
    <n v="2.0499999999999998"/>
    <n v="4.0999999999999996"/>
    <s v="Oyster Card"/>
    <s v="Tfl"/>
    <x v="12"/>
    <x v="0"/>
    <s v="MM"/>
  </r>
  <r>
    <d v="2022-12-30T00:00:00"/>
    <s v="Bus"/>
    <n v="1"/>
    <n v="1.65"/>
    <n v="1.65"/>
    <s v="Oyster Card"/>
    <s v="Tfl"/>
    <x v="12"/>
    <x v="0"/>
    <s v="AM"/>
  </r>
  <r>
    <d v="2022-12-30T00:00:00"/>
    <s v="Bus"/>
    <n v="1"/>
    <n v="1.65"/>
    <n v="1.65"/>
    <s v="Oyster Card"/>
    <s v="Tfl"/>
    <x v="12"/>
    <x v="0"/>
    <s v="MM"/>
  </r>
  <r>
    <d v="2022-12-30T00:00:00"/>
    <s v="Mushroom Risorto"/>
    <n v="1"/>
    <n v="8.5"/>
    <n v="8.5"/>
    <s v="Card"/>
    <s v="Borough Market"/>
    <x v="54"/>
    <x v="4"/>
    <s v="MM"/>
  </r>
  <r>
    <d v="2022-12-30T00:00:00"/>
    <s v="Paella"/>
    <n v="1"/>
    <n v="10"/>
    <n v="10"/>
    <s v="Card"/>
    <s v="Borough Market"/>
    <x v="54"/>
    <x v="4"/>
    <s v="MM"/>
  </r>
  <r>
    <d v="2022-12-30T00:00:00"/>
    <s v="Bear"/>
    <n v="1"/>
    <n v="5.5"/>
    <n v="5.5"/>
    <s v="Card"/>
    <s v="Borough Market"/>
    <x v="54"/>
    <x v="4"/>
    <s v="MM"/>
  </r>
  <r>
    <d v="2022-12-30T00:00:00"/>
    <s v="F&amp;F Tights 60 Denier Opaque Tigh Black S"/>
    <n v="1"/>
    <n v="5"/>
    <n v="5"/>
    <s v="Card"/>
    <s v="Tesco"/>
    <x v="20"/>
    <x v="5"/>
    <s v="MM"/>
  </r>
  <r>
    <d v="2022-12-30T00:00:00"/>
    <s v="Tesco Stainless Steel Tongs"/>
    <n v="1"/>
    <n v="2.35"/>
    <n v="2.35"/>
    <s v="Card"/>
    <s v="Tesco"/>
    <x v="40"/>
    <x v="9"/>
    <s v="MM"/>
  </r>
  <r>
    <d v="2022-12-30T00:00:00"/>
    <s v="Dinner"/>
    <n v="1"/>
    <n v="60.44"/>
    <n v="60.44"/>
    <s v="Card"/>
    <s v="Shackfuyu"/>
    <x v="59"/>
    <x v="4"/>
    <s v="MM"/>
  </r>
  <r>
    <d v="2022-12-31T00:00:00"/>
    <s v="Large Large Cucumber"/>
    <n v="1"/>
    <n v="0.95"/>
    <n v="0.95"/>
    <s v="Card"/>
    <s v="ALDI"/>
    <x v="1"/>
    <x v="1"/>
    <s v="AM"/>
  </r>
  <r>
    <d v="2022-12-31T00:00:00"/>
    <s v="Cut Coriander"/>
    <n v="1"/>
    <n v="0.52"/>
    <n v="0.52"/>
    <s v="Card"/>
    <s v="ALDI"/>
    <x v="1"/>
    <x v="1"/>
    <s v="AM"/>
  </r>
  <r>
    <d v="2022-12-31T00:00:00"/>
    <s v="Little Gem Lettuce"/>
    <n v="1"/>
    <n v="0.75"/>
    <n v="0.75"/>
    <s v="Card"/>
    <s v="ALDI"/>
    <x v="1"/>
    <x v="1"/>
    <s v="AM"/>
  </r>
  <r>
    <d v="2022-12-31T00:00:00"/>
    <s v="Chicken Thighs 1kg"/>
    <n v="1"/>
    <n v="2.59"/>
    <n v="2.59"/>
    <s v="Card"/>
    <s v="ALDI"/>
    <x v="7"/>
    <x v="1"/>
    <s v="AM"/>
  </r>
  <r>
    <d v="2022-12-31T00:00:00"/>
    <s v="Pork Belly Slices"/>
    <n v="1"/>
    <n v="2.99"/>
    <n v="2.99"/>
    <s v="Card"/>
    <s v="ALDI"/>
    <x v="7"/>
    <x v="1"/>
    <s v="AM"/>
  </r>
  <r>
    <d v="2022-12-31T00:00:00"/>
    <s v="Carnation"/>
    <n v="1"/>
    <n v="0.75"/>
    <n v="0.75"/>
    <s v="Card"/>
    <s v="ASDA"/>
    <x v="6"/>
    <x v="1"/>
    <s v="AM"/>
  </r>
  <r>
    <d v="2022-12-31T00:00:00"/>
    <s v="HC Mat CHS"/>
    <n v="1"/>
    <n v="1.5"/>
    <n v="1.5"/>
    <s v="Card"/>
    <s v="M&amp;S"/>
    <x v="4"/>
    <x v="1"/>
    <s v="AM"/>
  </r>
  <r>
    <d v="2022-12-31T00:00:00"/>
    <s v="Habanero Tortil"/>
    <n v="1"/>
    <n v="1.25"/>
    <n v="1.25"/>
    <s v="Card"/>
    <s v="M&amp;S"/>
    <x v="4"/>
    <x v="1"/>
    <s v="AM"/>
  </r>
  <r>
    <d v="2022-12-31T00:00:00"/>
    <s v="ICV Gui Lin Rice Vermicel"/>
    <n v="1"/>
    <n v="1.45"/>
    <n v="1.45"/>
    <s v="Card"/>
    <s v="Loon Fung"/>
    <x v="15"/>
    <x v="1"/>
    <s v="AM"/>
  </r>
  <r>
    <d v="2022-12-31T00:00:00"/>
    <s v="Golden Star Cooking Wine"/>
    <n v="1"/>
    <n v="5.29"/>
    <n v="5.29"/>
    <s v="Card"/>
    <s v="Loon Fung"/>
    <x v="31"/>
    <x v="1"/>
    <s v="AM"/>
  </r>
  <r>
    <d v="2022-12-31T00:00:00"/>
    <s v="New Year Eve Party"/>
    <n v="2"/>
    <n v="38"/>
    <n v="76"/>
    <s v="Bank Transfer"/>
    <n v="734"/>
    <x v="63"/>
    <x v="10"/>
    <s v="MM"/>
  </r>
  <r>
    <d v="2023-01-01T00:00:00"/>
    <s v="Tube"/>
    <n v="1"/>
    <n v="2.0499999999999998"/>
    <n v="2.0499999999999998"/>
    <s v="Oyster Card"/>
    <s v="Tfl"/>
    <x v="12"/>
    <x v="0"/>
    <s v="AM"/>
  </r>
  <r>
    <d v="2023-01-01T00:00:00"/>
    <s v="Tube"/>
    <n v="1"/>
    <n v="2.0499999999999998"/>
    <n v="2.0499999999999998"/>
    <s v="Oyster Card"/>
    <s v="Tfl"/>
    <x v="12"/>
    <x v="0"/>
    <s v="MM"/>
  </r>
  <r>
    <d v="2023-01-02T00:00:00"/>
    <s v="Vinegar Balsamic"/>
    <n v="1"/>
    <n v="1.69"/>
    <n v="1.69"/>
    <s v="Card"/>
    <s v="ALDI"/>
    <x v="31"/>
    <x v="1"/>
    <s v="AM"/>
  </r>
  <r>
    <d v="2023-01-02T00:00:00"/>
    <s v="Tropical 6x330ml"/>
    <n v="1"/>
    <n v="1.65"/>
    <n v="1.65"/>
    <s v="Card"/>
    <s v="ALDI"/>
    <x v="3"/>
    <x v="1"/>
    <s v="AM"/>
  </r>
  <r>
    <d v="2023-01-02T00:00:00"/>
    <s v="Mushrooms Chestnut"/>
    <n v="2"/>
    <n v="0.89"/>
    <n v="1.78"/>
    <s v="Card"/>
    <s v="ALDI"/>
    <x v="1"/>
    <x v="1"/>
    <s v="AM"/>
  </r>
  <r>
    <d v="2023-01-02T00:00:00"/>
    <s v="Potato Mini Roast"/>
    <n v="1"/>
    <n v="0.69"/>
    <n v="0.69"/>
    <s v="Card"/>
    <s v="ALDI"/>
    <x v="15"/>
    <x v="1"/>
    <s v="AM"/>
  </r>
  <r>
    <d v="2023-01-02T00:00:00"/>
    <s v="E/E Cherry"/>
    <n v="1"/>
    <n v="0.56999999999999995"/>
    <n v="0.56999999999999995"/>
    <s v="Card"/>
    <s v="ALDI"/>
    <x v="1"/>
    <x v="1"/>
    <s v="AM"/>
  </r>
  <r>
    <d v="2023-01-02T00:00:00"/>
    <s v="Onions"/>
    <n v="1"/>
    <n v="0.65"/>
    <n v="0.65"/>
    <s v="Card"/>
    <s v="ALDI"/>
    <x v="1"/>
    <x v="1"/>
    <s v="AM"/>
  </r>
  <r>
    <d v="2023-01-02T00:00:00"/>
    <s v="Bistro Salad"/>
    <n v="1"/>
    <n v="0.8"/>
    <n v="0.8"/>
    <s v="Card"/>
    <s v="ALDI"/>
    <x v="1"/>
    <x v="1"/>
    <s v="AM"/>
  </r>
  <r>
    <d v="2023-01-02T00:00:00"/>
    <s v="Carrots 500g"/>
    <n v="1"/>
    <n v="0.24"/>
    <n v="0.24"/>
    <s v="Card"/>
    <s v="ALDI"/>
    <x v="1"/>
    <x v="1"/>
    <s v="AM"/>
  </r>
  <r>
    <d v="2023-01-02T00:00:00"/>
    <s v="Crispy Leaf Salad"/>
    <n v="1"/>
    <n v="0.6"/>
    <n v="0.6"/>
    <s v="Card"/>
    <s v="ALDI"/>
    <x v="1"/>
    <x v="1"/>
    <s v="AM"/>
  </r>
  <r>
    <d v="2023-01-02T00:00:00"/>
    <s v="Span/Ital Platter"/>
    <n v="1"/>
    <n v="1.79"/>
    <n v="1.79"/>
    <s v="Card"/>
    <s v="ALDI"/>
    <x v="34"/>
    <x v="1"/>
    <s v="AM"/>
  </r>
  <r>
    <d v="2023-01-02T00:00:00"/>
    <s v="Bowl"/>
    <n v="1"/>
    <n v="1.75"/>
    <n v="1.75"/>
    <s v="Card"/>
    <s v="ASDA"/>
    <x v="40"/>
    <x v="9"/>
    <s v="MM"/>
  </r>
  <r>
    <d v="2023-01-02T00:00:00"/>
    <s v="Chocolate"/>
    <n v="2"/>
    <n v="1.25"/>
    <n v="2.5"/>
    <s v="Card"/>
    <s v="ASDA"/>
    <x v="58"/>
    <x v="6"/>
    <s v="MM"/>
  </r>
  <r>
    <d v="2023-01-02T00:00:00"/>
    <s v="Candle"/>
    <n v="1"/>
    <n v="10"/>
    <n v="10"/>
    <s v="Card"/>
    <s v="ASDA"/>
    <x v="41"/>
    <x v="9"/>
    <s v="MM"/>
  </r>
  <r>
    <d v="2023-01-02T00:00:00"/>
    <s v="KA Sparkling drink"/>
    <n v="2"/>
    <n v="0.49"/>
    <n v="0.98"/>
    <s v="Card"/>
    <s v="ASDA"/>
    <x v="3"/>
    <x v="1"/>
    <s v="MM"/>
  </r>
  <r>
    <d v="2023-01-02T00:00:00"/>
    <s v="Rubicon Juice"/>
    <n v="2"/>
    <n v="0.55000000000000004"/>
    <n v="1.1000000000000001"/>
    <s v="Card"/>
    <s v="ASDA"/>
    <x v="3"/>
    <x v="1"/>
    <s v="MM"/>
  </r>
  <r>
    <d v="2023-01-02T00:00:00"/>
    <s v="Asparagus"/>
    <n v="1"/>
    <n v="1.35"/>
    <n v="1.35"/>
    <s v="Card"/>
    <s v="ASDA"/>
    <x v="1"/>
    <x v="1"/>
    <s v="MM"/>
  </r>
  <r>
    <d v="2023-01-02T00:00:00"/>
    <s v="Stock cubes"/>
    <n v="1"/>
    <n v="0.6"/>
    <n v="0.6"/>
    <s v="Card"/>
    <s v="ASDA"/>
    <x v="21"/>
    <x v="1"/>
    <s v="MM"/>
  </r>
  <r>
    <d v="2023-01-02T00:00:00"/>
    <s v="Stock cubes"/>
    <n v="1"/>
    <n v="1.3"/>
    <n v="1.3"/>
    <s v="Card"/>
    <s v="ASDA"/>
    <x v="21"/>
    <x v="1"/>
    <s v="MM"/>
  </r>
  <r>
    <d v="2023-01-02T00:00:00"/>
    <s v="Chicken"/>
    <n v="1"/>
    <n v="2.2000000000000002"/>
    <n v="2.2000000000000002"/>
    <s v="Card"/>
    <s v="ASDA"/>
    <x v="7"/>
    <x v="1"/>
    <s v="MM"/>
  </r>
  <r>
    <d v="2023-01-02T00:00:00"/>
    <s v="Birthday Cake Topper"/>
    <n v="1"/>
    <n v="3"/>
    <n v="3"/>
    <s v="Card"/>
    <s v="Morrisons"/>
    <x v="58"/>
    <x v="6"/>
    <s v="MM"/>
  </r>
  <r>
    <d v="2023-01-02T00:00:00"/>
    <s v="Rent"/>
    <n v="1"/>
    <n v="616.66666666666663"/>
    <n v="616.66666666666663"/>
    <s v="Card"/>
    <s v="N/A"/>
    <x v="28"/>
    <x v="8"/>
    <s v="MM"/>
  </r>
  <r>
    <d v="2023-01-02T00:00:00"/>
    <s v="Rent"/>
    <n v="1"/>
    <n v="783.33333333333337"/>
    <n v="783.33333333333337"/>
    <s v="Card"/>
    <s v="N/A"/>
    <x v="28"/>
    <x v="8"/>
    <s v="AM"/>
  </r>
  <r>
    <d v="2023-01-04T00:00:00"/>
    <s v="Electric Bill"/>
    <n v="1"/>
    <n v="16.13"/>
    <n v="16.13"/>
    <s v="Card"/>
    <s v="Bulb Energy"/>
    <x v="60"/>
    <x v="7"/>
    <s v="MM"/>
  </r>
  <r>
    <d v="2023-01-04T00:00:00"/>
    <s v="Electric Bill"/>
    <n v="1"/>
    <n v="57.77"/>
    <n v="57.77"/>
    <s v="Card"/>
    <s v="Insite Energy"/>
    <x v="60"/>
    <x v="7"/>
    <s v="MM"/>
  </r>
  <r>
    <d v="2023-01-06T00:00:00"/>
    <s v="Cream Fraiche"/>
    <n v="1"/>
    <n v="1.05"/>
    <n v="1.05"/>
    <s v="Card"/>
    <s v="ALDI"/>
    <x v="52"/>
    <x v="1"/>
    <s v="AM"/>
  </r>
  <r>
    <d v="2023-01-06T00:00:00"/>
    <s v="Cream Double 300ml"/>
    <n v="1"/>
    <n v="1.1499999999999999"/>
    <n v="1.1499999999999999"/>
    <s v="Card"/>
    <s v="ALDI"/>
    <x v="52"/>
    <x v="1"/>
    <s v="AM"/>
  </r>
  <r>
    <d v="2023-01-06T00:00:00"/>
    <s v="Milk Semi Skim"/>
    <n v="1"/>
    <n v="1.65"/>
    <n v="1.65"/>
    <s v="Card"/>
    <s v="ALDI"/>
    <x v="6"/>
    <x v="1"/>
    <s v="AM"/>
  </r>
  <r>
    <d v="2023-01-06T00:00:00"/>
    <s v="Cheddar Grated"/>
    <n v="1"/>
    <n v="2.5"/>
    <n v="2.5"/>
    <s v="Card"/>
    <s v="ALDI"/>
    <x v="6"/>
    <x v="1"/>
    <s v="AM"/>
  </r>
  <r>
    <d v="2023-01-06T00:00:00"/>
    <s v="Mushroom ClsedCup"/>
    <n v="1"/>
    <n v="1.25"/>
    <n v="1.25"/>
    <s v="Card"/>
    <s v="ALDI"/>
    <x v="1"/>
    <x v="1"/>
    <s v="AM"/>
  </r>
  <r>
    <d v="2023-01-06T00:00:00"/>
    <s v="Pork Loin Steak"/>
    <n v="1"/>
    <n v="4.6900000000000004"/>
    <n v="4.6900000000000004"/>
    <s v="Card"/>
    <s v="ALDI"/>
    <x v="7"/>
    <x v="1"/>
    <s v="AM"/>
  </r>
  <r>
    <d v="2023-01-06T00:00:00"/>
    <s v="Seafood Sticks"/>
    <n v="1"/>
    <n v="0.79"/>
    <n v="0.79"/>
    <s v="Card"/>
    <s v="ALDI"/>
    <x v="2"/>
    <x v="1"/>
    <s v="AM"/>
  </r>
  <r>
    <d v="2023-01-06T00:00:00"/>
    <s v="Chicken Tights 1kg"/>
    <n v="1"/>
    <n v="2.59"/>
    <n v="2.59"/>
    <s v="Card"/>
    <s v="ALDI"/>
    <x v="7"/>
    <x v="1"/>
    <s v="AM"/>
  </r>
  <r>
    <d v="2023-01-06T00:00:00"/>
    <s v="Ganache Pots"/>
    <n v="2"/>
    <n v="0.28999999999999998"/>
    <n v="0.57999999999999996"/>
    <s v="Card"/>
    <s v="ALDI"/>
    <x v="4"/>
    <x v="1"/>
    <s v="AM"/>
  </r>
  <r>
    <d v="2023-01-06T00:00:00"/>
    <s v="Pork Pie Selection"/>
    <n v="1"/>
    <n v="0.44"/>
    <n v="0.44"/>
    <s v="Card"/>
    <s v="ALDI"/>
    <x v="29"/>
    <x v="1"/>
    <s v="AM"/>
  </r>
  <r>
    <d v="2023-01-06T00:00:00"/>
    <s v="Grinder"/>
    <n v="1"/>
    <n v="1.19"/>
    <n v="1.19"/>
    <s v="Card"/>
    <s v="ALDI"/>
    <x v="21"/>
    <x v="1"/>
    <s v="AM"/>
  </r>
  <r>
    <d v="2023-01-07T00:00:00"/>
    <s v="Frozen Pizza"/>
    <n v="1"/>
    <n v="1.5"/>
    <n v="1.5"/>
    <s v="Card"/>
    <s v="ASDA"/>
    <x v="2"/>
    <x v="1"/>
    <s v="AM"/>
  </r>
  <r>
    <d v="2023-01-07T00:00:00"/>
    <s v="Bus"/>
    <n v="1"/>
    <n v="1.65"/>
    <n v="1.65"/>
    <s v="Oyster Card"/>
    <s v="Tfl"/>
    <x v="11"/>
    <x v="0"/>
    <s v="AM"/>
  </r>
  <r>
    <d v="2023-01-07T00:00:00"/>
    <s v="Bus"/>
    <n v="1"/>
    <n v="1.65"/>
    <n v="1.65"/>
    <s v="Oyster Card"/>
    <s v="Tfl"/>
    <x v="11"/>
    <x v="0"/>
    <s v="MM"/>
  </r>
  <r>
    <d v="2023-01-07T00:00:00"/>
    <s v="Frozen Udon NDL"/>
    <n v="1"/>
    <n v="3.3"/>
    <n v="3.3"/>
    <s v="Card"/>
    <s v="Wing Yip"/>
    <x v="15"/>
    <x v="1"/>
    <s v="MM"/>
  </r>
  <r>
    <d v="2023-01-07T00:00:00"/>
    <s v="Mizkan Honteri Mirin"/>
    <n v="1"/>
    <n v="5.95"/>
    <n v="5.95"/>
    <s v="Card"/>
    <s v="Wing Yip"/>
    <x v="31"/>
    <x v="1"/>
    <s v="MM"/>
  </r>
  <r>
    <d v="2023-01-07T00:00:00"/>
    <s v="Pork Balls"/>
    <n v="1"/>
    <n v="4.45"/>
    <n v="4.45"/>
    <s v="Card"/>
    <s v="Wing Yip"/>
    <x v="2"/>
    <x v="1"/>
    <s v="MM"/>
  </r>
  <r>
    <d v="2023-01-07T00:00:00"/>
    <s v="Nissan Noodles"/>
    <n v="2"/>
    <n v="0.7"/>
    <n v="1.4"/>
    <s v="Card"/>
    <s v="Wing Yip"/>
    <x v="29"/>
    <x v="1"/>
    <s v="MM"/>
  </r>
  <r>
    <d v="2023-01-07T00:00:00"/>
    <s v="Choice Fry FishBall"/>
    <n v="1"/>
    <n v="2.5"/>
    <n v="2.5"/>
    <s v="Card"/>
    <s v="Wing Yip"/>
    <x v="2"/>
    <x v="1"/>
    <s v="MM"/>
  </r>
  <r>
    <d v="2023-01-07T00:00:00"/>
    <s v="Cheese Seafood Tofu"/>
    <n v="1"/>
    <n v="5.5"/>
    <n v="5.5"/>
    <s v="Card"/>
    <s v="Wing Yip"/>
    <x v="2"/>
    <x v="1"/>
    <s v="MM"/>
  </r>
  <r>
    <d v="2023-01-07T00:00:00"/>
    <s v="JiangXi vermicelli"/>
    <n v="1"/>
    <n v="1.4"/>
    <n v="1.4"/>
    <s v="Card"/>
    <s v="Wing Yip"/>
    <x v="15"/>
    <x v="1"/>
    <s v="MM"/>
  </r>
  <r>
    <d v="2023-01-07T00:00:00"/>
    <s v="St Anny Sieuw Mai"/>
    <n v="1"/>
    <n v="8"/>
    <n v="8"/>
    <s v="Card"/>
    <s v="Wing Yip"/>
    <x v="2"/>
    <x v="1"/>
    <s v="MM"/>
  </r>
  <r>
    <d v="2023-01-07T00:00:00"/>
    <s v="Gathering (Lunch + MJ + Dinner)"/>
    <n v="1"/>
    <n v="67.28"/>
    <n v="67.28"/>
    <s v="Bank Transfer"/>
    <s v="N/A"/>
    <x v="63"/>
    <x v="10"/>
    <s v="AM"/>
  </r>
  <r>
    <d v="2023-01-09T00:00:00"/>
    <s v="Bus"/>
    <n v="2"/>
    <n v="1.65"/>
    <n v="3.3"/>
    <s v="Oyster Card"/>
    <s v="Tfl"/>
    <x v="11"/>
    <x v="0"/>
    <s v="AM"/>
  </r>
  <r>
    <d v="2023-01-09T00:00:00"/>
    <s v="Overground"/>
    <n v="2"/>
    <n v="1.05"/>
    <n v="2.1"/>
    <s v="Oyster Card"/>
    <s v="Tfl"/>
    <x v="79"/>
    <x v="0"/>
    <s v="AM"/>
  </r>
  <r>
    <d v="2023-01-09T00:00:00"/>
    <s v="Lunch"/>
    <n v="1"/>
    <n v="5.48"/>
    <n v="5.48"/>
    <s v="Card"/>
    <s v="McDonalds"/>
    <x v="13"/>
    <x v="4"/>
    <s v="AM"/>
  </r>
  <r>
    <d v="2023-01-09T00:00:00"/>
    <s v="Nivea Lip Balm"/>
    <n v="1"/>
    <n v="2"/>
    <n v="2"/>
    <s v="Card"/>
    <s v="Morrisons"/>
    <x v="45"/>
    <x v="3"/>
    <s v="MM"/>
  </r>
  <r>
    <d v="2023-01-09T00:00:00"/>
    <s v="Chopped Tomatoes"/>
    <n v="1"/>
    <n v="0.39"/>
    <n v="0.39"/>
    <s v="Card"/>
    <s v="Morrisons"/>
    <x v="1"/>
    <x v="1"/>
    <s v="MM"/>
  </r>
  <r>
    <d v="2023-01-09T00:00:00"/>
    <s v="Savers Spaghetti"/>
    <n v="2"/>
    <n v="0.28000000000000003"/>
    <n v="0.56000000000000005"/>
    <s v="Card"/>
    <s v="Morrisons"/>
    <x v="15"/>
    <x v="1"/>
    <s v="MM"/>
  </r>
  <r>
    <d v="2023-01-09T00:00:00"/>
    <s v="Shower Gel"/>
    <n v="1"/>
    <n v="1"/>
    <n v="1"/>
    <s v="Card"/>
    <s v="Morrisons"/>
    <x v="8"/>
    <x v="3"/>
    <s v="MM"/>
  </r>
  <r>
    <d v="2023-01-09T00:00:00"/>
    <s v="Lemons"/>
    <n v="1"/>
    <n v="0.5"/>
    <n v="0.5"/>
    <s v="Card"/>
    <s v="ASDA"/>
    <x v="19"/>
    <x v="1"/>
    <s v="MM"/>
  </r>
  <r>
    <d v="2023-01-09T00:00:00"/>
    <s v="Lettuce"/>
    <n v="1"/>
    <n v="0.6"/>
    <n v="0.6"/>
    <s v="Card"/>
    <s v="ASDA"/>
    <x v="1"/>
    <x v="1"/>
    <s v="MM"/>
  </r>
  <r>
    <d v="2023-01-09T00:00:00"/>
    <s v="Femcare"/>
    <n v="1"/>
    <n v="2.75"/>
    <n v="2.75"/>
    <s v="Card"/>
    <s v="ASDA"/>
    <x v="8"/>
    <x v="3"/>
    <s v="MM"/>
  </r>
  <r>
    <d v="2023-01-09T00:00:00"/>
    <s v="Pasta"/>
    <n v="1"/>
    <n v="0.45"/>
    <n v="0.45"/>
    <s v="Card"/>
    <s v="ASDA"/>
    <x v="29"/>
    <x v="1"/>
    <s v="MM"/>
  </r>
  <r>
    <d v="2023-01-09T00:00:00"/>
    <s v="Pasta"/>
    <n v="2"/>
    <n v="0.7"/>
    <n v="1.4"/>
    <s v="Card"/>
    <s v="ASDA"/>
    <x v="29"/>
    <x v="1"/>
    <s v="MM"/>
  </r>
  <r>
    <d v="2023-01-09T00:00:00"/>
    <s v="Doughnuts"/>
    <n v="1"/>
    <n v="6.65"/>
    <n v="6.65"/>
    <s v="Card"/>
    <s v="ASDA"/>
    <x v="10"/>
    <x v="4"/>
    <s v="MM"/>
  </r>
  <r>
    <d v="2023-01-11T00:00:00"/>
    <s v="Tube"/>
    <n v="2"/>
    <n v="5"/>
    <n v="10"/>
    <s v="Oyster Card"/>
    <s v="Tfl"/>
    <x v="12"/>
    <x v="0"/>
    <s v="MM"/>
  </r>
  <r>
    <d v="2023-01-11T00:00:00"/>
    <s v="White Cabbage"/>
    <n v="1"/>
    <n v="0.61"/>
    <n v="0.61"/>
    <s v="Card"/>
    <s v="ALDI"/>
    <x v="1"/>
    <x v="1"/>
    <s v="AM"/>
  </r>
  <r>
    <d v="2023-01-11T00:00:00"/>
    <s v="Curry powder"/>
    <n v="1"/>
    <n v="0.79"/>
    <n v="0.79"/>
    <s v="Card"/>
    <s v="ALDI"/>
    <x v="21"/>
    <x v="1"/>
    <s v="AM"/>
  </r>
  <r>
    <d v="2023-01-11T00:00:00"/>
    <s v="Salt Table 750g"/>
    <n v="1"/>
    <n v="0.39"/>
    <n v="0.39"/>
    <s v="Card"/>
    <s v="ALDI"/>
    <x v="21"/>
    <x v="1"/>
    <s v="AM"/>
  </r>
  <r>
    <d v="2023-01-11T00:00:00"/>
    <s v="Curry Paste"/>
    <n v="1"/>
    <n v="2.75"/>
    <n v="2.75"/>
    <s v="Card"/>
    <s v="ASDA"/>
    <x v="31"/>
    <x v="1"/>
    <s v="AM"/>
  </r>
  <r>
    <d v="2023-01-11T00:00:00"/>
    <s v="Lunch Meat"/>
    <n v="1"/>
    <n v="1.2"/>
    <n v="1.2"/>
    <s v="Card"/>
    <s v="ASDA"/>
    <x v="46"/>
    <x v="1"/>
    <s v="AM"/>
  </r>
  <r>
    <d v="2023-01-11T00:00:00"/>
    <s v="Cup a Soup"/>
    <n v="1"/>
    <n v="1.2"/>
    <n v="1.2"/>
    <s v="Card"/>
    <s v="ASDA"/>
    <x v="29"/>
    <x v="1"/>
    <s v="AM"/>
  </r>
  <r>
    <d v="2023-01-11T00:00:00"/>
    <s v="Kolee Noodle"/>
    <n v="1"/>
    <n v="0.4"/>
    <n v="0.4"/>
    <s v="Card"/>
    <s v="ASDA"/>
    <x v="29"/>
    <x v="1"/>
    <s v="AM"/>
  </r>
  <r>
    <d v="2023-01-11T00:00:00"/>
    <s v="Nissan Noodles"/>
    <n v="1"/>
    <n v="0.65"/>
    <n v="0.65"/>
    <s v="Card"/>
    <s v="ASDA"/>
    <x v="29"/>
    <x v="1"/>
    <s v="AM"/>
  </r>
  <r>
    <d v="2023-01-11T00:00:00"/>
    <s v="Tomatoes"/>
    <n v="1"/>
    <n v="0.85"/>
    <n v="0.85"/>
    <s v="Card"/>
    <s v="ASDA"/>
    <x v="1"/>
    <x v="1"/>
    <s v="AM"/>
  </r>
  <r>
    <d v="2023-01-11T00:00:00"/>
    <s v="Tortillas"/>
    <n v="1"/>
    <n v="0.8"/>
    <n v="0.8"/>
    <s v="Card"/>
    <s v="ASDA"/>
    <x v="4"/>
    <x v="1"/>
    <s v="AM"/>
  </r>
  <r>
    <d v="2023-01-11T00:00:00"/>
    <s v="Noodles"/>
    <n v="1"/>
    <n v="1"/>
    <n v="1"/>
    <s v="Card"/>
    <s v="ASDA"/>
    <x v="15"/>
    <x v="1"/>
    <s v="AM"/>
  </r>
  <r>
    <d v="2023-01-12T00:00:00"/>
    <s v="Apple I Cloud"/>
    <n v="1"/>
    <n v="2.4900000000000002"/>
    <n v="2.4900000000000002"/>
    <s v="Card"/>
    <s v="Apple"/>
    <x v="62"/>
    <x v="11"/>
    <s v="MM"/>
  </r>
  <r>
    <d v="2023-01-12T00:00:00"/>
    <s v="Tube"/>
    <n v="2"/>
    <n v="5"/>
    <n v="10"/>
    <s v="Oyster Card"/>
    <s v="Tfl"/>
    <x v="12"/>
    <x v="0"/>
    <s v="MM"/>
  </r>
  <r>
    <d v="2023-01-12T00:00:00"/>
    <s v="Bus"/>
    <n v="2"/>
    <n v="1.65"/>
    <n v="3.3"/>
    <s v="Oyster Card"/>
    <s v="Tfl"/>
    <x v="11"/>
    <x v="0"/>
    <s v="AM"/>
  </r>
  <r>
    <d v="2023-01-12T00:00:00"/>
    <s v="Overground"/>
    <n v="2"/>
    <n v="1.8"/>
    <n v="3.6"/>
    <s v="Oyster Card"/>
    <s v="Tfl"/>
    <x v="79"/>
    <x v="0"/>
    <s v="AM"/>
  </r>
  <r>
    <d v="2023-01-12T00:00:00"/>
    <s v="Meal Deal"/>
    <n v="1"/>
    <n v="3.9"/>
    <n v="3.9"/>
    <s v="Card"/>
    <s v="Tesco"/>
    <x v="75"/>
    <x v="1"/>
    <s v="AM"/>
  </r>
  <r>
    <d v="2023-01-12T00:00:00"/>
    <s v="Lego"/>
    <n v="1"/>
    <n v="10.99"/>
    <n v="10.99"/>
    <s v="Card"/>
    <s v="LegoShop"/>
    <x v="58"/>
    <x v="6"/>
    <s v="MM"/>
  </r>
  <r>
    <d v="2023-01-12T00:00:00"/>
    <s v="Cake"/>
    <n v="1"/>
    <n v="13.75"/>
    <n v="13.75"/>
    <s v="Card"/>
    <s v="SakuraDo"/>
    <x v="10"/>
    <x v="4"/>
    <s v="MM"/>
  </r>
  <r>
    <d v="2023-01-13T00:00:00"/>
    <s v="WR Ginger Beer"/>
    <n v="1"/>
    <n v="0.85"/>
    <n v="0.85"/>
    <s v="Card"/>
    <s v="Waitrose"/>
    <x v="3"/>
    <x v="1"/>
    <s v="AM"/>
  </r>
  <r>
    <d v="2023-01-13T00:00:00"/>
    <s v="WR ESS Orangeade"/>
    <n v="1"/>
    <n v="0.65"/>
    <n v="0.65"/>
    <s v="Card"/>
    <s v="Waitrose"/>
    <x v="3"/>
    <x v="1"/>
    <s v="AM"/>
  </r>
  <r>
    <d v="2023-01-13T00:00:00"/>
    <s v="Knorr Pork Cubes"/>
    <n v="1"/>
    <n v="1.8"/>
    <n v="1.8"/>
    <s v="Card"/>
    <s v="Waitrose"/>
    <x v="31"/>
    <x v="1"/>
    <s v="AM"/>
  </r>
  <r>
    <d v="2023-01-13T00:00:00"/>
    <s v="Vitamin Water"/>
    <n v="1"/>
    <n v="0.79"/>
    <n v="0.79"/>
    <s v="Card"/>
    <s v="ALDI"/>
    <x v="3"/>
    <x v="1"/>
    <s v="AM"/>
  </r>
  <r>
    <d v="2023-01-13T00:00:00"/>
    <s v="Movie Ticket"/>
    <n v="2"/>
    <n v="0"/>
    <n v="0"/>
    <s v="Card"/>
    <s v="VUE"/>
    <x v="56"/>
    <x v="10"/>
    <s v="MM"/>
  </r>
  <r>
    <d v="2023-01-13T00:00:00"/>
    <s v="Popcorn"/>
    <n v="1"/>
    <n v="12.28"/>
    <n v="12.28"/>
    <s v="Card"/>
    <s v="VUE"/>
    <x v="56"/>
    <x v="10"/>
    <s v="AM"/>
  </r>
  <r>
    <d v="2023-01-13T00:00:00"/>
    <s v="3D Glasses"/>
    <n v="1"/>
    <n v="2"/>
    <n v="2"/>
    <s v="Card"/>
    <s v="VUE"/>
    <x v="56"/>
    <x v="10"/>
    <s v="AM"/>
  </r>
  <r>
    <d v="2023-01-13T00:00:00"/>
    <s v="3D Glasses"/>
    <n v="1"/>
    <n v="2"/>
    <n v="2"/>
    <s v="Card"/>
    <s v="VUE"/>
    <x v="56"/>
    <x v="10"/>
    <s v="MM"/>
  </r>
  <r>
    <d v="2023-01-13T00:00:00"/>
    <s v="Pad Thai Noodles"/>
    <n v="1"/>
    <n v="1"/>
    <n v="1"/>
    <s v="Card"/>
    <s v="Sainsbury's"/>
    <x v="15"/>
    <x v="1"/>
    <s v="AM"/>
  </r>
  <r>
    <d v="2023-01-13T00:00:00"/>
    <s v="VSLN ESS Moisture"/>
    <n v="1"/>
    <n v="2.95"/>
    <n v="2.95"/>
    <s v="Card"/>
    <s v="Sainsbury's"/>
    <x v="8"/>
    <x v="3"/>
    <s v="AM"/>
  </r>
  <r>
    <d v="2023-01-13T00:00:00"/>
    <s v="OralB T/P"/>
    <n v="1"/>
    <n v="1"/>
    <n v="1"/>
    <s v="Card"/>
    <s v="Sainsbury's"/>
    <x v="8"/>
    <x v="3"/>
    <s v="AM"/>
  </r>
  <r>
    <d v="2023-01-13T00:00:00"/>
    <s v="OralB Toothbrsh"/>
    <n v="1"/>
    <n v="1"/>
    <n v="1"/>
    <s v="Card"/>
    <s v="Sainsbury's"/>
    <x v="8"/>
    <x v="3"/>
    <s v="AM"/>
  </r>
  <r>
    <d v="2023-01-13T00:00:00"/>
    <s v="Indomie Mie Goreng"/>
    <n v="2"/>
    <n v="0.5"/>
    <n v="1"/>
    <s v="Card"/>
    <s v="Sainsbury's"/>
    <x v="29"/>
    <x v="1"/>
    <s v="AM"/>
  </r>
  <r>
    <d v="2023-01-13T00:00:00"/>
    <s v="Dinner"/>
    <n v="1"/>
    <n v="29"/>
    <n v="29"/>
    <s v="Card"/>
    <s v="Phota"/>
    <x v="57"/>
    <x v="4"/>
    <s v="AM"/>
  </r>
  <r>
    <d v="2023-01-13T00:00:00"/>
    <s v="Tube"/>
    <n v="2"/>
    <n v="5"/>
    <n v="10"/>
    <s v="Oyster Card"/>
    <s v="Tfl"/>
    <x v="12"/>
    <x v="0"/>
    <s v="MM"/>
  </r>
  <r>
    <d v="2023-01-13T00:00:00"/>
    <s v="Tube"/>
    <n v="1"/>
    <n v="1.8"/>
    <n v="1.8"/>
    <s v="Oyster Card"/>
    <s v="Tfl"/>
    <x v="12"/>
    <x v="0"/>
    <s v="AM"/>
  </r>
  <r>
    <d v="2023-01-13T00:00:00"/>
    <s v="Bus"/>
    <n v="1"/>
    <n v="1.65"/>
    <n v="1.65"/>
    <s v="Oyster Card"/>
    <s v="Tfl"/>
    <x v="11"/>
    <x v="0"/>
    <s v="AM"/>
  </r>
  <r>
    <d v="2023-01-13T00:00:00"/>
    <s v="Bus"/>
    <n v="1"/>
    <n v="1.65"/>
    <n v="1.65"/>
    <s v="Oyster Card"/>
    <s v="Tfl"/>
    <x v="11"/>
    <x v="0"/>
    <s v="AM"/>
  </r>
  <r>
    <d v="2023-01-14T00:00:00"/>
    <s v="Bus"/>
    <n v="2"/>
    <n v="1.65"/>
    <n v="3.3"/>
    <s v="Oyster Card"/>
    <s v="Tfl"/>
    <x v="11"/>
    <x v="0"/>
    <s v="AM"/>
  </r>
  <r>
    <d v="2023-01-14T00:00:00"/>
    <s v="Bus"/>
    <n v="1"/>
    <n v="1.65"/>
    <n v="1.65"/>
    <s v="Oyster Card"/>
    <s v="Tfl"/>
    <x v="11"/>
    <x v="0"/>
    <s v="MM"/>
  </r>
  <r>
    <d v="2023-01-14T00:00:00"/>
    <s v="Tube"/>
    <n v="2"/>
    <n v="2.0499999999999998"/>
    <n v="4.0999999999999996"/>
    <s v="Oyster Card"/>
    <s v="Tfl"/>
    <x v="12"/>
    <x v="0"/>
    <s v="MM"/>
  </r>
  <r>
    <d v="2023-01-14T00:00:00"/>
    <s v="Lunch for Holly &amp; Curtis"/>
    <n v="1"/>
    <n v="12.48"/>
    <n v="12.48"/>
    <s v="Card"/>
    <s v="Taco Bell"/>
    <x v="13"/>
    <x v="4"/>
    <s v="AM"/>
  </r>
  <r>
    <d v="2023-01-14T00:00:00"/>
    <s v="Lunch"/>
    <n v="1"/>
    <n v="9.7799999999999994"/>
    <n v="9.7799999999999994"/>
    <s v="Card"/>
    <s v="Taco Bell"/>
    <x v="13"/>
    <x v="4"/>
    <s v="AM"/>
  </r>
  <r>
    <d v="2023-01-15T00:00:00"/>
    <s v="Tube"/>
    <n v="2"/>
    <n v="2.2999999999999998"/>
    <n v="4.5999999999999996"/>
    <s v="Oyster Card"/>
    <s v="Tfl"/>
    <x v="12"/>
    <x v="0"/>
    <s v="AM"/>
  </r>
  <r>
    <d v="2023-01-15T00:00:00"/>
    <s v="Tube"/>
    <n v="2"/>
    <n v="2.2999999999999998"/>
    <n v="4.5999999999999996"/>
    <s v="Oyster Card"/>
    <s v="Tfl"/>
    <x v="12"/>
    <x v="0"/>
    <s v="MM"/>
  </r>
  <r>
    <d v="2023-01-15T00:00:00"/>
    <s v="Yoga Lesson"/>
    <n v="1"/>
    <n v="10"/>
    <n v="10"/>
    <s v="Card"/>
    <s v="N/A"/>
    <x v="76"/>
    <x v="10"/>
    <s v="MM"/>
  </r>
  <r>
    <d v="2023-01-15T00:00:00"/>
    <s v="Finest Root Vegetable Crisps"/>
    <n v="1"/>
    <n v="1.6"/>
    <n v="1.6"/>
    <s v="Card"/>
    <s v="Tesco"/>
    <x v="4"/>
    <x v="1"/>
    <s v="AM"/>
  </r>
  <r>
    <d v="2023-01-15T00:00:00"/>
    <s v="Strawberries"/>
    <n v="1"/>
    <n v="3.5"/>
    <n v="3.5"/>
    <s v="Card"/>
    <s v="Tesco"/>
    <x v="19"/>
    <x v="1"/>
    <s v="AM"/>
  </r>
  <r>
    <d v="2023-01-15T00:00:00"/>
    <s v="Grape Selection Pack"/>
    <n v="1"/>
    <n v="2"/>
    <n v="2"/>
    <s v="Card"/>
    <s v="Tesco"/>
    <x v="19"/>
    <x v="1"/>
    <s v="AM"/>
  </r>
  <r>
    <d v="2023-01-15T00:00:00"/>
    <s v="Tesco Citrus Anti-dandruff Shampoo"/>
    <n v="1"/>
    <n v="1.1000000000000001"/>
    <n v="1.1000000000000001"/>
    <s v="Card"/>
    <s v="Tesco"/>
    <x v="8"/>
    <x v="3"/>
    <s v="AM"/>
  </r>
  <r>
    <d v="2023-01-15T00:00:00"/>
    <s v="Lunch"/>
    <n v="1"/>
    <n v="34"/>
    <n v="34"/>
    <s v="Card"/>
    <s v="Chinchins Café"/>
    <x v="17"/>
    <x v="4"/>
    <s v="AM"/>
  </r>
  <r>
    <d v="2023-01-15T00:00:00"/>
    <s v="Estelle's old stuff"/>
    <n v="1"/>
    <n v="24"/>
    <n v="24"/>
    <s v="Card"/>
    <s v="Estelle"/>
    <x v="80"/>
    <x v="6"/>
    <s v="MM"/>
  </r>
  <r>
    <d v="2023-01-15T00:00:00"/>
    <s v="Bedminton"/>
    <n v="1"/>
    <n v="9.86"/>
    <n v="9.86"/>
    <s v="Card"/>
    <s v="N/A"/>
    <x v="76"/>
    <x v="10"/>
    <s v="MM"/>
  </r>
  <r>
    <d v="2023-01-16T00:00:00"/>
    <s v="Bus"/>
    <n v="2"/>
    <n v="1.65"/>
    <n v="3.3"/>
    <s v="Oyster Card"/>
    <s v="Tfl"/>
    <x v="11"/>
    <x v="0"/>
    <s v="AM"/>
  </r>
  <r>
    <d v="2023-01-16T00:00:00"/>
    <s v="Overground"/>
    <n v="2"/>
    <n v="1.8"/>
    <n v="3.6"/>
    <s v="Oyster Card"/>
    <s v="Tfl"/>
    <x v="79"/>
    <x v="0"/>
    <s v="AM"/>
  </r>
  <r>
    <d v="2023-01-16T00:00:00"/>
    <s v="Sandwich"/>
    <n v="1"/>
    <n v="2.8"/>
    <n v="2.8"/>
    <s v="Card"/>
    <s v="Tesco"/>
    <x v="75"/>
    <x v="1"/>
    <s v="AM"/>
  </r>
  <r>
    <d v="2023-01-16T00:00:00"/>
    <s v="Bread White"/>
    <n v="1"/>
    <n v="1.4"/>
    <n v="1.4"/>
    <s v="Card"/>
    <s v="ALDI"/>
    <x v="6"/>
    <x v="1"/>
    <s v="MM"/>
  </r>
  <r>
    <d v="2023-01-16T00:00:00"/>
    <s v="Pasta Bke/Spag Bol"/>
    <n v="1"/>
    <n v="0.85"/>
    <n v="0.85"/>
    <s v="Card"/>
    <s v="ALDI"/>
    <x v="75"/>
    <x v="1"/>
    <s v="MM"/>
  </r>
  <r>
    <d v="2023-01-16T00:00:00"/>
    <s v="Iceberg lettuce"/>
    <n v="1"/>
    <n v="0.65"/>
    <n v="0.65"/>
    <s v="Card"/>
    <s v="ALDI"/>
    <x v="1"/>
    <x v="1"/>
    <s v="MM"/>
  </r>
  <r>
    <d v="2023-01-16T00:00:00"/>
    <s v="Baby Spinach"/>
    <n v="1"/>
    <n v="0.76"/>
    <n v="0.76"/>
    <s v="Card"/>
    <s v="ALDI"/>
    <x v="1"/>
    <x v="1"/>
    <s v="MM"/>
  </r>
  <r>
    <d v="2023-01-16T00:00:00"/>
    <s v="Apple Juice 1L"/>
    <n v="1"/>
    <n v="0.85"/>
    <n v="0.85"/>
    <s v="Card"/>
    <s v="ALDI"/>
    <x v="3"/>
    <x v="1"/>
    <s v="MM"/>
  </r>
  <r>
    <d v="2023-01-16T00:00:00"/>
    <s v="E/E Cherry"/>
    <n v="1"/>
    <n v="0.59"/>
    <n v="0.59"/>
    <s v="Card"/>
    <s v="ALDI"/>
    <x v="1"/>
    <x v="1"/>
    <s v="MM"/>
  </r>
  <r>
    <d v="2023-01-16T00:00:00"/>
    <s v="Lemons"/>
    <n v="3"/>
    <n v="0.5"/>
    <n v="1.5"/>
    <s v="Card"/>
    <s v="ALDI"/>
    <x v="19"/>
    <x v="1"/>
    <s v="MM"/>
  </r>
  <r>
    <d v="2023-01-16T00:00:00"/>
    <s v="Mince Beef"/>
    <n v="1"/>
    <n v="1.75"/>
    <n v="1.75"/>
    <s v="Card"/>
    <s v="ALDI"/>
    <x v="7"/>
    <x v="1"/>
    <s v="MM"/>
  </r>
  <r>
    <d v="2023-01-16T00:00:00"/>
    <s v="Sparkling Water"/>
    <n v="1"/>
    <n v="1.0900000000000001"/>
    <n v="1.0900000000000001"/>
    <s v="Card"/>
    <s v="ALDI"/>
    <x v="3"/>
    <x v="1"/>
    <s v="MM"/>
  </r>
  <r>
    <d v="2023-01-16T00:00:00"/>
    <s v="Internet"/>
    <n v="1"/>
    <n v="35"/>
    <n v="35"/>
    <s v="Card"/>
    <s v="Hyperoptic"/>
    <x v="42"/>
    <x v="7"/>
    <s v="MM"/>
  </r>
  <r>
    <d v="2023-01-17T00:00:00"/>
    <s v="Bus"/>
    <n v="2"/>
    <n v="1.65"/>
    <n v="3.3"/>
    <s v="Oyster Card"/>
    <s v="Tfl"/>
    <x v="11"/>
    <x v="0"/>
    <s v="AM"/>
  </r>
  <r>
    <d v="2023-01-17T00:00:00"/>
    <s v="Overground"/>
    <n v="2"/>
    <n v="1.8"/>
    <n v="3.6"/>
    <s v="Oyster Card"/>
    <s v="Tfl"/>
    <x v="79"/>
    <x v="0"/>
    <s v="AM"/>
  </r>
  <r>
    <d v="2023-01-17T00:00:00"/>
    <s v="Sandwich"/>
    <n v="1"/>
    <n v="2.8"/>
    <n v="2.8"/>
    <s v="Card"/>
    <s v="Tesco"/>
    <x v="75"/>
    <x v="1"/>
    <s v="AM"/>
  </r>
  <r>
    <d v="2023-01-17T00:00:00"/>
    <s v="Tube"/>
    <n v="2"/>
    <n v="5"/>
    <n v="10"/>
    <s v="Oyster Card"/>
    <s v="Tfl"/>
    <x v="12"/>
    <x v="0"/>
    <s v="MM"/>
  </r>
  <r>
    <d v="2023-01-17T00:00:00"/>
    <s v="Green Grapes"/>
    <n v="2"/>
    <n v="1.75"/>
    <n v="3.5"/>
    <s v="Card"/>
    <s v="Morrisons"/>
    <x v="19"/>
    <x v="1"/>
    <s v="MM"/>
  </r>
  <r>
    <d v="2023-01-17T00:00:00"/>
    <s v="Salami Select"/>
    <n v="1"/>
    <n v="2.6"/>
    <n v="2.6"/>
    <s v="Card"/>
    <s v="Morrisons"/>
    <x v="4"/>
    <x v="1"/>
    <s v="MM"/>
  </r>
  <r>
    <d v="2023-01-18T00:00:00"/>
    <s v="Bus"/>
    <n v="1"/>
    <n v="1.65"/>
    <n v="1.65"/>
    <s v="Oyster Card"/>
    <s v="Tfl"/>
    <x v="11"/>
    <x v="0"/>
    <s v="AM"/>
  </r>
  <r>
    <d v="2023-01-18T00:00:00"/>
    <s v="Overground"/>
    <n v="2"/>
    <n v="1.8"/>
    <n v="3.6"/>
    <s v="Oyster Card"/>
    <s v="Tfl"/>
    <x v="79"/>
    <x v="0"/>
    <s v="AM"/>
  </r>
  <r>
    <d v="2023-01-18T00:00:00"/>
    <s v="Tube"/>
    <n v="2"/>
    <n v="5"/>
    <n v="10"/>
    <s v="Oyster Card"/>
    <s v="Tfl"/>
    <x v="12"/>
    <x v="0"/>
    <s v="MM"/>
  </r>
  <r>
    <d v="2023-01-18T00:00:00"/>
    <s v="Dinner"/>
    <n v="1"/>
    <n v="25.8"/>
    <n v="25.8"/>
    <s v="Card"/>
    <s v="Udon Café"/>
    <x v="59"/>
    <x v="4"/>
    <s v="AM"/>
  </r>
  <r>
    <d v="2023-01-18T00:00:00"/>
    <s v="Movie Ticket"/>
    <n v="2"/>
    <n v="0"/>
    <n v="0"/>
    <s v="Card"/>
    <s v="VUE"/>
    <x v="56"/>
    <x v="10"/>
    <s v="MM"/>
  </r>
  <r>
    <d v="2023-01-18T00:00:00"/>
    <s v="Tube"/>
    <n v="1"/>
    <n v="1.1499999999999999"/>
    <n v="1.1499999999999999"/>
    <s v="Oyster Card"/>
    <s v="Tfl"/>
    <x v="12"/>
    <x v="0"/>
    <s v="AM"/>
  </r>
  <r>
    <d v="2023-01-18T00:00:00"/>
    <s v="Tube"/>
    <n v="1"/>
    <n v="1.1499999999999999"/>
    <n v="1.1499999999999999"/>
    <s v="Oyster Card"/>
    <s v="Tfl"/>
    <x v="12"/>
    <x v="0"/>
    <s v="MM"/>
  </r>
  <r>
    <d v="2023-01-18T00:00:00"/>
    <s v="Nong Shim Ramyun"/>
    <n v="1"/>
    <n v="4.5999999999999996"/>
    <n v="4.5999999999999996"/>
    <s v="Card"/>
    <s v="Sainsbury's"/>
    <x v="29"/>
    <x v="1"/>
    <s v="AM"/>
  </r>
  <r>
    <d v="2023-01-19T00:00:00"/>
    <s v="Bus"/>
    <n v="2"/>
    <n v="1.65"/>
    <n v="3.3"/>
    <s v="Oyster Card"/>
    <s v="Tfl"/>
    <x v="11"/>
    <x v="0"/>
    <s v="AM"/>
  </r>
  <r>
    <d v="2023-01-19T00:00:00"/>
    <s v="Overground"/>
    <n v="2"/>
    <n v="1.8"/>
    <n v="3.6"/>
    <s v="Oyster Card"/>
    <s v="Tfl"/>
    <x v="79"/>
    <x v="0"/>
    <s v="AM"/>
  </r>
  <r>
    <d v="2023-01-19T00:00:00"/>
    <s v="Air Ticket (to Hong Kong)"/>
    <n v="1"/>
    <n v="308.81"/>
    <n v="308.81"/>
    <s v="Card"/>
    <s v="British Airways"/>
    <x v="65"/>
    <x v="12"/>
    <s v="MM"/>
  </r>
  <r>
    <d v="2023-01-19T00:00:00"/>
    <s v="Tube"/>
    <n v="1"/>
    <n v="5"/>
    <n v="5"/>
    <s v="Oyster Card"/>
    <s v="Tfl"/>
    <x v="12"/>
    <x v="0"/>
    <s v="MM"/>
  </r>
  <r>
    <d v="2023-01-19T00:00:00"/>
    <s v="Concert ticket (Hins Cheung)"/>
    <n v="2"/>
    <n v="76.8"/>
    <n v="153.6"/>
    <s v="Card"/>
    <s v="Royal Albert Hall"/>
    <x v="78"/>
    <x v="10"/>
    <s v="MM"/>
  </r>
  <r>
    <d v="2023-01-20T00:00:00"/>
    <s v="Bus"/>
    <n v="1"/>
    <n v="1.65"/>
    <n v="1.65"/>
    <s v="Oyster Card"/>
    <s v="Tfl"/>
    <x v="11"/>
    <x v="0"/>
    <s v="AM"/>
  </r>
  <r>
    <d v="2023-01-20T00:00:00"/>
    <s v="Overground"/>
    <n v="1"/>
    <n v="1.8"/>
    <n v="1.8"/>
    <s v="Oyster Card"/>
    <s v="Tfl"/>
    <x v="79"/>
    <x v="0"/>
    <s v="AM"/>
  </r>
  <r>
    <d v="2023-01-20T00:00:00"/>
    <s v="Blueberry Muffin"/>
    <n v="1"/>
    <n v="0.9"/>
    <n v="0.9"/>
    <s v="Card"/>
    <s v="Sainsbury's"/>
    <x v="16"/>
    <x v="1"/>
    <s v="AM"/>
  </r>
  <r>
    <d v="2023-01-20T00:00:00"/>
    <s v="Custard cream biscuit"/>
    <n v="1"/>
    <n v="0.5"/>
    <n v="0.5"/>
    <s v="Card"/>
    <s v="Tesco"/>
    <x v="4"/>
    <x v="1"/>
    <s v="AM"/>
  </r>
  <r>
    <d v="2023-01-20T00:00:00"/>
    <s v="Overground"/>
    <n v="1"/>
    <n v="1.35"/>
    <n v="1.35"/>
    <s v="Oyster Card"/>
    <s v="Tfl"/>
    <x v="79"/>
    <x v="0"/>
    <s v="AM"/>
  </r>
  <r>
    <d v="2023-01-21T00:00:00"/>
    <s v="Lime Juice"/>
    <n v="1"/>
    <n v="0.6"/>
    <n v="0.6"/>
    <s v="Card"/>
    <s v="ASDA"/>
    <x v="31"/>
    <x v="1"/>
    <s v="AM"/>
  </r>
  <r>
    <d v="2023-01-21T00:00:00"/>
    <s v="Tamarind Sauce"/>
    <n v="1"/>
    <n v="1.45"/>
    <n v="1.45"/>
    <s v="Card"/>
    <s v="ASDA"/>
    <x v="31"/>
    <x v="1"/>
    <s v="AM"/>
  </r>
  <r>
    <d v="2023-01-21T00:00:00"/>
    <s v="Soup"/>
    <n v="1"/>
    <n v="0.65"/>
    <n v="0.65"/>
    <s v="Card"/>
    <s v="ASDA"/>
    <x v="46"/>
    <x v="1"/>
    <s v="AM"/>
  </r>
  <r>
    <d v="2023-01-21T00:00:00"/>
    <s v="Soup Chunky"/>
    <n v="1"/>
    <n v="0.79"/>
    <n v="0.79"/>
    <s v="Card"/>
    <s v="ALDI"/>
    <x v="46"/>
    <x v="1"/>
    <s v="AM"/>
  </r>
  <r>
    <d v="2023-01-21T00:00:00"/>
    <s v="Lunch"/>
    <n v="1"/>
    <n v="4.99"/>
    <n v="4.99"/>
    <s v="Card"/>
    <s v="Sahar Grill &amp; Chapl"/>
    <x v="13"/>
    <x v="4"/>
    <s v="AM"/>
  </r>
  <r>
    <d v="2023-01-21T00:00:00"/>
    <s v="Dinner"/>
    <n v="1"/>
    <n v="4.49"/>
    <n v="4.49"/>
    <s v="Card"/>
    <s v="Subway"/>
    <x v="13"/>
    <x v="4"/>
    <s v="AM"/>
  </r>
  <r>
    <d v="2023-01-22T00:00:00"/>
    <s v="Sim card"/>
    <n v="1"/>
    <n v="10"/>
    <n v="10"/>
    <s v="Card"/>
    <s v="Voxi"/>
    <x v="26"/>
    <x v="7"/>
    <s v="AM"/>
  </r>
  <r>
    <d v="2023-01-22T00:00:00"/>
    <s v="Sim card"/>
    <n v="1"/>
    <n v="10"/>
    <n v="10"/>
    <s v="Card"/>
    <s v="Voxi"/>
    <x v="26"/>
    <x v="7"/>
    <s v="MM"/>
  </r>
  <r>
    <d v="2023-01-22T00:00:00"/>
    <s v="Digestives Milk"/>
    <n v="1"/>
    <n v="0.59"/>
    <n v="0.59"/>
    <s v="Card"/>
    <s v="ALDI"/>
    <x v="4"/>
    <x v="1"/>
    <s v="AM"/>
  </r>
  <r>
    <d v="2023-01-22T00:00:00"/>
    <s v="Pasta Penne 500g"/>
    <n v="1"/>
    <n v="0.41"/>
    <n v="0.41"/>
    <s v="Card"/>
    <s v="ALDI"/>
    <x v="15"/>
    <x v="1"/>
    <s v="AM"/>
  </r>
  <r>
    <d v="2023-01-22T00:00:00"/>
    <s v="Effervescents"/>
    <n v="2"/>
    <n v="0.89"/>
    <n v="1.78"/>
    <s v="Card"/>
    <s v="ALDI"/>
    <x v="36"/>
    <x v="3"/>
    <s v="AM"/>
  </r>
  <r>
    <d v="2023-01-22T00:00:00"/>
    <s v="Pasta Macaroni"/>
    <n v="1"/>
    <n v="0.79"/>
    <n v="0.79"/>
    <s v="Card"/>
    <s v="ALDI"/>
    <x v="15"/>
    <x v="1"/>
    <s v="AM"/>
  </r>
  <r>
    <d v="2023-01-22T00:00:00"/>
    <s v="Onions"/>
    <n v="1"/>
    <n v="0.79"/>
    <n v="0.79"/>
    <s v="Card"/>
    <s v="ALDI"/>
    <x v="1"/>
    <x v="1"/>
    <s v="AM"/>
  </r>
  <r>
    <d v="2023-01-22T00:00:00"/>
    <s v="Thyme Cut"/>
    <n v="1"/>
    <n v="0.52"/>
    <n v="0.52"/>
    <s v="Card"/>
    <s v="ALDI"/>
    <x v="21"/>
    <x v="1"/>
    <s v="AM"/>
  </r>
  <r>
    <d v="2023-01-22T00:00:00"/>
    <s v="Mushrooms Chestnut"/>
    <n v="1"/>
    <n v="0.95"/>
    <n v="0.95"/>
    <s v="Card"/>
    <s v="ALDI"/>
    <x v="1"/>
    <x v="1"/>
    <s v="AM"/>
  </r>
  <r>
    <d v="2023-01-22T00:00:00"/>
    <s v="Wine Wht Ger Rie"/>
    <n v="1"/>
    <n v="4.49"/>
    <n v="4.49"/>
    <s v="Card"/>
    <s v="ALDI"/>
    <x v="3"/>
    <x v="1"/>
    <s v="AM"/>
  </r>
  <r>
    <d v="2023-01-22T00:00:00"/>
    <s v="Instant Coffee"/>
    <n v="1"/>
    <n v="0.9"/>
    <n v="0.9"/>
    <s v="Card"/>
    <s v="ASDA"/>
    <x v="34"/>
    <x v="1"/>
    <s v="AM"/>
  </r>
  <r>
    <d v="2023-01-22T00:00:00"/>
    <s v="Hair Clay"/>
    <n v="1"/>
    <n v="2.5"/>
    <n v="2.5"/>
    <s v="Card"/>
    <s v="ASDA"/>
    <x v="81"/>
    <x v="3"/>
    <s v="AM"/>
  </r>
  <r>
    <d v="2023-01-22T00:00:00"/>
    <s v="Lip Stick"/>
    <n v="1"/>
    <n v="1.8"/>
    <n v="1.8"/>
    <s v="Card"/>
    <s v="ASDA"/>
    <x v="45"/>
    <x v="3"/>
    <s v="AM"/>
  </r>
  <r>
    <d v="2023-01-22T00:00:00"/>
    <s v="Apples"/>
    <n v="2"/>
    <n v="1"/>
    <n v="2"/>
    <s v="Card"/>
    <s v="ASDA"/>
    <x v="19"/>
    <x v="1"/>
    <s v="AM"/>
  </r>
  <r>
    <d v="2023-01-23T00:00:00"/>
    <s v="Bus"/>
    <n v="2"/>
    <n v="1.65"/>
    <n v="3.3"/>
    <s v="Oyster Card"/>
    <s v="Tfl"/>
    <x v="11"/>
    <x v="0"/>
    <s v="AM"/>
  </r>
  <r>
    <d v="2023-01-23T00:00:00"/>
    <s v="Overground"/>
    <n v="2"/>
    <n v="1.8"/>
    <n v="3.6"/>
    <s v="Oyster Card"/>
    <s v="Tfl"/>
    <x v="79"/>
    <x v="0"/>
    <s v="AM"/>
  </r>
  <r>
    <d v="2023-01-24T00:00:00"/>
    <s v="Bus"/>
    <n v="2"/>
    <n v="1.65"/>
    <n v="3.3"/>
    <s v="Oyster Card"/>
    <s v="Tfl"/>
    <x v="11"/>
    <x v="0"/>
    <s v="AM"/>
  </r>
  <r>
    <d v="2023-01-24T00:00:00"/>
    <s v="Overground"/>
    <n v="2"/>
    <n v="1.8"/>
    <n v="3.6"/>
    <s v="Oyster Card"/>
    <s v="Tfl"/>
    <x v="79"/>
    <x v="0"/>
    <s v="AM"/>
  </r>
  <r>
    <d v="2023-01-24T00:00:00"/>
    <s v="Mushroom chestnut"/>
    <n v="1"/>
    <n v="0.95"/>
    <n v="0.95"/>
    <s v="Card"/>
    <s v="ALDI"/>
    <x v="1"/>
    <x v="1"/>
    <s v="AM"/>
  </r>
  <r>
    <d v="2023-01-25T00:00:00"/>
    <s v="Bus"/>
    <n v="2"/>
    <n v="1.65"/>
    <n v="3.3"/>
    <s v="Oyster Card"/>
    <s v="Tfl"/>
    <x v="11"/>
    <x v="0"/>
    <s v="AM"/>
  </r>
  <r>
    <d v="2023-01-25T00:00:00"/>
    <s v="Overground"/>
    <n v="2"/>
    <n v="1.8"/>
    <n v="3.6"/>
    <s v="Oyster Card"/>
    <s v="Tfl"/>
    <x v="79"/>
    <x v="0"/>
    <s v="AM"/>
  </r>
  <r>
    <d v="2023-01-25T00:00:00"/>
    <s v="Dinner"/>
    <n v="1"/>
    <n v="10.77"/>
    <n v="10.77"/>
    <s v="Card"/>
    <s v="KFC"/>
    <x v="13"/>
    <x v="4"/>
    <s v="AM"/>
  </r>
  <r>
    <d v="2023-01-25T00:00:00"/>
    <s v="Council tax"/>
    <n v="1"/>
    <n v="147"/>
    <n v="147"/>
    <s v="Card"/>
    <s v="Council"/>
    <x v="69"/>
    <x v="7"/>
    <s v="MM"/>
  </r>
  <r>
    <d v="2023-01-26T00:00:00"/>
    <s v="Bus"/>
    <n v="2"/>
    <n v="1.65"/>
    <n v="3.3"/>
    <s v="Oyster Card"/>
    <s v="Tfl"/>
    <x v="11"/>
    <x v="0"/>
    <s v="AM"/>
  </r>
  <r>
    <d v="2023-01-26T00:00:00"/>
    <s v="Overground"/>
    <n v="2"/>
    <n v="1.8"/>
    <n v="3.6"/>
    <s v="Oyster Card"/>
    <s v="Tfl"/>
    <x v="79"/>
    <x v="0"/>
    <s v="AM"/>
  </r>
  <r>
    <d v="2023-01-26T00:00:00"/>
    <s v="Refund"/>
    <n v="1"/>
    <n v="-27.83"/>
    <n v="-27.83"/>
    <s v="Card"/>
    <s v="Shein"/>
    <x v="14"/>
    <x v="5"/>
    <s v="MM"/>
  </r>
  <r>
    <d v="2023-01-27T00:00:00"/>
    <s v="Overground"/>
    <n v="1"/>
    <n v="1.2"/>
    <n v="1.2"/>
    <s v="Oyster Card"/>
    <s v="Tfl"/>
    <x v="79"/>
    <x v="0"/>
    <s v="AM"/>
  </r>
  <r>
    <d v="2023-01-27T00:00:00"/>
    <s v="5 Jam Doughnuts"/>
    <n v="1"/>
    <n v="1"/>
    <n v="1"/>
    <s v="Card"/>
    <s v="Tesco"/>
    <x v="10"/>
    <x v="4"/>
    <s v="AM"/>
  </r>
  <r>
    <d v="2023-01-27T00:00:00"/>
    <s v="Fast Food"/>
    <n v="1"/>
    <n v="1.99"/>
    <n v="1.99"/>
    <s v="Card"/>
    <s v="McDonalds"/>
    <x v="13"/>
    <x v="4"/>
    <s v="AM"/>
  </r>
  <r>
    <d v="2023-01-28T00:00:00"/>
    <s v="Banana"/>
    <n v="3"/>
    <n v="0.14000000000000001"/>
    <n v="0.42000000000000004"/>
    <s v="Card"/>
    <s v="ALDI"/>
    <x v="19"/>
    <x v="1"/>
    <s v="AM"/>
  </r>
  <r>
    <d v="2023-01-28T00:00:00"/>
    <s v="Pak Choi"/>
    <n v="1"/>
    <n v="0.99"/>
    <n v="0.99"/>
    <s v="Card"/>
    <s v="ALDI"/>
    <x v="1"/>
    <x v="1"/>
    <s v="AM"/>
  </r>
  <r>
    <d v="2023-01-28T00:00:00"/>
    <s v="Bolongnese Sauce"/>
    <n v="1"/>
    <n v="0.85"/>
    <n v="0.85"/>
    <s v="Card"/>
    <s v="ALDI"/>
    <x v="31"/>
    <x v="1"/>
    <s v="AM"/>
  </r>
  <r>
    <d v="2023-01-28T00:00:00"/>
    <s v="Meal Gastro"/>
    <n v="1"/>
    <n v="2.72"/>
    <n v="2.72"/>
    <s v="Card"/>
    <s v="ALDI"/>
    <x v="75"/>
    <x v="1"/>
    <s v="AM"/>
  </r>
  <r>
    <d v="2023-01-28T00:00:00"/>
    <s v="Pork Medallion"/>
    <n v="1"/>
    <n v="2.23"/>
    <n v="2.23"/>
    <s v="Card"/>
    <s v="ALDI"/>
    <x v="7"/>
    <x v="1"/>
    <s v="AM"/>
  </r>
  <r>
    <d v="2023-01-28T00:00:00"/>
    <s v="Eggs 12pk"/>
    <n v="1"/>
    <n v="2.5499999999999998"/>
    <n v="2.5499999999999998"/>
    <s v="Card"/>
    <s v="ASDA"/>
    <x v="6"/>
    <x v="1"/>
    <s v="AM"/>
  </r>
  <r>
    <d v="2023-01-28T00:00:00"/>
    <s v="UHT Milk"/>
    <n v="1"/>
    <n v="1.1499999999999999"/>
    <n v="1.1499999999999999"/>
    <s v="Card"/>
    <s v="ASDA"/>
    <x v="6"/>
    <x v="1"/>
    <s v="AM"/>
  </r>
  <r>
    <d v="2023-01-28T00:00:00"/>
    <s v="Toaster"/>
    <n v="1"/>
    <n v="12.5"/>
    <n v="12.5"/>
    <s v="Card"/>
    <s v="ASDA"/>
    <x v="40"/>
    <x v="9"/>
    <s v="AM"/>
  </r>
  <r>
    <d v="2023-01-28T00:00:00"/>
    <s v="Donuts"/>
    <n v="1"/>
    <n v="1"/>
    <n v="1"/>
    <s v="Card"/>
    <s v="ASDA"/>
    <x v="10"/>
    <x v="4"/>
    <s v="AM"/>
  </r>
  <r>
    <d v="2023-01-28T00:00:00"/>
    <s v="Tomatoes"/>
    <n v="2"/>
    <n v="0.59"/>
    <n v="1.18"/>
    <s v="Card"/>
    <s v="ASDA"/>
    <x v="19"/>
    <x v="1"/>
    <s v="AM"/>
  </r>
  <r>
    <d v="2023-01-30T00:00:00"/>
    <s v="Bus"/>
    <n v="1"/>
    <n v="1.65"/>
    <n v="1.65"/>
    <s v="Oyster Card"/>
    <s v="Tfl"/>
    <x v="11"/>
    <x v="0"/>
    <s v="AM"/>
  </r>
  <r>
    <d v="2023-01-30T00:00:00"/>
    <s v="Overground"/>
    <n v="1"/>
    <n v="1.8"/>
    <n v="1.8"/>
    <s v="Oyster Card"/>
    <s v="Tfl"/>
    <x v="79"/>
    <x v="0"/>
    <s v="AM"/>
  </r>
  <r>
    <d v="2023-01-30T00:00:00"/>
    <s v="Tube"/>
    <n v="1"/>
    <n v="4.3"/>
    <n v="4.3"/>
    <s v="Oyster Card"/>
    <s v="Tfl"/>
    <x v="12"/>
    <x v="0"/>
    <s v="AM"/>
  </r>
  <r>
    <d v="2023-01-31T00:00:00"/>
    <s v="Bus"/>
    <n v="2"/>
    <n v="1.65"/>
    <n v="3.3"/>
    <s v="Oyster Card"/>
    <s v="Tfl"/>
    <x v="11"/>
    <x v="0"/>
    <s v="AM"/>
  </r>
  <r>
    <d v="2023-01-31T00:00:00"/>
    <s v="Tube"/>
    <n v="2"/>
    <n v="1.8"/>
    <n v="3.6"/>
    <s v="Oyster Card"/>
    <s v="Tfl"/>
    <x v="12"/>
    <x v="0"/>
    <s v="AM"/>
  </r>
  <r>
    <d v="2023-01-31T00:00:00"/>
    <s v="Hallmark Card"/>
    <n v="2"/>
    <n v="2.25"/>
    <n v="4.5"/>
    <s v="Card"/>
    <s v="Morrisons"/>
    <x v="58"/>
    <x v="6"/>
    <s v="AM"/>
  </r>
  <r>
    <d v="2023-01-31T00:00:00"/>
    <s v="Shower Gel"/>
    <n v="1"/>
    <n v="1.25"/>
    <n v="1.25"/>
    <s v="Card"/>
    <s v="Morrisons"/>
    <x v="8"/>
    <x v="3"/>
    <s v="AM"/>
  </r>
  <r>
    <d v="2023-01-31T00:00:00"/>
    <s v="Fruit Scones"/>
    <n v="1"/>
    <n v="1.49"/>
    <n v="1.49"/>
    <s v="Card"/>
    <s v="Morrisons"/>
    <x v="10"/>
    <x v="4"/>
    <s v="AM"/>
  </r>
  <r>
    <d v="2023-01-31T00:00:00"/>
    <s v="Indomie Goreng 5pk"/>
    <n v="1"/>
    <n v="2.75"/>
    <n v="2.75"/>
    <s v="Card"/>
    <s v="Loon Fung"/>
    <x v="29"/>
    <x v="1"/>
    <s v="AM"/>
  </r>
  <r>
    <d v="2023-01-31T00:00:00"/>
    <s v="Air Ticket (to London)"/>
    <n v="1"/>
    <n v="201.6"/>
    <n v="201.6"/>
    <s v="Card"/>
    <s v="British Airways"/>
    <x v="65"/>
    <x v="12"/>
    <s v="MM"/>
  </r>
  <r>
    <d v="2023-02-01T00:00:00"/>
    <s v="Spotify"/>
    <n v="1"/>
    <n v="9.8000000000000007"/>
    <n v="9.8000000000000007"/>
    <s v="Card"/>
    <s v="Spotify"/>
    <x v="77"/>
    <x v="11"/>
    <s v="MM"/>
  </r>
  <r>
    <d v="2023-02-01T00:00:00"/>
    <s v="Bus"/>
    <n v="2"/>
    <n v="1.65"/>
    <n v="3.3"/>
    <s v="Oyster Card"/>
    <s v="Tfl"/>
    <x v="11"/>
    <x v="0"/>
    <s v="AM"/>
  </r>
  <r>
    <d v="2023-02-01T00:00:00"/>
    <s v="Tube"/>
    <n v="2"/>
    <n v="1.8"/>
    <n v="3.6"/>
    <s v="Oyster Card"/>
    <s v="Tfl"/>
    <x v="12"/>
    <x v="0"/>
    <s v="AM"/>
  </r>
  <r>
    <d v="2023-02-01T00:00:00"/>
    <s v="Chicken wrap"/>
    <n v="1"/>
    <n v="1.99"/>
    <n v="1.99"/>
    <s v="Card"/>
    <s v="McDonalds"/>
    <x v="13"/>
    <x v="4"/>
    <s v="AM"/>
  </r>
  <r>
    <d v="2023-02-01T00:00:00"/>
    <s v="Water Bills"/>
    <n v="1"/>
    <n v="28"/>
    <n v="28"/>
    <s v="Card"/>
    <s v="Affinity Water"/>
    <x v="49"/>
    <x v="7"/>
    <s v="MM"/>
  </r>
  <r>
    <d v="2023-02-02T00:00:00"/>
    <s v="Rent"/>
    <n v="1"/>
    <n v="616.66666666666663"/>
    <n v="616.66666666666663"/>
    <s v="Card"/>
    <s v="N/A"/>
    <x v="28"/>
    <x v="8"/>
    <s v="MM"/>
  </r>
  <r>
    <d v="2023-02-02T00:00:00"/>
    <s v="Rent"/>
    <n v="1"/>
    <n v="783.33333333333337"/>
    <n v="783.33333333333337"/>
    <s v="Card"/>
    <s v="N/A"/>
    <x v="28"/>
    <x v="8"/>
    <s v="AM"/>
  </r>
  <r>
    <d v="2023-02-02T00:00:00"/>
    <s v="Bus"/>
    <n v="2"/>
    <n v="1.65"/>
    <n v="3.3"/>
    <s v="Oyster Card"/>
    <s v="Tfl"/>
    <x v="11"/>
    <x v="0"/>
    <s v="AM"/>
  </r>
  <r>
    <d v="2023-02-02T00:00:00"/>
    <s v="Tube"/>
    <n v="1"/>
    <n v="1.25"/>
    <n v="1.25"/>
    <s v="Oyster Card"/>
    <s v="Tfl"/>
    <x v="12"/>
    <x v="0"/>
    <s v="AM"/>
  </r>
  <r>
    <d v="2023-02-02T00:00:00"/>
    <s v="Tube"/>
    <n v="1"/>
    <n v="2.9"/>
    <n v="2.9"/>
    <s v="Oyster Card"/>
    <s v="Tfl"/>
    <x v="12"/>
    <x v="0"/>
    <s v="AM"/>
  </r>
  <r>
    <d v="2023-02-02T00:00:00"/>
    <s v="Tube"/>
    <n v="1"/>
    <n v="2.9"/>
    <n v="2.9"/>
    <s v="Oyster Card"/>
    <s v="Tfl"/>
    <x v="12"/>
    <x v="0"/>
    <s v="MM"/>
  </r>
  <r>
    <d v="2023-02-02T00:00:00"/>
    <s v="Bus"/>
    <n v="1"/>
    <n v="1.65"/>
    <n v="1.65"/>
    <s v="Oyster Card"/>
    <s v="Tfl"/>
    <x v="11"/>
    <x v="0"/>
    <s v="MM"/>
  </r>
  <r>
    <d v="2023-02-02T00:00:00"/>
    <s v="Tube"/>
    <n v="1"/>
    <n v="2.0499999999999998"/>
    <n v="2.0499999999999998"/>
    <s v="Oyster Card"/>
    <s v="Tfl"/>
    <x v="12"/>
    <x v="0"/>
    <s v="AM"/>
  </r>
  <r>
    <d v="2023-02-02T00:00:00"/>
    <s v="Tube"/>
    <n v="1"/>
    <n v="2.0499999999999998"/>
    <n v="2.0499999999999998"/>
    <s v="Oyster Card"/>
    <s v="Tfl"/>
    <x v="12"/>
    <x v="0"/>
    <s v="MM"/>
  </r>
  <r>
    <d v="2023-02-02T00:00:00"/>
    <s v="Wedding Gift"/>
    <n v="1"/>
    <n v="160"/>
    <n v="160"/>
    <s v="Cash"/>
    <s v="N/A"/>
    <x v="58"/>
    <x v="6"/>
    <s v="AM"/>
  </r>
  <r>
    <d v="2023-02-02T00:00:00"/>
    <s v="Breakfast"/>
    <n v="1"/>
    <n v="5.68"/>
    <n v="5.68"/>
    <s v="Cash"/>
    <s v="McDonalds"/>
    <x v="13"/>
    <x v="4"/>
    <s v="AM"/>
  </r>
  <r>
    <d v="2023-02-02T00:00:00"/>
    <s v="Hair styling (MM)"/>
    <n v="1"/>
    <n v="22"/>
    <n v="22"/>
    <s v="Cash"/>
    <s v="Instyle"/>
    <x v="24"/>
    <x v="6"/>
    <s v="AM"/>
  </r>
  <r>
    <d v="2023-02-02T00:00:00"/>
    <s v="Nut Tea"/>
    <n v="1"/>
    <n v="4.8"/>
    <n v="4.8"/>
    <s v="Card"/>
    <s v="Nuttea"/>
    <x v="10"/>
    <x v="4"/>
    <s v="MM"/>
  </r>
  <r>
    <d v="2023-02-02T00:00:00"/>
    <s v="Cosmetics"/>
    <n v="1"/>
    <n v="20.9"/>
    <n v="20.9"/>
    <s v="Card"/>
    <s v="Boots"/>
    <x v="45"/>
    <x v="3"/>
    <s v="MM"/>
  </r>
  <r>
    <d v="2023-02-03T00:00:00"/>
    <s v="Bus"/>
    <n v="2"/>
    <n v="1.65"/>
    <n v="3.3"/>
    <s v="Oyster Card"/>
    <s v="Tfl"/>
    <x v="11"/>
    <x v="0"/>
    <s v="AM"/>
  </r>
  <r>
    <d v="2023-02-03T00:00:00"/>
    <s v="Tube"/>
    <n v="2"/>
    <n v="1.8"/>
    <n v="3.6"/>
    <s v="Oyster Card"/>
    <s v="Tfl"/>
    <x v="12"/>
    <x v="0"/>
    <s v="AM"/>
  </r>
  <r>
    <d v="2023-02-03T00:00:00"/>
    <s v="Hello fresh"/>
    <n v="1"/>
    <n v="22.08"/>
    <n v="22.08"/>
    <s v="Card"/>
    <s v="Hello fresh"/>
    <x v="9"/>
    <x v="1"/>
    <s v="AM"/>
  </r>
  <r>
    <d v="2023-02-03T00:00:00"/>
    <s v="Bag"/>
    <n v="1"/>
    <n v="0.3"/>
    <n v="0.3"/>
    <s v="Card"/>
    <s v="ALDI"/>
    <x v="34"/>
    <x v="1"/>
    <s v="AM"/>
  </r>
  <r>
    <d v="2023-02-03T00:00:00"/>
    <s v="Chicken Legs"/>
    <n v="1"/>
    <n v="1.99"/>
    <n v="1.99"/>
    <s v="Card"/>
    <s v="ALDI"/>
    <x v="7"/>
    <x v="1"/>
    <s v="AM"/>
  </r>
  <r>
    <d v="2023-02-03T00:00:00"/>
    <s v="Cucumber"/>
    <n v="1"/>
    <n v="0.75"/>
    <n v="0.75"/>
    <s v="Card"/>
    <s v="ALDI"/>
    <x v="1"/>
    <x v="1"/>
    <s v="AM"/>
  </r>
  <r>
    <d v="2023-02-03T00:00:00"/>
    <s v="Bacon Streaky 300g"/>
    <n v="1"/>
    <n v="2.4900000000000002"/>
    <n v="2.4900000000000002"/>
    <s v="Card"/>
    <s v="ALDI"/>
    <x v="7"/>
    <x v="1"/>
    <s v="AM"/>
  </r>
  <r>
    <d v="2023-02-03T00:00:00"/>
    <s v="Oranges Large"/>
    <n v="1"/>
    <n v="1.99"/>
    <n v="1.99"/>
    <s v="Card"/>
    <s v="ALDI"/>
    <x v="19"/>
    <x v="1"/>
    <s v="AM"/>
  </r>
  <r>
    <d v="2023-02-03T00:00:00"/>
    <s v="Elmlea Double cream"/>
    <n v="1"/>
    <n v="1.65"/>
    <n v="1.65"/>
    <s v="Card"/>
    <s v="ALDI"/>
    <x v="6"/>
    <x v="1"/>
    <s v="AM"/>
  </r>
  <r>
    <d v="2023-02-03T00:00:00"/>
    <s v="Mushrooms Chestnut"/>
    <n v="1"/>
    <n v="0.99"/>
    <n v="0.99"/>
    <s v="Card"/>
    <s v="ALDI"/>
    <x v="1"/>
    <x v="1"/>
    <s v="AM"/>
  </r>
  <r>
    <d v="2023-02-03T00:00:00"/>
    <s v="Carrots 500g"/>
    <n v="1"/>
    <n v="0.28999999999999998"/>
    <n v="0.28999999999999998"/>
    <s v="Card"/>
    <s v="ALDI"/>
    <x v="1"/>
    <x v="1"/>
    <s v="AM"/>
  </r>
  <r>
    <d v="2023-02-03T00:00:00"/>
    <s v="Electric Bill"/>
    <n v="1"/>
    <n v="16.13"/>
    <n v="16.13"/>
    <s v="Card"/>
    <s v="Bulb Energy"/>
    <x v="60"/>
    <x v="7"/>
    <s v="MM"/>
  </r>
  <r>
    <d v="2023-02-04T00:00:00"/>
    <s v="Electric Bill"/>
    <n v="1"/>
    <n v="68.36"/>
    <n v="68.36"/>
    <s v="Card"/>
    <s v="Insite Energy"/>
    <x v="60"/>
    <x v="7"/>
    <s v="AM"/>
  </r>
  <r>
    <d v="2023-02-04T00:00:00"/>
    <s v="Hot Pepper Paste"/>
    <n v="1"/>
    <n v="3.65"/>
    <n v="3.65"/>
    <s v="Card"/>
    <s v="Loon Fung"/>
    <x v="31"/>
    <x v="1"/>
    <s v="AM"/>
  </r>
  <r>
    <d v="2023-02-04T00:00:00"/>
    <s v="Chinese Leaf"/>
    <n v="1"/>
    <n v="1.99"/>
    <n v="1.99"/>
    <s v="Card"/>
    <s v="Loon Fung"/>
    <x v="1"/>
    <x v="1"/>
    <s v="AM"/>
  </r>
  <r>
    <d v="2023-02-04T00:00:00"/>
    <s v="TK Firm beancurd 600g"/>
    <n v="1"/>
    <n v="1.79"/>
    <n v="1.79"/>
    <s v="Card"/>
    <s v="Loon Fung"/>
    <x v="34"/>
    <x v="1"/>
    <s v="AM"/>
  </r>
  <r>
    <d v="2023-02-04T00:00:00"/>
    <s v="Mooli"/>
    <n v="1"/>
    <n v="1.74"/>
    <n v="1.74"/>
    <s v="Card"/>
    <s v="Loon Fung"/>
    <x v="1"/>
    <x v="1"/>
    <s v="AM"/>
  </r>
  <r>
    <d v="2023-02-04T00:00:00"/>
    <s v="Bus"/>
    <n v="1"/>
    <n v="1.65"/>
    <n v="1.65"/>
    <s v="Oyster Card"/>
    <s v="Tfl"/>
    <x v="11"/>
    <x v="0"/>
    <s v="AM"/>
  </r>
  <r>
    <d v="2023-02-04T00:00:00"/>
    <s v="Overground"/>
    <n v="1"/>
    <n v="1.05"/>
    <n v="1.05"/>
    <s v="Oyster Card"/>
    <s v="Tfl"/>
    <x v="79"/>
    <x v="0"/>
    <s v="AM"/>
  </r>
  <r>
    <d v="2023-02-04T00:00:00"/>
    <s v="Tube"/>
    <n v="1"/>
    <n v="1.1499999999999999"/>
    <n v="1.1499999999999999"/>
    <s v="Oyster Card"/>
    <s v="Tfl"/>
    <x v="12"/>
    <x v="0"/>
    <s v="AM"/>
  </r>
  <r>
    <d v="2023-02-04T00:00:00"/>
    <s v="Bus"/>
    <n v="1"/>
    <n v="1.65"/>
    <n v="1.65"/>
    <s v="Oyster Card"/>
    <s v="Tfl"/>
    <x v="11"/>
    <x v="0"/>
    <s v="MM"/>
  </r>
  <r>
    <d v="2023-02-04T00:00:00"/>
    <s v="Overground"/>
    <n v="1"/>
    <n v="1.05"/>
    <n v="1.05"/>
    <s v="Oyster Card"/>
    <s v="Tfl"/>
    <x v="79"/>
    <x v="0"/>
    <s v="MM"/>
  </r>
  <r>
    <d v="2023-02-04T00:00:00"/>
    <s v="Tube"/>
    <n v="1"/>
    <n v="1.1499999999999999"/>
    <n v="1.1499999999999999"/>
    <s v="Oyster Card"/>
    <s v="Tfl"/>
    <x v="12"/>
    <x v="0"/>
    <s v="MM"/>
  </r>
  <r>
    <d v="2023-02-04T00:00:00"/>
    <s v="Breakfast"/>
    <n v="1"/>
    <n v="5.68"/>
    <n v="5.68"/>
    <s v="Card"/>
    <s v="McDonalds"/>
    <x v="13"/>
    <x v="4"/>
    <s v="MM"/>
  </r>
  <r>
    <d v="2023-02-04T00:00:00"/>
    <s v="Coffee"/>
    <n v="1"/>
    <n v="2.75"/>
    <n v="2.75"/>
    <s v="Card"/>
    <s v="Arthurs Café"/>
    <x v="72"/>
    <x v="4"/>
    <s v="MM"/>
  </r>
  <r>
    <d v="2023-02-05T00:00:00"/>
    <s v="Lunch"/>
    <n v="1"/>
    <n v="10.5"/>
    <n v="10.5"/>
    <s v="Card"/>
    <s v="Bang Bang"/>
    <x v="37"/>
    <x v="4"/>
    <s v="AM"/>
  </r>
  <r>
    <d v="2023-02-05T00:00:00"/>
    <s v="Lunch"/>
    <n v="1"/>
    <n v="11.8"/>
    <n v="11.8"/>
    <s v="Card"/>
    <s v="Bang Bang"/>
    <x v="37"/>
    <x v="4"/>
    <s v="MM"/>
  </r>
  <r>
    <d v="2023-02-05T00:00:00"/>
    <s v="Glut Rice Ball"/>
    <n v="2"/>
    <n v="1.9950000000000001"/>
    <n v="3.99"/>
    <s v="Card"/>
    <s v="Loon Fung"/>
    <x v="34"/>
    <x v="1"/>
    <s v="MM"/>
  </r>
  <r>
    <d v="2023-02-05T00:00:00"/>
    <s v="Waffles Egg"/>
    <n v="1"/>
    <n v="1.29"/>
    <n v="1.29"/>
    <s v="Card"/>
    <s v="ALDI"/>
    <x v="6"/>
    <x v="1"/>
    <s v="AM"/>
  </r>
  <r>
    <d v="2023-02-05T00:00:00"/>
    <s v="Milk UHT Semi Skim"/>
    <n v="1"/>
    <n v="0.95"/>
    <n v="0.95"/>
    <s v="Card"/>
    <s v="ALDI"/>
    <x v="6"/>
    <x v="1"/>
    <s v="AM"/>
  </r>
  <r>
    <d v="2023-02-05T00:00:00"/>
    <s v="Apple Juice 1L"/>
    <n v="1"/>
    <n v="0.85"/>
    <n v="0.85"/>
    <s v="Card"/>
    <s v="ALDI"/>
    <x v="3"/>
    <x v="1"/>
    <s v="AM"/>
  </r>
  <r>
    <d v="2023-02-05T00:00:00"/>
    <s v="Pasta Penne 500g"/>
    <n v="2"/>
    <n v="0.41"/>
    <n v="0.82"/>
    <s v="Card"/>
    <s v="ALDI"/>
    <x v="15"/>
    <x v="1"/>
    <s v="AM"/>
  </r>
  <r>
    <d v="2023-02-05T00:00:00"/>
    <s v="Onions"/>
    <n v="1"/>
    <n v="0.79"/>
    <n v="0.79"/>
    <s v="Card"/>
    <s v="ALDI"/>
    <x v="1"/>
    <x v="1"/>
    <s v="AM"/>
  </r>
  <r>
    <d v="2023-02-05T00:00:00"/>
    <s v="Family Handwash"/>
    <n v="1"/>
    <n v="0.55000000000000004"/>
    <n v="0.55000000000000004"/>
    <s v="Card"/>
    <s v="ALDI"/>
    <x v="8"/>
    <x v="3"/>
    <s v="AM"/>
  </r>
  <r>
    <d v="2023-02-05T00:00:00"/>
    <s v="Ginger"/>
    <n v="1"/>
    <n v="0.5"/>
    <n v="0.5"/>
    <s v="Card"/>
    <s v="ALDI"/>
    <x v="6"/>
    <x v="1"/>
    <s v="AM"/>
  </r>
  <r>
    <d v="2023-02-05T00:00:00"/>
    <s v="Crisps"/>
    <n v="1"/>
    <n v="1.75"/>
    <n v="1.75"/>
    <s v="Card"/>
    <s v="ALDI"/>
    <x v="4"/>
    <x v="1"/>
    <s v="AM"/>
  </r>
  <r>
    <d v="2023-02-05T00:00:00"/>
    <s v="Chicken breast"/>
    <n v="1"/>
    <n v="6.6"/>
    <n v="6.6"/>
    <s v="Card"/>
    <s v="ALDI"/>
    <x v="7"/>
    <x v="1"/>
    <s v="AM"/>
  </r>
  <r>
    <d v="2023-02-05T00:00:00"/>
    <s v="Donuts"/>
    <n v="1"/>
    <n v="1"/>
    <n v="1"/>
    <s v="Card"/>
    <s v="ALDI"/>
    <x v="6"/>
    <x v="1"/>
    <s v="AM"/>
  </r>
  <r>
    <d v="2023-02-05T00:00:00"/>
    <s v="ASDA Soup"/>
    <n v="1"/>
    <n v="1.65"/>
    <n v="1.65"/>
    <s v="Card"/>
    <s v="ALDI"/>
    <x v="29"/>
    <x v="1"/>
    <s v="AM"/>
  </r>
  <r>
    <d v="2023-02-05T00:00:00"/>
    <s v="Spring Onions"/>
    <n v="1"/>
    <n v="0.5"/>
    <n v="0.5"/>
    <s v="Card"/>
    <s v="ALDI"/>
    <x v="1"/>
    <x v="1"/>
    <s v="AM"/>
  </r>
  <r>
    <d v="2023-02-05T00:00:00"/>
    <s v="Spinach"/>
    <n v="1"/>
    <n v="1"/>
    <n v="1"/>
    <s v="Card"/>
    <s v="ALDI"/>
    <x v="1"/>
    <x v="1"/>
    <s v="AM"/>
  </r>
  <r>
    <d v="2023-02-05T00:00:00"/>
    <s v="Thai Dragon Noodles"/>
    <n v="1"/>
    <n v="1.2"/>
    <n v="1.2"/>
    <s v="Card"/>
    <s v="ALDI"/>
    <x v="15"/>
    <x v="1"/>
    <s v="AM"/>
  </r>
  <r>
    <d v="2023-02-06T00:00:00"/>
    <s v="Bus"/>
    <n v="2"/>
    <n v="1.65"/>
    <n v="3.3"/>
    <s v="Oyster Card"/>
    <s v="Tfl"/>
    <x v="11"/>
    <x v="0"/>
    <s v="AM"/>
  </r>
  <r>
    <d v="2023-02-06T00:00:00"/>
    <s v="Overground"/>
    <n v="2"/>
    <n v="1.8"/>
    <n v="3.6"/>
    <s v="Oyster Card"/>
    <s v="Tfl"/>
    <x v="79"/>
    <x v="0"/>
    <s v="AM"/>
  </r>
  <r>
    <d v="2023-02-07T00:00:00"/>
    <s v="Bus"/>
    <n v="2"/>
    <n v="1.65"/>
    <n v="3.3"/>
    <s v="Oyster Card"/>
    <s v="Tfl"/>
    <x v="11"/>
    <x v="0"/>
    <s v="AM"/>
  </r>
  <r>
    <d v="2023-02-07T00:00:00"/>
    <s v="Overground"/>
    <n v="2"/>
    <n v="1.8"/>
    <n v="3.6"/>
    <s v="Oyster Card"/>
    <s v="Tfl"/>
    <x v="79"/>
    <x v="0"/>
    <s v="AM"/>
  </r>
  <r>
    <d v="2023-02-07T00:00:00"/>
    <s v="Tube"/>
    <n v="2"/>
    <n v="5"/>
    <n v="10"/>
    <s v="Oyster Card"/>
    <s v="Tfl"/>
    <x v="12"/>
    <x v="0"/>
    <s v="MM"/>
  </r>
  <r>
    <d v="2023-02-07T00:00:00"/>
    <s v="Breakfast"/>
    <n v="1"/>
    <n v="2.95"/>
    <n v="2.95"/>
    <s v="Card"/>
    <s v="BaxterStorey"/>
    <x v="75"/>
    <x v="1"/>
    <s v="MM"/>
  </r>
  <r>
    <d v="2023-02-07T00:00:00"/>
    <s v="Lemons"/>
    <n v="2"/>
    <n v="0.39"/>
    <n v="0.78"/>
    <s v="Card"/>
    <s v="Home Store Food &amp; Wine"/>
    <x v="19"/>
    <x v="1"/>
    <s v="MM"/>
  </r>
  <r>
    <d v="2023-02-08T00:00:00"/>
    <s v="Breakfast"/>
    <n v="1"/>
    <n v="2.95"/>
    <n v="2.95"/>
    <s v="Card"/>
    <s v="BaxterStorey"/>
    <x v="75"/>
    <x v="1"/>
    <s v="MM"/>
  </r>
  <r>
    <d v="2023-02-08T00:00:00"/>
    <s v="Bus"/>
    <n v="2"/>
    <n v="1.65"/>
    <n v="3.3"/>
    <s v="Oyster Card"/>
    <s v="Tfl"/>
    <x v="11"/>
    <x v="0"/>
    <s v="AM"/>
  </r>
  <r>
    <d v="2023-02-08T00:00:00"/>
    <s v="Overground"/>
    <n v="2"/>
    <n v="1.8"/>
    <n v="3.6"/>
    <s v="Oyster Card"/>
    <s v="Tfl"/>
    <x v="79"/>
    <x v="0"/>
    <s v="AM"/>
  </r>
  <r>
    <d v="2023-02-08T00:00:00"/>
    <s v="Tube"/>
    <n v="2"/>
    <n v="5"/>
    <n v="10"/>
    <s v="Oyster Card"/>
    <s v="Tfl"/>
    <x v="12"/>
    <x v="0"/>
    <s v="MM"/>
  </r>
  <r>
    <d v="2023-02-09T00:00:00"/>
    <s v="Bus"/>
    <n v="2"/>
    <n v="1.65"/>
    <n v="3.3"/>
    <s v="Oyster Card"/>
    <s v="Tfl"/>
    <x v="11"/>
    <x v="0"/>
    <s v="AM"/>
  </r>
  <r>
    <d v="2023-02-09T00:00:00"/>
    <s v="Overground"/>
    <n v="2"/>
    <n v="1.8"/>
    <n v="3.6"/>
    <s v="Oyster Card"/>
    <s v="Tfl"/>
    <x v="79"/>
    <x v="0"/>
    <s v="AM"/>
  </r>
  <r>
    <d v="2023-02-09T00:00:00"/>
    <s v="Grapes"/>
    <n v="1"/>
    <n v="1.3"/>
    <n v="1.3"/>
    <s v="Card"/>
    <s v="ASDA"/>
    <x v="19"/>
    <x v="1"/>
    <s v="MM"/>
  </r>
  <r>
    <d v="2023-02-09T00:00:00"/>
    <s v="Pak Choi"/>
    <n v="1"/>
    <n v="1"/>
    <n v="1"/>
    <s v="Card"/>
    <s v="ASDA"/>
    <x v="1"/>
    <x v="1"/>
    <s v="MM"/>
  </r>
  <r>
    <d v="2023-02-09T00:00:00"/>
    <s v="Eggs 15pk"/>
    <n v="1"/>
    <n v="1.79"/>
    <n v="1.79"/>
    <s v="Card"/>
    <s v="ASDA"/>
    <x v="6"/>
    <x v="1"/>
    <s v="MM"/>
  </r>
  <r>
    <d v="2023-02-09T00:00:00"/>
    <s v="Lunch Box"/>
    <n v="2"/>
    <n v="1.5"/>
    <n v="3"/>
    <s v="Card"/>
    <s v="ASDA"/>
    <x v="40"/>
    <x v="9"/>
    <s v="MM"/>
  </r>
  <r>
    <d v="2023-02-09T00:00:00"/>
    <s v="Lemons"/>
    <n v="2"/>
    <n v="0.59"/>
    <n v="1.18"/>
    <s v="Card"/>
    <s v="ALDI"/>
    <x v="19"/>
    <x v="1"/>
    <s v="MM"/>
  </r>
  <r>
    <d v="2023-02-09T00:00:00"/>
    <s v="Spread Olive"/>
    <n v="1"/>
    <n v="1.19"/>
    <n v="1.19"/>
    <s v="Card"/>
    <s v="ALDI"/>
    <x v="6"/>
    <x v="1"/>
    <s v="MM"/>
  </r>
  <r>
    <d v="2023-02-09T00:00:00"/>
    <s v="Quicksters Breakfa"/>
    <n v="1"/>
    <n v="1.49"/>
    <n v="1.49"/>
    <s v="Card"/>
    <s v="ALDI"/>
    <x v="75"/>
    <x v="1"/>
    <s v="MM"/>
  </r>
  <r>
    <d v="2023-02-09T00:00:00"/>
    <s v="Bacon Smoked"/>
    <n v="1"/>
    <n v="1.75"/>
    <n v="1.75"/>
    <s v="Card"/>
    <s v="ALDI"/>
    <x v="2"/>
    <x v="1"/>
    <s v="MM"/>
  </r>
  <r>
    <d v="2023-02-09T00:00:00"/>
    <s v="Crisps C&amp;O 6pk"/>
    <n v="1"/>
    <n v="0.89"/>
    <n v="0.89"/>
    <s v="Card"/>
    <s v="ALDI"/>
    <x v="4"/>
    <x v="1"/>
    <s v="MM"/>
  </r>
  <r>
    <d v="2023-02-09T00:00:00"/>
    <s v="Baps 4pk"/>
    <n v="1"/>
    <n v="0.69"/>
    <n v="0.69"/>
    <s v="Card"/>
    <s v="ALDI"/>
    <x v="6"/>
    <x v="1"/>
    <s v="MM"/>
  </r>
  <r>
    <d v="2023-02-10T00:00:00"/>
    <s v="Bus"/>
    <n v="1"/>
    <n v="1.2"/>
    <n v="1.2"/>
    <s v="Oyster Card"/>
    <s v="Tfl"/>
    <x v="11"/>
    <x v="0"/>
    <s v="AM"/>
  </r>
  <r>
    <d v="2023-02-10T00:00:00"/>
    <s v="5 Jam Doughnuts"/>
    <n v="1"/>
    <n v="1"/>
    <n v="1"/>
    <s v="Card"/>
    <s v="Tesco"/>
    <x v="6"/>
    <x v="1"/>
    <s v="AM"/>
  </r>
  <r>
    <d v="2023-02-10T00:00:00"/>
    <s v="Malted Milk Biscuit"/>
    <n v="1"/>
    <n v="0.5"/>
    <n v="0.5"/>
    <s v="Card"/>
    <s v="Tesco"/>
    <x v="4"/>
    <x v="1"/>
    <s v="AM"/>
  </r>
  <r>
    <d v="2023-02-11T00:00:00"/>
    <s v="Bus"/>
    <n v="1"/>
    <n v="1.65"/>
    <n v="1.65"/>
    <s v="Oyster Card"/>
    <s v="Tfl"/>
    <x v="11"/>
    <x v="0"/>
    <s v="MM"/>
  </r>
  <r>
    <d v="2023-02-11T00:00:00"/>
    <s v="Tube"/>
    <n v="2"/>
    <n v="2.0499999999999998"/>
    <n v="4.0999999999999996"/>
    <s v="Oyster Card"/>
    <s v="Tfl"/>
    <x v="12"/>
    <x v="0"/>
    <s v="AM"/>
  </r>
  <r>
    <d v="2023-02-11T00:00:00"/>
    <s v="Tube"/>
    <n v="2"/>
    <n v="2.0499999999999998"/>
    <n v="4.0999999999999996"/>
    <s v="Oyster Card"/>
    <s v="Tfl"/>
    <x v="12"/>
    <x v="0"/>
    <s v="MM"/>
  </r>
  <r>
    <d v="2023-02-11T00:00:00"/>
    <s v="PRB Rice Vinegar 500ml"/>
    <n v="1"/>
    <n v="2"/>
    <n v="2"/>
    <s v="Card"/>
    <s v="Wing Yip"/>
    <x v="31"/>
    <x v="1"/>
    <s v="MM"/>
  </r>
  <r>
    <d v="2023-02-11T00:00:00"/>
    <s v="Mamee Chef Tom Yum Noodle"/>
    <n v="1"/>
    <n v="3.5"/>
    <n v="3.5"/>
    <s v="Card"/>
    <s v="Wing Yip"/>
    <x v="29"/>
    <x v="1"/>
    <s v="MM"/>
  </r>
  <r>
    <d v="2023-02-11T00:00:00"/>
    <s v="Anny Custard Bun"/>
    <n v="1"/>
    <n v="3.5"/>
    <n v="3.5"/>
    <s v="Card"/>
    <s v="Wing Yip"/>
    <x v="2"/>
    <x v="1"/>
    <s v="MM"/>
  </r>
  <r>
    <d v="2023-02-11T00:00:00"/>
    <s v="Crispy Chilli oil"/>
    <n v="1"/>
    <n v="2.35"/>
    <n v="2.35"/>
    <s v="Card"/>
    <s v="Wing Yip"/>
    <x v="31"/>
    <x v="1"/>
    <s v="MM"/>
  </r>
  <r>
    <d v="2023-02-11T00:00:00"/>
    <s v="Anny Shui Kouw"/>
    <n v="1"/>
    <n v="13"/>
    <n v="13"/>
    <s v="Card"/>
    <s v="Wing Yip"/>
    <x v="2"/>
    <x v="1"/>
    <s v="MM"/>
  </r>
  <r>
    <d v="2023-02-11T00:00:00"/>
    <s v="Choice Fry FishBall"/>
    <n v="1"/>
    <n v="2.5"/>
    <n v="2.5"/>
    <s v="Card"/>
    <s v="Wing Yip"/>
    <x v="2"/>
    <x v="1"/>
    <s v="MM"/>
  </r>
  <r>
    <d v="2023-02-11T00:00:00"/>
    <s v="Hong Pork&amp;C/Leave Dumpling"/>
    <n v="1"/>
    <n v="3.95"/>
    <n v="3.95"/>
    <s v="Card"/>
    <s v="Wing Yip"/>
    <x v="2"/>
    <x v="1"/>
    <s v="MM"/>
  </r>
  <r>
    <d v="2023-02-11T00:00:00"/>
    <s v="Fishwell swt potato noodle"/>
    <n v="1"/>
    <n v="2.5"/>
    <n v="2.5"/>
    <s v="Card"/>
    <s v="Wing Yip"/>
    <x v="15"/>
    <x v="1"/>
    <s v="MM"/>
  </r>
  <r>
    <d v="2023-02-11T00:00:00"/>
    <s v="Fishwell swt potato V"/>
    <n v="1"/>
    <n v="2.38"/>
    <n v="2.38"/>
    <s v="Card"/>
    <s v="Wing Yip"/>
    <x v="15"/>
    <x v="1"/>
    <s v="MM"/>
  </r>
  <r>
    <d v="2023-02-11T00:00:00"/>
    <s v="Fresh Chinese Leaves"/>
    <n v="1"/>
    <n v="1.45"/>
    <n v="1.45"/>
    <s v="Card"/>
    <s v="Wing Yip"/>
    <x v="1"/>
    <x v="1"/>
    <s v="MM"/>
  </r>
  <r>
    <d v="2023-02-11T00:00:00"/>
    <s v="XIN ZHU Vermiceli"/>
    <n v="1"/>
    <n v="2.35"/>
    <n v="2.35"/>
    <s v="Card"/>
    <s v="Wing Yip"/>
    <x v="15"/>
    <x v="1"/>
    <s v="MM"/>
  </r>
  <r>
    <d v="2023-02-11T00:00:00"/>
    <s v="Chilli Bean Sauce"/>
    <n v="1"/>
    <n v="2.6"/>
    <n v="2.6"/>
    <s v="Card"/>
    <s v="Wing Yip"/>
    <x v="31"/>
    <x v="1"/>
    <s v="MM"/>
  </r>
  <r>
    <d v="2023-02-11T00:00:00"/>
    <s v="Sichuan P/Corn Oil"/>
    <n v="1"/>
    <n v="2.8"/>
    <n v="2.8"/>
    <s v="Card"/>
    <s v="Wing Yip"/>
    <x v="31"/>
    <x v="1"/>
    <s v="MM"/>
  </r>
  <r>
    <d v="2023-02-11T00:00:00"/>
    <s v="Kirin Rice Stick L"/>
    <n v="1"/>
    <n v="1.59"/>
    <n v="1.59"/>
    <s v="Card"/>
    <s v="Wing Yip"/>
    <x v="15"/>
    <x v="1"/>
    <s v="MM"/>
  </r>
  <r>
    <d v="2023-02-11T00:00:00"/>
    <s v="SB Gold Curry"/>
    <n v="1"/>
    <n v="3.67"/>
    <n v="3.67"/>
    <s v="Card"/>
    <s v="Wing Yip"/>
    <x v="31"/>
    <x v="1"/>
    <s v="MM"/>
  </r>
  <r>
    <d v="2023-02-11T00:00:00"/>
    <s v="PKLE Cabbage Fish"/>
    <n v="1"/>
    <n v="2.15"/>
    <n v="2.15"/>
    <s v="Card"/>
    <s v="Wing Yip"/>
    <x v="9"/>
    <x v="1"/>
    <s v="MM"/>
  </r>
  <r>
    <d v="2023-02-11T00:00:00"/>
    <s v="Fired B/Curd Tofu"/>
    <n v="1"/>
    <n v="2.7"/>
    <n v="2.7"/>
    <s v="Card"/>
    <s v="Wing Yip"/>
    <x v="2"/>
    <x v="1"/>
    <s v="MM"/>
  </r>
  <r>
    <d v="2023-02-11T00:00:00"/>
    <s v="Firm B/Curd Tofu"/>
    <n v="1"/>
    <n v="1.5"/>
    <n v="1.5"/>
    <s v="Card"/>
    <s v="Wing Yip"/>
    <x v="34"/>
    <x v="1"/>
    <s v="MM"/>
  </r>
  <r>
    <d v="2023-02-11T00:00:00"/>
    <s v="Kikko Sesame Dressing"/>
    <n v="1"/>
    <n v="2.98"/>
    <n v="2.98"/>
    <s v="Card"/>
    <s v="Wing Yip"/>
    <x v="31"/>
    <x v="1"/>
    <s v="MM"/>
  </r>
  <r>
    <d v="2023-02-11T00:00:00"/>
    <s v="JiangXi vermicelli"/>
    <n v="1"/>
    <n v="1.4"/>
    <n v="1.4"/>
    <s v="Card"/>
    <s v="Wing Yip"/>
    <x v="15"/>
    <x v="1"/>
    <s v="MM"/>
  </r>
  <r>
    <d v="2023-02-11T00:00:00"/>
    <s v="F/Asia Spicy Pork Dumpling"/>
    <n v="1"/>
    <n v="4.95"/>
    <n v="4.95"/>
    <s v="Card"/>
    <s v="Wing Yip"/>
    <x v="2"/>
    <x v="1"/>
    <s v="MM"/>
  </r>
  <r>
    <d v="2023-02-11T00:00:00"/>
    <s v="C/Choice Pure Palm Sugar"/>
    <n v="1"/>
    <n v="1.85"/>
    <n v="1.85"/>
    <s v="Card"/>
    <s v="Wing Yip"/>
    <x v="34"/>
    <x v="1"/>
    <s v="MM"/>
  </r>
  <r>
    <d v="2023-02-11T00:00:00"/>
    <s v="CJ Bibigo Sliced Kimchi 150g"/>
    <n v="1"/>
    <n v="1.43"/>
    <n v="1.43"/>
    <s v="Card"/>
    <s v="Oseyo"/>
    <x v="29"/>
    <x v="1"/>
    <s v="AM"/>
  </r>
  <r>
    <d v="2023-02-11T00:00:00"/>
    <s v="CJ Plantable Bibigo Mando Kimchi"/>
    <n v="1"/>
    <n v="2.8"/>
    <n v="2.8"/>
    <s v="Card"/>
    <s v="Oseyo"/>
    <x v="2"/>
    <x v="1"/>
    <s v="AM"/>
  </r>
  <r>
    <d v="2023-02-11T00:00:00"/>
    <s v="Bubble Tea"/>
    <n v="1"/>
    <n v="4.3899999999999997"/>
    <n v="4.3899999999999997"/>
    <s v="Card"/>
    <s v="Bubblelogy"/>
    <x v="10"/>
    <x v="4"/>
    <s v="MM"/>
  </r>
  <r>
    <d v="2023-02-11T00:00:00"/>
    <s v="Donut"/>
    <n v="1"/>
    <n v="4.75"/>
    <n v="4.75"/>
    <s v="Card"/>
    <s v="Crosstown"/>
    <x v="10"/>
    <x v="4"/>
    <s v="MM"/>
  </r>
  <r>
    <d v="2023-02-11T00:00:00"/>
    <s v="Dinner"/>
    <n v="1"/>
    <n v="163.30000000000001"/>
    <n v="163.30000000000001"/>
    <s v="Card"/>
    <s v="Bread Street Kitchen"/>
    <x v="17"/>
    <x v="4"/>
    <s v="AM"/>
  </r>
  <r>
    <d v="2023-02-12T00:00:00"/>
    <s v="Coffee Sachets"/>
    <n v="1"/>
    <n v="0.85"/>
    <n v="0.85"/>
    <s v="Card"/>
    <s v="ALDI"/>
    <x v="34"/>
    <x v="1"/>
    <s v="AM"/>
  </r>
  <r>
    <d v="2023-02-12T00:00:00"/>
    <s v="Avocado Rah"/>
    <n v="1"/>
    <n v="1.35"/>
    <n v="1.35"/>
    <s v="Card"/>
    <s v="ALDI"/>
    <x v="19"/>
    <x v="1"/>
    <s v="AM"/>
  </r>
  <r>
    <d v="2023-02-12T00:00:00"/>
    <s v="BASA Fillets"/>
    <n v="1"/>
    <n v="1.79"/>
    <n v="1.79"/>
    <s v="Card"/>
    <s v="ALDI"/>
    <x v="18"/>
    <x v="1"/>
    <s v="AM"/>
  </r>
  <r>
    <d v="2023-02-12T00:00:00"/>
    <s v="Braeburn Apples"/>
    <n v="1"/>
    <n v="0.99"/>
    <n v="0.99"/>
    <s v="Card"/>
    <s v="ALDI"/>
    <x v="19"/>
    <x v="1"/>
    <s v="AM"/>
  </r>
  <r>
    <d v="2023-02-12T00:00:00"/>
    <s v="E/E Cherry"/>
    <n v="1"/>
    <n v="0.65"/>
    <n v="0.65"/>
    <s v="Card"/>
    <s v="ALDI"/>
    <x v="1"/>
    <x v="1"/>
    <s v="AM"/>
  </r>
  <r>
    <d v="2023-02-12T00:00:00"/>
    <s v="Seafood Sticks"/>
    <n v="1"/>
    <n v="0.89"/>
    <n v="0.89"/>
    <s v="Card"/>
    <s v="ALDI"/>
    <x v="2"/>
    <x v="1"/>
    <s v="AM"/>
  </r>
  <r>
    <d v="2023-02-12T00:00:00"/>
    <s v="Ice Cream 900ml"/>
    <n v="1"/>
    <n v="1.69"/>
    <n v="1.69"/>
    <s v="Card"/>
    <s v="ALDI"/>
    <x v="10"/>
    <x v="4"/>
    <s v="AM"/>
  </r>
  <r>
    <d v="2023-02-12T00:00:00"/>
    <s v="Chicken Thigh Fillets 900g"/>
    <n v="1"/>
    <n v="4.99"/>
    <n v="4.99"/>
    <s v="Card"/>
    <s v="ALDI"/>
    <x v="7"/>
    <x v="1"/>
    <s v="AM"/>
  </r>
  <r>
    <d v="2023-02-12T00:00:00"/>
    <s v="White Fish"/>
    <n v="1"/>
    <n v="2.5"/>
    <n v="2.5"/>
    <s v="Card"/>
    <s v="ASDA"/>
    <x v="18"/>
    <x v="1"/>
    <s v="MM"/>
  </r>
  <r>
    <d v="2023-02-12T00:00:00"/>
    <s v="Coriander"/>
    <n v="1"/>
    <n v="0.55000000000000004"/>
    <n v="0.55000000000000004"/>
    <s v="Card"/>
    <s v="ASDA"/>
    <x v="21"/>
    <x v="1"/>
    <s v="MM"/>
  </r>
  <r>
    <d v="2023-02-12T00:00:00"/>
    <s v="Chillies"/>
    <n v="1"/>
    <n v="0.35"/>
    <n v="0.35"/>
    <s v="Card"/>
    <s v="ASDA"/>
    <x v="21"/>
    <x v="1"/>
    <s v="MM"/>
  </r>
  <r>
    <d v="2023-02-12T00:00:00"/>
    <s v="Shallots"/>
    <n v="1"/>
    <n v="0.9"/>
    <n v="0.9"/>
    <s v="Card"/>
    <s v="ASDA"/>
    <x v="1"/>
    <x v="1"/>
    <s v="MM"/>
  </r>
  <r>
    <d v="2023-02-12T00:00:00"/>
    <s v="Surface Wipes"/>
    <n v="1"/>
    <n v="0.75"/>
    <n v="0.75"/>
    <s v="Card"/>
    <s v="Wilko"/>
    <x v="33"/>
    <x v="9"/>
    <s v="MM"/>
  </r>
  <r>
    <d v="2023-02-12T00:00:00"/>
    <s v="Habanero Hot Wing"/>
    <n v="1"/>
    <n v="1.7"/>
    <n v="1.7"/>
    <s v="Gift Card"/>
    <s v="M&amp;S"/>
    <x v="4"/>
    <x v="1"/>
    <s v="MM"/>
  </r>
  <r>
    <d v="2023-02-12T00:00:00"/>
    <s v="Cream of chk soup"/>
    <n v="1"/>
    <n v="0.65"/>
    <n v="0.65"/>
    <s v="Gift Card"/>
    <s v="M&amp;S"/>
    <x v="46"/>
    <x v="1"/>
    <s v="MM"/>
  </r>
  <r>
    <d v="2023-02-12T00:00:00"/>
    <s v="Cream of tom soup"/>
    <n v="1"/>
    <n v="0.65"/>
    <n v="0.65"/>
    <s v="Gift Card"/>
    <s v="M&amp;S"/>
    <x v="46"/>
    <x v="1"/>
    <s v="MM"/>
  </r>
  <r>
    <d v="2023-02-12T00:00:00"/>
    <s v="Conte Priuli Rose"/>
    <n v="1"/>
    <n v="12"/>
    <n v="6.5"/>
    <s v="Gift Card"/>
    <s v="M&amp;S"/>
    <x v="3"/>
    <x v="1"/>
    <s v="MM"/>
  </r>
  <r>
    <d v="2023-02-12T00:00:00"/>
    <s v="Di MTTM"/>
    <n v="1"/>
    <n v="4.25"/>
    <n v="2"/>
    <s v="Gift Card"/>
    <s v="M&amp;S"/>
    <x v="75"/>
    <x v="1"/>
    <s v="MM"/>
  </r>
  <r>
    <d v="2023-02-12T00:00:00"/>
    <s v="2 Sirloin Steak"/>
    <n v="1"/>
    <n v="10.5"/>
    <n v="6.5"/>
    <s v="Gift Card"/>
    <s v="M&amp;S"/>
    <x v="7"/>
    <x v="1"/>
    <s v="MM"/>
  </r>
  <r>
    <d v="2023-02-12T00:00:00"/>
    <s v="Che Grn Veg Bak"/>
    <n v="1"/>
    <n v="5"/>
    <n v="2"/>
    <s v="Gift Card"/>
    <s v="M&amp;S"/>
    <x v="75"/>
    <x v="1"/>
    <s v="MM"/>
  </r>
  <r>
    <d v="2023-02-12T00:00:00"/>
    <s v="Coquille St Jac"/>
    <n v="1"/>
    <n v="7"/>
    <n v="3"/>
    <s v="Gift Card"/>
    <s v="M&amp;S"/>
    <x v="75"/>
    <x v="1"/>
    <s v="MM"/>
  </r>
  <r>
    <d v="2023-02-12T00:00:00"/>
    <s v="Apple I Cloud"/>
    <n v="1"/>
    <n v="2.4900000000000002"/>
    <n v="2.4900000000000002"/>
    <s v="Card"/>
    <s v="Apple"/>
    <x v="62"/>
    <x v="11"/>
    <s v="MM"/>
  </r>
  <r>
    <d v="2023-02-13T00:00:00"/>
    <s v="Bus"/>
    <n v="2"/>
    <n v="1.65"/>
    <n v="3.3"/>
    <s v="Oyster Card"/>
    <s v="Tfl"/>
    <x v="11"/>
    <x v="0"/>
    <s v="AM"/>
  </r>
  <r>
    <d v="2023-02-13T00:00:00"/>
    <s v="Overground"/>
    <n v="2"/>
    <n v="1.8"/>
    <n v="3.6"/>
    <s v="Oyster Card"/>
    <s v="Tfl"/>
    <x v="79"/>
    <x v="0"/>
    <s v="AM"/>
  </r>
  <r>
    <d v="2023-02-14T00:00:00"/>
    <s v="Bus"/>
    <n v="2"/>
    <n v="1.65"/>
    <n v="3.3"/>
    <s v="Oyster Card"/>
    <s v="Tfl"/>
    <x v="11"/>
    <x v="0"/>
    <s v="AM"/>
  </r>
  <r>
    <d v="2023-02-14T00:00:00"/>
    <s v="Overground"/>
    <n v="2"/>
    <n v="1.8"/>
    <n v="3.6"/>
    <s v="Oyster Card"/>
    <s v="Tfl"/>
    <x v="79"/>
    <x v="0"/>
    <s v="AM"/>
  </r>
  <r>
    <d v="2023-02-14T00:00:00"/>
    <s v="Tube"/>
    <n v="2"/>
    <n v="5"/>
    <n v="10"/>
    <s v="Oyster Card"/>
    <s v="Tfl"/>
    <x v="12"/>
    <x v="0"/>
    <s v="MM"/>
  </r>
  <r>
    <d v="2023-02-14T00:00:00"/>
    <s v="Lunch"/>
    <n v="1"/>
    <n v="4.3499999999999996"/>
    <n v="4.3499999999999996"/>
    <s v="Card"/>
    <s v="BaxterStorey"/>
    <x v="75"/>
    <x v="1"/>
    <s v="MM"/>
  </r>
  <r>
    <d v="2023-02-14T00:00:00"/>
    <s v="Donut"/>
    <n v="1"/>
    <n v="10.15"/>
    <n v="10.15"/>
    <s v="Card"/>
    <s v="Krispy Kreme"/>
    <x v="10"/>
    <x v="4"/>
    <s v="AM"/>
  </r>
  <r>
    <d v="2023-02-15T00:00:00"/>
    <s v="Bus"/>
    <n v="2"/>
    <n v="1.65"/>
    <n v="3.3"/>
    <s v="Oyster Card"/>
    <s v="Tfl"/>
    <x v="11"/>
    <x v="0"/>
    <s v="AM"/>
  </r>
  <r>
    <d v="2023-02-15T00:00:00"/>
    <s v="Overground"/>
    <n v="2"/>
    <n v="1.8"/>
    <n v="3.6"/>
    <s v="Oyster Card"/>
    <s v="Tfl"/>
    <x v="79"/>
    <x v="0"/>
    <s v="AM"/>
  </r>
  <r>
    <d v="2023-02-15T00:00:00"/>
    <s v="Sandwich"/>
    <n v="1"/>
    <n v="2.8"/>
    <n v="2.8"/>
    <s v="Card"/>
    <s v="Tesco"/>
    <x v="75"/>
    <x v="1"/>
    <s v="AM"/>
  </r>
  <r>
    <d v="2023-02-16T00:00:00"/>
    <s v="Internet"/>
    <n v="1"/>
    <n v="35"/>
    <n v="35"/>
    <s v="Card"/>
    <s v="Hyperoptic"/>
    <x v="42"/>
    <x v="7"/>
    <s v="MM"/>
  </r>
  <r>
    <d v="2023-02-16T00:00:00"/>
    <s v="Bus"/>
    <n v="2"/>
    <n v="1.65"/>
    <n v="3.3"/>
    <s v="Oyster Card"/>
    <s v="Tfl"/>
    <x v="11"/>
    <x v="0"/>
    <s v="AM"/>
  </r>
  <r>
    <d v="2023-02-16T00:00:00"/>
    <s v="Overground"/>
    <n v="2"/>
    <n v="1.8"/>
    <n v="3.6"/>
    <s v="Oyster Card"/>
    <s v="Tfl"/>
    <x v="79"/>
    <x v="0"/>
    <s v="AM"/>
  </r>
  <r>
    <d v="2023-02-16T00:00:00"/>
    <s v="Pukka Chicken&amp;Veg Pie"/>
    <n v="1"/>
    <n v="2"/>
    <n v="2"/>
    <s v="Card"/>
    <s v="Iceland"/>
    <x v="2"/>
    <x v="1"/>
    <s v="AM"/>
  </r>
  <r>
    <d v="2023-02-16T00:00:00"/>
    <s v="Hot &amp; Spicy Wings"/>
    <n v="1"/>
    <n v="3.75"/>
    <n v="3.75"/>
    <s v="Card"/>
    <s v="Iceland"/>
    <x v="2"/>
    <x v="1"/>
    <s v="AM"/>
  </r>
  <r>
    <d v="2023-02-16T00:00:00"/>
    <s v="Tealights"/>
    <n v="1"/>
    <n v="1.75"/>
    <n v="1.75"/>
    <s v="Card"/>
    <s v="ASDA"/>
    <x v="41"/>
    <x v="9"/>
    <s v="MM"/>
  </r>
  <r>
    <d v="2023-02-16T00:00:00"/>
    <s v="Oat Milk"/>
    <n v="1"/>
    <n v="1.5"/>
    <n v="1.5"/>
    <s v="Card"/>
    <s v="ASDA"/>
    <x v="6"/>
    <x v="1"/>
    <s v="MM"/>
  </r>
  <r>
    <d v="2023-02-16T00:00:00"/>
    <s v="Chicken"/>
    <n v="1"/>
    <n v="3.41"/>
    <n v="3.41"/>
    <s v="Card"/>
    <s v="ASDA"/>
    <x v="7"/>
    <x v="1"/>
    <s v="MM"/>
  </r>
  <r>
    <d v="2023-02-16T00:00:00"/>
    <s v="Vanilla CC WDG"/>
    <n v="1"/>
    <n v="3.7"/>
    <n v="3.7"/>
    <s v="Card"/>
    <s v="M&amp;S"/>
    <x v="10"/>
    <x v="4"/>
    <s v="MM"/>
  </r>
  <r>
    <d v="2023-02-17T00:00:00"/>
    <s v="Bus"/>
    <n v="1"/>
    <n v="1.2"/>
    <n v="1.2"/>
    <s v="Oyster Card"/>
    <s v="Tfl"/>
    <x v="11"/>
    <x v="0"/>
    <s v="AM"/>
  </r>
  <r>
    <d v="2023-02-17T00:00:00"/>
    <s v="Pasta Sauce"/>
    <n v="1"/>
    <n v="0.85"/>
    <n v="0.85"/>
    <s v="Card"/>
    <s v="ALDI"/>
    <x v="31"/>
    <x v="1"/>
    <s v="AM"/>
  </r>
  <r>
    <d v="2023-02-17T00:00:00"/>
    <s v="Mushrooms Chestnut"/>
    <n v="1"/>
    <n v="0.99"/>
    <n v="0.99"/>
    <s v="Card"/>
    <s v="ALDI"/>
    <x v="1"/>
    <x v="1"/>
    <s v="AM"/>
  </r>
  <r>
    <d v="2023-02-17T00:00:00"/>
    <s v="Digestives Milk"/>
    <n v="1"/>
    <n v="0.59"/>
    <n v="0.59"/>
    <s v="Card"/>
    <s v="ALDI"/>
    <x v="4"/>
    <x v="1"/>
    <s v="AM"/>
  </r>
  <r>
    <d v="2023-02-17T00:00:00"/>
    <s v="Ham Wiltshire"/>
    <n v="1"/>
    <n v="2.19"/>
    <n v="2.19"/>
    <s v="Card"/>
    <s v="ALDI"/>
    <x v="7"/>
    <x v="1"/>
    <s v="AM"/>
  </r>
  <r>
    <d v="2023-02-17T00:00:00"/>
    <s v="Peppers"/>
    <n v="1"/>
    <n v="2.4900000000000002"/>
    <n v="2.4900000000000002"/>
    <s v="Card"/>
    <s v="Home Store Food &amp; Wine"/>
    <x v="1"/>
    <x v="1"/>
    <s v="AM"/>
  </r>
  <r>
    <d v="2023-02-18T00:00:00"/>
    <s v="Tube"/>
    <n v="2"/>
    <n v="2.0499999999999998"/>
    <n v="4.0999999999999996"/>
    <s v="Oyster Card"/>
    <s v="Tfl"/>
    <x v="12"/>
    <x v="0"/>
    <s v="AM"/>
  </r>
  <r>
    <d v="2023-02-18T00:00:00"/>
    <s v="Tube"/>
    <n v="2"/>
    <n v="2.0499999999999998"/>
    <n v="4.0999999999999996"/>
    <s v="Oyster Card"/>
    <s v="Tfl"/>
    <x v="12"/>
    <x v="0"/>
    <s v="MM"/>
  </r>
  <r>
    <d v="2023-02-18T00:00:00"/>
    <s v="Lunch"/>
    <n v="1"/>
    <n v="31.78"/>
    <n v="31.78"/>
    <s v="Card"/>
    <s v="Golden Dragon"/>
    <x v="37"/>
    <x v="4"/>
    <s v="AM"/>
  </r>
  <r>
    <d v="2023-02-18T00:00:00"/>
    <s v="Ice Cream"/>
    <n v="1"/>
    <n v="0.65"/>
    <n v="0.65"/>
    <s v="Card"/>
    <s v="IKEA"/>
    <x v="10"/>
    <x v="4"/>
    <s v="MM"/>
  </r>
  <r>
    <d v="2023-02-18T00:00:00"/>
    <s v="Bubble Tea"/>
    <n v="1"/>
    <n v="5.2"/>
    <n v="5.2"/>
    <s v="Card"/>
    <s v="Milksha"/>
    <x v="10"/>
    <x v="4"/>
    <s v="MM"/>
  </r>
  <r>
    <d v="2023-02-18T00:00:00"/>
    <s v="Choco Shells"/>
    <n v="1"/>
    <n v="1.65"/>
    <n v="1.65"/>
    <s v="Card"/>
    <s v="LIDL"/>
    <x v="6"/>
    <x v="1"/>
    <s v="MM"/>
  </r>
  <r>
    <d v="2023-02-18T00:00:00"/>
    <s v="Chocolate Cookies"/>
    <n v="2"/>
    <n v="1.0900000000000001"/>
    <n v="2.1800000000000002"/>
    <s v="Card"/>
    <s v="LIDL"/>
    <x v="4"/>
    <x v="1"/>
    <s v="MM"/>
  </r>
  <r>
    <d v="2023-02-18T00:00:00"/>
    <s v="Ground White Papper"/>
    <n v="1"/>
    <n v="1.19"/>
    <n v="1.19"/>
    <s v="Card"/>
    <s v="LIDL"/>
    <x v="21"/>
    <x v="1"/>
    <s v="MM"/>
  </r>
  <r>
    <d v="2023-02-18T00:00:00"/>
    <s v="Dinner"/>
    <n v="1"/>
    <n v="13.25"/>
    <n v="13.25"/>
    <s v="Card"/>
    <s v="New Bangkok"/>
    <x v="38"/>
    <x v="4"/>
    <s v="AM"/>
  </r>
  <r>
    <d v="2023-02-18T00:00:00"/>
    <s v="Dinner"/>
    <n v="1"/>
    <n v="13.25"/>
    <n v="13.25"/>
    <s v="Card"/>
    <s v="New Bangkok"/>
    <x v="38"/>
    <x v="4"/>
    <s v="MM"/>
  </r>
  <r>
    <d v="2023-02-19T00:00:00"/>
    <s v="Bus"/>
    <n v="2"/>
    <n v="1.65"/>
    <n v="3.3"/>
    <s v="Oyster Card"/>
    <s v="Tfl"/>
    <x v="11"/>
    <x v="0"/>
    <s v="AM"/>
  </r>
  <r>
    <d v="2023-02-19T00:00:00"/>
    <s v="Bus"/>
    <n v="2"/>
    <n v="1.65"/>
    <n v="3.3"/>
    <s v="Oyster Card"/>
    <s v="Tfl"/>
    <x v="11"/>
    <x v="0"/>
    <s v="MM"/>
  </r>
  <r>
    <d v="2023-02-19T00:00:00"/>
    <s v="Lunch"/>
    <n v="1"/>
    <n v="8.8800000000000008"/>
    <n v="8.8800000000000008"/>
    <s v="Card"/>
    <s v="McDonalds"/>
    <x v="13"/>
    <x v="4"/>
    <s v="AM"/>
  </r>
  <r>
    <d v="2023-02-19T00:00:00"/>
    <s v="UHT Milk"/>
    <n v="1"/>
    <n v="0.89"/>
    <n v="0.89"/>
    <s v="Card"/>
    <s v="LIDL"/>
    <x v="6"/>
    <x v="1"/>
    <s v="MM"/>
  </r>
  <r>
    <d v="2023-02-19T00:00:00"/>
    <s v="Vanilla C/Cake"/>
    <n v="1"/>
    <n v="5.25"/>
    <n v="5.25"/>
    <s v="Card"/>
    <s v="M&amp;S"/>
    <x v="10"/>
    <x v="4"/>
    <s v="MM"/>
  </r>
  <r>
    <d v="2023-02-19T00:00:00"/>
    <s v="Tiramisu Desser"/>
    <n v="1"/>
    <n v="3.4"/>
    <n v="3.4"/>
    <s v="Card"/>
    <s v="M&amp;S"/>
    <x v="10"/>
    <x v="4"/>
    <s v="MM"/>
  </r>
  <r>
    <d v="2023-02-19T00:00:00"/>
    <s v="Sake"/>
    <n v="1"/>
    <n v="14.38"/>
    <n v="14.38"/>
    <s v="Card"/>
    <s v="Costco"/>
    <x v="3"/>
    <x v="1"/>
    <s v="MM"/>
  </r>
  <r>
    <d v="2023-02-20T00:00:00"/>
    <s v="Bus"/>
    <n v="2"/>
    <n v="1.65"/>
    <n v="3.3"/>
    <s v="Oyster Card"/>
    <s v="Tfl"/>
    <x v="11"/>
    <x v="0"/>
    <s v="AM"/>
  </r>
  <r>
    <d v="2023-02-20T00:00:00"/>
    <s v="Overground"/>
    <n v="2"/>
    <n v="1.8"/>
    <n v="3.6"/>
    <s v="Oyster Card"/>
    <s v="Tfl"/>
    <x v="79"/>
    <x v="0"/>
    <s v="AM"/>
  </r>
  <r>
    <d v="2023-02-21T00:00:00"/>
    <s v="Bus"/>
    <n v="2"/>
    <n v="1.65"/>
    <n v="3.3"/>
    <s v="Oyster Card"/>
    <s v="Tfl"/>
    <x v="11"/>
    <x v="0"/>
    <s v="AM"/>
  </r>
  <r>
    <d v="2023-02-21T00:00:00"/>
    <s v="Overground"/>
    <n v="2"/>
    <n v="1.8"/>
    <n v="3.6"/>
    <s v="Oyster Card"/>
    <s v="Tfl"/>
    <x v="79"/>
    <x v="0"/>
    <s v="AM"/>
  </r>
  <r>
    <d v="2023-02-21T00:00:00"/>
    <s v="Donuts"/>
    <n v="1"/>
    <n v="1"/>
    <n v="1"/>
    <s v="Card"/>
    <s v="Tesco"/>
    <x v="6"/>
    <x v="1"/>
    <s v="AM"/>
  </r>
  <r>
    <d v="2023-02-21T00:00:00"/>
    <s v="Coffee"/>
    <n v="1"/>
    <n v="1.75"/>
    <n v="1.75"/>
    <s v="Card"/>
    <s v="BaxterStorey"/>
    <x v="72"/>
    <x v="4"/>
    <s v="MM"/>
  </r>
  <r>
    <d v="2023-02-21T00:00:00"/>
    <s v="Bus"/>
    <n v="1"/>
    <n v="1.65"/>
    <n v="1.65"/>
    <s v="Oyster Card"/>
    <s v="Tfl"/>
    <x v="11"/>
    <x v="0"/>
    <s v="MM"/>
  </r>
  <r>
    <d v="2023-02-21T00:00:00"/>
    <s v="Tube"/>
    <n v="1"/>
    <n v="2.7"/>
    <n v="2.7"/>
    <s v="Oyster Card"/>
    <s v="Tfl"/>
    <x v="12"/>
    <x v="0"/>
    <s v="MM"/>
  </r>
  <r>
    <d v="2023-02-21T00:00:00"/>
    <s v="Tube"/>
    <n v="1"/>
    <n v="5"/>
    <n v="5"/>
    <s v="Oyster Card"/>
    <s v="Tfl"/>
    <x v="12"/>
    <x v="0"/>
    <s v="MM"/>
  </r>
  <r>
    <d v="2023-02-22T00:00:00"/>
    <s v="Bus"/>
    <n v="2"/>
    <n v="1.65"/>
    <n v="3.3"/>
    <s v="Oyster Card"/>
    <s v="Tfl"/>
    <x v="11"/>
    <x v="0"/>
    <s v="AM"/>
  </r>
  <r>
    <d v="2023-02-22T00:00:00"/>
    <s v="Overground"/>
    <n v="2"/>
    <n v="1.8"/>
    <n v="3.6"/>
    <s v="Oyster Card"/>
    <s v="Tfl"/>
    <x v="79"/>
    <x v="0"/>
    <s v="AM"/>
  </r>
  <r>
    <d v="2023-02-22T00:00:00"/>
    <s v="Chicken Triple Sandwich"/>
    <n v="1"/>
    <n v="2.8"/>
    <n v="2.8"/>
    <s v="Card"/>
    <s v="Tesco"/>
    <x v="75"/>
    <x v="1"/>
    <s v="AM"/>
  </r>
  <r>
    <d v="2023-02-22T00:00:00"/>
    <s v="Milk UHT Skim"/>
    <n v="1"/>
    <n v="0.89"/>
    <n v="0.89"/>
    <s v="Card"/>
    <s v="ALDI"/>
    <x v="6"/>
    <x v="1"/>
    <s v="AM"/>
  </r>
  <r>
    <d v="2023-02-22T00:00:00"/>
    <s v="Onions"/>
    <n v="1"/>
    <n v="0.79"/>
    <n v="0.79"/>
    <s v="Card"/>
    <s v="ALDI"/>
    <x v="1"/>
    <x v="1"/>
    <s v="AM"/>
  </r>
  <r>
    <d v="2023-02-22T00:00:00"/>
    <s v="Apple Golden"/>
    <n v="1"/>
    <n v="1.39"/>
    <n v="1.39"/>
    <s v="Card"/>
    <s v="ALDI"/>
    <x v="19"/>
    <x v="1"/>
    <s v="AM"/>
  </r>
  <r>
    <d v="2023-02-22T00:00:00"/>
    <s v="Beef &amp; Pork Mince"/>
    <n v="1"/>
    <n v="4.49"/>
    <n v="4.49"/>
    <s v="Card"/>
    <s v="ALDI"/>
    <x v="7"/>
    <x v="1"/>
    <s v="AM"/>
  </r>
  <r>
    <d v="2023-02-22T00:00:00"/>
    <s v="Sim card"/>
    <n v="1"/>
    <n v="10"/>
    <n v="10"/>
    <s v="Card"/>
    <s v="Voxi"/>
    <x v="26"/>
    <x v="7"/>
    <s v="AM"/>
  </r>
  <r>
    <d v="2023-02-22T00:00:00"/>
    <s v="Sim card"/>
    <n v="1"/>
    <n v="10"/>
    <n v="10"/>
    <s v="Card"/>
    <s v="O2"/>
    <x v="26"/>
    <x v="7"/>
    <s v="MM"/>
  </r>
  <r>
    <d v="2023-02-23T00:00:00"/>
    <s v="Coffee"/>
    <n v="1"/>
    <n v="1.75"/>
    <n v="1.75"/>
    <s v="Card"/>
    <s v="BaxterStorey"/>
    <x v="72"/>
    <x v="4"/>
    <s v="MM"/>
  </r>
  <r>
    <d v="2023-02-23T00:00:00"/>
    <s v="Bus"/>
    <n v="1"/>
    <n v="1.65"/>
    <n v="1.65"/>
    <s v="Oyster Card"/>
    <s v="Tfl"/>
    <x v="11"/>
    <x v="0"/>
    <s v="MM"/>
  </r>
  <r>
    <d v="2023-02-23T00:00:00"/>
    <s v="Tube"/>
    <n v="1"/>
    <n v="2.7"/>
    <n v="2.7"/>
    <s v="Oyster Card"/>
    <s v="Tfl"/>
    <x v="12"/>
    <x v="0"/>
    <s v="MM"/>
  </r>
  <r>
    <d v="2023-02-23T00:00:00"/>
    <s v="Tube"/>
    <n v="1"/>
    <n v="5"/>
    <n v="5"/>
    <s v="Oyster Card"/>
    <s v="Tfl"/>
    <x v="12"/>
    <x v="0"/>
    <s v="MM"/>
  </r>
  <r>
    <d v="2023-02-23T00:00:00"/>
    <s v="Bus"/>
    <n v="2"/>
    <n v="1.65"/>
    <n v="3.3"/>
    <s v="Oyster Card"/>
    <s v="Tfl"/>
    <x v="11"/>
    <x v="0"/>
    <s v="AM"/>
  </r>
  <r>
    <d v="2023-02-23T00:00:00"/>
    <s v="Overground"/>
    <n v="2"/>
    <n v="1.8"/>
    <n v="3.6"/>
    <s v="Oyster Card"/>
    <s v="Tfl"/>
    <x v="79"/>
    <x v="0"/>
    <s v="AM"/>
  </r>
  <r>
    <d v="2023-02-24T00:00:00"/>
    <s v="Bus"/>
    <n v="1"/>
    <n v="1.65"/>
    <n v="1.65"/>
    <s v="Oyster Card"/>
    <s v="Tfl"/>
    <x v="11"/>
    <x v="0"/>
    <s v="AM"/>
  </r>
  <r>
    <d v="2023-02-24T00:00:00"/>
    <s v="Overground"/>
    <n v="1"/>
    <n v="1.2"/>
    <n v="1.2"/>
    <s v="Oyster Card"/>
    <s v="Tfl"/>
    <x v="79"/>
    <x v="0"/>
    <s v="AM"/>
  </r>
  <r>
    <d v="2023-02-24T00:00:00"/>
    <s v="Tortilla Chips"/>
    <n v="1"/>
    <n v="0.97"/>
    <n v="0.97"/>
    <s v="Card"/>
    <s v="ALDI"/>
    <x v="4"/>
    <x v="1"/>
    <s v="AM"/>
  </r>
  <r>
    <d v="2023-02-24T00:00:00"/>
    <s v="Nuts Honey"/>
    <n v="1"/>
    <n v="0.97"/>
    <n v="0.97"/>
    <s v="Card"/>
    <s v="ALDI"/>
    <x v="4"/>
    <x v="1"/>
    <s v="AM"/>
  </r>
  <r>
    <d v="2023-02-24T00:00:00"/>
    <s v="Vegetable Oil"/>
    <n v="1"/>
    <n v="1.99"/>
    <n v="1.99"/>
    <s v="Card"/>
    <s v="ALDI"/>
    <x v="6"/>
    <x v="1"/>
    <s v="AM"/>
  </r>
  <r>
    <d v="2023-02-24T00:00:00"/>
    <s v="Chicken Thigh 600g"/>
    <n v="1"/>
    <n v="2.9000000000000004"/>
    <n v="2.9000000000000004"/>
    <s v="Card"/>
    <s v="ALDI"/>
    <x v="7"/>
    <x v="1"/>
    <s v="AM"/>
  </r>
  <r>
    <d v="2023-02-24T00:00:00"/>
    <s v="Shein"/>
    <n v="1"/>
    <n v="10.5"/>
    <n v="10.5"/>
    <s v="Card"/>
    <s v="Shein"/>
    <x v="20"/>
    <x v="5"/>
    <s v="MM"/>
  </r>
  <r>
    <d v="2023-02-25T00:00:00"/>
    <s v="Tube"/>
    <n v="1"/>
    <n v="2.0499999999999998"/>
    <n v="2.0499999999999998"/>
    <s v="Oyster Card"/>
    <s v="Tfl"/>
    <x v="12"/>
    <x v="0"/>
    <s v="MM"/>
  </r>
  <r>
    <d v="2023-02-25T00:00:00"/>
    <s v="Tube"/>
    <n v="1"/>
    <n v="1.7"/>
    <n v="1.7"/>
    <s v="Oyster Card"/>
    <s v="Tfl"/>
    <x v="12"/>
    <x v="0"/>
    <s v="MM"/>
  </r>
  <r>
    <d v="2023-02-25T00:00:00"/>
    <s v="Carnation"/>
    <n v="1"/>
    <n v="0.85"/>
    <n v="0.85"/>
    <s v="Card"/>
    <s v="ASDA"/>
    <x v="34"/>
    <x v="1"/>
    <s v="AM"/>
  </r>
  <r>
    <d v="2023-02-25T00:00:00"/>
    <s v="Stock cubes"/>
    <n v="1"/>
    <n v="2.65"/>
    <n v="2.65"/>
    <s v="Card"/>
    <s v="ASDA"/>
    <x v="21"/>
    <x v="1"/>
    <s v="AM"/>
  </r>
  <r>
    <d v="2023-02-25T00:00:00"/>
    <s v="Curry Paste"/>
    <n v="1"/>
    <n v="3.25"/>
    <n v="3.25"/>
    <s v="Card"/>
    <s v="ASDA"/>
    <x v="31"/>
    <x v="1"/>
    <s v="AM"/>
  </r>
  <r>
    <d v="2023-02-25T00:00:00"/>
    <s v="Mushrooms"/>
    <n v="1"/>
    <n v="1"/>
    <n v="1"/>
    <s v="Card"/>
    <s v="ASDA"/>
    <x v="1"/>
    <x v="1"/>
    <s v="AM"/>
  </r>
  <r>
    <d v="2023-02-25T00:00:00"/>
    <s v="Squash Double"/>
    <n v="1"/>
    <n v="0.89"/>
    <n v="0.89"/>
    <s v="Card"/>
    <s v="ALDI"/>
    <x v="3"/>
    <x v="1"/>
    <s v="MM"/>
  </r>
  <r>
    <d v="2023-02-25T00:00:00"/>
    <s v="Bread White"/>
    <n v="1"/>
    <n v="1.4"/>
    <n v="1.4"/>
    <s v="Card"/>
    <s v="ALDI"/>
    <x v="6"/>
    <x v="1"/>
    <s v="MM"/>
  </r>
  <r>
    <d v="2023-02-25T00:00:00"/>
    <s v="Cola 6x330ml"/>
    <n v="1"/>
    <n v="1.49"/>
    <n v="1.49"/>
    <s v="Card"/>
    <s v="ALDI"/>
    <x v="3"/>
    <x v="1"/>
    <s v="MM"/>
  </r>
  <r>
    <d v="2023-02-25T00:00:00"/>
    <s v="Oranges Large"/>
    <n v="1"/>
    <n v="1.89"/>
    <n v="1.89"/>
    <s v="Card"/>
    <s v="ALDI"/>
    <x v="19"/>
    <x v="1"/>
    <s v="MM"/>
  </r>
  <r>
    <d v="2023-02-25T00:00:00"/>
    <s v="Lemons"/>
    <n v="2"/>
    <n v="0.55000000000000004"/>
    <n v="1.1000000000000001"/>
    <s v="Card"/>
    <s v="ALDI"/>
    <x v="19"/>
    <x v="1"/>
    <s v="MM"/>
  </r>
  <r>
    <d v="2023-02-25T00:00:00"/>
    <s v="Apples mini"/>
    <n v="1"/>
    <n v="0.59"/>
    <n v="0.59"/>
    <s v="Card"/>
    <s v="ALDI"/>
    <x v="19"/>
    <x v="1"/>
    <s v="MM"/>
  </r>
  <r>
    <d v="2023-02-25T00:00:00"/>
    <s v="Shower Gel"/>
    <n v="1"/>
    <n v="1.25"/>
    <n v="1.25"/>
    <s v="Card"/>
    <s v="Morrisons"/>
    <x v="8"/>
    <x v="3"/>
    <s v="AM"/>
  </r>
  <r>
    <d v="2023-02-25T00:00:00"/>
    <s v="Savers Spaghetti"/>
    <n v="3"/>
    <n v="0.28000000000000003"/>
    <n v="0.84000000000000008"/>
    <s v="Card"/>
    <s v="Morrisons"/>
    <x v="15"/>
    <x v="1"/>
    <s v="AM"/>
  </r>
  <r>
    <d v="2023-02-25T00:00:00"/>
    <s v="Tea"/>
    <n v="1"/>
    <n v="25.48"/>
    <n v="25.48"/>
    <s v="Card"/>
    <s v="Granger &amp; Co."/>
    <x v="17"/>
    <x v="4"/>
    <s v="MM"/>
  </r>
  <r>
    <d v="2023-02-25T00:00:00"/>
    <s v="Carnation Milk"/>
    <n v="1"/>
    <n v="1.59"/>
    <n v="1.59"/>
    <s v="Card"/>
    <s v="Londis"/>
    <x v="34"/>
    <x v="1"/>
    <s v="AM"/>
  </r>
  <r>
    <d v="2023-02-25T00:00:00"/>
    <s v="WR Tiramisu"/>
    <n v="1"/>
    <n v="3.3"/>
    <n v="3.3"/>
    <s v="Card"/>
    <s v="Waitrose"/>
    <x v="10"/>
    <x v="4"/>
    <s v="MM"/>
  </r>
  <r>
    <d v="2023-02-25T00:00:00"/>
    <s v="WR Panna Cotta"/>
    <n v="1"/>
    <n v="2.15"/>
    <n v="2.15"/>
    <s v="Card"/>
    <s v="Waitrose"/>
    <x v="10"/>
    <x v="4"/>
    <s v="MM"/>
  </r>
  <r>
    <d v="2023-02-25T00:00:00"/>
    <s v="Uber"/>
    <n v="1"/>
    <n v="13.25"/>
    <n v="13.25"/>
    <s v="Card"/>
    <s v="Uber"/>
    <x v="0"/>
    <x v="0"/>
    <s v="MM"/>
  </r>
  <r>
    <d v="2023-02-27T00:00:00"/>
    <s v="Council tax"/>
    <n v="1"/>
    <n v="147"/>
    <n v="147"/>
    <s v="Card"/>
    <s v="Council"/>
    <x v="69"/>
    <x v="7"/>
    <s v="MM"/>
  </r>
  <r>
    <d v="2023-02-27T00:00:00"/>
    <s v="Bus"/>
    <n v="2"/>
    <n v="1.65"/>
    <n v="3.3"/>
    <s v="Oyster Card"/>
    <s v="Tfl"/>
    <x v="11"/>
    <x v="0"/>
    <s v="AM"/>
  </r>
  <r>
    <d v="2023-02-27T00:00:00"/>
    <s v="Overground"/>
    <n v="2"/>
    <n v="1.8"/>
    <n v="3.6"/>
    <s v="Oyster Card"/>
    <s v="Tfl"/>
    <x v="79"/>
    <x v="0"/>
    <s v="AM"/>
  </r>
  <r>
    <d v="2023-02-27T00:00:00"/>
    <s v="Tesco Cheese Roll 2 pk"/>
    <n v="1"/>
    <n v="1"/>
    <n v="1"/>
    <s v="Card"/>
    <s v="Tesco"/>
    <x v="16"/>
    <x v="1"/>
    <s v="AM"/>
  </r>
  <r>
    <d v="2023-02-27T00:00:00"/>
    <s v="Basil"/>
    <n v="1"/>
    <n v="0.55000000000000004"/>
    <n v="0.55000000000000004"/>
    <s v="Card"/>
    <s v="ASDA"/>
    <x v="21"/>
    <x v="1"/>
    <s v="MM"/>
  </r>
  <r>
    <d v="2023-02-27T00:00:00"/>
    <s v="Biscuits"/>
    <n v="2"/>
    <n v="1.5"/>
    <n v="3"/>
    <s v="Card"/>
    <s v="ASDA"/>
    <x v="4"/>
    <x v="1"/>
    <s v="MM"/>
  </r>
  <r>
    <d v="2023-02-27T00:00:00"/>
    <s v="Eggs"/>
    <n v="1"/>
    <n v="3.5"/>
    <n v="3.5"/>
    <s v="Card"/>
    <s v="ASDA"/>
    <x v="6"/>
    <x v="1"/>
    <s v="MM"/>
  </r>
  <r>
    <d v="2023-02-27T00:00:00"/>
    <s v="Beans"/>
    <n v="1"/>
    <n v="1"/>
    <n v="1"/>
    <s v="Card"/>
    <s v="ASDA"/>
    <x v="1"/>
    <x v="1"/>
    <s v="MM"/>
  </r>
  <r>
    <d v="2023-02-27T00:00:00"/>
    <s v="White Cabbage"/>
    <n v="1"/>
    <n v="0.61"/>
    <n v="0.61"/>
    <s v="Card"/>
    <s v="ALDI"/>
    <x v="1"/>
    <x v="1"/>
    <s v="MM"/>
  </r>
  <r>
    <d v="2023-02-27T00:00:00"/>
    <s v="Pork Mince 5% Fat"/>
    <n v="1"/>
    <n v="2.35"/>
    <n v="2.35"/>
    <s v="Card"/>
    <s v="ALDI"/>
    <x v="7"/>
    <x v="1"/>
    <s v="MM"/>
  </r>
  <r>
    <d v="2023-02-27T00:00:00"/>
    <s v="Chicken Tights 1kg"/>
    <n v="1"/>
    <n v="2.85"/>
    <n v="2.85"/>
    <s v="Card"/>
    <s v="ALDI"/>
    <x v="7"/>
    <x v="1"/>
    <s v="MM"/>
  </r>
  <r>
    <d v="2023-02-28T00:00:00"/>
    <s v="Bus"/>
    <n v="2"/>
    <n v="1.65"/>
    <n v="3.3"/>
    <s v="Oyster Card"/>
    <s v="Tfl"/>
    <x v="11"/>
    <x v="0"/>
    <s v="AM"/>
  </r>
  <r>
    <d v="2023-02-28T00:00:00"/>
    <s v="Overground"/>
    <n v="2"/>
    <n v="1.8"/>
    <n v="3.6"/>
    <s v="Oyster Card"/>
    <s v="Tfl"/>
    <x v="79"/>
    <x v="0"/>
    <s v="AM"/>
  </r>
  <r>
    <d v="2023-02-28T00:00:00"/>
    <s v="Mai Thai Jasmine Rice"/>
    <n v="1"/>
    <n v="7"/>
    <n v="7"/>
    <s v="Card"/>
    <s v="Sainsbury's"/>
    <x v="15"/>
    <x v="1"/>
    <s v="AM"/>
  </r>
  <r>
    <d v="2023-03-01T00:00:00"/>
    <s v="Spotify"/>
    <n v="1"/>
    <n v="9.8000000000000007"/>
    <n v="9.8000000000000007"/>
    <s v="Card"/>
    <s v="Spotify"/>
    <x v="77"/>
    <x v="11"/>
    <s v="MM"/>
  </r>
  <r>
    <d v="2023-03-01T00:00:00"/>
    <s v="Bus"/>
    <n v="2"/>
    <n v="1.65"/>
    <n v="3.3"/>
    <s v="Oyster Card"/>
    <s v="Tfl"/>
    <x v="11"/>
    <x v="0"/>
    <s v="AM"/>
  </r>
  <r>
    <d v="2023-03-01T00:00:00"/>
    <s v="Overground"/>
    <n v="2"/>
    <n v="1.8"/>
    <n v="3.6"/>
    <s v="Oyster Card"/>
    <s v="Tfl"/>
    <x v="79"/>
    <x v="0"/>
    <s v="AM"/>
  </r>
  <r>
    <d v="2023-03-01T00:00:00"/>
    <s v="Egg Mayo Sandwich"/>
    <n v="1"/>
    <n v="2"/>
    <n v="2"/>
    <s v="Card"/>
    <s v="Tesco"/>
    <x v="75"/>
    <x v="1"/>
    <s v="AM"/>
  </r>
  <r>
    <d v="2023-03-01T00:00:00"/>
    <s v="Sandwich"/>
    <n v="1"/>
    <n v="1.1499999999999999"/>
    <n v="1.1499999999999999"/>
    <s v="Card"/>
    <s v="ALDI"/>
    <x v="75"/>
    <x v="1"/>
    <s v="AM"/>
  </r>
  <r>
    <d v="2023-03-01T00:00:00"/>
    <s v="Yogurt 500g"/>
    <n v="1"/>
    <n v="0.85"/>
    <n v="0.85"/>
    <s v="Card"/>
    <s v="ALDI"/>
    <x v="6"/>
    <x v="1"/>
    <s v="AM"/>
  </r>
  <r>
    <d v="2023-03-01T00:00:00"/>
    <s v="Onions"/>
    <n v="1"/>
    <n v="0.79"/>
    <n v="0.79"/>
    <s v="Card"/>
    <s v="ALDI"/>
    <x v="1"/>
    <x v="1"/>
    <s v="AM"/>
  </r>
  <r>
    <d v="2023-03-02T00:00:00"/>
    <s v="Rent"/>
    <n v="1"/>
    <n v="616.66666666666663"/>
    <n v="616.66666666666663"/>
    <s v="Card"/>
    <s v="N/A"/>
    <x v="28"/>
    <x v="8"/>
    <s v="MM"/>
  </r>
  <r>
    <d v="2023-03-02T00:00:00"/>
    <s v="Rent"/>
    <n v="1"/>
    <n v="783.33333333333337"/>
    <n v="783.33333333333337"/>
    <s v="Card"/>
    <s v="N/A"/>
    <x v="28"/>
    <x v="8"/>
    <s v="AM"/>
  </r>
  <r>
    <d v="2023-03-02T00:00:00"/>
    <s v="Bus"/>
    <n v="2"/>
    <n v="1.65"/>
    <n v="3.3"/>
    <s v="Oyster Card"/>
    <s v="Tfl"/>
    <x v="11"/>
    <x v="0"/>
    <s v="AM"/>
  </r>
  <r>
    <d v="2023-03-02T00:00:00"/>
    <s v="Overground"/>
    <n v="2"/>
    <n v="1.8"/>
    <n v="3.6"/>
    <s v="Oyster Card"/>
    <s v="Tfl"/>
    <x v="79"/>
    <x v="0"/>
    <s v="AM"/>
  </r>
  <r>
    <d v="2023-03-02T00:00:00"/>
    <s v="Bus"/>
    <n v="1"/>
    <n v="1.65"/>
    <n v="1.65"/>
    <s v="Oyster Card"/>
    <s v="Tfl"/>
    <x v="11"/>
    <x v="0"/>
    <s v="MM"/>
  </r>
  <r>
    <d v="2023-03-02T00:00:00"/>
    <s v="Tube"/>
    <n v="1"/>
    <n v="2.7"/>
    <n v="2.7"/>
    <s v="Oyster Card"/>
    <s v="Tfl"/>
    <x v="12"/>
    <x v="0"/>
    <s v="MM"/>
  </r>
  <r>
    <d v="2023-03-02T00:00:00"/>
    <s v="Tube"/>
    <n v="1"/>
    <n v="5"/>
    <n v="5"/>
    <s v="Oyster Card"/>
    <s v="Tfl"/>
    <x v="12"/>
    <x v="0"/>
    <s v="MM"/>
  </r>
  <r>
    <d v="2023-03-02T00:00:00"/>
    <s v="Lunch"/>
    <n v="1"/>
    <n v="18.989999999999998"/>
    <n v="18.989999999999998"/>
    <s v="Card"/>
    <s v="The Pheasant"/>
    <x v="17"/>
    <x v="4"/>
    <s v="MM"/>
  </r>
  <r>
    <d v="2023-03-02T00:00:00"/>
    <s v="Gift to colleague"/>
    <n v="1"/>
    <n v="10"/>
    <n v="10"/>
    <s v="Bank Transfer"/>
    <s v="N/A"/>
    <x v="58"/>
    <x v="6"/>
    <s v="MM"/>
  </r>
  <r>
    <d v="2023-03-03T00:00:00"/>
    <s v="Bus"/>
    <n v="1"/>
    <n v="1.2"/>
    <n v="1.2"/>
    <s v="Oyster Card"/>
    <s v="Tfl"/>
    <x v="11"/>
    <x v="0"/>
    <s v="AM"/>
  </r>
  <r>
    <d v="2023-03-03T00:00:00"/>
    <s v="Bus"/>
    <n v="2"/>
    <n v="1.65"/>
    <n v="3.3"/>
    <s v="Oyster Card"/>
    <s v="Tfl"/>
    <x v="11"/>
    <x v="0"/>
    <s v="MM"/>
  </r>
  <r>
    <d v="2023-03-03T00:00:00"/>
    <s v="Tube"/>
    <n v="2"/>
    <n v="2.7"/>
    <n v="5.4"/>
    <s v="Oyster Card"/>
    <s v="Tfl"/>
    <x v="12"/>
    <x v="0"/>
    <s v="MM"/>
  </r>
  <r>
    <d v="2023-03-03T00:00:00"/>
    <s v="Chocolate Mtim"/>
    <n v="1"/>
    <n v="4.75"/>
    <n v="4.75"/>
    <s v="Card"/>
    <s v="M&amp;S"/>
    <x v="10"/>
    <x v="4"/>
    <s v="MM"/>
  </r>
  <r>
    <d v="2023-03-03T00:00:00"/>
    <s v="BJ Pickled fish condiment"/>
    <n v="1"/>
    <n v="2.09"/>
    <n v="2.09"/>
    <s v="Card"/>
    <s v="Loon Fung"/>
    <x v="34"/>
    <x v="1"/>
    <s v="MM"/>
  </r>
  <r>
    <d v="2023-03-03T00:00:00"/>
    <s v="Dinner"/>
    <n v="1"/>
    <n v="17.350000000000001"/>
    <n v="17.350000000000001"/>
    <s v="Card"/>
    <s v="KFC"/>
    <x v="13"/>
    <x v="4"/>
    <s v="AM"/>
  </r>
  <r>
    <d v="2023-03-04T00:00:00"/>
    <s v="Biscuits"/>
    <n v="2"/>
    <n v="1.5"/>
    <n v="3"/>
    <s v="Card"/>
    <s v="ASDA"/>
    <x v="58"/>
    <x v="6"/>
    <s v="AM"/>
  </r>
  <r>
    <d v="2023-03-04T00:00:00"/>
    <s v="Lassi"/>
    <n v="1"/>
    <n v="1.25"/>
    <n v="1.25"/>
    <s v="Card"/>
    <s v="ASDA"/>
    <x v="3"/>
    <x v="1"/>
    <s v="AM"/>
  </r>
  <r>
    <d v="2023-03-04T00:00:00"/>
    <s v="Chillies"/>
    <n v="1"/>
    <n v="0.35"/>
    <n v="0.35"/>
    <s v="Card"/>
    <s v="ASDA"/>
    <x v="21"/>
    <x v="1"/>
    <s v="AM"/>
  </r>
  <r>
    <d v="2023-03-04T00:00:00"/>
    <s v="Lettuce"/>
    <n v="1"/>
    <n v="1.25"/>
    <n v="1.25"/>
    <s v="Card"/>
    <s v="ASDA"/>
    <x v="1"/>
    <x v="1"/>
    <s v="AM"/>
  </r>
  <r>
    <d v="2023-03-04T00:00:00"/>
    <s v="Lunch Box"/>
    <n v="1"/>
    <n v="1.5"/>
    <n v="1.5"/>
    <s v="Card"/>
    <s v="ASDA"/>
    <x v="40"/>
    <x v="9"/>
    <s v="AM"/>
  </r>
  <r>
    <d v="2023-03-04T00:00:00"/>
    <s v="Pop-nik Sweet corn"/>
    <n v="1"/>
    <n v="1.25"/>
    <n v="1.25"/>
    <s v="Card"/>
    <s v="Loon Fung"/>
    <x v="4"/>
    <x v="1"/>
    <s v="AM"/>
  </r>
  <r>
    <d v="2023-03-04T00:00:00"/>
    <s v="Firm beancurd"/>
    <n v="1"/>
    <n v="1.75"/>
    <n v="1.75"/>
    <s v="Card"/>
    <s v="Loon Fung"/>
    <x v="34"/>
    <x v="1"/>
    <s v="AM"/>
  </r>
  <r>
    <d v="2023-03-04T00:00:00"/>
    <s v="Lotus Biscoff/180G Crumb"/>
    <n v="1"/>
    <n v="2.99"/>
    <n v="2.99"/>
    <s v="Card"/>
    <s v="B&amp;M"/>
    <x v="58"/>
    <x v="6"/>
    <s v="MM"/>
  </r>
  <r>
    <d v="2023-03-04T00:00:00"/>
    <s v="Kinder Mini Fig/6pk"/>
    <n v="1"/>
    <n v="1.79"/>
    <n v="1.79"/>
    <s v="Card"/>
    <s v="B&amp;M"/>
    <x v="4"/>
    <x v="1"/>
    <s v="MM"/>
  </r>
  <r>
    <d v="2023-03-04T00:00:00"/>
    <s v="Sensations Crisps"/>
    <n v="1"/>
    <n v="1.99"/>
    <n v="1.99"/>
    <s v="Card"/>
    <s v="B&amp;M"/>
    <x v="4"/>
    <x v="1"/>
    <s v="MM"/>
  </r>
  <r>
    <d v="2023-03-04T00:00:00"/>
    <s v="Haircut"/>
    <n v="1"/>
    <n v="17"/>
    <n v="17"/>
    <s v="Cash"/>
    <s v="Instyle"/>
    <x v="24"/>
    <x v="6"/>
    <s v="AM"/>
  </r>
  <r>
    <d v="2023-03-05T00:00:00"/>
    <s v="Biscuits"/>
    <n v="2"/>
    <n v="1"/>
    <n v="2"/>
    <s v="Card"/>
    <s v="ASDA"/>
    <x v="58"/>
    <x v="6"/>
    <s v="AM"/>
  </r>
  <r>
    <d v="2023-03-05T00:00:00"/>
    <s v="Biscuits"/>
    <n v="2"/>
    <n v="1.5"/>
    <n v="3"/>
    <s v="Card"/>
    <s v="ASDA"/>
    <x v="58"/>
    <x v="6"/>
    <s v="AM"/>
  </r>
  <r>
    <d v="2023-03-05T00:00:00"/>
    <s v="Crisps"/>
    <n v="2"/>
    <n v="1.75"/>
    <n v="3.5"/>
    <s v="Card"/>
    <s v="ASDA"/>
    <x v="58"/>
    <x v="6"/>
    <s v="AM"/>
  </r>
  <r>
    <d v="2023-03-05T00:00:00"/>
    <s v="Baking Potato"/>
    <n v="1"/>
    <n v="0.23"/>
    <n v="0.23"/>
    <s v="Card"/>
    <s v="ALDI"/>
    <x v="15"/>
    <x v="1"/>
    <s v="AM"/>
  </r>
  <r>
    <d v="2023-03-05T00:00:00"/>
    <s v="Carrots 500g"/>
    <n v="1"/>
    <n v="0.28000000000000003"/>
    <n v="0.28000000000000003"/>
    <s v="Card"/>
    <s v="ALDI"/>
    <x v="1"/>
    <x v="1"/>
    <s v="AM"/>
  </r>
  <r>
    <d v="2023-03-05T00:00:00"/>
    <s v="Pork Mince 5% Fat"/>
    <n v="1"/>
    <n v="2.35"/>
    <n v="2.35"/>
    <s v="Card"/>
    <s v="ALDI"/>
    <x v="7"/>
    <x v="1"/>
    <s v="AM"/>
  </r>
  <r>
    <d v="2023-03-05T00:00:00"/>
    <s v="Borccoli 1kg"/>
    <n v="1"/>
    <n v="1.05"/>
    <n v="1.05"/>
    <s v="Card"/>
    <s v="ALDI"/>
    <x v="2"/>
    <x v="1"/>
    <s v="AM"/>
  </r>
  <r>
    <d v="2023-03-05T00:00:00"/>
    <s v="Air Ticket to Hong Kong"/>
    <n v="2"/>
    <n v="311.81"/>
    <n v="623.62"/>
    <s v="Card"/>
    <s v="British Airways"/>
    <x v="65"/>
    <x v="12"/>
    <s v="AM"/>
  </r>
  <r>
    <d v="2023-03-06T00:00:00"/>
    <s v="Bus"/>
    <n v="1"/>
    <n v="1.75"/>
    <n v="1.75"/>
    <s v="Oyster Card"/>
    <s v="Tfl"/>
    <x v="11"/>
    <x v="0"/>
    <s v="AM"/>
  </r>
  <r>
    <d v="2023-03-06T00:00:00"/>
    <s v="Overground"/>
    <n v="2"/>
    <n v="1.9"/>
    <n v="3.8"/>
    <s v="Oyster Card"/>
    <s v="Tfl"/>
    <x v="79"/>
    <x v="0"/>
    <s v="AM"/>
  </r>
  <r>
    <d v="2023-03-06T00:00:00"/>
    <s v="Bus"/>
    <n v="1"/>
    <n v="1.65"/>
    <n v="1.65"/>
    <s v="Oyster Card"/>
    <s v="Tfl"/>
    <x v="11"/>
    <x v="0"/>
    <s v="AM"/>
  </r>
  <r>
    <d v="2023-03-06T00:00:00"/>
    <s v="Bus"/>
    <n v="1"/>
    <n v="1.75"/>
    <n v="1.75"/>
    <s v="Oyster Card"/>
    <s v="Tfl"/>
    <x v="11"/>
    <x v="0"/>
    <s v="MM"/>
  </r>
  <r>
    <d v="2023-03-06T00:00:00"/>
    <s v="Tube"/>
    <n v="1"/>
    <n v="2.8"/>
    <n v="2.8"/>
    <s v="Oyster Card"/>
    <s v="Tfl"/>
    <x v="12"/>
    <x v="0"/>
    <s v="MM"/>
  </r>
  <r>
    <d v="2023-03-06T00:00:00"/>
    <s v="Tube"/>
    <n v="1"/>
    <n v="5.0999999999999996"/>
    <n v="5.0999999999999996"/>
    <s v="Oyster Card"/>
    <s v="Tfl"/>
    <x v="12"/>
    <x v="0"/>
    <s v="MM"/>
  </r>
  <r>
    <d v="2023-03-06T00:00:00"/>
    <s v="Cheese Bun"/>
    <n v="1"/>
    <n v="1"/>
    <n v="1"/>
    <s v="Card"/>
    <s v="Tesco"/>
    <x v="16"/>
    <x v="1"/>
    <s v="AM"/>
  </r>
  <r>
    <d v="2023-03-06T00:00:00"/>
    <s v="Chocolate Cookies"/>
    <n v="1"/>
    <n v="2.1800000000000002"/>
    <n v="2.1800000000000002"/>
    <s v="Card"/>
    <s v="LIDL"/>
    <x v="4"/>
    <x v="1"/>
    <s v="AM"/>
  </r>
  <r>
    <d v="2023-03-06T00:00:00"/>
    <s v="Coffee"/>
    <n v="1"/>
    <n v="1.75"/>
    <n v="1.75"/>
    <s v="Card"/>
    <s v="BaxterStorey"/>
    <x v="72"/>
    <x v="4"/>
    <s v="MM"/>
  </r>
  <r>
    <d v="2023-03-07T00:00:00"/>
    <s v="Bus"/>
    <n v="1"/>
    <n v="1.75"/>
    <n v="1.75"/>
    <s v="Oyster Card"/>
    <s v="Tfl"/>
    <x v="11"/>
    <x v="0"/>
    <s v="AM"/>
  </r>
  <r>
    <d v="2023-03-07T00:00:00"/>
    <s v="Overground"/>
    <n v="1"/>
    <n v="1.9"/>
    <n v="1.9"/>
    <s v="Oyster Card"/>
    <s v="Tfl"/>
    <x v="79"/>
    <x v="0"/>
    <s v="AM"/>
  </r>
  <r>
    <d v="2023-03-07T00:00:00"/>
    <s v="Overground"/>
    <n v="1"/>
    <n v="1.1499999999999999"/>
    <n v="1.1499999999999999"/>
    <s v="Oyster Card"/>
    <s v="Tfl"/>
    <x v="79"/>
    <x v="0"/>
    <s v="AM"/>
  </r>
  <r>
    <d v="2023-03-07T00:00:00"/>
    <s v="Tube"/>
    <n v="1"/>
    <n v="1.35"/>
    <n v="1.35"/>
    <s v="Oyster Card"/>
    <s v="Tfl"/>
    <x v="12"/>
    <x v="0"/>
    <s v="AM"/>
  </r>
  <r>
    <d v="2023-03-07T00:00:00"/>
    <s v="Coffee"/>
    <n v="1"/>
    <n v="12.7"/>
    <n v="12.7"/>
    <s v="Card"/>
    <s v="Starbucks"/>
    <x v="72"/>
    <x v="4"/>
    <s v="AM"/>
  </r>
  <r>
    <d v="2023-03-07T00:00:00"/>
    <s v="Water"/>
    <n v="1"/>
    <n v="2.59"/>
    <n v="2.59"/>
    <s v="Card"/>
    <s v="WHSmith"/>
    <x v="3"/>
    <x v="1"/>
    <s v="MM"/>
  </r>
  <r>
    <d v="2023-03-11T00:00:00"/>
    <s v="Air Ticket to London"/>
    <n v="2"/>
    <n v="210"/>
    <n v="420"/>
    <s v="Card"/>
    <s v="British Airways"/>
    <x v="65"/>
    <x v="12"/>
    <s v="AM"/>
  </r>
  <r>
    <d v="2023-03-12T00:00:00"/>
    <s v="iCloud"/>
    <n v="1"/>
    <n v="2.4900000000000002"/>
    <n v="2.4900000000000002"/>
    <s v="Card"/>
    <s v="Apple"/>
    <x v="62"/>
    <x v="11"/>
    <s v="MM"/>
  </r>
  <r>
    <d v="2023-03-15T00:00:00"/>
    <s v="Uber"/>
    <n v="1"/>
    <n v="56.95"/>
    <n v="56.95"/>
    <s v="Card"/>
    <s v="Uber"/>
    <x v="0"/>
    <x v="0"/>
    <s v="MM"/>
  </r>
  <r>
    <d v="2023-03-15T00:00:00"/>
    <s v="Bus"/>
    <n v="1"/>
    <n v="1.75"/>
    <n v="1.75"/>
    <s v="Oyster Card"/>
    <s v="Tfl"/>
    <x v="11"/>
    <x v="0"/>
    <s v="AM"/>
  </r>
  <r>
    <d v="2023-03-15T00:00:00"/>
    <s v="Overground"/>
    <n v="1"/>
    <n v="1.1499999999999999"/>
    <n v="1.1499999999999999"/>
    <s v="Oyster Card"/>
    <s v="Tfl"/>
    <x v="79"/>
    <x v="0"/>
    <s v="AM"/>
  </r>
  <r>
    <d v="2023-03-15T00:00:00"/>
    <s v="Overground"/>
    <n v="1"/>
    <n v="1.9"/>
    <n v="1.9"/>
    <s v="Oyster Card"/>
    <s v="Tfl"/>
    <x v="79"/>
    <x v="0"/>
    <s v="AM"/>
  </r>
  <r>
    <d v="2023-03-15T00:00:00"/>
    <s v="Bus"/>
    <n v="1"/>
    <n v="0.5"/>
    <n v="0.5"/>
    <s v="Oyster Card"/>
    <s v="Tfl"/>
    <x v="79"/>
    <x v="0"/>
    <s v="AM"/>
  </r>
  <r>
    <d v="2023-03-15T00:00:00"/>
    <s v="Thai Red Chicken Curry Rice"/>
    <n v="1"/>
    <n v="3.45"/>
    <n v="3.45"/>
    <s v="Card"/>
    <s v="Tesco"/>
    <x v="75"/>
    <x v="1"/>
    <s v="AM"/>
  </r>
  <r>
    <d v="2023-03-16T00:00:00"/>
    <s v="Internet"/>
    <n v="1"/>
    <n v="35"/>
    <n v="35"/>
    <s v="Card"/>
    <s v="Hyperoptic"/>
    <x v="42"/>
    <x v="7"/>
    <s v="MM"/>
  </r>
  <r>
    <d v="2023-03-16T00:00:00"/>
    <s v="Bus"/>
    <n v="1"/>
    <n v="1.75"/>
    <n v="1.75"/>
    <s v="Oyster Card"/>
    <s v="Tfl"/>
    <x v="11"/>
    <x v="0"/>
    <s v="AM"/>
  </r>
  <r>
    <d v="2023-03-16T00:00:00"/>
    <s v="Overground"/>
    <n v="2"/>
    <n v="1.9"/>
    <n v="3.8"/>
    <s v="Oyster Card"/>
    <s v="Tfl"/>
    <x v="79"/>
    <x v="0"/>
    <s v="AM"/>
  </r>
  <r>
    <d v="2023-03-16T00:00:00"/>
    <s v="Bus"/>
    <n v="1"/>
    <n v="1.65"/>
    <n v="1.65"/>
    <s v="Oyster Card"/>
    <s v="Tfl"/>
    <x v="11"/>
    <x v="0"/>
    <s v="AM"/>
  </r>
  <r>
    <d v="2023-03-16T00:00:00"/>
    <s v="Chicken Jalfrezi"/>
    <n v="1"/>
    <n v="3.45"/>
    <n v="3.45"/>
    <s v="Card"/>
    <s v="Tesco"/>
    <x v="75"/>
    <x v="1"/>
    <s v="AM"/>
  </r>
  <r>
    <d v="2023-03-16T00:00:00"/>
    <s v="Vo5 Conditioner"/>
    <n v="2"/>
    <n v="1"/>
    <n v="2"/>
    <s v="Card"/>
    <s v="Wilko"/>
    <x v="8"/>
    <x v="3"/>
    <s v="MM"/>
  </r>
  <r>
    <d v="2023-03-16T00:00:00"/>
    <s v="Cheese"/>
    <n v="1"/>
    <n v="1.6"/>
    <n v="1.6"/>
    <s v="Card"/>
    <s v="ASDA"/>
    <x v="6"/>
    <x v="1"/>
    <s v="MM"/>
  </r>
  <r>
    <d v="2023-03-16T00:00:00"/>
    <s v="UHT Milk"/>
    <n v="1"/>
    <n v="1.1499999999999999"/>
    <n v="1.1499999999999999"/>
    <s v="Card"/>
    <s v="ASDA"/>
    <x v="6"/>
    <x v="1"/>
    <s v="MM"/>
  </r>
  <r>
    <d v="2023-03-16T00:00:00"/>
    <s v="Mushrooms Chestnut"/>
    <n v="1"/>
    <n v="0.95"/>
    <n v="0.95"/>
    <s v="Card"/>
    <s v="ALDI"/>
    <x v="1"/>
    <x v="1"/>
    <s v="MM"/>
  </r>
  <r>
    <d v="2023-03-16T00:00:00"/>
    <s v="Juice Orange 1L"/>
    <n v="1"/>
    <n v="0.85"/>
    <n v="0.85"/>
    <s v="Card"/>
    <s v="ALDI"/>
    <x v="3"/>
    <x v="1"/>
    <s v="MM"/>
  </r>
  <r>
    <d v="2023-03-16T00:00:00"/>
    <s v="Iceberg lettuce"/>
    <n v="1"/>
    <n v="0.65"/>
    <n v="0.65"/>
    <s v="Card"/>
    <s v="ALDI"/>
    <x v="1"/>
    <x v="1"/>
    <s v="MM"/>
  </r>
  <r>
    <d v="2023-03-16T00:00:00"/>
    <s v="Shallots"/>
    <n v="1"/>
    <n v="0.99"/>
    <n v="0.99"/>
    <s v="Card"/>
    <s v="ALDI"/>
    <x v="1"/>
    <x v="1"/>
    <s v="MM"/>
  </r>
  <r>
    <d v="2023-03-16T00:00:00"/>
    <s v="Crispy Leaf Salad"/>
    <n v="1"/>
    <n v="0.6"/>
    <n v="0.6"/>
    <s v="Card"/>
    <s v="ALDI"/>
    <x v="1"/>
    <x v="1"/>
    <s v="MM"/>
  </r>
  <r>
    <d v="2023-03-16T00:00:00"/>
    <s v="Mixed Leaf Salad"/>
    <n v="1"/>
    <n v="0.6"/>
    <n v="0.6"/>
    <s v="Card"/>
    <s v="ALDI"/>
    <x v="1"/>
    <x v="1"/>
    <s v="MM"/>
  </r>
  <r>
    <d v="2023-03-16T00:00:00"/>
    <s v="Crème fraiche"/>
    <n v="1"/>
    <n v="1.05"/>
    <n v="1.05"/>
    <s v="Card"/>
    <s v="ALDI"/>
    <x v="6"/>
    <x v="1"/>
    <s v="MM"/>
  </r>
  <r>
    <d v="2023-03-16T00:00:00"/>
    <s v="Grapes White"/>
    <n v="1"/>
    <n v="1.79"/>
    <n v="1.79"/>
    <s v="Card"/>
    <s v="ALDI"/>
    <x v="19"/>
    <x v="1"/>
    <s v="MM"/>
  </r>
  <r>
    <d v="2023-03-16T00:00:00"/>
    <s v="Pork Shldr Stks"/>
    <n v="1"/>
    <n v="3.79"/>
    <n v="3.79"/>
    <s v="Card"/>
    <s v="ALDI"/>
    <x v="7"/>
    <x v="1"/>
    <s v="MM"/>
  </r>
  <r>
    <d v="2023-03-16T00:00:00"/>
    <s v="E/E Baby Plum"/>
    <n v="1"/>
    <n v="0.69"/>
    <n v="0.69"/>
    <s v="Card"/>
    <s v="ALDI"/>
    <x v="1"/>
    <x v="1"/>
    <s v="MM"/>
  </r>
  <r>
    <d v="2023-03-16T00:00:00"/>
    <s v="Seafood Sticks"/>
    <n v="1"/>
    <n v="0.89"/>
    <n v="0.89"/>
    <s v="Card"/>
    <s v="ALDI"/>
    <x v="2"/>
    <x v="1"/>
    <s v="MM"/>
  </r>
  <r>
    <d v="2023-03-16T00:00:00"/>
    <s v="Lemons"/>
    <n v="1"/>
    <n v="0.55000000000000004"/>
    <n v="0.55000000000000004"/>
    <s v="Card"/>
    <s v="ALDI"/>
    <x v="19"/>
    <x v="1"/>
    <s v="MM"/>
  </r>
  <r>
    <d v="2023-03-17T00:00:00"/>
    <s v="Bus"/>
    <n v="1"/>
    <n v="1.75"/>
    <n v="1.75"/>
    <s v="Oyster Card"/>
    <s v="Tfl"/>
    <x v="11"/>
    <x v="0"/>
    <s v="AM"/>
  </r>
  <r>
    <d v="2023-03-17T00:00:00"/>
    <s v="Overground"/>
    <n v="2"/>
    <n v="1.9"/>
    <n v="3.8"/>
    <s v="Oyster Card"/>
    <s v="Tfl"/>
    <x v="79"/>
    <x v="0"/>
    <s v="AM"/>
  </r>
  <r>
    <d v="2023-03-17T00:00:00"/>
    <s v="Bus"/>
    <n v="1"/>
    <n v="1.65"/>
    <n v="1.65"/>
    <s v="Oyster Card"/>
    <s v="Tfl"/>
    <x v="11"/>
    <x v="0"/>
    <s v="AM"/>
  </r>
  <r>
    <d v="2023-03-17T00:00:00"/>
    <s v="Thai Green Chicken Curry Rice"/>
    <n v="1"/>
    <n v="3.45"/>
    <n v="3.45"/>
    <s v="Card"/>
    <s v="Tesco"/>
    <x v="75"/>
    <x v="1"/>
    <s v="AM"/>
  </r>
  <r>
    <d v="2023-03-17T00:00:00"/>
    <s v="Bread White"/>
    <n v="1"/>
    <n v="1.4"/>
    <n v="1.4"/>
    <s v="Card"/>
    <s v="ALDI"/>
    <x v="6"/>
    <x v="1"/>
    <s v="MM"/>
  </r>
  <r>
    <d v="2023-03-17T00:00:00"/>
    <s v="Pasta &amp; Sauce"/>
    <n v="1"/>
    <n v="0.45"/>
    <n v="0.45"/>
    <s v="Card"/>
    <s v="ALDI"/>
    <x v="29"/>
    <x v="1"/>
    <s v="MM"/>
  </r>
  <r>
    <d v="2023-03-17T00:00:00"/>
    <s v="Pork Belly Slices"/>
    <n v="1"/>
    <n v="2.99"/>
    <n v="2.99"/>
    <s v="Card"/>
    <s v="ALDI"/>
    <x v="7"/>
    <x v="1"/>
    <s v="MM"/>
  </r>
  <r>
    <d v="2023-03-17T00:00:00"/>
    <s v="Milk UHT Semi Skim"/>
    <n v="1"/>
    <n v="0.95"/>
    <n v="0.95"/>
    <s v="Card"/>
    <s v="ALDI"/>
    <x v="6"/>
    <x v="1"/>
    <s v="MM"/>
  </r>
  <r>
    <d v="2023-03-17T00:00:00"/>
    <s v="Pasta &amp; Sauce"/>
    <n v="2"/>
    <n v="1"/>
    <n v="2"/>
    <s v="Card"/>
    <s v="ASDA"/>
    <x v="29"/>
    <x v="1"/>
    <s v="MM"/>
  </r>
  <r>
    <d v="2023-03-17T00:00:00"/>
    <s v="Femcare"/>
    <n v="1"/>
    <n v="2.75"/>
    <n v="2.75"/>
    <s v="Card"/>
    <s v="ASDA"/>
    <x v="8"/>
    <x v="3"/>
    <s v="MM"/>
  </r>
  <r>
    <d v="2023-03-17T00:00:00"/>
    <s v="Donut"/>
    <n v="1"/>
    <n v="1"/>
    <n v="1"/>
    <s v="Card"/>
    <s v="ASDA"/>
    <x v="16"/>
    <x v="1"/>
    <s v="MM"/>
  </r>
  <r>
    <d v="2023-03-17T00:00:00"/>
    <s v="Figo Taro Fishball 200g"/>
    <n v="1"/>
    <n v="1.85"/>
    <n v="1.85"/>
    <s v="Card"/>
    <s v="Loon Fung"/>
    <x v="2"/>
    <x v="1"/>
    <s v="MM"/>
  </r>
  <r>
    <d v="2023-03-17T00:00:00"/>
    <s v="ICV Gui Lin Rice Vermicel"/>
    <n v="1"/>
    <n v="1.45"/>
    <n v="1.45"/>
    <s v="Card"/>
    <s v="Loon Fung"/>
    <x v="15"/>
    <x v="1"/>
    <s v="MM"/>
  </r>
  <r>
    <d v="2023-03-17T00:00:00"/>
    <s v="FW Sweet Potato Vermicelli"/>
    <n v="1"/>
    <n v="2.29"/>
    <n v="2.29"/>
    <s v="Card"/>
    <s v="Loon Fung"/>
    <x v="15"/>
    <x v="1"/>
    <s v="MM"/>
  </r>
  <r>
    <d v="2023-03-17T00:00:00"/>
    <s v="Figo C/Fish Ball 200g"/>
    <n v="1"/>
    <n v="2.19"/>
    <n v="2.19"/>
    <s v="Card"/>
    <s v="Loon Fung"/>
    <x v="2"/>
    <x v="1"/>
    <s v="MM"/>
  </r>
  <r>
    <d v="2023-03-18T00:00:00"/>
    <s v="Tube"/>
    <n v="2"/>
    <n v="2.1"/>
    <n v="4.2"/>
    <s v="Oyster Card"/>
    <s v="Tfl"/>
    <x v="12"/>
    <x v="0"/>
    <s v="AM"/>
  </r>
  <r>
    <d v="2023-03-18T00:00:00"/>
    <s v="Tube"/>
    <n v="2"/>
    <n v="2.1"/>
    <n v="4.2"/>
    <s v="Oyster Card"/>
    <s v="Tfl"/>
    <x v="12"/>
    <x v="0"/>
    <s v="MM"/>
  </r>
  <r>
    <d v="2023-03-18T00:00:00"/>
    <s v="Coffee"/>
    <n v="1"/>
    <n v="3.85"/>
    <n v="3.85"/>
    <s v="Card"/>
    <s v="Costa"/>
    <x v="72"/>
    <x v="4"/>
    <s v="MM"/>
  </r>
  <r>
    <d v="2023-03-18T00:00:00"/>
    <s v="Dinner"/>
    <n v="1"/>
    <n v="33.92"/>
    <n v="33.92"/>
    <s v="Card"/>
    <s v="Bella Italia"/>
    <x v="17"/>
    <x v="4"/>
    <s v="AM"/>
  </r>
  <r>
    <d v="2023-03-19T00:00:00"/>
    <s v="Breakfast"/>
    <n v="1"/>
    <n v="7.68"/>
    <n v="7.68"/>
    <s v="Card"/>
    <s v="McDonalds"/>
    <x v="13"/>
    <x v="4"/>
    <s v="MM"/>
  </r>
  <r>
    <d v="2023-03-20T00:00:00"/>
    <s v="Shampoo"/>
    <n v="3"/>
    <n v="7.1933333333333325"/>
    <n v="21.58"/>
    <s v="Card"/>
    <s v="Sephora"/>
    <x v="8"/>
    <x v="3"/>
    <s v="MM"/>
  </r>
  <r>
    <d v="2023-03-20T00:00:00"/>
    <s v="Bus"/>
    <n v="1"/>
    <n v="1.75"/>
    <n v="1.75"/>
    <s v="Oyster Card"/>
    <s v="Tfl"/>
    <x v="11"/>
    <x v="0"/>
    <s v="AM"/>
  </r>
  <r>
    <d v="2023-03-20T00:00:00"/>
    <s v="Overground"/>
    <n v="2"/>
    <n v="1.9"/>
    <n v="3.8"/>
    <s v="Oyster Card"/>
    <s v="Tfl"/>
    <x v="79"/>
    <x v="0"/>
    <s v="AM"/>
  </r>
  <r>
    <d v="2023-03-20T00:00:00"/>
    <s v="Thai Red Chicken Curry Rice"/>
    <n v="1"/>
    <n v="3.45"/>
    <n v="3.45"/>
    <s v="Card"/>
    <s v="Tesco"/>
    <x v="75"/>
    <x v="1"/>
    <s v="AM"/>
  </r>
  <r>
    <d v="2023-03-21T00:00:00"/>
    <s v="Bus"/>
    <n v="2"/>
    <n v="1.7"/>
    <n v="3.4"/>
    <s v="Oyster Card"/>
    <s v="Tfl"/>
    <x v="11"/>
    <x v="0"/>
    <s v="AM"/>
  </r>
  <r>
    <d v="2023-03-21T00:00:00"/>
    <s v="Overground"/>
    <n v="2"/>
    <n v="1.9"/>
    <n v="3.8"/>
    <s v="Oyster Card"/>
    <s v="Tfl"/>
    <x v="79"/>
    <x v="0"/>
    <s v="AM"/>
  </r>
  <r>
    <d v="2023-03-21T00:00:00"/>
    <s v="Tube"/>
    <n v="2"/>
    <n v="5.0999999999999996"/>
    <n v="10.199999999999999"/>
    <s v="Oyster Card"/>
    <s v="Tfl"/>
    <x v="12"/>
    <x v="0"/>
    <s v="MM"/>
  </r>
  <r>
    <d v="2023-03-21T00:00:00"/>
    <s v="Crisps Belight 6pk"/>
    <n v="1"/>
    <n v="1.1499999999999999"/>
    <n v="1.1499999999999999"/>
    <s v="Card"/>
    <s v="ALDI"/>
    <x v="4"/>
    <x v="1"/>
    <s v="AM"/>
  </r>
  <r>
    <d v="2023-03-21T00:00:00"/>
    <s v="Aubergine Loose"/>
    <n v="1"/>
    <n v="0.85"/>
    <n v="0.85"/>
    <s v="Card"/>
    <s v="ALDI"/>
    <x v="1"/>
    <x v="1"/>
    <s v="AM"/>
  </r>
  <r>
    <d v="2023-03-21T00:00:00"/>
    <s v="Digestives Milk"/>
    <n v="1"/>
    <n v="0.59"/>
    <n v="0.59"/>
    <s v="Card"/>
    <s v="ALDI"/>
    <x v="4"/>
    <x v="1"/>
    <s v="AM"/>
  </r>
  <r>
    <d v="2023-03-21T00:00:00"/>
    <s v="Pork Mince 5% Fat"/>
    <n v="1"/>
    <n v="2.35"/>
    <n v="2.35"/>
    <s v="Card"/>
    <s v="ALDI"/>
    <x v="7"/>
    <x v="1"/>
    <s v="AM"/>
  </r>
  <r>
    <d v="2023-03-21T00:00:00"/>
    <s v="Chicken Minis 500g"/>
    <n v="1"/>
    <n v="4.1500000000000004"/>
    <n v="4.1500000000000004"/>
    <s v="Card"/>
    <s v="ALDI"/>
    <x v="7"/>
    <x v="1"/>
    <s v="AM"/>
  </r>
  <r>
    <d v="2023-03-21T00:00:00"/>
    <s v="Apples mini"/>
    <n v="1"/>
    <n v="0.95"/>
    <n v="0.95"/>
    <s v="Card"/>
    <s v="ALDI"/>
    <x v="19"/>
    <x v="1"/>
    <s v="AM"/>
  </r>
  <r>
    <d v="2023-03-22T00:00:00"/>
    <s v="Bus"/>
    <n v="2"/>
    <n v="1.7"/>
    <n v="3.4"/>
    <s v="Oyster Card"/>
    <s v="Tfl"/>
    <x v="11"/>
    <x v="0"/>
    <s v="AM"/>
  </r>
  <r>
    <d v="2023-03-22T00:00:00"/>
    <s v="Overground"/>
    <n v="2"/>
    <n v="1.9"/>
    <n v="3.8"/>
    <s v="Oyster Card"/>
    <s v="Tfl"/>
    <x v="79"/>
    <x v="0"/>
    <s v="AM"/>
  </r>
  <r>
    <d v="2023-03-22T00:00:00"/>
    <s v="Tube"/>
    <n v="2"/>
    <n v="5.0999999999999996"/>
    <n v="10.199999999999999"/>
    <s v="Oyster Card"/>
    <s v="Tfl"/>
    <x v="12"/>
    <x v="0"/>
    <s v="MM"/>
  </r>
  <r>
    <d v="2023-03-22T00:00:00"/>
    <s v="Chilli powder"/>
    <n v="1"/>
    <n v="0.79"/>
    <n v="0.79"/>
    <s v="Card"/>
    <s v="LIDL"/>
    <x v="21"/>
    <x v="1"/>
    <s v="AM"/>
  </r>
  <r>
    <d v="2023-03-22T00:00:00"/>
    <s v="Chocolate Cookies"/>
    <n v="2"/>
    <n v="1.0900000000000001"/>
    <n v="2.1800000000000002"/>
    <s v="Card"/>
    <s v="LIDL"/>
    <x v="4"/>
    <x v="1"/>
    <s v="AM"/>
  </r>
  <r>
    <d v="2023-03-22T00:00:00"/>
    <s v="Crunchy Granola"/>
    <n v="1"/>
    <n v="1.85"/>
    <n v="1.85"/>
    <s v="Card"/>
    <s v="LIDL"/>
    <x v="6"/>
    <x v="1"/>
    <s v="AM"/>
  </r>
  <r>
    <d v="2023-03-23T00:00:00"/>
    <s v="Bus"/>
    <n v="2"/>
    <n v="1.7"/>
    <n v="3.4"/>
    <s v="Oyster Card"/>
    <s v="Tfl"/>
    <x v="11"/>
    <x v="0"/>
    <s v="AM"/>
  </r>
  <r>
    <d v="2023-03-23T00:00:00"/>
    <s v="Overground"/>
    <n v="2"/>
    <n v="1.9"/>
    <n v="3.8"/>
    <s v="Oyster Card"/>
    <s v="Tfl"/>
    <x v="79"/>
    <x v="0"/>
    <s v="AM"/>
  </r>
  <r>
    <d v="2023-03-23T00:00:00"/>
    <s v="Lamb Rogan Josh With Pilau Rice"/>
    <n v="1"/>
    <n v="3.45"/>
    <n v="3.45"/>
    <s v="Card"/>
    <s v="Tesco"/>
    <x v="75"/>
    <x v="1"/>
    <s v="AM"/>
  </r>
  <r>
    <d v="2023-03-23T00:00:00"/>
    <s v="Garlic"/>
    <n v="1"/>
    <n v="2"/>
    <n v="2"/>
    <s v="Card"/>
    <s v="ASDA"/>
    <x v="34"/>
    <x v="1"/>
    <s v="MM"/>
  </r>
  <r>
    <d v="2023-03-23T00:00:00"/>
    <s v="Grapes"/>
    <n v="2"/>
    <n v="1.3"/>
    <n v="2.6"/>
    <s v="Card"/>
    <s v="ASDA"/>
    <x v="19"/>
    <x v="1"/>
    <s v="MM"/>
  </r>
  <r>
    <d v="2023-03-23T00:00:00"/>
    <s v="Eggs"/>
    <n v="1"/>
    <n v="2.4500000000000002"/>
    <n v="2.4500000000000002"/>
    <s v="Card"/>
    <s v="ASDA"/>
    <x v="6"/>
    <x v="1"/>
    <s v="MM"/>
  </r>
  <r>
    <d v="2023-03-23T00:00:00"/>
    <s v="Mirror LED"/>
    <n v="1"/>
    <n v="12.99"/>
    <n v="12.99"/>
    <s v="Card"/>
    <s v="ALDI"/>
    <x v="39"/>
    <x v="9"/>
    <s v="MM"/>
  </r>
  <r>
    <d v="2023-03-23T00:00:00"/>
    <s v="Ginger"/>
    <n v="1"/>
    <n v="0.69"/>
    <n v="0.69"/>
    <s v="Card"/>
    <s v="ALDI"/>
    <x v="21"/>
    <x v="1"/>
    <s v="MM"/>
  </r>
  <r>
    <d v="2023-03-23T00:00:00"/>
    <s v="Bacon Smoked"/>
    <n v="1"/>
    <n v="1.95"/>
    <n v="1.95"/>
    <s v="Card"/>
    <s v="ALDI"/>
    <x v="7"/>
    <x v="1"/>
    <s v="MM"/>
  </r>
  <r>
    <d v="2023-03-23T00:00:00"/>
    <s v="Mushrooms Chestnut"/>
    <n v="1"/>
    <n v="0.95"/>
    <n v="0.95"/>
    <s v="Card"/>
    <s v="ALDI"/>
    <x v="1"/>
    <x v="1"/>
    <s v="MM"/>
  </r>
  <r>
    <d v="2023-03-23T00:00:00"/>
    <s v="Lemons"/>
    <n v="1"/>
    <n v="0.55000000000000004"/>
    <n v="0.55000000000000004"/>
    <s v="Card"/>
    <s v="ALDI"/>
    <x v="19"/>
    <x v="1"/>
    <s v="MM"/>
  </r>
  <r>
    <d v="2023-03-23T00:00:00"/>
    <s v="Breakfast Muffin"/>
    <n v="1"/>
    <n v="0.74"/>
    <n v="0.74"/>
    <s v="Card"/>
    <s v="ALDI"/>
    <x v="75"/>
    <x v="1"/>
    <s v="MM"/>
  </r>
  <r>
    <d v="2023-03-24T00:00:00"/>
    <s v="Sim card"/>
    <n v="1"/>
    <n v="10"/>
    <n v="10"/>
    <s v="Card"/>
    <s v="Voxi"/>
    <x v="26"/>
    <x v="7"/>
    <s v="AM"/>
  </r>
  <r>
    <d v="2023-03-24T00:00:00"/>
    <s v="Sim card"/>
    <n v="1"/>
    <n v="10"/>
    <n v="10"/>
    <s v="Card"/>
    <s v="O2"/>
    <x v="26"/>
    <x v="7"/>
    <s v="MM"/>
  </r>
  <r>
    <d v="2023-03-24T00:00:00"/>
    <s v="Overground"/>
    <n v="1"/>
    <n v="1.9"/>
    <n v="1.9"/>
    <s v="Oyster Card"/>
    <s v="Tfl"/>
    <x v="79"/>
    <x v="0"/>
    <s v="AM"/>
  </r>
  <r>
    <d v="2023-03-24T00:00:00"/>
    <s v="Overground"/>
    <n v="1"/>
    <n v="2.8"/>
    <n v="2.8"/>
    <s v="Oyster Card"/>
    <s v="Tfl"/>
    <x v="79"/>
    <x v="0"/>
    <s v="AM"/>
  </r>
  <r>
    <d v="2023-03-24T00:00:00"/>
    <s v="Bus"/>
    <n v="1"/>
    <n v="1.75"/>
    <n v="1.75"/>
    <s v="Oyster Card"/>
    <s v="Tfl"/>
    <x v="11"/>
    <x v="0"/>
    <s v="AM"/>
  </r>
  <r>
    <d v="2023-03-24T00:00:00"/>
    <s v="Bus"/>
    <n v="2"/>
    <n v="1.75"/>
    <n v="3.5"/>
    <s v="Oyster Card"/>
    <s v="Tfl"/>
    <x v="11"/>
    <x v="0"/>
    <s v="MM"/>
  </r>
  <r>
    <d v="2023-03-24T00:00:00"/>
    <s v="Dinner"/>
    <n v="1"/>
    <n v="21"/>
    <n v="21"/>
    <s v="Card"/>
    <s v="ThaiExpress"/>
    <x v="38"/>
    <x v="4"/>
    <s v="MM"/>
  </r>
  <r>
    <d v="2023-03-24T00:00:00"/>
    <s v="Bubble Tea"/>
    <n v="1"/>
    <n v="4.2"/>
    <n v="4.2"/>
    <s v="Card"/>
    <s v="Tea for U"/>
    <x v="10"/>
    <x v="4"/>
    <s v="MM"/>
  </r>
  <r>
    <d v="2023-03-25T00:00:00"/>
    <s v="Tube"/>
    <n v="2"/>
    <n v="2.1"/>
    <n v="4.2"/>
    <s v="Oyster Card"/>
    <s v="Tfl"/>
    <x v="12"/>
    <x v="0"/>
    <s v="AM"/>
  </r>
  <r>
    <d v="2023-03-25T00:00:00"/>
    <s v="Tube"/>
    <n v="2"/>
    <n v="2.1"/>
    <n v="4.2"/>
    <s v="Oyster Card"/>
    <s v="Tfl"/>
    <x v="12"/>
    <x v="0"/>
    <s v="MM"/>
  </r>
  <r>
    <d v="2023-03-25T00:00:00"/>
    <s v="Coffee"/>
    <n v="1"/>
    <n v="3.3"/>
    <n v="3.3"/>
    <s v="Card"/>
    <s v="Pret A Manger"/>
    <x v="72"/>
    <x v="4"/>
    <s v="MM"/>
  </r>
  <r>
    <d v="2023-03-25T00:00:00"/>
    <s v="Lunch"/>
    <n v="1"/>
    <n v="38.020000000000003"/>
    <n v="38.020000000000003"/>
    <s v="Card"/>
    <s v="Bone Daddies"/>
    <x v="59"/>
    <x v="4"/>
    <s v="AM"/>
  </r>
  <r>
    <d v="2023-03-25T00:00:00"/>
    <s v="Cake"/>
    <n v="1"/>
    <n v="12.6"/>
    <n v="12.6"/>
    <s v="Card"/>
    <s v="Kova Patisseri"/>
    <x v="10"/>
    <x v="4"/>
    <s v="MM"/>
  </r>
  <r>
    <d v="2023-03-25T00:00:00"/>
    <s v="Nong Shim Ramyun"/>
    <n v="1"/>
    <n v="5"/>
    <n v="5"/>
    <s v="Card"/>
    <s v="Sainsbury's"/>
    <x v="29"/>
    <x v="1"/>
    <s v="MM"/>
  </r>
  <r>
    <d v="2023-03-25T00:00:00"/>
    <s v="Dessert Pudding"/>
    <n v="1"/>
    <n v="1.2"/>
    <n v="1.2"/>
    <s v="Card"/>
    <s v="ASDA"/>
    <x v="10"/>
    <x v="4"/>
    <s v="AM"/>
  </r>
  <r>
    <d v="2023-03-25T00:00:00"/>
    <s v="Toothpaste"/>
    <n v="1"/>
    <n v="0.98"/>
    <n v="0.98"/>
    <s v="Card"/>
    <s v="ASDA"/>
    <x v="8"/>
    <x v="3"/>
    <s v="AM"/>
  </r>
  <r>
    <d v="2023-03-25T00:00:00"/>
    <s v="Chicken"/>
    <n v="1"/>
    <n v="3.4"/>
    <n v="3.4"/>
    <s v="Card"/>
    <s v="ASDA"/>
    <x v="7"/>
    <x v="1"/>
    <s v="AM"/>
  </r>
  <r>
    <d v="2023-03-25T00:00:00"/>
    <s v="Ginger Paste"/>
    <n v="1"/>
    <n v="0.75"/>
    <n v="0.75"/>
    <s v="Card"/>
    <s v="ASDA"/>
    <x v="21"/>
    <x v="1"/>
    <s v="AM"/>
  </r>
  <r>
    <d v="2023-03-27T00:00:00"/>
    <s v="Council tax"/>
    <n v="1"/>
    <n v="147"/>
    <n v="147"/>
    <s v="Card"/>
    <s v="Council"/>
    <x v="69"/>
    <x v="7"/>
    <s v="MM"/>
  </r>
  <r>
    <d v="2023-03-27T00:00:00"/>
    <s v="Bus"/>
    <n v="2"/>
    <n v="1.7"/>
    <n v="3.4"/>
    <s v="Oyster Card"/>
    <s v="Tfl"/>
    <x v="11"/>
    <x v="0"/>
    <s v="AM"/>
  </r>
  <r>
    <d v="2023-03-27T00:00:00"/>
    <s v="Overground"/>
    <n v="2"/>
    <n v="1.9"/>
    <n v="3.8"/>
    <s v="Oyster Card"/>
    <s v="Tfl"/>
    <x v="79"/>
    <x v="0"/>
    <s v="AM"/>
  </r>
  <r>
    <d v="2023-03-27T00:00:00"/>
    <s v="Bus"/>
    <n v="2"/>
    <n v="1.75"/>
    <n v="3.5"/>
    <s v="Oyster Card"/>
    <s v="Tfl"/>
    <x v="11"/>
    <x v="0"/>
    <s v="MM"/>
  </r>
  <r>
    <d v="2023-03-27T00:00:00"/>
    <s v="Tube"/>
    <n v="2"/>
    <n v="2.8"/>
    <n v="5.6"/>
    <s v="Oyster Card"/>
    <s v="Tfl"/>
    <x v="12"/>
    <x v="0"/>
    <s v="MM"/>
  </r>
  <r>
    <d v="2023-03-27T00:00:00"/>
    <s v="Coffee"/>
    <n v="1"/>
    <n v="1.75"/>
    <n v="1.75"/>
    <s v="Card"/>
    <s v="BaxterStorey"/>
    <x v="72"/>
    <x v="4"/>
    <s v="MM"/>
  </r>
  <r>
    <d v="2023-03-28T00:00:00"/>
    <s v="Bus"/>
    <n v="2"/>
    <n v="1.7"/>
    <n v="3.4"/>
    <s v="Oyster Card"/>
    <s v="Tfl"/>
    <x v="11"/>
    <x v="0"/>
    <s v="AM"/>
  </r>
  <r>
    <d v="2023-03-28T00:00:00"/>
    <s v="Overground"/>
    <n v="2"/>
    <n v="1.9"/>
    <n v="3.8"/>
    <s v="Oyster Card"/>
    <s v="Tfl"/>
    <x v="79"/>
    <x v="0"/>
    <s v="AM"/>
  </r>
  <r>
    <d v="2023-03-28T00:00:00"/>
    <s v="Dinner"/>
    <n v="1"/>
    <n v="19.48"/>
    <n v="19.48"/>
    <s v="Card"/>
    <s v="Domino's"/>
    <x v="13"/>
    <x v="4"/>
    <s v="MM"/>
  </r>
  <r>
    <d v="2023-03-29T00:00:00"/>
    <s v="Bus"/>
    <n v="2"/>
    <n v="1.7"/>
    <n v="3.4"/>
    <s v="Oyster Card"/>
    <s v="Tfl"/>
    <x v="11"/>
    <x v="0"/>
    <s v="AM"/>
  </r>
  <r>
    <d v="2023-03-29T00:00:00"/>
    <s v="Overground"/>
    <n v="2"/>
    <n v="1.9"/>
    <n v="3.8"/>
    <s v="Oyster Card"/>
    <s v="Tfl"/>
    <x v="79"/>
    <x v="0"/>
    <s v="AM"/>
  </r>
  <r>
    <d v="2023-03-29T00:00:00"/>
    <s v="Thai Green Chicken Curry Rice"/>
    <n v="1"/>
    <n v="3.45"/>
    <n v="3.45"/>
    <s v="Card"/>
    <s v="Tesco"/>
    <x v="75"/>
    <x v="1"/>
    <s v="AM"/>
  </r>
  <r>
    <d v="2023-03-29T00:00:00"/>
    <s v="Tube"/>
    <n v="1"/>
    <n v="5.0999999999999996"/>
    <n v="5.0999999999999996"/>
    <s v="Oyster Card"/>
    <s v="Tfl"/>
    <x v="12"/>
    <x v="0"/>
    <s v="MM"/>
  </r>
  <r>
    <d v="2023-03-29T00:00:00"/>
    <s v="Tube"/>
    <n v="1"/>
    <n v="2.2999999999999998"/>
    <n v="2.2999999999999998"/>
    <s v="Oyster Card"/>
    <s v="Tfl"/>
    <x v="12"/>
    <x v="0"/>
    <s v="MM"/>
  </r>
  <r>
    <d v="2023-03-29T00:00:00"/>
    <s v="Juice Orange 1L"/>
    <n v="1"/>
    <n v="0.85"/>
    <n v="0.85"/>
    <s v="Card"/>
    <s v="ALDI"/>
    <x v="3"/>
    <x v="1"/>
    <s v="MM"/>
  </r>
  <r>
    <d v="2023-03-29T00:00:00"/>
    <s v="Iceberg lettuce"/>
    <n v="1"/>
    <n v="0.7"/>
    <n v="0.7"/>
    <s v="Card"/>
    <s v="ALDI"/>
    <x v="1"/>
    <x v="1"/>
    <s v="MM"/>
  </r>
  <r>
    <d v="2023-03-29T00:00:00"/>
    <s v="Chicken Thighs 1kg"/>
    <n v="1"/>
    <n v="2.85"/>
    <n v="2.85"/>
    <s v="Card"/>
    <s v="ALDI"/>
    <x v="7"/>
    <x v="1"/>
    <s v="MM"/>
  </r>
  <r>
    <d v="2023-03-29T00:00:00"/>
    <s v="Yogurt"/>
    <n v="1"/>
    <n v="1.8"/>
    <n v="1.8"/>
    <s v="Card"/>
    <s v="ASDA"/>
    <x v="6"/>
    <x v="1"/>
    <s v="MM"/>
  </r>
  <r>
    <d v="2023-03-29T00:00:00"/>
    <s v="Fine beans"/>
    <n v="1"/>
    <n v="1"/>
    <n v="1"/>
    <s v="Card"/>
    <s v="ASDA"/>
    <x v="1"/>
    <x v="1"/>
    <s v="MM"/>
  </r>
  <r>
    <d v="2023-03-29T00:00:00"/>
    <s v="Kindle"/>
    <n v="1"/>
    <n v="60"/>
    <n v="60"/>
    <s v="Card"/>
    <s v="Amazon"/>
    <x v="23"/>
    <x v="6"/>
    <s v="MM"/>
  </r>
  <r>
    <d v="2023-03-29T00:00:00"/>
    <s v="Coffee"/>
    <n v="1"/>
    <n v="1.75"/>
    <n v="1.75"/>
    <s v="Card"/>
    <s v="BaxterStorey"/>
    <x v="72"/>
    <x v="4"/>
    <s v="MM"/>
  </r>
  <r>
    <d v="2023-03-30T00:00:00"/>
    <s v="Bus"/>
    <n v="2"/>
    <n v="1.7"/>
    <n v="3.4"/>
    <s v="Oyster Card"/>
    <s v="Tfl"/>
    <x v="11"/>
    <x v="0"/>
    <s v="AM"/>
  </r>
  <r>
    <d v="2023-03-30T00:00:00"/>
    <s v="Overground"/>
    <n v="2"/>
    <n v="1.9"/>
    <n v="3.8"/>
    <s v="Oyster Card"/>
    <s v="Tfl"/>
    <x v="79"/>
    <x v="0"/>
    <s v="AM"/>
  </r>
  <r>
    <d v="2023-03-30T00:00:00"/>
    <s v="JS Blueberry Muffins"/>
    <n v="1"/>
    <n v="1.95"/>
    <n v="1.95"/>
    <s v="Card"/>
    <s v="Sainsbury's"/>
    <x v="16"/>
    <x v="1"/>
    <s v="AM"/>
  </r>
  <r>
    <d v="2023-03-30T00:00:00"/>
    <s v="Krispy Kreme Donut"/>
    <n v="1"/>
    <n v="6.65"/>
    <n v="6.65"/>
    <s v="Card"/>
    <s v="ASDA"/>
    <x v="10"/>
    <x v="4"/>
    <s v="MM"/>
  </r>
  <r>
    <d v="2023-03-30T00:00:00"/>
    <s v="Peaches"/>
    <n v="1"/>
    <n v="1.69"/>
    <n v="1.69"/>
    <s v="Card"/>
    <s v="ASDA"/>
    <x v="19"/>
    <x v="1"/>
    <s v="MM"/>
  </r>
  <r>
    <d v="2023-03-30T00:00:00"/>
    <s v="UHT Milk"/>
    <n v="1"/>
    <n v="1.2"/>
    <n v="1.2"/>
    <s v="Card"/>
    <s v="ASDA"/>
    <x v="6"/>
    <x v="1"/>
    <s v="MM"/>
  </r>
  <r>
    <d v="2023-03-30T00:00:00"/>
    <s v="Pancakes"/>
    <n v="1"/>
    <n v="1.65"/>
    <n v="1.65"/>
    <s v="Card"/>
    <s v="ASDA"/>
    <x v="6"/>
    <x v="1"/>
    <s v="MM"/>
  </r>
  <r>
    <d v="2023-03-30T00:00:00"/>
    <s v="Eggs"/>
    <n v="1"/>
    <n v="1.99"/>
    <n v="1.99"/>
    <s v="Card"/>
    <s v="ASDA"/>
    <x v="6"/>
    <x v="1"/>
    <s v="MM"/>
  </r>
  <r>
    <d v="2023-03-31T00:00:00"/>
    <s v="Bus"/>
    <n v="1"/>
    <n v="1.7"/>
    <n v="1.7"/>
    <s v="Oyster Card"/>
    <s v="Tfl"/>
    <x v="11"/>
    <x v="0"/>
    <s v="AM"/>
  </r>
  <r>
    <d v="2023-03-31T00:00:00"/>
    <s v="White Choc Souffle"/>
    <n v="1"/>
    <n v="1.99"/>
    <n v="1.99"/>
    <s v="Card"/>
    <s v="LIDL"/>
    <x v="10"/>
    <x v="4"/>
    <s v="AM"/>
  </r>
  <r>
    <d v="2023-03-31T00:00:00"/>
    <s v="Popworks BBQ"/>
    <n v="1"/>
    <n v="1.25"/>
    <n v="1.25"/>
    <s v="Card"/>
    <s v="LIDL"/>
    <x v="4"/>
    <x v="1"/>
    <s v="AM"/>
  </r>
  <r>
    <d v="2023-03-31T00:00:00"/>
    <s v="Chocolate Cookies"/>
    <n v="1"/>
    <n v="1.1499999999999999"/>
    <n v="1.1499999999999999"/>
    <s v="Card"/>
    <s v="LIDL"/>
    <x v="4"/>
    <x v="1"/>
    <s v="AM"/>
  </r>
  <r>
    <d v="2023-03-31T00:00:00"/>
    <s v="Milk Choc Butter Bis"/>
    <n v="1"/>
    <n v="0.85"/>
    <n v="0.85"/>
    <s v="Card"/>
    <s v="LIDL"/>
    <x v="4"/>
    <x v="1"/>
    <s v="AM"/>
  </r>
  <r>
    <d v="2023-03-31T00:00:00"/>
    <s v="Pak Choi"/>
    <n v="1"/>
    <n v="1.0900000000000001"/>
    <n v="1.0900000000000001"/>
    <s v="Card"/>
    <s v="LIDL"/>
    <x v="1"/>
    <x v="1"/>
    <s v="AM"/>
  </r>
  <r>
    <d v="2023-03-31T00:00:00"/>
    <s v="Pork Mince 15% Fat"/>
    <n v="1"/>
    <n v="4.29"/>
    <n v="4.29"/>
    <s v="Card"/>
    <s v="LIDL"/>
    <x v="7"/>
    <x v="1"/>
    <s v="AM"/>
  </r>
  <r>
    <d v="2023-03-31T00:00:00"/>
    <s v="Dark Choc Digestives"/>
    <n v="1"/>
    <n v="0.69"/>
    <n v="0.69"/>
    <s v="Card"/>
    <s v="LIDL"/>
    <x v="4"/>
    <x v="1"/>
    <s v="AM"/>
  </r>
  <r>
    <d v="2023-03-31T00:00:00"/>
    <s v="Breaeburn Apple"/>
    <n v="1"/>
    <n v="1.39"/>
    <n v="1.39"/>
    <s v="Card"/>
    <s v="LIDL"/>
    <x v="19"/>
    <x v="1"/>
    <s v="AM"/>
  </r>
  <r>
    <d v="2023-03-31T00:00:00"/>
    <s v="Medium Whole Chicken"/>
    <n v="1"/>
    <n v="3.99"/>
    <n v="3.99"/>
    <s v="Card"/>
    <s v="LIDL"/>
    <x v="7"/>
    <x v="1"/>
    <s v="AM"/>
  </r>
  <r>
    <d v="2023-03-31T00:00:00"/>
    <s v="Shein"/>
    <n v="1"/>
    <n v="11"/>
    <n v="11"/>
    <s v="Card"/>
    <s v="Shein"/>
    <x v="39"/>
    <x v="9"/>
    <s v="MM"/>
  </r>
  <r>
    <d v="2023-04-01T00:00:00"/>
    <s v="Spotify"/>
    <n v="1"/>
    <n v="9.8000000000000007"/>
    <n v="9.8000000000000007"/>
    <s v="Card"/>
    <s v="Spotify"/>
    <x v="77"/>
    <x v="11"/>
    <s v="MM"/>
  </r>
  <r>
    <d v="2023-04-02T00:00:00"/>
    <s v="Rent"/>
    <n v="1"/>
    <n v="616.66666666666663"/>
    <n v="616.66666666666663"/>
    <s v="Card"/>
    <s v="N/A"/>
    <x v="28"/>
    <x v="8"/>
    <s v="MM"/>
  </r>
  <r>
    <d v="2023-04-02T00:00:00"/>
    <s v="Rent"/>
    <n v="1"/>
    <n v="783.33333333333337"/>
    <n v="783.33333333333337"/>
    <s v="Card"/>
    <s v="N/A"/>
    <x v="28"/>
    <x v="8"/>
    <s v="AM"/>
  </r>
  <r>
    <d v="2023-04-02T00:00:00"/>
    <s v="Kitchen roll"/>
    <n v="1"/>
    <n v="1.19"/>
    <n v="1.19"/>
    <s v="Card"/>
    <s v="ASDA"/>
    <x v="40"/>
    <x v="9"/>
    <s v="MM"/>
  </r>
  <r>
    <d v="2023-04-02T00:00:00"/>
    <s v="Donut"/>
    <n v="1"/>
    <n v="0.5"/>
    <n v="0.5"/>
    <s v="Card"/>
    <s v="ASDA"/>
    <x v="6"/>
    <x v="1"/>
    <s v="MM"/>
  </r>
  <r>
    <d v="2023-04-02T00:00:00"/>
    <s v="Sunwah Vegeteri Chilli Oil"/>
    <n v="1"/>
    <n v="2.69"/>
    <n v="2.69"/>
    <s v="Card"/>
    <s v="Loon Fung"/>
    <x v="31"/>
    <x v="1"/>
    <s v="AM"/>
  </r>
  <r>
    <d v="2023-04-02T00:00:00"/>
    <s v="TK Silken Tofu 500g"/>
    <n v="1"/>
    <n v="1.45"/>
    <n v="1.45"/>
    <s v="Card"/>
    <s v="Loon Fung"/>
    <x v="34"/>
    <x v="1"/>
    <s v="AM"/>
  </r>
  <r>
    <d v="2023-04-02T00:00:00"/>
    <s v="Milk UHT Semi Skim"/>
    <n v="1"/>
    <n v="0.95"/>
    <n v="0.95"/>
    <s v="Card"/>
    <s v="ALDI"/>
    <x v="6"/>
    <x v="1"/>
    <s v="AM"/>
  </r>
  <r>
    <d v="2023-04-02T00:00:00"/>
    <s v="Pizza Double Pepp"/>
    <n v="1"/>
    <n v="1.39"/>
    <n v="1.39"/>
    <s v="Card"/>
    <s v="ALDI"/>
    <x v="75"/>
    <x v="1"/>
    <s v="AM"/>
  </r>
  <r>
    <d v="2023-04-02T00:00:00"/>
    <s v="Lemons"/>
    <n v="2"/>
    <n v="0.55000000000000004"/>
    <n v="1.1000000000000001"/>
    <s v="Card"/>
    <s v="ALDI"/>
    <x v="19"/>
    <x v="1"/>
    <s v="AM"/>
  </r>
  <r>
    <d v="2023-04-02T00:00:00"/>
    <s v="Spring Onions 100G"/>
    <n v="1"/>
    <n v="0.5"/>
    <n v="0.5"/>
    <s v="Card"/>
    <s v="ALDI"/>
    <x v="1"/>
    <x v="1"/>
    <s v="AM"/>
  </r>
  <r>
    <d v="2023-04-02T00:00:00"/>
    <s v="Effervescents"/>
    <n v="1"/>
    <n v="0.89"/>
    <n v="0.89"/>
    <s v="Card"/>
    <s v="ALDI"/>
    <x v="36"/>
    <x v="3"/>
    <s v="AM"/>
  </r>
  <r>
    <d v="2023-04-02T00:00:00"/>
    <s v="Lunch"/>
    <n v="1"/>
    <n v="25.25"/>
    <n v="25.25"/>
    <s v="Card"/>
    <s v="Golden Dragon"/>
    <x v="37"/>
    <x v="4"/>
    <s v="AM"/>
  </r>
  <r>
    <d v="2023-04-03T00:00:00"/>
    <s v="Bus"/>
    <n v="2"/>
    <n v="1.7"/>
    <n v="3.4"/>
    <s v="Oyster Card"/>
    <s v="Tfl"/>
    <x v="11"/>
    <x v="0"/>
    <s v="AM"/>
  </r>
  <r>
    <d v="2023-04-03T00:00:00"/>
    <s v="Overground"/>
    <n v="2"/>
    <n v="1.9"/>
    <n v="3.8"/>
    <s v="Oyster Card"/>
    <s v="Tfl"/>
    <x v="79"/>
    <x v="0"/>
    <s v="AM"/>
  </r>
  <r>
    <d v="2023-04-03T00:00:00"/>
    <s v="Tube"/>
    <n v="1"/>
    <n v="5.0999999999999996"/>
    <n v="5.0999999999999996"/>
    <s v="Oyster Card"/>
    <s v="Tfl"/>
    <x v="12"/>
    <x v="0"/>
    <s v="MM"/>
  </r>
  <r>
    <d v="2023-04-03T00:00:00"/>
    <s v="Tube"/>
    <n v="1"/>
    <n v="2.8"/>
    <n v="2.8"/>
    <s v="Oyster Card"/>
    <s v="Tfl"/>
    <x v="12"/>
    <x v="0"/>
    <s v="MM"/>
  </r>
  <r>
    <d v="2023-04-03T00:00:00"/>
    <s v="Bus"/>
    <n v="1"/>
    <n v="1.75"/>
    <n v="1.75"/>
    <s v="Oyster Card"/>
    <s v="Tfl"/>
    <x v="11"/>
    <x v="0"/>
    <s v="MM"/>
  </r>
  <r>
    <d v="2023-04-03T00:00:00"/>
    <s v="Sweets"/>
    <n v="1"/>
    <n v="1.25"/>
    <n v="1.25"/>
    <s v="Card"/>
    <s v="ASDA"/>
    <x v="4"/>
    <x v="1"/>
    <s v="AM"/>
  </r>
  <r>
    <d v="2023-04-03T00:00:00"/>
    <s v="Basil"/>
    <n v="1"/>
    <n v="0.55000000000000004"/>
    <n v="0.55000000000000004"/>
    <s v="Card"/>
    <s v="ASDA"/>
    <x v="21"/>
    <x v="1"/>
    <s v="AM"/>
  </r>
  <r>
    <d v="2023-04-03T00:00:00"/>
    <s v="Condoms"/>
    <n v="1"/>
    <n v="11"/>
    <n v="11"/>
    <s v="Card"/>
    <s v="ASDA"/>
    <x v="8"/>
    <x v="3"/>
    <s v="AM"/>
  </r>
  <r>
    <d v="2023-04-03T00:00:00"/>
    <s v="Lettuce"/>
    <n v="1"/>
    <n v="1.25"/>
    <n v="1.25"/>
    <s v="Card"/>
    <s v="ASDA"/>
    <x v="1"/>
    <x v="1"/>
    <s v="AM"/>
  </r>
  <r>
    <d v="2023-04-03T00:00:00"/>
    <s v="ASDA Pasta"/>
    <n v="1"/>
    <n v="0.95"/>
    <n v="0.95"/>
    <s v="Card"/>
    <s v="ASDA"/>
    <x v="15"/>
    <x v="1"/>
    <s v="AM"/>
  </r>
  <r>
    <d v="2023-04-03T00:00:00"/>
    <s v="Electric Bill"/>
    <n v="1"/>
    <n v="68"/>
    <n v="68"/>
    <s v="Card"/>
    <s v="Bulb Energy"/>
    <x v="60"/>
    <x v="7"/>
    <s v="MM"/>
  </r>
  <r>
    <d v="2023-04-03T00:00:00"/>
    <s v="Electric Bill"/>
    <n v="1"/>
    <n v="-191.88"/>
    <n v="-191.88"/>
    <s v="Card"/>
    <s v="Bulb Energy"/>
    <x v="60"/>
    <x v="7"/>
    <s v="MM"/>
  </r>
  <r>
    <d v="2023-04-03T00:00:00"/>
    <s v="Coffee"/>
    <n v="1"/>
    <n v="1.75"/>
    <n v="1.75"/>
    <s v="Card"/>
    <s v="BaxterStorey"/>
    <x v="72"/>
    <x v="4"/>
    <s v="MM"/>
  </r>
  <r>
    <d v="2023-04-04T00:00:00"/>
    <s v="Bus"/>
    <n v="2"/>
    <n v="1.7"/>
    <n v="3.4"/>
    <s v="Oyster Card"/>
    <s v="Tfl"/>
    <x v="11"/>
    <x v="0"/>
    <s v="AM"/>
  </r>
  <r>
    <d v="2023-04-04T00:00:00"/>
    <s v="Overground"/>
    <n v="2"/>
    <n v="1.9"/>
    <n v="3.8"/>
    <s v="Oyster Card"/>
    <s v="Tfl"/>
    <x v="79"/>
    <x v="0"/>
    <s v="AM"/>
  </r>
  <r>
    <d v="2023-04-05T00:00:00"/>
    <s v="Bus"/>
    <n v="2"/>
    <n v="1.7"/>
    <n v="3.4"/>
    <s v="Oyster Card"/>
    <s v="Tfl"/>
    <x v="11"/>
    <x v="0"/>
    <s v="AM"/>
  </r>
  <r>
    <d v="2023-04-05T00:00:00"/>
    <s v="Overground"/>
    <n v="2"/>
    <n v="1.9"/>
    <n v="3.8"/>
    <s v="Oyster Card"/>
    <s v="Tfl"/>
    <x v="79"/>
    <x v="0"/>
    <s v="AM"/>
  </r>
  <r>
    <d v="2023-04-05T00:00:00"/>
    <s v="Tube"/>
    <n v="1"/>
    <n v="5.0999999999999996"/>
    <n v="5.0999999999999996"/>
    <s v="Oyster Card"/>
    <s v="Tfl"/>
    <x v="12"/>
    <x v="0"/>
    <s v="MM"/>
  </r>
  <r>
    <d v="2023-04-05T00:00:00"/>
    <s v="Tube"/>
    <n v="1"/>
    <n v="2.2999999999999998"/>
    <n v="2.2999999999999998"/>
    <s v="Oyster Card"/>
    <s v="Tfl"/>
    <x v="12"/>
    <x v="0"/>
    <s v="MM"/>
  </r>
  <r>
    <d v="2023-04-05T00:00:00"/>
    <s v="Dinner"/>
    <n v="1"/>
    <n v="7.49"/>
    <n v="7.49"/>
    <s v="Card"/>
    <s v="Taco Bell"/>
    <x v="13"/>
    <x v="4"/>
    <s v="MM"/>
  </r>
  <r>
    <d v="2023-04-05T00:00:00"/>
    <s v="Grocery"/>
    <n v="1"/>
    <n v="1.99"/>
    <n v="1.99"/>
    <s v="Card"/>
    <s v="Home Store Food &amp; Wine"/>
    <x v="1"/>
    <x v="1"/>
    <s v="MM"/>
  </r>
  <r>
    <d v="2023-04-06T00:00:00"/>
    <s v="Bus"/>
    <n v="2"/>
    <n v="1.7"/>
    <n v="3.4"/>
    <s v="Oyster Card"/>
    <s v="Tfl"/>
    <x v="11"/>
    <x v="0"/>
    <s v="AM"/>
  </r>
  <r>
    <d v="2023-04-06T00:00:00"/>
    <s v="Overground"/>
    <n v="2"/>
    <n v="1.9"/>
    <n v="3.8"/>
    <s v="Oyster Card"/>
    <s v="Tfl"/>
    <x v="79"/>
    <x v="0"/>
    <s v="AM"/>
  </r>
  <r>
    <d v="2023-04-06T00:00:00"/>
    <s v="Donut"/>
    <n v="1"/>
    <n v="1"/>
    <n v="1"/>
    <s v="Card"/>
    <s v="ASDA"/>
    <x v="6"/>
    <x v="1"/>
    <s v="MM"/>
  </r>
  <r>
    <d v="2023-04-06T00:00:00"/>
    <s v="Vaseline Lotion"/>
    <n v="1"/>
    <n v="2.75"/>
    <n v="2.75"/>
    <s v="Card"/>
    <s v="Morrisons"/>
    <x v="45"/>
    <x v="3"/>
    <s v="MM"/>
  </r>
  <r>
    <d v="2023-04-06T00:00:00"/>
    <s v="M Linguine"/>
    <n v="2"/>
    <n v="0.95"/>
    <n v="1.9"/>
    <s v="Card"/>
    <s v="Morrisons"/>
    <x v="15"/>
    <x v="1"/>
    <s v="MM"/>
  </r>
  <r>
    <d v="2023-04-06T00:00:00"/>
    <s v="Wilko Travel Bottles"/>
    <n v="2"/>
    <n v="0.65"/>
    <n v="1.3"/>
    <s v="Card"/>
    <s v="Wilko"/>
    <x v="39"/>
    <x v="9"/>
    <s v="MM"/>
  </r>
  <r>
    <d v="2023-04-06T00:00:00"/>
    <s v="new light wood"/>
    <n v="1"/>
    <n v="6.5"/>
    <n v="6.5"/>
    <s v="Card"/>
    <s v="Wilko"/>
    <x v="41"/>
    <x v="9"/>
    <s v="MM"/>
  </r>
  <r>
    <d v="2023-04-06T00:00:00"/>
    <s v="Beef Lasagne 400g"/>
    <n v="1"/>
    <n v="3.45"/>
    <n v="3.45"/>
    <s v="Card"/>
    <s v="Tesco"/>
    <x v="75"/>
    <x v="1"/>
    <s v="AM"/>
  </r>
  <r>
    <d v="2023-04-07T00:00:00"/>
    <s v="Bus"/>
    <n v="1"/>
    <n v="1.75"/>
    <n v="1.75"/>
    <s v="Oyster Card"/>
    <s v="Tfl"/>
    <x v="11"/>
    <x v="0"/>
    <s v="AM"/>
  </r>
  <r>
    <d v="2023-04-07T00:00:00"/>
    <s v="Bus"/>
    <n v="1"/>
    <n v="1.75"/>
    <n v="1.75"/>
    <s v="Oyster Card"/>
    <s v="Tfl"/>
    <x v="11"/>
    <x v="0"/>
    <s v="MM"/>
  </r>
  <r>
    <d v="2023-04-08T00:00:00"/>
    <s v="Tea"/>
    <n v="1"/>
    <n v="12.95"/>
    <n v="12.95"/>
    <s v="Card"/>
    <s v="Symonds Yat Ro"/>
    <x v="13"/>
    <x v="4"/>
    <s v="MM"/>
  </r>
  <r>
    <d v="2023-04-10T00:00:00"/>
    <s v="Skincare"/>
    <n v="1"/>
    <n v="48.6"/>
    <n v="48.6"/>
    <s v="Card"/>
    <s v="Paula's Choices"/>
    <x v="45"/>
    <x v="3"/>
    <s v="MM"/>
  </r>
  <r>
    <d v="2023-04-10T00:00:00"/>
    <s v="Bus"/>
    <n v="1"/>
    <n v="1.75"/>
    <n v="1.75"/>
    <s v="Oyster Card"/>
    <s v="Tfl"/>
    <x v="11"/>
    <x v="0"/>
    <s v="AM"/>
  </r>
  <r>
    <d v="2023-04-10T00:00:00"/>
    <s v="Bus"/>
    <n v="1"/>
    <n v="1.75"/>
    <n v="1.75"/>
    <s v="Oyster Card"/>
    <s v="Tfl"/>
    <x v="11"/>
    <x v="0"/>
    <s v="MM"/>
  </r>
  <r>
    <d v="2023-04-10T00:00:00"/>
    <s v="Haircut"/>
    <n v="1"/>
    <n v="17"/>
    <n v="17"/>
    <s v="Cash"/>
    <s v="Instyle"/>
    <x v="24"/>
    <x v="6"/>
    <s v="AM"/>
  </r>
  <r>
    <d v="2023-04-10T00:00:00"/>
    <s v="Oyster sauce"/>
    <n v="1"/>
    <n v="2.35"/>
    <n v="2.35"/>
    <s v="Card"/>
    <s v="ASDA"/>
    <x v="31"/>
    <x v="1"/>
    <s v="AM"/>
  </r>
  <r>
    <d v="2023-04-10T00:00:00"/>
    <s v="White fish"/>
    <n v="1"/>
    <n v="2.5"/>
    <n v="2.5"/>
    <s v="Card"/>
    <s v="ASDA"/>
    <x v="18"/>
    <x v="1"/>
    <s v="AM"/>
  </r>
  <r>
    <d v="2023-04-10T00:00:00"/>
    <s v="Donut"/>
    <n v="1"/>
    <n v="1.1000000000000001"/>
    <n v="1.1000000000000001"/>
    <s v="Card"/>
    <s v="ASDA"/>
    <x v="6"/>
    <x v="1"/>
    <s v="AM"/>
  </r>
  <r>
    <d v="2023-04-10T00:00:00"/>
    <s v="Wing On Fired Tofu Cube"/>
    <n v="1"/>
    <n v="1.75"/>
    <n v="1.75"/>
    <s v="Card"/>
    <s v="Loon Fung"/>
    <x v="2"/>
    <x v="1"/>
    <s v="AM"/>
  </r>
  <r>
    <d v="2023-04-10T00:00:00"/>
    <s v="BJ Condiment - Spicy Fish"/>
    <n v="1"/>
    <n v="2.19"/>
    <n v="2.19"/>
    <s v="Card"/>
    <s v="Loon Fung"/>
    <x v="34"/>
    <x v="1"/>
    <s v="AM"/>
  </r>
  <r>
    <d v="2023-04-10T00:00:00"/>
    <s v="TK Medm Firm Beancurd 600G"/>
    <n v="1"/>
    <n v="1.75"/>
    <n v="1.75"/>
    <s v="Card"/>
    <s v="Loon Fung"/>
    <x v="34"/>
    <x v="1"/>
    <s v="AM"/>
  </r>
  <r>
    <d v="2023-04-10T00:00:00"/>
    <s v="Basa Fillets 380g"/>
    <n v="1"/>
    <n v="1.79"/>
    <n v="1.79"/>
    <s v="Card"/>
    <s v="ALDI"/>
    <x v="18"/>
    <x v="1"/>
    <s v="AM"/>
  </r>
  <r>
    <d v="2023-04-10T00:00:00"/>
    <s v="CKN Thigh Flts 900g"/>
    <n v="1"/>
    <n v="5.19"/>
    <n v="5.19"/>
    <s v="Card"/>
    <s v="ALDI"/>
    <x v="7"/>
    <x v="1"/>
    <s v="AM"/>
  </r>
  <r>
    <d v="2023-04-10T00:00:00"/>
    <s v="Dark Brown Sugar"/>
    <n v="1"/>
    <n v="0.89"/>
    <n v="0.89"/>
    <s v="Card"/>
    <s v="ALDI"/>
    <x v="6"/>
    <x v="1"/>
    <s v="AM"/>
  </r>
  <r>
    <d v="2023-04-10T00:00:00"/>
    <s v="Crème fraiche"/>
    <n v="1"/>
    <n v="1.05"/>
    <n v="1.05"/>
    <s v="Card"/>
    <s v="ALDI"/>
    <x v="6"/>
    <x v="1"/>
    <s v="AM"/>
  </r>
  <r>
    <d v="2023-04-10T00:00:00"/>
    <s v="Pork Mince 5% Fat"/>
    <n v="1"/>
    <n v="2.35"/>
    <n v="2.35"/>
    <s v="Card"/>
    <s v="ALDI"/>
    <x v="7"/>
    <x v="1"/>
    <s v="AM"/>
  </r>
  <r>
    <d v="2023-04-10T00:00:00"/>
    <s v="Onions"/>
    <n v="1"/>
    <n v="0.89"/>
    <n v="0.89"/>
    <s v="Card"/>
    <s v="ALDI"/>
    <x v="1"/>
    <x v="1"/>
    <s v="AM"/>
  </r>
  <r>
    <d v="2023-04-10T00:00:00"/>
    <s v="Chinese Leaf"/>
    <n v="2"/>
    <n v="1.19"/>
    <n v="2.38"/>
    <s v="Card"/>
    <s v="ALDI"/>
    <x v="1"/>
    <x v="1"/>
    <s v="AM"/>
  </r>
  <r>
    <d v="2023-04-10T00:00:00"/>
    <s v="Braeburn Apples"/>
    <n v="1"/>
    <n v="1.39"/>
    <n v="1.39"/>
    <s v="Card"/>
    <s v="ALDI"/>
    <x v="19"/>
    <x v="1"/>
    <s v="AM"/>
  </r>
  <r>
    <d v="2023-04-10T00:00:00"/>
    <s v="Chicken Seasoning"/>
    <n v="1"/>
    <n v="0.85"/>
    <n v="0.85"/>
    <s v="Card"/>
    <s v="ALDI"/>
    <x v="21"/>
    <x v="1"/>
    <s v="AM"/>
  </r>
  <r>
    <d v="2023-04-10T00:00:00"/>
    <s v="Mushroom ClsedCup"/>
    <n v="1"/>
    <n v="0.31000000000000005"/>
    <n v="0.31000000000000005"/>
    <s v="Card"/>
    <s v="ALDI"/>
    <x v="1"/>
    <x v="1"/>
    <s v="AM"/>
  </r>
  <r>
    <d v="2023-04-10T00:00:00"/>
    <s v="Mushroom Button"/>
    <n v="1"/>
    <n v="0.20999999999999996"/>
    <n v="0.20999999999999996"/>
    <s v="Card"/>
    <s v="ALDI"/>
    <x v="1"/>
    <x v="1"/>
    <s v="AM"/>
  </r>
  <r>
    <d v="2023-04-10T00:00:00"/>
    <s v="Beans Green"/>
    <n v="1"/>
    <n v="0.42"/>
    <n v="0.42"/>
    <s v="Card"/>
    <s v="ALDI"/>
    <x v="1"/>
    <x v="1"/>
    <s v="AM"/>
  </r>
  <r>
    <d v="2023-04-10T00:00:00"/>
    <s v="Rocket &amp; Babyleaf"/>
    <n v="1"/>
    <n v="0.46"/>
    <n v="0.46"/>
    <s v="Card"/>
    <s v="ALDI"/>
    <x v="1"/>
    <x v="1"/>
    <s v="AM"/>
  </r>
  <r>
    <d v="2023-04-11T00:00:00"/>
    <s v="Cake"/>
    <n v="1"/>
    <n v="29"/>
    <n v="29"/>
    <s v="Card"/>
    <s v="Wa Café"/>
    <x v="10"/>
    <x v="4"/>
    <s v="MM"/>
  </r>
  <r>
    <d v="2023-04-11T00:00:00"/>
    <s v="Bus"/>
    <n v="2"/>
    <n v="1.7"/>
    <n v="3.4"/>
    <s v="Oyster Card"/>
    <s v="Tfl"/>
    <x v="11"/>
    <x v="0"/>
    <s v="AM"/>
  </r>
  <r>
    <d v="2023-04-11T00:00:00"/>
    <s v="Overground"/>
    <n v="2"/>
    <n v="1.9"/>
    <n v="3.8"/>
    <s v="Oyster Card"/>
    <s v="Tfl"/>
    <x v="79"/>
    <x v="0"/>
    <s v="AM"/>
  </r>
  <r>
    <d v="2023-04-11T00:00:00"/>
    <s v="Barbacoa Pulled Beef Burrito"/>
    <n v="1"/>
    <n v="4.5999999999999996"/>
    <n v="4.5999999999999996"/>
    <s v="Card"/>
    <s v="Tesco"/>
    <x v="75"/>
    <x v="1"/>
    <s v="AM"/>
  </r>
  <r>
    <d v="2023-04-12T00:00:00"/>
    <s v="Bus"/>
    <n v="2"/>
    <n v="1.7"/>
    <n v="3.4"/>
    <s v="Oyster Card"/>
    <s v="Tfl"/>
    <x v="11"/>
    <x v="0"/>
    <s v="AM"/>
  </r>
  <r>
    <d v="2023-04-12T00:00:00"/>
    <s v="Overground"/>
    <n v="2"/>
    <n v="1.9"/>
    <n v="3.8"/>
    <s v="Oyster Card"/>
    <s v="Tfl"/>
    <x v="79"/>
    <x v="0"/>
    <s v="AM"/>
  </r>
  <r>
    <d v="2023-04-12T00:00:00"/>
    <s v="Mai Thai Jasmine Rice"/>
    <n v="1"/>
    <n v="7"/>
    <n v="7"/>
    <s v="Card"/>
    <s v="Sainsbury's"/>
    <x v="15"/>
    <x v="1"/>
    <s v="AM"/>
  </r>
  <r>
    <d v="2023-04-12T00:00:00"/>
    <s v="JS Parsley 30g"/>
    <n v="1"/>
    <n v="0.6"/>
    <n v="0.6"/>
    <s v="Card"/>
    <s v="Sainsbury's"/>
    <x v="21"/>
    <x v="1"/>
    <s v="AM"/>
  </r>
  <r>
    <d v="2023-04-12T00:00:00"/>
    <s v="Cofresh Chilli Lemon"/>
    <n v="1"/>
    <n v="0.6"/>
    <n v="0.6"/>
    <s v="Card"/>
    <s v="Sainsbury's"/>
    <x v="4"/>
    <x v="1"/>
    <s v="AM"/>
  </r>
  <r>
    <d v="2023-04-12T00:00:00"/>
    <s v="JS Giant BBQ Rings"/>
    <n v="1"/>
    <n v="1.1000000000000001"/>
    <n v="1.1000000000000001"/>
    <s v="Card"/>
    <s v="Sainsbury's"/>
    <x v="4"/>
    <x v="1"/>
    <s v="AM"/>
  </r>
  <r>
    <d v="2023-04-12T00:00:00"/>
    <s v="Elmlea Double cream"/>
    <n v="1"/>
    <n v="1.35"/>
    <n v="1.35"/>
    <s v="Card"/>
    <s v="Sainsbury's"/>
    <x v="6"/>
    <x v="1"/>
    <s v="AM"/>
  </r>
  <r>
    <d v="2023-04-12T00:00:00"/>
    <s v="JS Ground Coriander"/>
    <n v="1"/>
    <n v="1.1000000000000001"/>
    <n v="1.1000000000000001"/>
    <s v="Card"/>
    <s v="Sainsbury's"/>
    <x v="21"/>
    <x v="1"/>
    <s v="AM"/>
  </r>
  <r>
    <d v="2023-04-12T00:00:00"/>
    <s v="iTunes"/>
    <n v="1"/>
    <n v="2.4900000000000002"/>
    <n v="2.4900000000000002"/>
    <s v="Card"/>
    <s v="Apple"/>
    <x v="62"/>
    <x v="11"/>
    <s v="MM"/>
  </r>
  <r>
    <d v="2023-04-13T00:00:00"/>
    <s v="Bus"/>
    <n v="2"/>
    <n v="1.7"/>
    <n v="3.4"/>
    <s v="Oyster Card"/>
    <s v="Tfl"/>
    <x v="11"/>
    <x v="0"/>
    <s v="AM"/>
  </r>
  <r>
    <d v="2023-04-13T00:00:00"/>
    <s v="Overground"/>
    <n v="2"/>
    <n v="1.9"/>
    <n v="3.8"/>
    <s v="Oyster Card"/>
    <s v="Tfl"/>
    <x v="79"/>
    <x v="0"/>
    <s v="AM"/>
  </r>
  <r>
    <d v="2023-04-13T00:00:00"/>
    <s v="Tube"/>
    <n v="1"/>
    <n v="5.0999999999999996"/>
    <n v="5.0999999999999996"/>
    <s v="Oyster Card"/>
    <s v="Tfl"/>
    <x v="12"/>
    <x v="0"/>
    <s v="MM"/>
  </r>
  <r>
    <d v="2023-04-13T00:00:00"/>
    <s v="Tube"/>
    <n v="1"/>
    <n v="2.8"/>
    <n v="2.8"/>
    <s v="Oyster Card"/>
    <s v="Tfl"/>
    <x v="12"/>
    <x v="0"/>
    <s v="MM"/>
  </r>
  <r>
    <d v="2023-04-13T00:00:00"/>
    <s v="Bus"/>
    <n v="1"/>
    <n v="1.75"/>
    <n v="1.75"/>
    <s v="Oyster Card"/>
    <s v="Tfl"/>
    <x v="11"/>
    <x v="0"/>
    <s v="MM"/>
  </r>
  <r>
    <d v="2023-04-13T00:00:00"/>
    <s v="Electric Bill"/>
    <n v="1"/>
    <n v="140.77000000000001"/>
    <n v="140.77000000000001"/>
    <s v="Card"/>
    <s v="Insite Energy"/>
    <x v="60"/>
    <x v="7"/>
    <s v="AM"/>
  </r>
  <r>
    <d v="2023-04-13T00:00:00"/>
    <s v="Coffee"/>
    <n v="1"/>
    <n v="1.75"/>
    <n v="1.75"/>
    <s v="Card"/>
    <s v="BaxterStorey"/>
    <x v="72"/>
    <x v="4"/>
    <s v="MM"/>
  </r>
  <r>
    <d v="2023-04-14T00:00:00"/>
    <s v="Tube"/>
    <n v="1"/>
    <n v="2.1"/>
    <n v="2.1"/>
    <s v="Oyster Card"/>
    <s v="Tfl"/>
    <x v="12"/>
    <x v="0"/>
    <s v="MM"/>
  </r>
  <r>
    <d v="2023-04-14T00:00:00"/>
    <s v="Tube"/>
    <n v="1"/>
    <n v="4.4000000000000004"/>
    <n v="4.4000000000000004"/>
    <s v="Oyster Card"/>
    <s v="Tfl"/>
    <x v="12"/>
    <x v="0"/>
    <s v="MM"/>
  </r>
  <r>
    <d v="2023-04-14T00:00:00"/>
    <s v="Bus"/>
    <n v="2"/>
    <n v="1.7"/>
    <n v="3.4"/>
    <s v="Oyster Card"/>
    <s v="Tfl"/>
    <x v="11"/>
    <x v="0"/>
    <s v="AM"/>
  </r>
  <r>
    <d v="2023-04-14T00:00:00"/>
    <s v="Overground"/>
    <n v="2"/>
    <n v="1.9"/>
    <n v="3.8"/>
    <s v="Oyster Card"/>
    <s v="Tfl"/>
    <x v="79"/>
    <x v="0"/>
    <s v="AM"/>
  </r>
  <r>
    <d v="2023-04-14T00:00:00"/>
    <s v="Easter Road Trip"/>
    <n v="1"/>
    <n v="238.32"/>
    <n v="238.32"/>
    <s v="Bank Transfer"/>
    <s v="N/A"/>
    <x v="82"/>
    <x v="12"/>
    <s v="AM"/>
  </r>
  <r>
    <d v="2023-04-14T00:00:00"/>
    <s v="Easter Road Trip"/>
    <n v="1"/>
    <n v="238.32"/>
    <n v="238.32"/>
    <s v="Bank Transfer"/>
    <s v="N/A"/>
    <x v="82"/>
    <x v="12"/>
    <s v="MM"/>
  </r>
  <r>
    <d v="2023-04-14T00:00:00"/>
    <s v="Tea"/>
    <n v="1"/>
    <n v="4.0999999999999996"/>
    <n v="4.0999999999999996"/>
    <s v="Card"/>
    <s v="Wa Café"/>
    <x v="72"/>
    <x v="4"/>
    <s v="MM"/>
  </r>
  <r>
    <d v="2023-04-14T00:00:00"/>
    <s v="Tea"/>
    <n v="1"/>
    <n v="3.95"/>
    <n v="3.95"/>
    <s v="Card"/>
    <s v="Five Guys"/>
    <x v="13"/>
    <x v="4"/>
    <s v="MM"/>
  </r>
  <r>
    <d v="2023-04-14T00:00:00"/>
    <s v="Clothes"/>
    <n v="1"/>
    <n v="44.04"/>
    <n v="44.04"/>
    <s v="Card"/>
    <s v="TALA"/>
    <x v="20"/>
    <x v="5"/>
    <s v="MM"/>
  </r>
  <r>
    <d v="2023-04-15T00:00:00"/>
    <s v="Bus"/>
    <n v="1"/>
    <n v="1.75"/>
    <n v="1.75"/>
    <s v="Oyster Card"/>
    <s v="Tfl"/>
    <x v="11"/>
    <x v="0"/>
    <s v="MM"/>
  </r>
  <r>
    <d v="2023-04-15T00:00:00"/>
    <s v="Lunch"/>
    <n v="1"/>
    <n v="21"/>
    <n v="21"/>
    <s v="Card"/>
    <s v="ThaiExpress"/>
    <x v="38"/>
    <x v="4"/>
    <s v="MM"/>
  </r>
  <r>
    <d v="2023-04-15T00:00:00"/>
    <s v="Bubble Tea"/>
    <n v="1"/>
    <n v="9"/>
    <n v="9"/>
    <s v="Card"/>
    <s v="Tea for U"/>
    <x v="72"/>
    <x v="4"/>
    <s v="MM"/>
  </r>
  <r>
    <d v="2023-04-15T00:00:00"/>
    <s v="Lemons"/>
    <n v="1"/>
    <n v="0.55000000000000004"/>
    <n v="0.55000000000000004"/>
    <s v="Card"/>
    <s v="LIDL"/>
    <x v="19"/>
    <x v="1"/>
    <s v="AM"/>
  </r>
  <r>
    <d v="2023-04-15T00:00:00"/>
    <s v="Kinder Bueno White"/>
    <n v="1"/>
    <n v="2.25"/>
    <n v="2.25"/>
    <s v="Card"/>
    <s v="LIDL"/>
    <x v="4"/>
    <x v="1"/>
    <s v="AM"/>
  </r>
  <r>
    <d v="2023-04-15T00:00:00"/>
    <s v="Honey Roast Cashews"/>
    <n v="1"/>
    <n v="1.65"/>
    <n v="1.65"/>
    <s v="Card"/>
    <s v="LIDL"/>
    <x v="4"/>
    <x v="1"/>
    <s v="AM"/>
  </r>
  <r>
    <d v="2023-04-15T00:00:00"/>
    <s v="Salt&amp;Pepper Cashews"/>
    <n v="1"/>
    <n v="1.65"/>
    <n v="1.65"/>
    <s v="Card"/>
    <s v="LIDL"/>
    <x v="4"/>
    <x v="1"/>
    <s v="AM"/>
  </r>
  <r>
    <d v="2023-04-15T00:00:00"/>
    <s v="Diet Coke 2L"/>
    <n v="1"/>
    <n v="1.75"/>
    <n v="1.75"/>
    <s v="Card"/>
    <s v="Sainsbury's"/>
    <x v="3"/>
    <x v="1"/>
    <s v="AM"/>
  </r>
  <r>
    <d v="2023-04-15T00:00:00"/>
    <s v="Schweppes Lemnde 2L"/>
    <n v="1"/>
    <n v="1.65"/>
    <n v="1.65"/>
    <s v="Card"/>
    <s v="Sainsbury's"/>
    <x v="3"/>
    <x v="1"/>
    <s v="AM"/>
  </r>
  <r>
    <d v="2023-04-15T00:00:00"/>
    <s v="JS Onion Ring"/>
    <n v="1"/>
    <n v="1.2"/>
    <n v="1.2"/>
    <s v="Card"/>
    <s v="Sainsbury's"/>
    <x v="4"/>
    <x v="1"/>
    <s v="AM"/>
  </r>
  <r>
    <d v="2023-04-15T00:00:00"/>
    <s v="Kettle Crisps"/>
    <n v="1"/>
    <n v="1.7"/>
    <n v="1.7"/>
    <s v="Card"/>
    <s v="Sainsbury's"/>
    <x v="4"/>
    <x v="1"/>
    <s v="AM"/>
  </r>
  <r>
    <d v="2023-04-15T00:00:00"/>
    <s v="Dinner"/>
    <n v="1"/>
    <n v="43.38"/>
    <n v="43.38"/>
    <s v="Card"/>
    <s v="Kkini"/>
    <x v="67"/>
    <x v="4"/>
    <s v="MM"/>
  </r>
  <r>
    <d v="2023-04-15T00:00:00"/>
    <s v="Uber"/>
    <n v="1"/>
    <n v="9.91"/>
    <n v="9.91"/>
    <s v="Card"/>
    <s v="Uber"/>
    <x v="0"/>
    <x v="0"/>
    <s v="MM"/>
  </r>
  <r>
    <d v="2023-04-16T00:00:00"/>
    <s v="Internet"/>
    <n v="1"/>
    <n v="35"/>
    <n v="35"/>
    <s v="Card"/>
    <s v="Hyperoptic"/>
    <x v="42"/>
    <x v="7"/>
    <s v="MM"/>
  </r>
  <r>
    <d v="2023-04-16T00:00:00"/>
    <s v="Lunch"/>
    <n v="1"/>
    <n v="40"/>
    <n v="40"/>
    <s v="Bank Transfer"/>
    <s v="N/A"/>
    <x v="59"/>
    <x v="4"/>
    <s v="AM"/>
  </r>
  <r>
    <d v="2023-04-16T00:00:00"/>
    <s v="Dinner"/>
    <n v="1"/>
    <n v="20"/>
    <n v="20"/>
    <s v="Bank Transfer"/>
    <s v="N/A"/>
    <x v="13"/>
    <x v="4"/>
    <s v="AM"/>
  </r>
  <r>
    <d v="2023-04-17T00:00:00"/>
    <s v="Bus"/>
    <n v="2"/>
    <n v="1.7"/>
    <n v="3.4"/>
    <s v="Oyster Card"/>
    <s v="Tfl"/>
    <x v="11"/>
    <x v="0"/>
    <s v="AM"/>
  </r>
  <r>
    <d v="2023-04-17T00:00:00"/>
    <s v="Overground"/>
    <n v="2"/>
    <n v="1.9"/>
    <n v="3.8"/>
    <s v="Oyster Card"/>
    <s v="Tfl"/>
    <x v="79"/>
    <x v="0"/>
    <s v="AM"/>
  </r>
  <r>
    <d v="2023-04-17T00:00:00"/>
    <s v="Lunch"/>
    <n v="1"/>
    <n v="6.69"/>
    <n v="6.69"/>
    <s v="Card"/>
    <s v="Taco Bell"/>
    <x v="13"/>
    <x v="4"/>
    <s v="MM"/>
  </r>
  <r>
    <d v="2023-04-18T00:00:00"/>
    <s v="Bus"/>
    <n v="2"/>
    <n v="1.7"/>
    <n v="3.4"/>
    <s v="Oyster Card"/>
    <s v="Tfl"/>
    <x v="11"/>
    <x v="0"/>
    <s v="AM"/>
  </r>
  <r>
    <d v="2023-04-18T00:00:00"/>
    <s v="Overground"/>
    <n v="1"/>
    <n v="1.9"/>
    <n v="1.9"/>
    <s v="Oyster Card"/>
    <s v="Tfl"/>
    <x v="79"/>
    <x v="0"/>
    <s v="AM"/>
  </r>
  <r>
    <d v="2023-04-18T00:00:00"/>
    <s v="5 Jam Doughnuts"/>
    <n v="1"/>
    <n v="1"/>
    <n v="1"/>
    <s v="Card"/>
    <s v="Tesco"/>
    <x v="6"/>
    <x v="1"/>
    <s v="AM"/>
  </r>
  <r>
    <d v="2023-04-18T00:00:00"/>
    <s v="Bread White"/>
    <n v="1"/>
    <n v="1.4"/>
    <n v="1.4"/>
    <s v="Card"/>
    <s v="ALDI"/>
    <x v="6"/>
    <x v="1"/>
    <s v="MM"/>
  </r>
  <r>
    <d v="2023-04-18T00:00:00"/>
    <s v="Milk UHT Semi Skim"/>
    <n v="1"/>
    <n v="0.95"/>
    <n v="0.95"/>
    <s v="Card"/>
    <s v="ALDI"/>
    <x v="6"/>
    <x v="1"/>
    <s v="MM"/>
  </r>
  <r>
    <d v="2023-04-18T00:00:00"/>
    <s v="Babyleaf"/>
    <n v="1"/>
    <n v="0.92"/>
    <n v="0.92"/>
    <s v="Card"/>
    <s v="ALDI"/>
    <x v="1"/>
    <x v="1"/>
    <s v="MM"/>
  </r>
  <r>
    <d v="2023-04-18T00:00:00"/>
    <s v="Shallots"/>
    <n v="1"/>
    <n v="0.99"/>
    <n v="0.99"/>
    <s v="Card"/>
    <s v="ALDI"/>
    <x v="1"/>
    <x v="1"/>
    <s v="MM"/>
  </r>
  <r>
    <d v="2023-04-18T00:00:00"/>
    <s v="Cut parsley"/>
    <n v="1"/>
    <n v="0.6"/>
    <n v="0.6"/>
    <s v="Card"/>
    <s v="ALDI"/>
    <x v="21"/>
    <x v="1"/>
    <s v="MM"/>
  </r>
  <r>
    <d v="2023-04-18T00:00:00"/>
    <s v="Bacon Smoked Thick"/>
    <n v="1"/>
    <n v="1.95"/>
    <n v="1.95"/>
    <s v="Card"/>
    <s v="ALDI"/>
    <x v="7"/>
    <x v="1"/>
    <s v="MM"/>
  </r>
  <r>
    <d v="2023-04-18T00:00:00"/>
    <s v="Chicken Thighs 1kg"/>
    <n v="1"/>
    <n v="2.85"/>
    <n v="2.85"/>
    <s v="Card"/>
    <s v="ALDI"/>
    <x v="7"/>
    <x v="1"/>
    <s v="MM"/>
  </r>
  <r>
    <d v="2023-04-18T00:00:00"/>
    <s v="Cream Double 300ml"/>
    <n v="1"/>
    <n v="1.19"/>
    <n v="1.19"/>
    <s v="Card"/>
    <s v="ALDI"/>
    <x v="6"/>
    <x v="1"/>
    <s v="MM"/>
  </r>
  <r>
    <d v="2023-04-18T00:00:00"/>
    <s v="Oranges Large"/>
    <n v="1"/>
    <n v="1.89"/>
    <n v="1.89"/>
    <s v="Card"/>
    <s v="ALDI"/>
    <x v="19"/>
    <x v="1"/>
    <s v="MM"/>
  </r>
  <r>
    <d v="2023-04-18T00:00:00"/>
    <s v="Lemons EE"/>
    <n v="1"/>
    <n v="0.55000000000000004"/>
    <n v="0.55000000000000004"/>
    <s v="Card"/>
    <s v="ALDI"/>
    <x v="19"/>
    <x v="1"/>
    <s v="MM"/>
  </r>
  <r>
    <d v="2023-04-18T00:00:00"/>
    <s v="Coffee"/>
    <n v="1"/>
    <n v="1.75"/>
    <n v="1.75"/>
    <s v="Card"/>
    <s v="BaxterStorey"/>
    <x v="72"/>
    <x v="4"/>
    <s v="MM"/>
  </r>
  <r>
    <d v="2023-04-19T00:00:00"/>
    <s v="Coffee"/>
    <n v="1"/>
    <n v="1.75"/>
    <n v="1.75"/>
    <s v="Card"/>
    <s v="BaxterStorey"/>
    <x v="72"/>
    <x v="4"/>
    <s v="MM"/>
  </r>
  <r>
    <d v="2023-04-19T00:00:00"/>
    <s v="Bus"/>
    <n v="2"/>
    <n v="1.7"/>
    <n v="3.4"/>
    <s v="Oyster Card"/>
    <s v="Tfl"/>
    <x v="11"/>
    <x v="0"/>
    <s v="AM"/>
  </r>
  <r>
    <d v="2023-04-19T00:00:00"/>
    <s v="Overground"/>
    <n v="2"/>
    <n v="1.9"/>
    <n v="3.8"/>
    <s v="Oyster Card"/>
    <s v="Tfl"/>
    <x v="79"/>
    <x v="0"/>
    <s v="AM"/>
  </r>
  <r>
    <d v="2023-04-19T00:00:00"/>
    <s v="Dinner"/>
    <n v="1"/>
    <n v="5.99"/>
    <n v="5.99"/>
    <s v="Card"/>
    <s v="KFC"/>
    <x v="13"/>
    <x v="4"/>
    <s v="AM"/>
  </r>
  <r>
    <d v="2023-04-19T00:00:00"/>
    <s v="Dinner"/>
    <n v="1"/>
    <n v="8"/>
    <n v="8"/>
    <s v="Card"/>
    <s v="Jeng Noodle"/>
    <x v="37"/>
    <x v="4"/>
    <s v="MM"/>
  </r>
  <r>
    <d v="2023-04-20T00:00:00"/>
    <s v="Bus"/>
    <n v="2"/>
    <n v="1.7"/>
    <n v="3.4"/>
    <s v="Oyster Card"/>
    <s v="Tfl"/>
    <x v="11"/>
    <x v="0"/>
    <s v="AM"/>
  </r>
  <r>
    <d v="2023-04-20T00:00:00"/>
    <s v="Overground"/>
    <n v="2"/>
    <n v="1.9"/>
    <n v="3.8"/>
    <s v="Oyster Card"/>
    <s v="Tfl"/>
    <x v="79"/>
    <x v="0"/>
    <s v="AM"/>
  </r>
  <r>
    <d v="2023-04-20T00:00:00"/>
    <s v="Thai Red Chicken Curry Rice"/>
    <n v="1"/>
    <n v="3.45"/>
    <n v="3.45"/>
    <s v="Card"/>
    <s v="TESCO"/>
    <x v="75"/>
    <x v="1"/>
    <s v="AM"/>
  </r>
  <r>
    <d v="2023-04-20T00:00:00"/>
    <s v="Square Basket/Woven Ntrl"/>
    <n v="1"/>
    <n v="6"/>
    <n v="6"/>
    <s v="Card"/>
    <s v="B&amp;M"/>
    <x v="39"/>
    <x v="9"/>
    <s v="MM"/>
  </r>
  <r>
    <d v="2023-04-20T00:00:00"/>
    <s v="Paper Rope Nat"/>
    <n v="1"/>
    <n v="4"/>
    <n v="4"/>
    <s v="Card"/>
    <s v="B&amp;M"/>
    <x v="39"/>
    <x v="9"/>
    <s v="MM"/>
  </r>
  <r>
    <d v="2023-04-20T00:00:00"/>
    <s v="Scallop Cereal Bowl"/>
    <n v="1"/>
    <n v="2.5"/>
    <n v="2.5"/>
    <s v="Card"/>
    <s v="B&amp;M"/>
    <x v="40"/>
    <x v="9"/>
    <s v="MM"/>
  </r>
  <r>
    <d v="2023-04-20T00:00:00"/>
    <s v="Hair Stopper Plug 11cm"/>
    <n v="1"/>
    <n v="1.49"/>
    <n v="1.49"/>
    <s v="Card"/>
    <s v="B&amp;M"/>
    <x v="8"/>
    <x v="3"/>
    <s v="MM"/>
  </r>
  <r>
    <d v="2023-04-20T00:00:00"/>
    <s v="Oral B 3 Pack Indicator"/>
    <n v="1"/>
    <n v="2.4900000000000002"/>
    <n v="2.4900000000000002"/>
    <s v="Card"/>
    <s v="B&amp;M"/>
    <x v="8"/>
    <x v="3"/>
    <s v="MM"/>
  </r>
  <r>
    <d v="2023-04-20T00:00:00"/>
    <s v="Clear Ribbed Tumbler"/>
    <n v="1"/>
    <n v="3"/>
    <n v="3"/>
    <s v="Card"/>
    <s v="B&amp;M"/>
    <x v="40"/>
    <x v="9"/>
    <s v="MM"/>
  </r>
  <r>
    <d v="2023-04-21T00:00:00"/>
    <s v="Clothes"/>
    <n v="1"/>
    <n v="27.85"/>
    <n v="27.85"/>
    <s v="Card"/>
    <s v="Hollister"/>
    <x v="20"/>
    <x v="5"/>
    <s v="MM"/>
  </r>
  <r>
    <d v="2023-04-21T00:00:00"/>
    <s v="Bus"/>
    <n v="1"/>
    <n v="1.75"/>
    <n v="1.75"/>
    <s v="Oyster Card"/>
    <s v="Tfl"/>
    <x v="11"/>
    <x v="0"/>
    <s v="AM"/>
  </r>
  <r>
    <d v="2023-04-21T00:00:00"/>
    <s v="Overground"/>
    <n v="1"/>
    <n v="1.85"/>
    <n v="1.85"/>
    <s v="Oyster Card"/>
    <s v="Tfl"/>
    <x v="79"/>
    <x v="0"/>
    <s v="AM"/>
  </r>
  <r>
    <d v="2023-04-21T00:00:00"/>
    <s v="Chocolate Muffins 4 pk"/>
    <n v="1"/>
    <n v="1.7"/>
    <n v="1.7"/>
    <s v="Card"/>
    <s v="TESCO"/>
    <x v="6"/>
    <x v="1"/>
    <s v="AM"/>
  </r>
  <r>
    <d v="2023-04-21T00:00:00"/>
    <s v="Cucumber"/>
    <n v="1"/>
    <n v="0.79"/>
    <n v="0.79"/>
    <s v="Card"/>
    <s v="ALDI"/>
    <x v="1"/>
    <x v="1"/>
    <s v="AM"/>
  </r>
  <r>
    <d v="2023-04-21T00:00:00"/>
    <s v="Digestives Milk"/>
    <n v="1"/>
    <n v="0.65"/>
    <n v="0.65"/>
    <s v="Card"/>
    <s v="ALDI"/>
    <x v="4"/>
    <x v="1"/>
    <s v="AM"/>
  </r>
  <r>
    <d v="2023-04-21T00:00:00"/>
    <s v="Garlic"/>
    <n v="1"/>
    <n v="0.95"/>
    <n v="0.95"/>
    <s v="Card"/>
    <s v="ALDI"/>
    <x v="21"/>
    <x v="1"/>
    <s v="AM"/>
  </r>
  <r>
    <d v="2023-04-21T00:00:00"/>
    <s v="Chilli Powder"/>
    <n v="1"/>
    <n v="0.6"/>
    <n v="0.6"/>
    <s v="Card"/>
    <s v="ALDI"/>
    <x v="21"/>
    <x v="1"/>
    <s v="AM"/>
  </r>
  <r>
    <d v="2023-04-21T00:00:00"/>
    <s v="Chicken Legs"/>
    <n v="1"/>
    <n v="2.25"/>
    <n v="2.25"/>
    <s v="Card"/>
    <s v="ALDI"/>
    <x v="7"/>
    <x v="1"/>
    <s v="AM"/>
  </r>
  <r>
    <d v="2023-04-21T00:00:00"/>
    <s v="Doritos"/>
    <n v="1"/>
    <n v="1.75"/>
    <n v="1.75"/>
    <s v="Card"/>
    <s v="ASDA"/>
    <x v="4"/>
    <x v="1"/>
    <s v="AM"/>
  </r>
  <r>
    <d v="2023-04-21T00:00:00"/>
    <s v="Cola 6x330ml"/>
    <n v="1"/>
    <n v="1.49"/>
    <n v="1.49"/>
    <s v="Card"/>
    <s v="ALDI"/>
    <x v="3"/>
    <x v="1"/>
    <s v="AM"/>
  </r>
  <r>
    <d v="2023-04-21T00:00:00"/>
    <s v="Pasta Penne 500g"/>
    <n v="3"/>
    <n v="0.41"/>
    <n v="1.23"/>
    <s v="Card"/>
    <s v="ALDI"/>
    <x v="15"/>
    <x v="1"/>
    <s v="AM"/>
  </r>
  <r>
    <d v="2023-04-21T00:00:00"/>
    <s v="1L ice cream"/>
    <n v="1"/>
    <n v="2.19"/>
    <n v="2.19"/>
    <s v="Card"/>
    <s v="ALDI"/>
    <x v="10"/>
    <x v="4"/>
    <s v="AM"/>
  </r>
  <r>
    <d v="2023-04-21T00:00:00"/>
    <s v="Butter unsalted 250g"/>
    <n v="1"/>
    <n v="1.99"/>
    <n v="1.99"/>
    <s v="Card"/>
    <s v="ALDI"/>
    <x v="6"/>
    <x v="1"/>
    <s v="AM"/>
  </r>
  <r>
    <d v="2023-04-21T00:00:00"/>
    <s v="Chinese Leaf"/>
    <n v="1"/>
    <n v="1.19"/>
    <n v="1.19"/>
    <s v="Card"/>
    <s v="ALDI"/>
    <x v="1"/>
    <x v="1"/>
    <s v="AM"/>
  </r>
  <r>
    <d v="2023-04-21T00:00:00"/>
    <s v="Chicken Whole Large"/>
    <n v="1"/>
    <n v="4.25"/>
    <n v="4.25"/>
    <s v="Card"/>
    <s v="ALDI"/>
    <x v="7"/>
    <x v="1"/>
    <s v="AM"/>
  </r>
  <r>
    <d v="2023-04-21T00:00:00"/>
    <s v="Seafood Sticks"/>
    <n v="2"/>
    <n v="0.89"/>
    <n v="1.78"/>
    <s v="Card"/>
    <s v="ALDI"/>
    <x v="2"/>
    <x v="1"/>
    <s v="AM"/>
  </r>
  <r>
    <d v="2023-04-21T00:00:00"/>
    <s v="Grapes White"/>
    <n v="1"/>
    <n v="1.79"/>
    <n v="1.79"/>
    <s v="Card"/>
    <s v="ALDI"/>
    <x v="19"/>
    <x v="1"/>
    <s v="AM"/>
  </r>
  <r>
    <d v="2023-04-22T00:00:00"/>
    <s v="Candle"/>
    <n v="1"/>
    <n v="4"/>
    <n v="4"/>
    <s v="Card"/>
    <s v="ASDA"/>
    <x v="58"/>
    <x v="6"/>
    <s v="MM"/>
  </r>
  <r>
    <d v="2023-04-22T00:00:00"/>
    <s v="Wine"/>
    <n v="1"/>
    <n v="5.5"/>
    <n v="5.5"/>
    <s v="Card"/>
    <s v="ASDA"/>
    <x v="3"/>
    <x v="1"/>
    <s v="MM"/>
  </r>
  <r>
    <d v="2023-04-22T00:00:00"/>
    <s v="White wine"/>
    <n v="1"/>
    <n v="4.9000000000000004"/>
    <n v="4.9000000000000004"/>
    <s v="Card"/>
    <s v="ASDA"/>
    <x v="3"/>
    <x v="1"/>
    <s v="MM"/>
  </r>
  <r>
    <d v="2023-04-22T00:00:00"/>
    <s v="Diet Cloudy Lem"/>
    <n v="1"/>
    <n v="1"/>
    <n v="1"/>
    <s v="Card"/>
    <s v="M&amp;S"/>
    <x v="3"/>
    <x v="1"/>
    <s v="AM"/>
  </r>
  <r>
    <d v="2023-04-22T00:00:00"/>
    <s v="Tiramisu Desser"/>
    <n v="1"/>
    <n v="3.7"/>
    <n v="3.7"/>
    <s v="Card"/>
    <s v="M&amp;S"/>
    <x v="10"/>
    <x v="4"/>
    <s v="AM"/>
  </r>
  <r>
    <d v="2023-04-22T00:00:00"/>
    <s v="2 Chocolate Mttm"/>
    <n v="1"/>
    <n v="4.75"/>
    <n v="4.75"/>
    <s v="Card"/>
    <s v="M&amp;S"/>
    <x v="10"/>
    <x v="4"/>
    <s v="AM"/>
  </r>
  <r>
    <d v="2023-04-22T00:00:00"/>
    <s v="Lunch"/>
    <n v="1"/>
    <n v="21"/>
    <n v="21"/>
    <s v="Card"/>
    <s v="Jeng Noodle"/>
    <x v="37"/>
    <x v="4"/>
    <s v="AM"/>
  </r>
  <r>
    <d v="2023-04-22T00:00:00"/>
    <s v="Dinner"/>
    <n v="1"/>
    <n v="22.34"/>
    <n v="22.34"/>
    <s v="Card"/>
    <s v="Sugoi JPN"/>
    <x v="59"/>
    <x v="4"/>
    <s v="AM"/>
  </r>
  <r>
    <d v="2023-04-23T00:00:00"/>
    <s v="LD Extra Fine Verm 400g"/>
    <n v="1"/>
    <n v="1.95"/>
    <n v="1.95"/>
    <s v="Card"/>
    <s v="Loon Fung"/>
    <x v="15"/>
    <x v="1"/>
    <s v="AM"/>
  </r>
  <r>
    <d v="2023-04-23T00:00:00"/>
    <s v="NS Kimchi Ramyun"/>
    <n v="2"/>
    <n v="0.95"/>
    <n v="1.9"/>
    <s v="Card"/>
    <s v="Loon Fung"/>
    <x v="29"/>
    <x v="1"/>
    <s v="AM"/>
  </r>
  <r>
    <d v="2023-04-23T00:00:00"/>
    <s v="Nong Shim Ansung Tangmyun"/>
    <n v="1"/>
    <n v="0.95"/>
    <n v="0.95"/>
    <s v="Card"/>
    <s v="Loon Fung"/>
    <x v="29"/>
    <x v="1"/>
    <s v="AM"/>
  </r>
  <r>
    <d v="2023-04-23T00:00:00"/>
    <s v="TK Medm Firm Beancurd 600G"/>
    <n v="1"/>
    <n v="1.75"/>
    <n v="1.75"/>
    <s v="Card"/>
    <s v="Loon Fung"/>
    <x v="29"/>
    <x v="1"/>
    <s v="AM"/>
  </r>
  <r>
    <d v="2023-04-23T00:00:00"/>
    <s v="Dried Swt Potato Vermice"/>
    <n v="1"/>
    <n v="1.55"/>
    <n v="1.55"/>
    <s v="Card"/>
    <s v="Loon Fung"/>
    <x v="15"/>
    <x v="1"/>
    <s v="AM"/>
  </r>
  <r>
    <d v="2023-04-23T00:00:00"/>
    <s v="Mamee Chef Tom Yum Noodle"/>
    <n v="1"/>
    <n v="3.95"/>
    <n v="3.95"/>
    <s v="Card"/>
    <s v="Loon Fung"/>
    <x v="29"/>
    <x v="1"/>
    <s v="AM"/>
  </r>
  <r>
    <d v="2023-04-23T00:00:00"/>
    <s v="Milk UHT Semi Skim"/>
    <n v="1"/>
    <n v="0.95"/>
    <n v="0.95"/>
    <s v="Card"/>
    <s v="ALDI"/>
    <x v="6"/>
    <x v="1"/>
    <s v="AM"/>
  </r>
  <r>
    <d v="2023-04-23T00:00:00"/>
    <s v="Pork Mince 5% Fat"/>
    <n v="1"/>
    <n v="2.59"/>
    <n v="2.59"/>
    <s v="Card"/>
    <s v="ALDI"/>
    <x v="7"/>
    <x v="1"/>
    <s v="AM"/>
  </r>
  <r>
    <d v="2023-04-23T00:00:00"/>
    <s v="Toasting Muffins"/>
    <n v="1"/>
    <n v="0.75"/>
    <n v="0.75"/>
    <s v="Card"/>
    <s v="ALDI"/>
    <x v="6"/>
    <x v="1"/>
    <s v="AM"/>
  </r>
  <r>
    <d v="2023-04-23T00:00:00"/>
    <s v="Pork/Beef Burgers"/>
    <n v="1"/>
    <n v="0.89"/>
    <n v="0.89"/>
    <s v="Card"/>
    <s v="ALDI"/>
    <x v="2"/>
    <x v="1"/>
    <s v="AM"/>
  </r>
  <r>
    <d v="2023-04-23T00:00:00"/>
    <s v="Cheese Singles"/>
    <n v="1"/>
    <n v="0.83"/>
    <n v="0.83"/>
    <s v="Card"/>
    <s v="ALDI"/>
    <x v="6"/>
    <x v="1"/>
    <s v="AM"/>
  </r>
  <r>
    <d v="2023-04-23T00:00:00"/>
    <s v="Chicken Thighs 1kg"/>
    <n v="1"/>
    <n v="2.85"/>
    <n v="2.85"/>
    <s v="Card"/>
    <s v="ALDI"/>
    <x v="7"/>
    <x v="1"/>
    <s v="AM"/>
  </r>
  <r>
    <d v="2023-04-23T00:00:00"/>
    <s v="Shampoo Anti-D"/>
    <n v="1"/>
    <n v="1.39"/>
    <n v="1.39"/>
    <s v="Card"/>
    <s v="ALDI"/>
    <x v="8"/>
    <x v="3"/>
    <s v="AM"/>
  </r>
  <r>
    <d v="2023-04-23T00:00:00"/>
    <s v="Family Handwash"/>
    <n v="1"/>
    <n v="0.59"/>
    <n v="0.59"/>
    <s v="Card"/>
    <s v="ALDI"/>
    <x v="8"/>
    <x v="3"/>
    <s v="AM"/>
  </r>
  <r>
    <d v="2023-04-23T00:00:00"/>
    <s v="Apple Gala"/>
    <n v="1"/>
    <n v="0.9"/>
    <n v="0.9"/>
    <s v="Card"/>
    <s v="ALDI"/>
    <x v="19"/>
    <x v="1"/>
    <s v="AM"/>
  </r>
  <r>
    <d v="2023-04-23T00:00:00"/>
    <s v="Lemons EE"/>
    <n v="1"/>
    <n v="0.55000000000000004"/>
    <n v="0.55000000000000004"/>
    <s v="Card"/>
    <s v="ALDI"/>
    <x v="19"/>
    <x v="1"/>
    <s v="AM"/>
  </r>
  <r>
    <d v="2023-04-23T00:00:00"/>
    <s v="Bread Roll 6pk"/>
    <n v="1"/>
    <n v="0.28000000000000003"/>
    <n v="0.28000000000000003"/>
    <s v="Card"/>
    <s v="ALDI"/>
    <x v="6"/>
    <x v="1"/>
    <s v="AM"/>
  </r>
  <r>
    <d v="2023-04-23T00:00:00"/>
    <s v="Pancakes Scotch"/>
    <n v="1"/>
    <n v="0.12"/>
    <n v="0.12"/>
    <s v="Card"/>
    <s v="ALDI"/>
    <x v="6"/>
    <x v="1"/>
    <s v="AM"/>
  </r>
  <r>
    <d v="2023-04-23T00:00:00"/>
    <s v="Mushrooms Chestnut"/>
    <n v="2"/>
    <n v="0.66"/>
    <n v="1.32"/>
    <s v="Card"/>
    <s v="ALDI"/>
    <x v="6"/>
    <x v="1"/>
    <s v="AM"/>
  </r>
  <r>
    <d v="2023-04-24T00:00:00"/>
    <s v="Sim card"/>
    <n v="1"/>
    <n v="10"/>
    <n v="10"/>
    <s v="Card"/>
    <s v="Voxi"/>
    <x v="26"/>
    <x v="7"/>
    <s v="AM"/>
  </r>
  <r>
    <d v="2023-04-24T00:00:00"/>
    <s v="Sim card"/>
    <n v="1"/>
    <n v="10"/>
    <n v="10"/>
    <s v="Card"/>
    <s v="O2"/>
    <x v="26"/>
    <x v="7"/>
    <s v="MM"/>
  </r>
  <r>
    <d v="2023-04-24T00:00:00"/>
    <s v="Bus"/>
    <n v="2"/>
    <n v="1.7"/>
    <n v="3.4"/>
    <s v="Oyster Card"/>
    <s v="Tfl"/>
    <x v="11"/>
    <x v="0"/>
    <s v="AM"/>
  </r>
  <r>
    <d v="2023-04-24T00:00:00"/>
    <s v="Overground"/>
    <n v="2"/>
    <n v="1.9"/>
    <n v="3.8"/>
    <s v="Oyster Card"/>
    <s v="Tfl"/>
    <x v="79"/>
    <x v="0"/>
    <s v="AM"/>
  </r>
  <r>
    <d v="2023-04-25T00:00:00"/>
    <s v="Council tax"/>
    <n v="1"/>
    <n v="136.13999999999999"/>
    <n v="136.13999999999999"/>
    <s v="Card"/>
    <s v="Council"/>
    <x v="69"/>
    <x v="7"/>
    <s v="MM"/>
  </r>
  <r>
    <d v="2023-04-25T00:00:00"/>
    <s v="Bus"/>
    <n v="2"/>
    <n v="1.7"/>
    <n v="3.4"/>
    <s v="Oyster Card"/>
    <s v="Tfl"/>
    <x v="11"/>
    <x v="0"/>
    <s v="AM"/>
  </r>
  <r>
    <d v="2023-04-25T00:00:00"/>
    <s v="Overground"/>
    <n v="2"/>
    <n v="1.9"/>
    <n v="3.8"/>
    <s v="Oyster Card"/>
    <s v="Tfl"/>
    <x v="79"/>
    <x v="0"/>
    <s v="AM"/>
  </r>
  <r>
    <d v="2023-04-25T00:00:00"/>
    <s v="Tube"/>
    <n v="2"/>
    <n v="5.0999999999999996"/>
    <n v="10.199999999999999"/>
    <s v="Oyster Card"/>
    <s v="Tfl"/>
    <x v="12"/>
    <x v="0"/>
    <s v="MM"/>
  </r>
  <r>
    <d v="2023-04-25T00:00:00"/>
    <s v="Coffee"/>
    <n v="1"/>
    <n v="1.75"/>
    <n v="1.75"/>
    <s v="Card"/>
    <s v="BaxterStorey"/>
    <x v="72"/>
    <x v="4"/>
    <s v="MM"/>
  </r>
  <r>
    <d v="2023-04-25T00:00:00"/>
    <s v="Coffee"/>
    <n v="1"/>
    <n v="1.75"/>
    <n v="1.75"/>
    <s v="Card"/>
    <s v="BaxterStorey"/>
    <x v="72"/>
    <x v="4"/>
    <s v="MM"/>
  </r>
  <r>
    <d v="2023-04-25T00:00:00"/>
    <s v="Tissue roll"/>
    <n v="1"/>
    <n v="20.21"/>
    <n v="20.21"/>
    <s v="Card"/>
    <s v="Amazon"/>
    <x v="8"/>
    <x v="3"/>
    <s v="MM"/>
  </r>
  <r>
    <d v="2023-04-26T00:00:00"/>
    <s v="Origins"/>
    <n v="1"/>
    <n v="37.5"/>
    <n v="37.5"/>
    <s v="Card"/>
    <s v="Origins"/>
    <x v="45"/>
    <x v="3"/>
    <s v="MM"/>
  </r>
  <r>
    <d v="2023-04-26T00:00:00"/>
    <s v="Bus"/>
    <n v="2"/>
    <n v="1.7"/>
    <n v="3.4"/>
    <s v="Oyster Card"/>
    <s v="Tfl"/>
    <x v="11"/>
    <x v="0"/>
    <s v="AM"/>
  </r>
  <r>
    <d v="2023-04-26T00:00:00"/>
    <s v="Overground"/>
    <n v="2"/>
    <n v="1.9"/>
    <n v="3.8"/>
    <s v="Oyster Card"/>
    <s v="Tfl"/>
    <x v="79"/>
    <x v="0"/>
    <s v="AM"/>
  </r>
  <r>
    <d v="2023-04-26T00:00:00"/>
    <s v="Tube"/>
    <n v="1"/>
    <n v="2.2999999999999998"/>
    <n v="2.2999999999999998"/>
    <s v="Oyster Card"/>
    <s v="Tfl"/>
    <x v="12"/>
    <x v="0"/>
    <s v="MM"/>
  </r>
  <r>
    <d v="2023-04-26T00:00:00"/>
    <s v="Tube"/>
    <n v="1"/>
    <n v="5.0999999999999996"/>
    <n v="5.0999999999999996"/>
    <s v="Oyster Card"/>
    <s v="Tfl"/>
    <x v="12"/>
    <x v="0"/>
    <s v="MM"/>
  </r>
  <r>
    <d v="2023-04-27T00:00:00"/>
    <s v="Bus"/>
    <n v="2"/>
    <n v="1.7"/>
    <n v="3.4"/>
    <s v="Oyster Card"/>
    <s v="Tfl"/>
    <x v="11"/>
    <x v="0"/>
    <s v="AM"/>
  </r>
  <r>
    <d v="2023-04-27T00:00:00"/>
    <s v="Overground"/>
    <n v="2"/>
    <n v="1.9"/>
    <n v="3.8"/>
    <s v="Oyster Card"/>
    <s v="Tfl"/>
    <x v="79"/>
    <x v="0"/>
    <s v="AM"/>
  </r>
  <r>
    <d v="2023-04-27T00:00:00"/>
    <s v="Tube"/>
    <n v="1"/>
    <n v="2.2999999999999998"/>
    <n v="2.2999999999999998"/>
    <s v="Oyster Card"/>
    <s v="Tfl"/>
    <x v="12"/>
    <x v="0"/>
    <s v="MM"/>
  </r>
  <r>
    <d v="2023-04-27T00:00:00"/>
    <s v="Tube"/>
    <n v="1"/>
    <n v="5.0999999999999996"/>
    <n v="5.0999999999999996"/>
    <s v="Oyster Card"/>
    <s v="Tfl"/>
    <x v="12"/>
    <x v="0"/>
    <s v="MM"/>
  </r>
  <r>
    <d v="2023-04-27T00:00:00"/>
    <s v="Dinner"/>
    <n v="1"/>
    <n v="8.98"/>
    <n v="8.98"/>
    <s v="Card"/>
    <s v="KFC"/>
    <x v="13"/>
    <x v="4"/>
    <s v="AM"/>
  </r>
  <r>
    <d v="2023-04-28T00:00:00"/>
    <s v="Bus"/>
    <n v="1"/>
    <n v="1.7"/>
    <n v="1.7"/>
    <s v="Oyster Card"/>
    <s v="Tfl"/>
    <x v="11"/>
    <x v="0"/>
    <s v="AM"/>
  </r>
  <r>
    <d v="2023-04-28T00:00:00"/>
    <s v="Wasabi Chicken Katsu Curry Rice"/>
    <n v="1"/>
    <n v="4.9000000000000004"/>
    <n v="4.9000000000000004"/>
    <s v="Card"/>
    <s v="Tesco"/>
    <x v="75"/>
    <x v="1"/>
    <s v="AM"/>
  </r>
  <r>
    <d v="2023-04-28T00:00:00"/>
    <s v="Froz Richmond Sausages"/>
    <n v="1"/>
    <n v="2.25"/>
    <n v="2.25"/>
    <s v="Card"/>
    <s v="LIDL"/>
    <x v="2"/>
    <x v="1"/>
    <s v="AM"/>
  </r>
  <r>
    <d v="2023-04-28T00:00:00"/>
    <s v="Yogurt Drink Strawberry"/>
    <n v="1"/>
    <n v="1.85"/>
    <n v="1.85"/>
    <s v="Card"/>
    <s v="LIDL"/>
    <x v="3"/>
    <x v="1"/>
    <s v="AM"/>
  </r>
  <r>
    <d v="2023-04-28T00:00:00"/>
    <s v="Roasting Potatoes"/>
    <n v="1"/>
    <n v="1.0900000000000001"/>
    <n v="1.0900000000000001"/>
    <s v="Card"/>
    <s v="LIDL"/>
    <x v="2"/>
    <x v="1"/>
    <s v="AM"/>
  </r>
  <r>
    <d v="2023-04-28T00:00:00"/>
    <s v="Vegetable Oil"/>
    <n v="1"/>
    <n v="1.99"/>
    <n v="1.99"/>
    <s v="Card"/>
    <s v="LIDL"/>
    <x v="6"/>
    <x v="1"/>
    <s v="AM"/>
  </r>
  <r>
    <d v="2023-04-28T00:00:00"/>
    <s v="Carrots"/>
    <n v="1"/>
    <n v="0.55000000000000004"/>
    <n v="0.55000000000000004"/>
    <s v="Card"/>
    <s v="LIDL"/>
    <x v="1"/>
    <x v="1"/>
    <s v="AM"/>
  </r>
  <r>
    <d v="2023-04-28T00:00:00"/>
    <s v="Squidgy Fruits"/>
    <n v="1"/>
    <n v="1.79"/>
    <n v="1.79"/>
    <s v="Card"/>
    <s v="LIDL"/>
    <x v="4"/>
    <x v="1"/>
    <s v="AM"/>
  </r>
  <r>
    <d v="2023-04-28T00:00:00"/>
    <s v="Honey Roast Cashews"/>
    <n v="1"/>
    <n v="1.65"/>
    <n v="1.65"/>
    <s v="Card"/>
    <s v="LIDL"/>
    <x v="4"/>
    <x v="1"/>
    <s v="AM"/>
  </r>
  <r>
    <d v="2023-04-28T00:00:00"/>
    <s v="Curry Crisps"/>
    <n v="1"/>
    <n v="1.49"/>
    <n v="1.49"/>
    <s v="Card"/>
    <s v="LIDL"/>
    <x v="4"/>
    <x v="1"/>
    <s v="AM"/>
  </r>
  <r>
    <d v="2023-04-28T00:00:00"/>
    <s v="Chocolate Cookies"/>
    <n v="1"/>
    <n v="1.1499999999999999"/>
    <n v="1.1499999999999999"/>
    <s v="Card"/>
    <s v="LIDL"/>
    <x v="4"/>
    <x v="1"/>
    <s v="AM"/>
  </r>
  <r>
    <d v="2023-04-29T00:00:00"/>
    <s v="Asia sltd Egg Cstrd"/>
    <n v="1"/>
    <n v="3.95"/>
    <n v="3.95"/>
    <s v="Card"/>
    <s v="Wing Yip"/>
    <x v="2"/>
    <x v="1"/>
    <s v="AM"/>
  </r>
  <r>
    <d v="2023-04-29T00:00:00"/>
    <s v="Anny Xiao Long Bao"/>
    <n v="1"/>
    <n v="4.5"/>
    <n v="4.5"/>
    <s v="Card"/>
    <s v="Wing Yip"/>
    <x v="2"/>
    <x v="1"/>
    <s v="AM"/>
  </r>
  <r>
    <d v="2023-04-29T00:00:00"/>
    <s v="Pork&amp;Mix Veg Dumpling"/>
    <n v="1"/>
    <n v="3.95"/>
    <n v="3.95"/>
    <s v="Card"/>
    <s v="Wing Yip"/>
    <x v="2"/>
    <x v="1"/>
    <s v="AM"/>
  </r>
  <r>
    <d v="2023-04-29T00:00:00"/>
    <s v="Pork Balls"/>
    <n v="1"/>
    <n v="4.45"/>
    <n v="4.45"/>
    <s v="Card"/>
    <s v="Wing Yip"/>
    <x v="2"/>
    <x v="1"/>
    <s v="AM"/>
  </r>
  <r>
    <d v="2023-04-29T00:00:00"/>
    <s v="Cheese Seafood Tofu"/>
    <n v="1"/>
    <n v="5.5"/>
    <n v="5.5"/>
    <s v="Card"/>
    <s v="Wing Yip"/>
    <x v="2"/>
    <x v="1"/>
    <s v="AM"/>
  </r>
  <r>
    <d v="2023-04-29T00:00:00"/>
    <s v="Bncurd Tofuking 750g"/>
    <n v="1"/>
    <n v="6.9"/>
    <n v="6.9"/>
    <s v="Card"/>
    <s v="Wing Yip"/>
    <x v="2"/>
    <x v="1"/>
    <s v="AM"/>
  </r>
  <r>
    <d v="2023-04-29T00:00:00"/>
    <s v="Beacurd Wing Fat 600g"/>
    <n v="1"/>
    <n v="1.5"/>
    <n v="1.5"/>
    <s v="Card"/>
    <s v="Wing Yip"/>
    <x v="34"/>
    <x v="1"/>
    <s v="AM"/>
  </r>
  <r>
    <d v="2023-04-29T00:00:00"/>
    <s v="XIN ZHU Vermiceli"/>
    <n v="1"/>
    <n v="2.35"/>
    <n v="2.35"/>
    <s v="Card"/>
    <s v="Wing Yip"/>
    <x v="15"/>
    <x v="1"/>
    <s v="AM"/>
  </r>
  <r>
    <d v="2023-04-29T00:00:00"/>
    <s v="Choice Fry FishBall"/>
    <n v="1"/>
    <n v="2.5"/>
    <n v="2.5"/>
    <s v="Card"/>
    <s v="Wing Yip"/>
    <x v="2"/>
    <x v="1"/>
    <s v="AM"/>
  </r>
  <r>
    <d v="2023-04-29T00:00:00"/>
    <s v="Rolin Dried Black fun 80g"/>
    <n v="1"/>
    <n v="3"/>
    <n v="3"/>
    <s v="Card"/>
    <s v="Wing Yip"/>
    <x v="34"/>
    <x v="1"/>
    <s v="AM"/>
  </r>
  <r>
    <d v="2023-04-29T00:00:00"/>
    <s v="JiangXi vermicelli"/>
    <n v="2"/>
    <n v="1.4"/>
    <n v="2.8"/>
    <s v="Card"/>
    <s v="Wing Yip"/>
    <x v="15"/>
    <x v="1"/>
    <s v="AM"/>
  </r>
  <r>
    <d v="2023-04-29T00:00:00"/>
    <s v="Indomie Mie Goreng 5x80g"/>
    <n v="1"/>
    <n v="2"/>
    <n v="2"/>
    <s v="Card"/>
    <s v="Wing Yip"/>
    <x v="29"/>
    <x v="1"/>
    <s v="AM"/>
  </r>
  <r>
    <d v="2023-04-29T00:00:00"/>
    <s v="LKK Chilli Bean Sauce 368g"/>
    <n v="1"/>
    <n v="2.6"/>
    <n v="2.6"/>
    <s v="Card"/>
    <s v="Wing Yip"/>
    <x v="31"/>
    <x v="1"/>
    <s v="AM"/>
  </r>
  <r>
    <d v="2023-04-29T00:00:00"/>
    <s v="Red Pepper Paste 500g"/>
    <n v="1"/>
    <n v="3.29"/>
    <n v="3.29"/>
    <s v="Card"/>
    <s v="Wing Yip"/>
    <x v="31"/>
    <x v="1"/>
    <s v="AM"/>
  </r>
  <r>
    <d v="2023-04-29T00:00:00"/>
    <s v="Fishwell sweet potato"/>
    <n v="1"/>
    <n v="2.5"/>
    <n v="2.5"/>
    <s v="Card"/>
    <s v="Wing Yip"/>
    <x v="15"/>
    <x v="1"/>
    <s v="AM"/>
  </r>
  <r>
    <d v="2023-04-29T00:00:00"/>
    <s v="Garlic"/>
    <n v="1"/>
    <n v="2"/>
    <n v="2"/>
    <s v="Card"/>
    <s v="ASDA"/>
    <x v="6"/>
    <x v="1"/>
    <s v="AM"/>
  </r>
  <r>
    <d v="2023-04-29T00:00:00"/>
    <s v="Chinese Leaf"/>
    <n v="1"/>
    <n v="1.25"/>
    <n v="1.25"/>
    <s v="Card"/>
    <s v="ASDA"/>
    <x v="1"/>
    <x v="1"/>
    <s v="AM"/>
  </r>
  <r>
    <d v="2023-04-29T00:00:00"/>
    <s v="Chilli oil"/>
    <n v="1"/>
    <n v="2.25"/>
    <n v="2.25"/>
    <s v="Card"/>
    <s v="ASDA"/>
    <x v="31"/>
    <x v="1"/>
    <s v="AM"/>
  </r>
  <r>
    <d v="2023-04-29T00:00:00"/>
    <s v="Chocolate"/>
    <n v="1"/>
    <n v="1.85"/>
    <n v="1.85"/>
    <s v="Card"/>
    <s v="ASDA"/>
    <x v="4"/>
    <x v="1"/>
    <s v="AM"/>
  </r>
  <r>
    <d v="2023-04-29T00:00:00"/>
    <s v="Candle"/>
    <n v="1"/>
    <n v="4"/>
    <n v="4"/>
    <s v="Card"/>
    <s v="ASDA"/>
    <x v="41"/>
    <x v="9"/>
    <s v="AM"/>
  </r>
  <r>
    <d v="2023-04-29T00:00:00"/>
    <s v="Chillies"/>
    <n v="1"/>
    <n v="0.35"/>
    <n v="0.35"/>
    <s v="Card"/>
    <s v="ASDA"/>
    <x v="21"/>
    <x v="1"/>
    <s v="AM"/>
  </r>
  <r>
    <d v="2023-04-29T00:00:00"/>
    <s v="Cucumber"/>
    <n v="1"/>
    <n v="0.79"/>
    <n v="0.79"/>
    <s v="Card"/>
    <s v="ASDA"/>
    <x v="1"/>
    <x v="1"/>
    <s v="AM"/>
  </r>
  <r>
    <d v="2023-04-29T00:00:00"/>
    <s v="Puddings"/>
    <n v="1"/>
    <n v="2.2000000000000002"/>
    <n v="2.2000000000000002"/>
    <s v="Card"/>
    <s v="ASDA"/>
    <x v="1"/>
    <x v="1"/>
    <s v="AM"/>
  </r>
  <r>
    <d v="2023-04-29T00:00:00"/>
    <s v="Garlic Press"/>
    <n v="1"/>
    <n v="3"/>
    <n v="3"/>
    <s v="Card"/>
    <s v="ASDA"/>
    <x v="40"/>
    <x v="9"/>
    <s v="AM"/>
  </r>
  <r>
    <d v="2023-04-29T00:00:00"/>
    <s v="Xiafowang beverage 160g"/>
    <n v="1"/>
    <n v="1.75"/>
    <n v="1.75"/>
    <s v="Card"/>
    <s v="Loon Fung"/>
    <x v="34"/>
    <x v="1"/>
    <s v="MM"/>
  </r>
  <r>
    <d v="2023-04-29T00:00:00"/>
    <s v="Chewy Japan Fried Udon"/>
    <n v="1"/>
    <n v="2.35"/>
    <n v="2.35"/>
    <s v="Card"/>
    <s v="Loon Fung"/>
    <x v="29"/>
    <x v="1"/>
    <s v="MM"/>
  </r>
  <r>
    <d v="2023-04-29T00:00:00"/>
    <s v="WJT CLPT S PKD Fish"/>
    <n v="1"/>
    <n v="2.25"/>
    <n v="2.25"/>
    <s v="Card"/>
    <s v="Loon Fung"/>
    <x v="34"/>
    <x v="1"/>
    <s v="MM"/>
  </r>
  <r>
    <d v="2023-04-29T00:00:00"/>
    <s v="Miaow Tapioca Crisp"/>
    <n v="2"/>
    <n v="0.495"/>
    <n v="0.99"/>
    <s v="Card"/>
    <s v="Loon Fung"/>
    <x v="4"/>
    <x v="1"/>
    <s v="M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0E62F-8945-41AE-B987-47B1F1A700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" firstHeaderRow="1" firstDataRow="2" firstDataCol="1"/>
  <pivotFields count="10"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17">
        <item x="2"/>
        <item x="4"/>
        <item x="10"/>
        <item x="1"/>
        <item x="9"/>
        <item x="6"/>
        <item x="5"/>
        <item x="8"/>
        <item x="11"/>
        <item x="0"/>
        <item x="12"/>
        <item x="7"/>
        <item x="13"/>
        <item x="3"/>
        <item m="1" x="15"/>
        <item m="1" x="1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Total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3D81C-EF91-48B0-A442-661601B2E29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0">
    <pivotField showAll="0"/>
    <pivotField showAll="0"/>
    <pivotField dataField="1" showAll="0"/>
    <pivotField dataField="1" numFmtId="164" showAll="0"/>
    <pivotField numFmtId="164" showAll="0"/>
    <pivotField showAll="0"/>
    <pivotField showAll="0"/>
    <pivotField axis="axisRow" showAll="0">
      <items count="87">
        <item x="52"/>
        <item x="35"/>
        <item x="3"/>
        <item x="55"/>
        <item x="46"/>
        <item x="37"/>
        <item x="33"/>
        <item x="20"/>
        <item x="6"/>
        <item x="47"/>
        <item x="60"/>
        <item x="13"/>
        <item x="53"/>
        <item x="2"/>
        <item x="19"/>
        <item x="43"/>
        <item x="24"/>
        <item x="36"/>
        <item x="41"/>
        <item x="39"/>
        <item x="27"/>
        <item x="22"/>
        <item x="29"/>
        <item x="42"/>
        <item x="59"/>
        <item x="48"/>
        <item x="40"/>
        <item x="9"/>
        <item x="7"/>
        <item x="56"/>
        <item x="16"/>
        <item x="28"/>
        <item x="31"/>
        <item x="18"/>
        <item x="14"/>
        <item x="45"/>
        <item x="4"/>
        <item x="21"/>
        <item x="15"/>
        <item x="54"/>
        <item x="10"/>
        <item x="26"/>
        <item x="38"/>
        <item x="8"/>
        <item x="32"/>
        <item x="51"/>
        <item x="1"/>
        <item x="57"/>
        <item x="30"/>
        <item x="49"/>
        <item x="17"/>
        <item x="0"/>
        <item x="11"/>
        <item x="12"/>
        <item x="25"/>
        <item x="44"/>
        <item x="50"/>
        <item x="58"/>
        <item x="61"/>
        <item x="63"/>
        <item x="64"/>
        <item x="5"/>
        <item x="67"/>
        <item x="68"/>
        <item x="69"/>
        <item x="70"/>
        <item m="1" x="83"/>
        <item x="65"/>
        <item x="71"/>
        <item x="73"/>
        <item x="72"/>
        <item x="74"/>
        <item x="23"/>
        <item x="75"/>
        <item x="62"/>
        <item x="66"/>
        <item x="34"/>
        <item x="76"/>
        <item x="77"/>
        <item x="78"/>
        <item x="79"/>
        <item x="81"/>
        <item x="80"/>
        <item m="1" x="84"/>
        <item m="1" x="85"/>
        <item x="82"/>
        <item t="default"/>
      </items>
    </pivotField>
    <pivotField axis="axisPage" showAll="0">
      <items count="19">
        <item x="2"/>
        <item x="4"/>
        <item x="10"/>
        <item x="1"/>
        <item m="1" x="16"/>
        <item x="9"/>
        <item x="6"/>
        <item x="5"/>
        <item x="8"/>
        <item m="1" x="14"/>
        <item x="11"/>
        <item x="0"/>
        <item x="12"/>
        <item x="7"/>
        <item m="1" x="13"/>
        <item x="3"/>
        <item m="1" x="17"/>
        <item m="1" x="15"/>
        <item t="default"/>
      </items>
    </pivotField>
    <pivotField showAll="0"/>
  </pivotFields>
  <rowFields count="1">
    <field x="7"/>
  </rowFields>
  <rowItems count="19">
    <i>
      <x/>
    </i>
    <i>
      <x v="2"/>
    </i>
    <i>
      <x v="4"/>
    </i>
    <i>
      <x v="8"/>
    </i>
    <i>
      <x v="13"/>
    </i>
    <i>
      <x v="14"/>
    </i>
    <i>
      <x v="22"/>
    </i>
    <i>
      <x v="27"/>
    </i>
    <i>
      <x v="28"/>
    </i>
    <i>
      <x v="30"/>
    </i>
    <i>
      <x v="32"/>
    </i>
    <i>
      <x v="33"/>
    </i>
    <i>
      <x v="36"/>
    </i>
    <i>
      <x v="37"/>
    </i>
    <i>
      <x v="38"/>
    </i>
    <i>
      <x v="46"/>
    </i>
    <i>
      <x v="73"/>
    </i>
    <i>
      <x v="76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3" hier="-1"/>
  </pageFields>
  <dataFields count="2">
    <dataField name="Sum of Quantity" fld="2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DD6-DDCB-4194-BA0A-F6E04BA71C5A}">
  <dimension ref="A1:I16"/>
  <sheetViews>
    <sheetView workbookViewId="0">
      <selection activeCell="A3" sqref="A3"/>
    </sheetView>
  </sheetViews>
  <sheetFormatPr defaultRowHeight="14.4"/>
  <cols>
    <col min="1" max="1" width="9.5546875" bestFit="1" customWidth="1"/>
    <col min="2" max="2" width="13.6640625" bestFit="1" customWidth="1"/>
    <col min="3" max="3" width="2.6640625" customWidth="1"/>
    <col min="4" max="4" width="10.33203125" bestFit="1" customWidth="1"/>
    <col min="5" max="5" width="11.33203125" bestFit="1" customWidth="1"/>
  </cols>
  <sheetData>
    <row r="1" spans="1:9">
      <c r="A1" s="16" t="s">
        <v>981</v>
      </c>
      <c r="B1" s="16"/>
      <c r="C1" s="16"/>
      <c r="D1" s="16"/>
      <c r="E1" s="16"/>
      <c r="F1" s="16"/>
      <c r="G1" s="16"/>
    </row>
    <row r="2" spans="1:9">
      <c r="A2" s="8">
        <v>44763</v>
      </c>
      <c r="B2" t="s">
        <v>96</v>
      </c>
      <c r="C2">
        <v>1</v>
      </c>
      <c r="D2" s="10">
        <v>323</v>
      </c>
      <c r="E2" s="9">
        <f t="shared" ref="E2" si="0">C2*D2</f>
        <v>323</v>
      </c>
      <c r="F2" s="2" t="s">
        <v>162</v>
      </c>
      <c r="G2" t="s">
        <v>24</v>
      </c>
    </row>
    <row r="3" spans="1:9">
      <c r="A3" s="8">
        <v>44768</v>
      </c>
      <c r="B3" t="s">
        <v>98</v>
      </c>
      <c r="C3">
        <v>1</v>
      </c>
      <c r="D3" s="10">
        <v>4200</v>
      </c>
      <c r="E3" s="9">
        <v>4200</v>
      </c>
      <c r="F3" s="2" t="s">
        <v>162</v>
      </c>
      <c r="G3" t="s">
        <v>24</v>
      </c>
      <c r="I3" s="2"/>
    </row>
    <row r="4" spans="1:9">
      <c r="A4" s="8">
        <v>44769</v>
      </c>
      <c r="B4" t="s">
        <v>98</v>
      </c>
      <c r="C4">
        <v>1</v>
      </c>
      <c r="D4" s="10">
        <v>4200</v>
      </c>
      <c r="E4" s="9">
        <v>4200</v>
      </c>
      <c r="F4" s="2" t="s">
        <v>162</v>
      </c>
      <c r="G4" t="s">
        <v>24</v>
      </c>
      <c r="I4" s="2"/>
    </row>
    <row r="5" spans="1:9">
      <c r="A5" s="8">
        <v>44770</v>
      </c>
      <c r="B5" t="s">
        <v>98</v>
      </c>
      <c r="C5">
        <v>1</v>
      </c>
      <c r="D5" s="10">
        <v>4200</v>
      </c>
      <c r="E5" s="9">
        <v>4200</v>
      </c>
      <c r="F5" s="2" t="s">
        <v>162</v>
      </c>
      <c r="G5" t="s">
        <v>24</v>
      </c>
      <c r="I5" s="2"/>
    </row>
    <row r="6" spans="1:9">
      <c r="A6" s="8">
        <v>44773</v>
      </c>
      <c r="B6" t="s">
        <v>98</v>
      </c>
      <c r="C6">
        <v>1</v>
      </c>
      <c r="D6" s="10">
        <v>3877</v>
      </c>
      <c r="E6" s="9">
        <f t="shared" ref="E6:E8" si="1">C6*D6</f>
        <v>3877</v>
      </c>
      <c r="F6" s="2" t="s">
        <v>162</v>
      </c>
      <c r="G6" t="s">
        <v>24</v>
      </c>
    </row>
    <row r="7" spans="1:9">
      <c r="A7" s="8">
        <v>44773</v>
      </c>
      <c r="B7" t="s">
        <v>98</v>
      </c>
      <c r="C7">
        <v>1</v>
      </c>
      <c r="D7" s="10">
        <v>7400</v>
      </c>
      <c r="E7" s="9">
        <f t="shared" si="1"/>
        <v>7400</v>
      </c>
      <c r="F7" s="2" t="s">
        <v>162</v>
      </c>
      <c r="G7" t="s">
        <v>25</v>
      </c>
    </row>
    <row r="8" spans="1:9">
      <c r="A8" s="8">
        <v>44773</v>
      </c>
      <c r="B8" t="s">
        <v>98</v>
      </c>
      <c r="C8">
        <v>1</v>
      </c>
      <c r="D8" s="10">
        <v>-7400</v>
      </c>
      <c r="E8" s="9">
        <f t="shared" si="1"/>
        <v>-7400</v>
      </c>
      <c r="F8" s="2" t="s">
        <v>162</v>
      </c>
      <c r="G8" t="s">
        <v>24</v>
      </c>
    </row>
    <row r="9" spans="1:9">
      <c r="E9" s="3">
        <f>SUM(E2:E8)</f>
        <v>16800</v>
      </c>
    </row>
    <row r="11" spans="1:9">
      <c r="B11" s="16" t="s">
        <v>982</v>
      </c>
      <c r="C11" s="16"/>
      <c r="D11" s="16"/>
      <c r="E11" s="16"/>
      <c r="F11" s="16"/>
    </row>
    <row r="12" spans="1:9">
      <c r="B12">
        <v>16800</v>
      </c>
      <c r="C12" t="s">
        <v>983</v>
      </c>
      <c r="D12">
        <v>12</v>
      </c>
      <c r="E12" t="s">
        <v>984</v>
      </c>
      <c r="F12">
        <v>1400</v>
      </c>
      <c r="G12" t="s">
        <v>979</v>
      </c>
    </row>
    <row r="13" spans="1:9" ht="3.6" customHeight="1"/>
    <row r="14" spans="1:9">
      <c r="B14">
        <v>1400</v>
      </c>
      <c r="C14" t="s">
        <v>985</v>
      </c>
      <c r="D14" t="s">
        <v>986</v>
      </c>
      <c r="E14" t="s">
        <v>984</v>
      </c>
      <c r="F14">
        <f>1400*7400/16800</f>
        <v>616.66666666666663</v>
      </c>
      <c r="G14" t="s">
        <v>25</v>
      </c>
    </row>
    <row r="15" spans="1:9">
      <c r="B15">
        <v>1400</v>
      </c>
      <c r="C15" t="s">
        <v>985</v>
      </c>
      <c r="D15" t="s">
        <v>987</v>
      </c>
      <c r="E15" t="s">
        <v>984</v>
      </c>
      <c r="F15">
        <f>B15*9400/16800</f>
        <v>783.33333333333337</v>
      </c>
      <c r="G15" t="s">
        <v>24</v>
      </c>
    </row>
    <row r="16" spans="1:9">
      <c r="F16">
        <f>SUM(F14:F15)</f>
        <v>1400</v>
      </c>
      <c r="G16" t="s">
        <v>979</v>
      </c>
      <c r="I16" s="2"/>
    </row>
  </sheetData>
  <mergeCells count="2">
    <mergeCell ref="A1:G1"/>
    <mergeCell ref="B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FFF-471F-49EA-8432-1806511817B5}">
  <dimension ref="A1:L2376"/>
  <sheetViews>
    <sheetView tabSelected="1" zoomScaleNormal="100" workbookViewId="0">
      <pane ySplit="1" topLeftCell="A2354" activePane="bottomLeft" state="frozen"/>
      <selection pane="bottomLeft" activeCell="G2371" sqref="G2371"/>
    </sheetView>
  </sheetViews>
  <sheetFormatPr defaultRowHeight="14.4"/>
  <cols>
    <col min="1" max="1" width="14" style="8" customWidth="1"/>
    <col min="2" max="2" width="27.109375" bestFit="1" customWidth="1"/>
    <col min="3" max="3" width="8.5546875" customWidth="1"/>
    <col min="4" max="5" width="12.88671875" style="3" bestFit="1" customWidth="1"/>
    <col min="6" max="6" width="12.21875" bestFit="1" customWidth="1"/>
    <col min="7" max="7" width="14.109375" customWidth="1"/>
    <col min="8" max="8" width="16.6640625" bestFit="1" customWidth="1"/>
    <col min="9" max="9" width="15.5546875" bestFit="1" customWidth="1"/>
    <col min="10" max="10" width="10" bestFit="1" customWidth="1"/>
  </cols>
  <sheetData>
    <row r="1" spans="1:12">
      <c r="A1" s="15" t="s">
        <v>120</v>
      </c>
      <c r="B1" s="1" t="s">
        <v>37</v>
      </c>
      <c r="C1" s="1" t="s">
        <v>42</v>
      </c>
      <c r="D1" s="4" t="s">
        <v>43</v>
      </c>
      <c r="E1" s="4" t="s">
        <v>160</v>
      </c>
      <c r="F1" s="1" t="s">
        <v>161</v>
      </c>
      <c r="G1" s="1" t="s">
        <v>40</v>
      </c>
      <c r="H1" s="1" t="s">
        <v>41</v>
      </c>
      <c r="I1" s="1" t="s">
        <v>1045</v>
      </c>
      <c r="J1" s="1" t="s">
        <v>121</v>
      </c>
    </row>
    <row r="2" spans="1:12" s="2" customFormat="1">
      <c r="A2" s="7">
        <v>44739</v>
      </c>
      <c r="B2" s="2" t="s">
        <v>119</v>
      </c>
      <c r="C2" s="2">
        <v>1</v>
      </c>
      <c r="D2" s="9">
        <v>55</v>
      </c>
      <c r="E2" s="9">
        <f t="shared" ref="E2:E66" si="0">C2*D2</f>
        <v>55</v>
      </c>
      <c r="F2" s="2" t="s">
        <v>162</v>
      </c>
      <c r="G2" s="2" t="s">
        <v>119</v>
      </c>
      <c r="H2" s="2" t="s">
        <v>119</v>
      </c>
      <c r="I2" s="2" t="str">
        <f>_xlfn.XLOOKUP(H2,'Reference table'!$A$2:$A$87,'Reference table'!$B$2:$B$87)</f>
        <v>Transportation</v>
      </c>
      <c r="J2" s="2" t="s">
        <v>25</v>
      </c>
    </row>
    <row r="3" spans="1:12">
      <c r="A3" s="8">
        <v>44739</v>
      </c>
      <c r="B3" t="s">
        <v>122</v>
      </c>
      <c r="C3">
        <v>1</v>
      </c>
      <c r="D3" s="10">
        <v>10</v>
      </c>
      <c r="E3" s="9">
        <f t="shared" si="0"/>
        <v>10</v>
      </c>
      <c r="F3" s="2" t="s">
        <v>162</v>
      </c>
      <c r="G3" t="s">
        <v>34</v>
      </c>
      <c r="H3" t="s">
        <v>51</v>
      </c>
      <c r="I3" s="2" t="str">
        <f>_xlfn.XLOOKUP(H3,'Reference table'!$A$2:$A$87,'Reference table'!$B$2:$B$87)</f>
        <v>Grocery</v>
      </c>
      <c r="J3" t="s">
        <v>24</v>
      </c>
      <c r="L3" s="2"/>
    </row>
    <row r="4" spans="1:12">
      <c r="A4" s="8">
        <v>44739</v>
      </c>
      <c r="B4" t="s">
        <v>122</v>
      </c>
      <c r="C4">
        <v>1</v>
      </c>
      <c r="D4" s="10">
        <v>10</v>
      </c>
      <c r="E4" s="9">
        <f t="shared" si="0"/>
        <v>10</v>
      </c>
      <c r="F4" s="2" t="s">
        <v>162</v>
      </c>
      <c r="G4" t="s">
        <v>34</v>
      </c>
      <c r="H4" t="s">
        <v>49</v>
      </c>
      <c r="I4" s="2" t="str">
        <f>_xlfn.XLOOKUP(H4,'Reference table'!$A$2:$A$87,'Reference table'!$B$2:$B$87)</f>
        <v>Grocery</v>
      </c>
      <c r="J4" t="s">
        <v>24</v>
      </c>
      <c r="L4" s="2"/>
    </row>
    <row r="5" spans="1:12">
      <c r="A5" s="8">
        <v>44740</v>
      </c>
      <c r="B5" t="s">
        <v>122</v>
      </c>
      <c r="C5">
        <v>1</v>
      </c>
      <c r="D5" s="10">
        <v>10</v>
      </c>
      <c r="E5" s="9">
        <f t="shared" si="0"/>
        <v>10</v>
      </c>
      <c r="F5" s="2" t="s">
        <v>162</v>
      </c>
      <c r="G5" t="s">
        <v>34</v>
      </c>
      <c r="H5" t="s">
        <v>216</v>
      </c>
      <c r="I5" s="2" t="str">
        <f>_xlfn.XLOOKUP(H5,'Reference table'!$A$2:$A$87,'Reference table'!$B$2:$B$87)</f>
        <v>Grocery</v>
      </c>
      <c r="J5" t="s">
        <v>25</v>
      </c>
      <c r="L5" s="2"/>
    </row>
    <row r="6" spans="1:12">
      <c r="A6" s="8">
        <v>44740</v>
      </c>
      <c r="B6" t="s">
        <v>122</v>
      </c>
      <c r="C6">
        <v>1</v>
      </c>
      <c r="D6" s="10">
        <v>10</v>
      </c>
      <c r="E6" s="9">
        <f t="shared" si="0"/>
        <v>10</v>
      </c>
      <c r="F6" s="2" t="s">
        <v>162</v>
      </c>
      <c r="G6" t="s">
        <v>34</v>
      </c>
      <c r="H6" t="s">
        <v>50</v>
      </c>
      <c r="I6" s="2" t="str">
        <f>_xlfn.XLOOKUP(H6,'Reference table'!$A$2:$A$87,'Reference table'!$B$2:$B$87)</f>
        <v>Grocery</v>
      </c>
      <c r="J6" t="s">
        <v>25</v>
      </c>
      <c r="L6" s="2"/>
    </row>
    <row r="7" spans="1:12">
      <c r="A7" s="8">
        <v>44743</v>
      </c>
      <c r="B7" t="s">
        <v>118</v>
      </c>
      <c r="C7">
        <v>1</v>
      </c>
      <c r="D7" s="3">
        <v>1324</v>
      </c>
      <c r="E7" s="9">
        <f t="shared" si="0"/>
        <v>1324</v>
      </c>
      <c r="F7" s="2" t="s">
        <v>162</v>
      </c>
      <c r="G7" t="s">
        <v>118</v>
      </c>
      <c r="H7" t="s">
        <v>661</v>
      </c>
      <c r="I7" s="2" t="str">
        <f>_xlfn.XLOOKUP(H7,'Reference table'!$A$2:$A$87,'Reference table'!$B$2:$B$87)</f>
        <v>Accommodation</v>
      </c>
      <c r="J7" t="s">
        <v>25</v>
      </c>
    </row>
    <row r="8" spans="1:12">
      <c r="A8" s="8">
        <v>44743</v>
      </c>
      <c r="B8" t="s">
        <v>122</v>
      </c>
      <c r="C8">
        <v>1</v>
      </c>
      <c r="D8" s="10">
        <v>23.15</v>
      </c>
      <c r="E8" s="9">
        <f t="shared" si="0"/>
        <v>23.15</v>
      </c>
      <c r="F8" s="2" t="s">
        <v>162</v>
      </c>
      <c r="G8" t="s">
        <v>34</v>
      </c>
      <c r="H8" t="s">
        <v>45</v>
      </c>
      <c r="I8" s="2" t="str">
        <f>_xlfn.XLOOKUP(H8,'Reference table'!$A$2:$A$87,'Reference table'!$B$2:$B$87)</f>
        <v>Grocery</v>
      </c>
      <c r="J8" t="s">
        <v>24</v>
      </c>
      <c r="L8" s="2"/>
    </row>
    <row r="9" spans="1:12">
      <c r="A9" s="8">
        <v>44743</v>
      </c>
      <c r="B9" t="s">
        <v>122</v>
      </c>
      <c r="C9">
        <v>1</v>
      </c>
      <c r="D9" s="10">
        <v>20</v>
      </c>
      <c r="E9" s="9">
        <f t="shared" si="0"/>
        <v>20</v>
      </c>
      <c r="F9" s="2" t="s">
        <v>162</v>
      </c>
      <c r="G9" t="s">
        <v>34</v>
      </c>
      <c r="H9" t="s">
        <v>52</v>
      </c>
      <c r="I9" s="2" t="str">
        <f>_xlfn.XLOOKUP(H9,'Reference table'!$A$2:$A$87,'Reference table'!$B$2:$B$87)</f>
        <v>Grocery</v>
      </c>
      <c r="J9" t="s">
        <v>25</v>
      </c>
      <c r="L9" s="2"/>
    </row>
    <row r="10" spans="1:12">
      <c r="A10" s="8">
        <v>44743</v>
      </c>
      <c r="B10" t="s">
        <v>123</v>
      </c>
      <c r="C10">
        <v>1</v>
      </c>
      <c r="D10" s="10">
        <v>7.99</v>
      </c>
      <c r="E10" s="9">
        <f t="shared" si="0"/>
        <v>7.99</v>
      </c>
      <c r="F10" s="2" t="s">
        <v>162</v>
      </c>
      <c r="G10" t="s">
        <v>124</v>
      </c>
      <c r="H10" t="s">
        <v>281</v>
      </c>
      <c r="I10" s="2" t="str">
        <f>_xlfn.XLOOKUP(H10,'Reference table'!$A$2:$A$87,'Reference table'!$B$2:$B$87)</f>
        <v>Personal Care</v>
      </c>
      <c r="J10" t="s">
        <v>24</v>
      </c>
      <c r="L10" s="2"/>
    </row>
    <row r="11" spans="1:12">
      <c r="A11" s="8">
        <v>44743</v>
      </c>
      <c r="B11" t="s">
        <v>125</v>
      </c>
      <c r="C11">
        <v>1</v>
      </c>
      <c r="D11" s="10">
        <v>19.489999999999998</v>
      </c>
      <c r="E11" s="9">
        <f t="shared" si="0"/>
        <v>19.489999999999998</v>
      </c>
      <c r="F11" s="2" t="s">
        <v>162</v>
      </c>
      <c r="G11" t="s">
        <v>125</v>
      </c>
      <c r="H11" t="s">
        <v>535</v>
      </c>
      <c r="I11" s="2" t="str">
        <f>_xlfn.XLOOKUP(H11,'Reference table'!$A$2:$A$87,'Reference table'!$B$2:$B$87)</f>
        <v>Grocery</v>
      </c>
      <c r="J11" t="s">
        <v>24</v>
      </c>
      <c r="L11" s="2"/>
    </row>
    <row r="12" spans="1:12">
      <c r="A12" s="8">
        <v>44743</v>
      </c>
      <c r="B12" t="s">
        <v>126</v>
      </c>
      <c r="C12">
        <v>1</v>
      </c>
      <c r="D12" s="10">
        <v>2.0499999999999998</v>
      </c>
      <c r="E12" s="9">
        <f t="shared" si="0"/>
        <v>2.0499999999999998</v>
      </c>
      <c r="F12" s="2" t="s">
        <v>162</v>
      </c>
      <c r="G12" t="s">
        <v>35</v>
      </c>
      <c r="H12" t="s">
        <v>273</v>
      </c>
      <c r="I12" s="2" t="str">
        <f>_xlfn.XLOOKUP(H12,'Reference table'!$A$2:$A$87,'Reference table'!$B$2:$B$87)</f>
        <v>Dinning</v>
      </c>
      <c r="J12" t="s">
        <v>24</v>
      </c>
      <c r="L12" s="2"/>
    </row>
    <row r="13" spans="1:12">
      <c r="A13" s="8">
        <v>44743</v>
      </c>
      <c r="B13" t="s">
        <v>23</v>
      </c>
      <c r="C13">
        <v>1</v>
      </c>
      <c r="D13" s="10">
        <v>27.2</v>
      </c>
      <c r="E13" s="9">
        <f t="shared" si="0"/>
        <v>27.2</v>
      </c>
      <c r="F13" s="2" t="s">
        <v>162</v>
      </c>
      <c r="G13" t="s">
        <v>522</v>
      </c>
      <c r="H13" t="s">
        <v>23</v>
      </c>
      <c r="I13" s="2" t="str">
        <f>_xlfn.XLOOKUP(H13,'Reference table'!$A$2:$A$87,'Reference table'!$B$2:$B$87)</f>
        <v>Transportation</v>
      </c>
      <c r="J13" t="s">
        <v>24</v>
      </c>
      <c r="L13" s="2"/>
    </row>
    <row r="14" spans="1:12">
      <c r="A14" s="8">
        <v>44743</v>
      </c>
      <c r="B14" t="s">
        <v>67</v>
      </c>
      <c r="C14">
        <v>1</v>
      </c>
      <c r="D14" s="10">
        <v>27.2</v>
      </c>
      <c r="E14" s="9">
        <f t="shared" si="0"/>
        <v>27.2</v>
      </c>
      <c r="F14" s="2" t="s">
        <v>162</v>
      </c>
      <c r="G14" t="s">
        <v>522</v>
      </c>
      <c r="H14" t="s">
        <v>67</v>
      </c>
      <c r="I14" s="2" t="str">
        <f>_xlfn.XLOOKUP(H14,'Reference table'!$A$2:$A$87,'Reference table'!$B$2:$B$87)</f>
        <v>Transportation</v>
      </c>
      <c r="J14" t="s">
        <v>25</v>
      </c>
      <c r="L14" s="2"/>
    </row>
    <row r="15" spans="1:12">
      <c r="A15" s="8">
        <v>44743</v>
      </c>
      <c r="B15" t="s">
        <v>951</v>
      </c>
      <c r="C15">
        <v>1</v>
      </c>
      <c r="D15" s="3">
        <v>9.5</v>
      </c>
      <c r="E15" s="3">
        <f t="shared" ref="E15" si="1">D15*C15</f>
        <v>9.5</v>
      </c>
      <c r="F15" t="s">
        <v>162</v>
      </c>
      <c r="G15" t="s">
        <v>951</v>
      </c>
      <c r="H15" t="s">
        <v>951</v>
      </c>
      <c r="I15" s="2" t="str">
        <f>_xlfn.XLOOKUP(H15,'Reference table'!$A$2:$A$87,'Reference table'!$B$2:$B$87)</f>
        <v>Subscription</v>
      </c>
      <c r="J15" t="s">
        <v>25</v>
      </c>
    </row>
    <row r="16" spans="1:12">
      <c r="A16" s="8">
        <v>44744</v>
      </c>
      <c r="B16" t="s">
        <v>113</v>
      </c>
      <c r="C16">
        <v>1</v>
      </c>
      <c r="D16" s="10">
        <v>15.3</v>
      </c>
      <c r="E16" s="9">
        <f t="shared" si="0"/>
        <v>15.3</v>
      </c>
      <c r="F16" s="2" t="s">
        <v>162</v>
      </c>
      <c r="G16" t="s">
        <v>129</v>
      </c>
      <c r="H16" t="s">
        <v>113</v>
      </c>
      <c r="I16" s="2" t="str">
        <f>_xlfn.XLOOKUP(H16,'Reference table'!$A$2:$A$87,'Reference table'!$B$2:$B$87)</f>
        <v>Dinning</v>
      </c>
      <c r="J16" t="s">
        <v>24</v>
      </c>
      <c r="L16" s="2"/>
    </row>
    <row r="17" spans="1:12">
      <c r="A17" s="8">
        <v>44750</v>
      </c>
      <c r="B17" t="s">
        <v>127</v>
      </c>
      <c r="C17">
        <v>1</v>
      </c>
      <c r="D17" s="10">
        <v>36</v>
      </c>
      <c r="E17" s="9">
        <f t="shared" si="0"/>
        <v>36</v>
      </c>
      <c r="F17" s="2" t="s">
        <v>162</v>
      </c>
      <c r="G17" t="s">
        <v>128</v>
      </c>
      <c r="H17" t="s">
        <v>127</v>
      </c>
      <c r="I17" s="2" t="str">
        <f>_xlfn.XLOOKUP(H17,'Reference table'!$A$2:$A$87,'Reference table'!$B$2:$B$87)</f>
        <v>Outfit</v>
      </c>
      <c r="J17" t="s">
        <v>24</v>
      </c>
      <c r="L17" s="2"/>
    </row>
    <row r="18" spans="1:12">
      <c r="A18" s="8">
        <v>44752</v>
      </c>
      <c r="B18" t="s">
        <v>3</v>
      </c>
      <c r="C18">
        <v>1</v>
      </c>
      <c r="D18" s="10">
        <v>3.79</v>
      </c>
      <c r="E18" s="9">
        <f t="shared" si="0"/>
        <v>3.79</v>
      </c>
      <c r="F18" s="2" t="s">
        <v>162</v>
      </c>
      <c r="G18" t="s">
        <v>39</v>
      </c>
      <c r="H18" t="s">
        <v>509</v>
      </c>
      <c r="I18" s="2" t="str">
        <f>_xlfn.XLOOKUP(H18,'Reference table'!$A$2:$A$87,'Reference table'!$B$2:$B$87)</f>
        <v>Grocery</v>
      </c>
      <c r="J18" t="s">
        <v>24</v>
      </c>
      <c r="L18" s="2"/>
    </row>
    <row r="19" spans="1:12">
      <c r="A19" s="8">
        <v>44752</v>
      </c>
      <c r="B19" t="s">
        <v>4</v>
      </c>
      <c r="C19">
        <v>1</v>
      </c>
      <c r="D19" s="10">
        <v>2.59</v>
      </c>
      <c r="E19" s="9">
        <f t="shared" si="0"/>
        <v>2.59</v>
      </c>
      <c r="F19" s="2" t="s">
        <v>162</v>
      </c>
      <c r="G19" t="s">
        <v>39</v>
      </c>
      <c r="H19" t="s">
        <v>49</v>
      </c>
      <c r="I19" s="2" t="str">
        <f>_xlfn.XLOOKUP(H19,'Reference table'!$A$2:$A$87,'Reference table'!$B$2:$B$87)</f>
        <v>Grocery</v>
      </c>
      <c r="J19" t="s">
        <v>24</v>
      </c>
      <c r="L19" s="2"/>
    </row>
    <row r="20" spans="1:12">
      <c r="A20" s="8">
        <v>44752</v>
      </c>
      <c r="B20" t="s">
        <v>23</v>
      </c>
      <c r="C20">
        <v>1</v>
      </c>
      <c r="D20" s="10">
        <v>3.3</v>
      </c>
      <c r="E20" s="9">
        <f t="shared" si="0"/>
        <v>3.3</v>
      </c>
      <c r="F20" s="2" t="s">
        <v>162</v>
      </c>
      <c r="G20" t="s">
        <v>522</v>
      </c>
      <c r="H20" t="s">
        <v>23</v>
      </c>
      <c r="I20" s="2" t="str">
        <f>_xlfn.XLOOKUP(H20,'Reference table'!$A$2:$A$87,'Reference table'!$B$2:$B$87)</f>
        <v>Transportation</v>
      </c>
      <c r="J20" t="s">
        <v>24</v>
      </c>
      <c r="L20" s="2"/>
    </row>
    <row r="21" spans="1:12">
      <c r="A21" s="8">
        <v>44753</v>
      </c>
      <c r="B21" t="s">
        <v>6</v>
      </c>
      <c r="C21">
        <v>1</v>
      </c>
      <c r="D21" s="10">
        <v>0.49</v>
      </c>
      <c r="E21" s="9">
        <f t="shared" si="0"/>
        <v>0.49</v>
      </c>
      <c r="F21" s="2" t="s">
        <v>162</v>
      </c>
      <c r="G21" t="s">
        <v>34</v>
      </c>
      <c r="H21" t="s">
        <v>216</v>
      </c>
      <c r="I21" s="2" t="str">
        <f>_xlfn.XLOOKUP(H21,'Reference table'!$A$2:$A$87,'Reference table'!$B$2:$B$87)</f>
        <v>Grocery</v>
      </c>
      <c r="J21" t="s">
        <v>24</v>
      </c>
      <c r="L21" s="2"/>
    </row>
    <row r="22" spans="1:12">
      <c r="A22" s="8">
        <v>44753</v>
      </c>
      <c r="B22" t="s">
        <v>0</v>
      </c>
      <c r="C22">
        <v>1</v>
      </c>
      <c r="D22" s="10">
        <v>0.65</v>
      </c>
      <c r="E22" s="9">
        <f t="shared" si="0"/>
        <v>0.65</v>
      </c>
      <c r="F22" s="2" t="s">
        <v>162</v>
      </c>
      <c r="G22" t="s">
        <v>34</v>
      </c>
      <c r="H22" t="s">
        <v>45</v>
      </c>
      <c r="I22" s="2" t="str">
        <f>_xlfn.XLOOKUP(H22,'Reference table'!$A$2:$A$87,'Reference table'!$B$2:$B$87)</f>
        <v>Grocery</v>
      </c>
      <c r="J22" t="s">
        <v>24</v>
      </c>
      <c r="L22" s="2"/>
    </row>
    <row r="23" spans="1:12">
      <c r="A23" s="8">
        <v>44753</v>
      </c>
      <c r="B23" t="s">
        <v>11</v>
      </c>
      <c r="C23">
        <v>1</v>
      </c>
      <c r="D23" s="10">
        <v>1.05</v>
      </c>
      <c r="E23" s="9">
        <f t="shared" si="0"/>
        <v>1.05</v>
      </c>
      <c r="F23" s="2" t="s">
        <v>162</v>
      </c>
      <c r="G23" t="s">
        <v>34</v>
      </c>
      <c r="H23" t="s">
        <v>45</v>
      </c>
      <c r="I23" s="2" t="str">
        <f>_xlfn.XLOOKUP(H23,'Reference table'!$A$2:$A$87,'Reference table'!$B$2:$B$87)</f>
        <v>Grocery</v>
      </c>
      <c r="J23" t="s">
        <v>24</v>
      </c>
      <c r="L23" s="2"/>
    </row>
    <row r="24" spans="1:12">
      <c r="A24" s="8">
        <v>44753</v>
      </c>
      <c r="B24" t="s">
        <v>1</v>
      </c>
      <c r="C24">
        <v>2</v>
      </c>
      <c r="D24" s="10">
        <v>0.39</v>
      </c>
      <c r="E24" s="9">
        <f t="shared" si="0"/>
        <v>0.78</v>
      </c>
      <c r="F24" s="2" t="s">
        <v>162</v>
      </c>
      <c r="G24" t="s">
        <v>34</v>
      </c>
      <c r="H24" t="s">
        <v>46</v>
      </c>
      <c r="I24" s="2" t="str">
        <f>_xlfn.XLOOKUP(H24,'Reference table'!$A$2:$A$87,'Reference table'!$B$2:$B$87)</f>
        <v>Grocery</v>
      </c>
      <c r="J24" t="s">
        <v>24</v>
      </c>
      <c r="L24" s="2"/>
    </row>
    <row r="25" spans="1:12">
      <c r="A25" s="8">
        <v>44753</v>
      </c>
      <c r="B25" t="s">
        <v>2</v>
      </c>
      <c r="C25">
        <v>1</v>
      </c>
      <c r="D25" s="10">
        <v>0.49</v>
      </c>
      <c r="E25" s="9">
        <f t="shared" si="0"/>
        <v>0.49</v>
      </c>
      <c r="F25" s="2" t="s">
        <v>162</v>
      </c>
      <c r="G25" t="s">
        <v>34</v>
      </c>
      <c r="H25" t="s">
        <v>46</v>
      </c>
      <c r="I25" s="2" t="str">
        <f>_xlfn.XLOOKUP(H25,'Reference table'!$A$2:$A$87,'Reference table'!$B$2:$B$87)</f>
        <v>Grocery</v>
      </c>
      <c r="J25" t="s">
        <v>24</v>
      </c>
      <c r="L25" s="2"/>
    </row>
    <row r="26" spans="1:12">
      <c r="A26" s="8">
        <v>44753</v>
      </c>
      <c r="B26" t="s">
        <v>47</v>
      </c>
      <c r="C26">
        <v>1</v>
      </c>
      <c r="D26" s="10">
        <v>37.29</v>
      </c>
      <c r="E26" s="9">
        <f t="shared" si="0"/>
        <v>37.29</v>
      </c>
      <c r="F26" s="2" t="s">
        <v>162</v>
      </c>
      <c r="G26" t="s">
        <v>511</v>
      </c>
      <c r="H26" t="s">
        <v>512</v>
      </c>
      <c r="I26" s="2" t="str">
        <f>_xlfn.XLOOKUP(H26,'Reference table'!$A$2:$A$87,'Reference table'!$B$2:$B$87)</f>
        <v>Dinning</v>
      </c>
      <c r="J26" t="s">
        <v>24</v>
      </c>
      <c r="L26" s="2"/>
    </row>
    <row r="27" spans="1:12">
      <c r="A27" s="8">
        <v>44755</v>
      </c>
      <c r="B27" t="s">
        <v>47</v>
      </c>
      <c r="C27">
        <v>1</v>
      </c>
      <c r="D27" s="10">
        <v>35</v>
      </c>
      <c r="E27" s="9">
        <f t="shared" si="0"/>
        <v>35</v>
      </c>
      <c r="F27" s="2" t="s">
        <v>162</v>
      </c>
      <c r="G27" t="s">
        <v>510</v>
      </c>
      <c r="H27" t="s">
        <v>512</v>
      </c>
      <c r="I27" s="2" t="str">
        <f>_xlfn.XLOOKUP(H27,'Reference table'!$A$2:$A$87,'Reference table'!$B$2:$B$87)</f>
        <v>Dinning</v>
      </c>
      <c r="J27" t="s">
        <v>24</v>
      </c>
      <c r="L27" s="2"/>
    </row>
    <row r="28" spans="1:12">
      <c r="A28" s="8">
        <v>44755</v>
      </c>
      <c r="B28" t="s">
        <v>5</v>
      </c>
      <c r="C28">
        <v>1</v>
      </c>
      <c r="D28" s="10">
        <v>3.95</v>
      </c>
      <c r="E28" s="9">
        <f t="shared" si="0"/>
        <v>3.95</v>
      </c>
      <c r="F28" s="2" t="s">
        <v>162</v>
      </c>
      <c r="G28" t="s">
        <v>44</v>
      </c>
      <c r="H28" t="s">
        <v>273</v>
      </c>
      <c r="I28" s="2" t="str">
        <f>_xlfn.XLOOKUP(H28,'Reference table'!$A$2:$A$87,'Reference table'!$B$2:$B$87)</f>
        <v>Dinning</v>
      </c>
      <c r="J28" t="s">
        <v>24</v>
      </c>
      <c r="L28" s="2"/>
    </row>
    <row r="29" spans="1:12">
      <c r="A29" s="8">
        <v>44755</v>
      </c>
      <c r="B29" t="s">
        <v>7</v>
      </c>
      <c r="C29">
        <v>1</v>
      </c>
      <c r="D29" s="10">
        <v>2.19</v>
      </c>
      <c r="E29" s="9">
        <f t="shared" si="0"/>
        <v>2.19</v>
      </c>
      <c r="F29" s="2" t="s">
        <v>162</v>
      </c>
      <c r="G29" t="s">
        <v>34</v>
      </c>
      <c r="H29" t="s">
        <v>49</v>
      </c>
      <c r="I29" s="2" t="str">
        <f>_xlfn.XLOOKUP(H29,'Reference table'!$A$2:$A$87,'Reference table'!$B$2:$B$87)</f>
        <v>Grocery</v>
      </c>
      <c r="J29" t="s">
        <v>24</v>
      </c>
      <c r="L29" s="2"/>
    </row>
    <row r="30" spans="1:12">
      <c r="A30" s="8">
        <v>44755</v>
      </c>
      <c r="B30" t="s">
        <v>8</v>
      </c>
      <c r="C30">
        <v>1</v>
      </c>
      <c r="D30" s="10">
        <v>0.75</v>
      </c>
      <c r="E30" s="9">
        <f t="shared" si="0"/>
        <v>0.75</v>
      </c>
      <c r="F30" s="2" t="s">
        <v>162</v>
      </c>
      <c r="G30" t="s">
        <v>34</v>
      </c>
      <c r="H30" t="s">
        <v>50</v>
      </c>
      <c r="I30" s="2" t="str">
        <f>_xlfn.XLOOKUP(H30,'Reference table'!$A$2:$A$87,'Reference table'!$B$2:$B$87)</f>
        <v>Grocery</v>
      </c>
      <c r="J30" t="s">
        <v>24</v>
      </c>
      <c r="L30" s="2"/>
    </row>
    <row r="31" spans="1:12">
      <c r="A31" s="8">
        <v>44755</v>
      </c>
      <c r="B31" t="s">
        <v>9</v>
      </c>
      <c r="C31">
        <v>1</v>
      </c>
      <c r="D31" s="10">
        <v>2.89</v>
      </c>
      <c r="E31" s="9">
        <f t="shared" si="0"/>
        <v>2.89</v>
      </c>
      <c r="F31" s="2" t="s">
        <v>162</v>
      </c>
      <c r="G31" t="s">
        <v>34</v>
      </c>
      <c r="H31" t="s">
        <v>49</v>
      </c>
      <c r="I31" s="2" t="str">
        <f>_xlfn.XLOOKUP(H31,'Reference table'!$A$2:$A$87,'Reference table'!$B$2:$B$87)</f>
        <v>Grocery</v>
      </c>
      <c r="J31" t="s">
        <v>24</v>
      </c>
      <c r="L31" s="2"/>
    </row>
    <row r="32" spans="1:12">
      <c r="A32" s="8">
        <v>44755</v>
      </c>
      <c r="B32" t="s">
        <v>10</v>
      </c>
      <c r="C32">
        <v>1</v>
      </c>
      <c r="D32" s="10">
        <v>3.25</v>
      </c>
      <c r="E32" s="9">
        <f t="shared" si="0"/>
        <v>3.25</v>
      </c>
      <c r="F32" s="2" t="s">
        <v>162</v>
      </c>
      <c r="G32" t="s">
        <v>34</v>
      </c>
      <c r="H32" t="s">
        <v>216</v>
      </c>
      <c r="I32" s="2" t="str">
        <f>_xlfn.XLOOKUP(H32,'Reference table'!$A$2:$A$87,'Reference table'!$B$2:$B$87)</f>
        <v>Grocery</v>
      </c>
      <c r="J32" t="s">
        <v>24</v>
      </c>
      <c r="L32" s="2"/>
    </row>
    <row r="33" spans="1:12">
      <c r="A33" s="8">
        <v>44756</v>
      </c>
      <c r="B33" t="s">
        <v>12</v>
      </c>
      <c r="C33">
        <v>1</v>
      </c>
      <c r="D33" s="10">
        <v>1.35</v>
      </c>
      <c r="E33" s="9">
        <f t="shared" si="0"/>
        <v>1.35</v>
      </c>
      <c r="F33" s="2" t="s">
        <v>162</v>
      </c>
      <c r="G33" t="s">
        <v>36</v>
      </c>
      <c r="H33" t="s">
        <v>45</v>
      </c>
      <c r="I33" s="2" t="str">
        <f>_xlfn.XLOOKUP(H33,'Reference table'!$A$2:$A$87,'Reference table'!$B$2:$B$87)</f>
        <v>Grocery</v>
      </c>
      <c r="J33" t="s">
        <v>24</v>
      </c>
      <c r="L33" s="2"/>
    </row>
    <row r="34" spans="1:12">
      <c r="A34" s="8">
        <v>44756</v>
      </c>
      <c r="B34" t="s">
        <v>13</v>
      </c>
      <c r="C34">
        <v>1</v>
      </c>
      <c r="D34" s="10">
        <v>0.94</v>
      </c>
      <c r="E34" s="9">
        <f t="shared" si="0"/>
        <v>0.94</v>
      </c>
      <c r="F34" s="2" t="s">
        <v>162</v>
      </c>
      <c r="G34" t="s">
        <v>36</v>
      </c>
      <c r="H34" t="s">
        <v>509</v>
      </c>
      <c r="I34" s="2" t="str">
        <f>_xlfn.XLOOKUP(H34,'Reference table'!$A$2:$A$87,'Reference table'!$B$2:$B$87)</f>
        <v>Grocery</v>
      </c>
      <c r="J34" t="s">
        <v>24</v>
      </c>
      <c r="L34" s="2"/>
    </row>
    <row r="35" spans="1:12">
      <c r="A35" s="8">
        <v>44756</v>
      </c>
      <c r="B35" t="s">
        <v>14</v>
      </c>
      <c r="C35">
        <v>1</v>
      </c>
      <c r="D35" s="10">
        <v>1.99</v>
      </c>
      <c r="E35" s="9">
        <f t="shared" si="0"/>
        <v>1.99</v>
      </c>
      <c r="F35" s="2" t="s">
        <v>162</v>
      </c>
      <c r="G35" t="s">
        <v>36</v>
      </c>
      <c r="H35" t="s">
        <v>45</v>
      </c>
      <c r="I35" s="2" t="str">
        <f>_xlfn.XLOOKUP(H35,'Reference table'!$A$2:$A$87,'Reference table'!$B$2:$B$87)</f>
        <v>Grocery</v>
      </c>
      <c r="J35" t="s">
        <v>24</v>
      </c>
      <c r="L35" s="2"/>
    </row>
    <row r="36" spans="1:12">
      <c r="A36" s="8">
        <v>44756</v>
      </c>
      <c r="B36" t="s">
        <v>15</v>
      </c>
      <c r="C36">
        <v>1</v>
      </c>
      <c r="D36" s="10">
        <v>0.34</v>
      </c>
      <c r="E36" s="9">
        <f t="shared" si="0"/>
        <v>0.34</v>
      </c>
      <c r="F36" s="2" t="s">
        <v>162</v>
      </c>
      <c r="G36" t="s">
        <v>36</v>
      </c>
      <c r="H36" t="s">
        <v>51</v>
      </c>
      <c r="I36" s="2" t="str">
        <f>_xlfn.XLOOKUP(H36,'Reference table'!$A$2:$A$87,'Reference table'!$B$2:$B$87)</f>
        <v>Grocery</v>
      </c>
      <c r="J36" t="s">
        <v>24</v>
      </c>
      <c r="L36" s="2"/>
    </row>
    <row r="37" spans="1:12">
      <c r="A37" s="8">
        <v>44756</v>
      </c>
      <c r="B37" t="s">
        <v>16</v>
      </c>
      <c r="C37">
        <v>1</v>
      </c>
      <c r="D37" s="10">
        <v>0.28000000000000003</v>
      </c>
      <c r="E37" s="9">
        <f t="shared" si="0"/>
        <v>0.28000000000000003</v>
      </c>
      <c r="F37" s="2" t="s">
        <v>162</v>
      </c>
      <c r="G37" t="s">
        <v>36</v>
      </c>
      <c r="H37" t="s">
        <v>51</v>
      </c>
      <c r="I37" s="2" t="str">
        <f>_xlfn.XLOOKUP(H37,'Reference table'!$A$2:$A$87,'Reference table'!$B$2:$B$87)</f>
        <v>Grocery</v>
      </c>
      <c r="J37" t="s">
        <v>24</v>
      </c>
      <c r="L37" s="2"/>
    </row>
    <row r="38" spans="1:12">
      <c r="A38" s="8">
        <v>44756</v>
      </c>
      <c r="B38" t="s">
        <v>17</v>
      </c>
      <c r="C38">
        <v>1</v>
      </c>
      <c r="D38" s="10">
        <v>3.29</v>
      </c>
      <c r="E38" s="9">
        <f t="shared" si="0"/>
        <v>3.29</v>
      </c>
      <c r="F38" s="2" t="s">
        <v>162</v>
      </c>
      <c r="G38" t="s">
        <v>36</v>
      </c>
      <c r="H38" t="s">
        <v>52</v>
      </c>
      <c r="I38" s="2" t="str">
        <f>_xlfn.XLOOKUP(H38,'Reference table'!$A$2:$A$87,'Reference table'!$B$2:$B$87)</f>
        <v>Grocery</v>
      </c>
      <c r="J38" t="s">
        <v>24</v>
      </c>
      <c r="L38" s="2"/>
    </row>
    <row r="39" spans="1:12">
      <c r="A39" s="8">
        <v>44756</v>
      </c>
      <c r="B39" t="s">
        <v>18</v>
      </c>
      <c r="C39">
        <v>1</v>
      </c>
      <c r="D39" s="10">
        <v>3.49</v>
      </c>
      <c r="E39" s="9">
        <f t="shared" si="0"/>
        <v>3.49</v>
      </c>
      <c r="F39" s="2" t="s">
        <v>162</v>
      </c>
      <c r="G39" t="s">
        <v>36</v>
      </c>
      <c r="H39" t="s">
        <v>55</v>
      </c>
      <c r="I39" s="2" t="str">
        <f>_xlfn.XLOOKUP(H39,'Reference table'!$A$2:$A$87,'Reference table'!$B$2:$B$87)</f>
        <v>Grocery</v>
      </c>
      <c r="J39" t="s">
        <v>24</v>
      </c>
      <c r="L39" s="2"/>
    </row>
    <row r="40" spans="1:12">
      <c r="A40" s="8">
        <v>44756</v>
      </c>
      <c r="B40" t="s">
        <v>19</v>
      </c>
      <c r="C40">
        <v>1</v>
      </c>
      <c r="D40" s="10">
        <v>1.89</v>
      </c>
      <c r="E40" s="9">
        <f t="shared" si="0"/>
        <v>1.89</v>
      </c>
      <c r="F40" s="2" t="s">
        <v>162</v>
      </c>
      <c r="G40" t="s">
        <v>36</v>
      </c>
      <c r="H40" t="s">
        <v>49</v>
      </c>
      <c r="I40" s="2" t="str">
        <f>_xlfn.XLOOKUP(H40,'Reference table'!$A$2:$A$87,'Reference table'!$B$2:$B$87)</f>
        <v>Grocery</v>
      </c>
      <c r="J40" t="s">
        <v>24</v>
      </c>
      <c r="L40" s="2"/>
    </row>
    <row r="41" spans="1:12">
      <c r="A41" s="8">
        <v>44756</v>
      </c>
      <c r="B41" t="s">
        <v>20</v>
      </c>
      <c r="C41">
        <v>1</v>
      </c>
      <c r="D41" s="10">
        <v>0.39</v>
      </c>
      <c r="E41" s="9">
        <f t="shared" si="0"/>
        <v>0.39</v>
      </c>
      <c r="F41" s="2" t="s">
        <v>162</v>
      </c>
      <c r="G41" t="s">
        <v>36</v>
      </c>
      <c r="H41" t="s">
        <v>216</v>
      </c>
      <c r="I41" s="2" t="str">
        <f>_xlfn.XLOOKUP(H41,'Reference table'!$A$2:$A$87,'Reference table'!$B$2:$B$87)</f>
        <v>Grocery</v>
      </c>
      <c r="J41" t="s">
        <v>24</v>
      </c>
      <c r="L41" s="2"/>
    </row>
    <row r="42" spans="1:12">
      <c r="A42" s="8">
        <v>44756</v>
      </c>
      <c r="B42" t="s">
        <v>21</v>
      </c>
      <c r="C42">
        <v>5</v>
      </c>
      <c r="D42" s="10">
        <v>0.14000000000000001</v>
      </c>
      <c r="E42" s="9">
        <f t="shared" si="0"/>
        <v>0.70000000000000007</v>
      </c>
      <c r="F42" s="2" t="s">
        <v>162</v>
      </c>
      <c r="G42" t="s">
        <v>36</v>
      </c>
      <c r="H42" t="s">
        <v>53</v>
      </c>
      <c r="I42" s="2" t="str">
        <f>_xlfn.XLOOKUP(H42,'Reference table'!$A$2:$A$87,'Reference table'!$B$2:$B$87)</f>
        <v>Grocery</v>
      </c>
      <c r="J42" t="s">
        <v>24</v>
      </c>
      <c r="L42" s="2"/>
    </row>
    <row r="43" spans="1:12">
      <c r="A43" s="8">
        <v>44756</v>
      </c>
      <c r="B43" t="s">
        <v>22</v>
      </c>
      <c r="C43">
        <v>1</v>
      </c>
      <c r="D43" s="10">
        <v>0.59</v>
      </c>
      <c r="E43" s="9">
        <f t="shared" si="0"/>
        <v>0.59</v>
      </c>
      <c r="F43" s="2" t="s">
        <v>162</v>
      </c>
      <c r="G43" t="s">
        <v>36</v>
      </c>
      <c r="H43" t="s">
        <v>46</v>
      </c>
      <c r="I43" s="2" t="str">
        <f>_xlfn.XLOOKUP(H43,'Reference table'!$A$2:$A$87,'Reference table'!$B$2:$B$87)</f>
        <v>Grocery</v>
      </c>
      <c r="J43" t="s">
        <v>24</v>
      </c>
      <c r="L43" s="2"/>
    </row>
    <row r="44" spans="1:12">
      <c r="A44" s="8">
        <v>44757</v>
      </c>
      <c r="B44" t="s">
        <v>23</v>
      </c>
      <c r="C44">
        <v>2</v>
      </c>
      <c r="D44" s="10">
        <v>1.65</v>
      </c>
      <c r="E44" s="9">
        <f t="shared" si="0"/>
        <v>3.3</v>
      </c>
      <c r="F44" s="2" t="s">
        <v>162</v>
      </c>
      <c r="G44" t="s">
        <v>522</v>
      </c>
      <c r="H44" t="s">
        <v>23</v>
      </c>
      <c r="I44" s="2" t="str">
        <f>_xlfn.XLOOKUP(H44,'Reference table'!$A$2:$A$87,'Reference table'!$B$2:$B$87)</f>
        <v>Transportation</v>
      </c>
      <c r="J44" t="s">
        <v>24</v>
      </c>
      <c r="L44" s="2"/>
    </row>
    <row r="45" spans="1:12">
      <c r="A45" s="8">
        <v>44757</v>
      </c>
      <c r="B45" t="s">
        <v>23</v>
      </c>
      <c r="C45">
        <v>2</v>
      </c>
      <c r="D45" s="10">
        <v>1.65</v>
      </c>
      <c r="E45" s="9">
        <f t="shared" si="0"/>
        <v>3.3</v>
      </c>
      <c r="F45" s="2" t="s">
        <v>162</v>
      </c>
      <c r="G45" t="s">
        <v>522</v>
      </c>
      <c r="H45" t="s">
        <v>23</v>
      </c>
      <c r="I45" s="2" t="str">
        <f>_xlfn.XLOOKUP(H45,'Reference table'!$A$2:$A$87,'Reference table'!$B$2:$B$87)</f>
        <v>Transportation</v>
      </c>
      <c r="J45" t="s">
        <v>25</v>
      </c>
      <c r="L45" s="2"/>
    </row>
    <row r="46" spans="1:12">
      <c r="A46" s="8">
        <v>44757</v>
      </c>
      <c r="B46" t="s">
        <v>26</v>
      </c>
      <c r="C46">
        <v>1</v>
      </c>
      <c r="D46" s="10">
        <v>5.4</v>
      </c>
      <c r="E46" s="9">
        <f t="shared" si="0"/>
        <v>5.4</v>
      </c>
      <c r="F46" s="2" t="s">
        <v>162</v>
      </c>
      <c r="G46" t="s">
        <v>32</v>
      </c>
      <c r="H46" t="s">
        <v>273</v>
      </c>
      <c r="I46" s="2" t="str">
        <f>_xlfn.XLOOKUP(H46,'Reference table'!$A$2:$A$87,'Reference table'!$B$2:$B$87)</f>
        <v>Dinning</v>
      </c>
      <c r="J46" t="s">
        <v>25</v>
      </c>
      <c r="L46" s="2"/>
    </row>
    <row r="47" spans="1:12">
      <c r="A47" s="8">
        <v>44757</v>
      </c>
      <c r="B47" t="s">
        <v>27</v>
      </c>
      <c r="C47">
        <v>1</v>
      </c>
      <c r="D47" s="10">
        <v>5.95</v>
      </c>
      <c r="E47" s="9">
        <f t="shared" si="0"/>
        <v>5.95</v>
      </c>
      <c r="F47" s="2" t="s">
        <v>162</v>
      </c>
      <c r="G47" t="s">
        <v>35</v>
      </c>
      <c r="H47" t="s">
        <v>273</v>
      </c>
      <c r="I47" s="2" t="str">
        <f>_xlfn.XLOOKUP(H47,'Reference table'!$A$2:$A$87,'Reference table'!$B$2:$B$87)</f>
        <v>Dinning</v>
      </c>
      <c r="J47" t="s">
        <v>25</v>
      </c>
      <c r="L47" s="2"/>
    </row>
    <row r="48" spans="1:12">
      <c r="A48" s="8">
        <v>44757</v>
      </c>
      <c r="B48" t="s">
        <v>28</v>
      </c>
      <c r="C48">
        <v>1</v>
      </c>
      <c r="D48" s="10">
        <v>0.89</v>
      </c>
      <c r="E48" s="9">
        <f t="shared" si="0"/>
        <v>0.89</v>
      </c>
      <c r="F48" s="2" t="s">
        <v>162</v>
      </c>
      <c r="G48" t="s">
        <v>34</v>
      </c>
      <c r="H48" t="s">
        <v>50</v>
      </c>
      <c r="I48" s="2" t="str">
        <f>_xlfn.XLOOKUP(H48,'Reference table'!$A$2:$A$87,'Reference table'!$B$2:$B$87)</f>
        <v>Grocery</v>
      </c>
      <c r="J48" t="s">
        <v>25</v>
      </c>
      <c r="L48" s="2"/>
    </row>
    <row r="49" spans="1:12">
      <c r="A49" s="8">
        <v>44757</v>
      </c>
      <c r="B49" t="s">
        <v>29</v>
      </c>
      <c r="C49">
        <v>1</v>
      </c>
      <c r="D49" s="10">
        <v>0.8</v>
      </c>
      <c r="E49" s="9">
        <f t="shared" si="0"/>
        <v>0.8</v>
      </c>
      <c r="F49" s="2" t="s">
        <v>162</v>
      </c>
      <c r="G49" t="s">
        <v>34</v>
      </c>
      <c r="H49" t="s">
        <v>51</v>
      </c>
      <c r="I49" s="2" t="str">
        <f>_xlfn.XLOOKUP(H49,'Reference table'!$A$2:$A$87,'Reference table'!$B$2:$B$87)</f>
        <v>Grocery</v>
      </c>
      <c r="J49" t="s">
        <v>25</v>
      </c>
      <c r="L49" s="2"/>
    </row>
    <row r="50" spans="1:12">
      <c r="A50" s="8">
        <v>44757</v>
      </c>
      <c r="B50" t="s">
        <v>30</v>
      </c>
      <c r="C50">
        <v>1</v>
      </c>
      <c r="D50" s="10">
        <v>0.69</v>
      </c>
      <c r="E50" s="9">
        <f t="shared" si="0"/>
        <v>0.69</v>
      </c>
      <c r="F50" s="2" t="s">
        <v>162</v>
      </c>
      <c r="G50" t="s">
        <v>34</v>
      </c>
      <c r="H50" t="s">
        <v>273</v>
      </c>
      <c r="I50" s="2" t="str">
        <f>_xlfn.XLOOKUP(H50,'Reference table'!$A$2:$A$87,'Reference table'!$B$2:$B$87)</f>
        <v>Dinning</v>
      </c>
      <c r="J50" t="s">
        <v>25</v>
      </c>
      <c r="L50" s="2"/>
    </row>
    <row r="51" spans="1:12">
      <c r="A51" s="8">
        <v>44757</v>
      </c>
      <c r="B51" t="s">
        <v>31</v>
      </c>
      <c r="C51">
        <v>1</v>
      </c>
      <c r="D51" s="10">
        <v>3.99</v>
      </c>
      <c r="E51" s="9">
        <f t="shared" si="0"/>
        <v>3.99</v>
      </c>
      <c r="F51" s="2" t="s">
        <v>162</v>
      </c>
      <c r="G51" t="s">
        <v>33</v>
      </c>
      <c r="H51" t="s">
        <v>468</v>
      </c>
      <c r="I51" s="2" t="str">
        <f>_xlfn.XLOOKUP(H51,'Reference table'!$A$2:$A$87,'Reference table'!$B$2:$B$87)</f>
        <v>Outfit</v>
      </c>
      <c r="J51" t="s">
        <v>24</v>
      </c>
      <c r="L51" s="2"/>
    </row>
    <row r="52" spans="1:12">
      <c r="A52" s="8">
        <v>44758</v>
      </c>
      <c r="B52" t="s">
        <v>56</v>
      </c>
      <c r="C52">
        <v>1</v>
      </c>
      <c r="D52" s="10">
        <v>7.49</v>
      </c>
      <c r="E52" s="9">
        <f t="shared" si="0"/>
        <v>7.49</v>
      </c>
      <c r="F52" s="2" t="s">
        <v>162</v>
      </c>
      <c r="G52" t="s">
        <v>57</v>
      </c>
      <c r="H52" t="s">
        <v>113</v>
      </c>
      <c r="I52" s="2" t="str">
        <f>_xlfn.XLOOKUP(H52,'Reference table'!$A$2:$A$87,'Reference table'!$B$2:$B$87)</f>
        <v>Dinning</v>
      </c>
      <c r="J52" t="s">
        <v>24</v>
      </c>
      <c r="L52" s="2"/>
    </row>
    <row r="53" spans="1:12">
      <c r="A53" s="8">
        <v>44758</v>
      </c>
      <c r="B53" t="s">
        <v>58</v>
      </c>
      <c r="C53">
        <v>1</v>
      </c>
      <c r="D53" s="10">
        <v>0.45</v>
      </c>
      <c r="E53" s="9">
        <f t="shared" si="0"/>
        <v>0.45</v>
      </c>
      <c r="F53" s="2" t="s">
        <v>162</v>
      </c>
      <c r="G53" t="s">
        <v>34</v>
      </c>
      <c r="H53" t="s">
        <v>216</v>
      </c>
      <c r="I53" s="2" t="str">
        <f>_xlfn.XLOOKUP(H53,'Reference table'!$A$2:$A$87,'Reference table'!$B$2:$B$87)</f>
        <v>Grocery</v>
      </c>
      <c r="J53" t="s">
        <v>24</v>
      </c>
      <c r="L53" s="2"/>
    </row>
    <row r="54" spans="1:12">
      <c r="A54" s="8">
        <v>44758</v>
      </c>
      <c r="B54" t="s">
        <v>59</v>
      </c>
      <c r="C54">
        <v>1</v>
      </c>
      <c r="D54" s="10">
        <v>0.55000000000000004</v>
      </c>
      <c r="E54" s="9">
        <f t="shared" si="0"/>
        <v>0.55000000000000004</v>
      </c>
      <c r="F54" s="2" t="s">
        <v>162</v>
      </c>
      <c r="G54" t="s">
        <v>34</v>
      </c>
      <c r="H54" t="s">
        <v>51</v>
      </c>
      <c r="I54" s="2" t="str">
        <f>_xlfn.XLOOKUP(H54,'Reference table'!$A$2:$A$87,'Reference table'!$B$2:$B$87)</f>
        <v>Grocery</v>
      </c>
      <c r="J54" t="s">
        <v>24</v>
      </c>
      <c r="L54" s="2"/>
    </row>
    <row r="55" spans="1:12">
      <c r="A55" s="8">
        <v>44758</v>
      </c>
      <c r="B55" t="s">
        <v>60</v>
      </c>
      <c r="C55">
        <v>1</v>
      </c>
      <c r="D55" s="10">
        <v>1.35</v>
      </c>
      <c r="E55" s="9">
        <f t="shared" si="0"/>
        <v>1.35</v>
      </c>
      <c r="F55" s="2" t="s">
        <v>162</v>
      </c>
      <c r="G55" t="s">
        <v>34</v>
      </c>
      <c r="H55" t="s">
        <v>50</v>
      </c>
      <c r="I55" s="2" t="str">
        <f>_xlfn.XLOOKUP(H55,'Reference table'!$A$2:$A$87,'Reference table'!$B$2:$B$87)</f>
        <v>Grocery</v>
      </c>
      <c r="J55" t="s">
        <v>24</v>
      </c>
      <c r="L55" s="2"/>
    </row>
    <row r="56" spans="1:12">
      <c r="A56" s="8">
        <v>44758</v>
      </c>
      <c r="B56" t="s">
        <v>61</v>
      </c>
      <c r="C56">
        <v>1</v>
      </c>
      <c r="D56" s="10">
        <v>0.55000000000000004</v>
      </c>
      <c r="E56" s="9">
        <f t="shared" si="0"/>
        <v>0.55000000000000004</v>
      </c>
      <c r="F56" s="2" t="s">
        <v>162</v>
      </c>
      <c r="G56" t="s">
        <v>34</v>
      </c>
      <c r="H56" t="s">
        <v>219</v>
      </c>
      <c r="I56" s="2" t="str">
        <f>_xlfn.XLOOKUP(H56,'Reference table'!$A$2:$A$87,'Reference table'!$B$2:$B$87)</f>
        <v>Grocery</v>
      </c>
      <c r="J56" t="s">
        <v>24</v>
      </c>
      <c r="L56" s="2"/>
    </row>
    <row r="57" spans="1:12">
      <c r="A57" s="8">
        <v>44758</v>
      </c>
      <c r="B57" t="s">
        <v>47</v>
      </c>
      <c r="C57">
        <v>1</v>
      </c>
      <c r="D57" s="10">
        <v>23</v>
      </c>
      <c r="E57" s="9">
        <f t="shared" si="0"/>
        <v>23</v>
      </c>
      <c r="F57" s="2" t="s">
        <v>162</v>
      </c>
      <c r="G57" t="s">
        <v>62</v>
      </c>
      <c r="H57" t="s">
        <v>516</v>
      </c>
      <c r="I57" s="2" t="str">
        <f>_xlfn.XLOOKUP(H57,'Reference table'!$A$2:$A$87,'Reference table'!$B$2:$B$87)</f>
        <v>Dinning</v>
      </c>
      <c r="J57" t="s">
        <v>25</v>
      </c>
      <c r="L57" s="2"/>
    </row>
    <row r="58" spans="1:12">
      <c r="A58" s="8">
        <v>44759</v>
      </c>
      <c r="B58" t="s">
        <v>63</v>
      </c>
      <c r="C58">
        <v>1</v>
      </c>
      <c r="D58" s="10">
        <v>1.5</v>
      </c>
      <c r="E58" s="9">
        <f t="shared" si="0"/>
        <v>1.5</v>
      </c>
      <c r="F58" s="2" t="s">
        <v>162</v>
      </c>
      <c r="G58" t="s">
        <v>64</v>
      </c>
      <c r="H58" t="s">
        <v>53</v>
      </c>
      <c r="I58" s="2" t="str">
        <f>_xlfn.XLOOKUP(H58,'Reference table'!$A$2:$A$87,'Reference table'!$B$2:$B$87)</f>
        <v>Grocery</v>
      </c>
      <c r="J58" t="s">
        <v>24</v>
      </c>
      <c r="L58" s="2"/>
    </row>
    <row r="59" spans="1:12">
      <c r="A59" s="8">
        <v>44759</v>
      </c>
      <c r="B59" t="s">
        <v>26</v>
      </c>
      <c r="C59">
        <v>1</v>
      </c>
      <c r="D59" s="10">
        <v>9.4</v>
      </c>
      <c r="E59" s="9">
        <f t="shared" si="0"/>
        <v>9.4</v>
      </c>
      <c r="F59" s="2" t="s">
        <v>162</v>
      </c>
      <c r="G59" t="s">
        <v>65</v>
      </c>
      <c r="H59" t="s">
        <v>273</v>
      </c>
      <c r="I59" s="2" t="str">
        <f>_xlfn.XLOOKUP(H59,'Reference table'!$A$2:$A$87,'Reference table'!$B$2:$B$87)</f>
        <v>Dinning</v>
      </c>
      <c r="J59" t="s">
        <v>25</v>
      </c>
      <c r="L59" s="2"/>
    </row>
    <row r="60" spans="1:12">
      <c r="A60" s="8">
        <v>44759</v>
      </c>
      <c r="B60" t="s">
        <v>66</v>
      </c>
      <c r="C60">
        <v>1</v>
      </c>
      <c r="D60" s="10">
        <v>1.19</v>
      </c>
      <c r="E60" s="9">
        <f t="shared" si="0"/>
        <v>1.19</v>
      </c>
      <c r="F60" s="2" t="s">
        <v>162</v>
      </c>
      <c r="G60" t="s">
        <v>34</v>
      </c>
      <c r="H60" t="s">
        <v>50</v>
      </c>
      <c r="I60" s="2" t="str">
        <f>_xlfn.XLOOKUP(H60,'Reference table'!$A$2:$A$87,'Reference table'!$B$2:$B$87)</f>
        <v>Grocery</v>
      </c>
      <c r="J60" t="s">
        <v>24</v>
      </c>
      <c r="L60" s="2"/>
    </row>
    <row r="61" spans="1:12">
      <c r="A61" s="8">
        <v>44759</v>
      </c>
      <c r="B61" t="s">
        <v>23</v>
      </c>
      <c r="C61">
        <v>1</v>
      </c>
      <c r="D61" s="10">
        <v>1.65</v>
      </c>
      <c r="E61" s="9">
        <f t="shared" si="0"/>
        <v>1.65</v>
      </c>
      <c r="F61" s="2" t="s">
        <v>162</v>
      </c>
      <c r="G61" t="s">
        <v>522</v>
      </c>
      <c r="H61" t="s">
        <v>23</v>
      </c>
      <c r="I61" s="2" t="str">
        <f>_xlfn.XLOOKUP(H61,'Reference table'!$A$2:$A$87,'Reference table'!$B$2:$B$87)</f>
        <v>Transportation</v>
      </c>
      <c r="J61" t="s">
        <v>24</v>
      </c>
      <c r="L61" s="2"/>
    </row>
    <row r="62" spans="1:12">
      <c r="A62" s="8">
        <v>44759</v>
      </c>
      <c r="B62" t="s">
        <v>67</v>
      </c>
      <c r="C62">
        <v>1</v>
      </c>
      <c r="D62" s="10">
        <v>2</v>
      </c>
      <c r="E62" s="9">
        <f t="shared" si="0"/>
        <v>2</v>
      </c>
      <c r="F62" s="2" t="s">
        <v>162</v>
      </c>
      <c r="G62" t="s">
        <v>522</v>
      </c>
      <c r="H62" t="s">
        <v>67</v>
      </c>
      <c r="I62" s="2" t="str">
        <f>_xlfn.XLOOKUP(H62,'Reference table'!$A$2:$A$87,'Reference table'!$B$2:$B$87)</f>
        <v>Transportation</v>
      </c>
      <c r="J62" t="s">
        <v>24</v>
      </c>
      <c r="L62" s="2"/>
    </row>
    <row r="63" spans="1:12">
      <c r="A63" s="8">
        <v>44759</v>
      </c>
      <c r="B63" t="s">
        <v>23</v>
      </c>
      <c r="C63">
        <v>1</v>
      </c>
      <c r="D63" s="10">
        <v>1.65</v>
      </c>
      <c r="E63" s="9">
        <f t="shared" si="0"/>
        <v>1.65</v>
      </c>
      <c r="F63" s="2" t="s">
        <v>162</v>
      </c>
      <c r="G63" t="s">
        <v>522</v>
      </c>
      <c r="H63" t="s">
        <v>23</v>
      </c>
      <c r="I63" s="2" t="str">
        <f>_xlfn.XLOOKUP(H63,'Reference table'!$A$2:$A$87,'Reference table'!$B$2:$B$87)</f>
        <v>Transportation</v>
      </c>
      <c r="J63" t="s">
        <v>25</v>
      </c>
      <c r="L63" s="2"/>
    </row>
    <row r="64" spans="1:12">
      <c r="A64" s="8">
        <v>44759</v>
      </c>
      <c r="B64" t="s">
        <v>67</v>
      </c>
      <c r="C64">
        <v>1</v>
      </c>
      <c r="D64" s="10">
        <v>2</v>
      </c>
      <c r="E64" s="9">
        <f t="shared" si="0"/>
        <v>2</v>
      </c>
      <c r="F64" s="2" t="s">
        <v>162</v>
      </c>
      <c r="G64" t="s">
        <v>522</v>
      </c>
      <c r="H64" t="s">
        <v>67</v>
      </c>
      <c r="I64" s="2" t="str">
        <f>_xlfn.XLOOKUP(H64,'Reference table'!$A$2:$A$87,'Reference table'!$B$2:$B$87)</f>
        <v>Transportation</v>
      </c>
      <c r="J64" t="s">
        <v>25</v>
      </c>
      <c r="L64" s="2"/>
    </row>
    <row r="65" spans="1:12">
      <c r="A65" s="8">
        <v>44760</v>
      </c>
      <c r="B65" t="s">
        <v>68</v>
      </c>
      <c r="C65">
        <v>1</v>
      </c>
      <c r="D65" s="10">
        <v>0.69</v>
      </c>
      <c r="E65" s="9">
        <f t="shared" si="0"/>
        <v>0.69</v>
      </c>
      <c r="F65" s="2" t="s">
        <v>162</v>
      </c>
      <c r="G65" t="s">
        <v>34</v>
      </c>
      <c r="H65" t="s">
        <v>509</v>
      </c>
      <c r="I65" s="2" t="str">
        <f>_xlfn.XLOOKUP(H65,'Reference table'!$A$2:$A$87,'Reference table'!$B$2:$B$87)</f>
        <v>Grocery</v>
      </c>
      <c r="J65" t="s">
        <v>24</v>
      </c>
      <c r="L65" s="2"/>
    </row>
    <row r="66" spans="1:12">
      <c r="A66" s="8">
        <v>44760</v>
      </c>
      <c r="B66" t="s">
        <v>69</v>
      </c>
      <c r="C66">
        <v>1</v>
      </c>
      <c r="D66" s="10">
        <v>2.15</v>
      </c>
      <c r="E66" s="9">
        <f t="shared" si="0"/>
        <v>2.15</v>
      </c>
      <c r="F66" s="2" t="s">
        <v>162</v>
      </c>
      <c r="G66" t="s">
        <v>34</v>
      </c>
      <c r="H66" t="s">
        <v>52</v>
      </c>
      <c r="I66" s="2" t="str">
        <f>_xlfn.XLOOKUP(H66,'Reference table'!$A$2:$A$87,'Reference table'!$B$2:$B$87)</f>
        <v>Grocery</v>
      </c>
      <c r="J66" t="s">
        <v>24</v>
      </c>
      <c r="L66" s="2"/>
    </row>
    <row r="67" spans="1:12">
      <c r="A67" s="8">
        <v>44760</v>
      </c>
      <c r="B67" t="s">
        <v>70</v>
      </c>
      <c r="C67">
        <v>1</v>
      </c>
      <c r="D67" s="10">
        <v>1.75</v>
      </c>
      <c r="E67" s="9">
        <f t="shared" ref="E67:E130" si="2">C67*D67</f>
        <v>1.75</v>
      </c>
      <c r="F67" s="2" t="s">
        <v>162</v>
      </c>
      <c r="G67" t="s">
        <v>34</v>
      </c>
      <c r="H67" t="s">
        <v>53</v>
      </c>
      <c r="I67" s="2" t="str">
        <f>_xlfn.XLOOKUP(H67,'Reference table'!$A$2:$A$87,'Reference table'!$B$2:$B$87)</f>
        <v>Grocery</v>
      </c>
      <c r="J67" t="s">
        <v>24</v>
      </c>
      <c r="L67" s="2"/>
    </row>
    <row r="68" spans="1:12">
      <c r="A68" s="8">
        <v>44760</v>
      </c>
      <c r="B68" t="s">
        <v>71</v>
      </c>
      <c r="C68">
        <v>1</v>
      </c>
      <c r="D68" s="10">
        <v>0.55000000000000004</v>
      </c>
      <c r="E68" s="9">
        <f t="shared" si="2"/>
        <v>0.55000000000000004</v>
      </c>
      <c r="F68" s="2" t="s">
        <v>162</v>
      </c>
      <c r="G68" t="s">
        <v>34</v>
      </c>
      <c r="H68" t="s">
        <v>51</v>
      </c>
      <c r="I68" s="2" t="str">
        <f>_xlfn.XLOOKUP(H68,'Reference table'!$A$2:$A$87,'Reference table'!$B$2:$B$87)</f>
        <v>Grocery</v>
      </c>
      <c r="J68" t="s">
        <v>24</v>
      </c>
      <c r="L68" s="2"/>
    </row>
    <row r="69" spans="1:12">
      <c r="A69" s="8">
        <v>44760</v>
      </c>
      <c r="B69" t="s">
        <v>72</v>
      </c>
      <c r="C69">
        <v>1</v>
      </c>
      <c r="D69" s="10">
        <v>1.69</v>
      </c>
      <c r="E69" s="9">
        <f t="shared" si="2"/>
        <v>1.69</v>
      </c>
      <c r="F69" s="2" t="s">
        <v>162</v>
      </c>
      <c r="G69" t="s">
        <v>34</v>
      </c>
      <c r="H69" t="s">
        <v>52</v>
      </c>
      <c r="I69" s="2" t="str">
        <f>_xlfn.XLOOKUP(H69,'Reference table'!$A$2:$A$87,'Reference table'!$B$2:$B$87)</f>
        <v>Grocery</v>
      </c>
      <c r="J69" t="s">
        <v>24</v>
      </c>
      <c r="L69" s="2"/>
    </row>
    <row r="70" spans="1:12">
      <c r="A70" s="8">
        <v>44760</v>
      </c>
      <c r="B70" t="s">
        <v>28</v>
      </c>
      <c r="C70">
        <v>1</v>
      </c>
      <c r="D70" s="10">
        <v>0.89</v>
      </c>
      <c r="E70" s="9">
        <f t="shared" si="2"/>
        <v>0.89</v>
      </c>
      <c r="F70" s="2" t="s">
        <v>162</v>
      </c>
      <c r="G70" t="s">
        <v>34</v>
      </c>
      <c r="H70" t="s">
        <v>50</v>
      </c>
      <c r="I70" s="2" t="str">
        <f>_xlfn.XLOOKUP(H70,'Reference table'!$A$2:$A$87,'Reference table'!$B$2:$B$87)</f>
        <v>Grocery</v>
      </c>
      <c r="J70" t="s">
        <v>24</v>
      </c>
      <c r="L70" s="2"/>
    </row>
    <row r="71" spans="1:12">
      <c r="A71" s="8">
        <v>44760</v>
      </c>
      <c r="B71" t="s">
        <v>73</v>
      </c>
      <c r="C71">
        <v>1</v>
      </c>
      <c r="D71" s="10">
        <v>0.68</v>
      </c>
      <c r="E71" s="9">
        <f t="shared" si="2"/>
        <v>0.68</v>
      </c>
      <c r="F71" s="2" t="s">
        <v>162</v>
      </c>
      <c r="G71" t="s">
        <v>34</v>
      </c>
      <c r="H71" t="s">
        <v>51</v>
      </c>
      <c r="I71" s="2" t="str">
        <f>_xlfn.XLOOKUP(H71,'Reference table'!$A$2:$A$87,'Reference table'!$B$2:$B$87)</f>
        <v>Grocery</v>
      </c>
      <c r="J71" t="s">
        <v>24</v>
      </c>
      <c r="L71" s="2"/>
    </row>
    <row r="72" spans="1:12">
      <c r="A72" s="8">
        <v>44761</v>
      </c>
      <c r="B72" t="s">
        <v>731</v>
      </c>
      <c r="C72">
        <v>1</v>
      </c>
      <c r="D72" s="10">
        <v>31</v>
      </c>
      <c r="E72" s="9">
        <f t="shared" si="2"/>
        <v>31</v>
      </c>
      <c r="F72" s="2" t="s">
        <v>162</v>
      </c>
      <c r="G72" t="s">
        <v>732</v>
      </c>
      <c r="H72" t="s">
        <v>733</v>
      </c>
      <c r="I72" s="2" t="str">
        <f>_xlfn.XLOOKUP(H72,'Reference table'!$A$2:$A$87,'Reference table'!$B$2:$B$87)</f>
        <v>Others</v>
      </c>
      <c r="J72" t="s">
        <v>24</v>
      </c>
      <c r="L72" s="2"/>
    </row>
    <row r="73" spans="1:12">
      <c r="A73" s="8">
        <v>44762</v>
      </c>
      <c r="B73" t="s">
        <v>74</v>
      </c>
      <c r="C73">
        <v>1</v>
      </c>
      <c r="D73" s="10">
        <v>2.5</v>
      </c>
      <c r="E73" s="9">
        <f t="shared" si="2"/>
        <v>2.5</v>
      </c>
      <c r="F73" s="2" t="s">
        <v>162</v>
      </c>
      <c r="G73" t="s">
        <v>75</v>
      </c>
      <c r="H73" t="s">
        <v>49</v>
      </c>
      <c r="I73" s="2" t="str">
        <f>_xlfn.XLOOKUP(H73,'Reference table'!$A$2:$A$87,'Reference table'!$B$2:$B$87)</f>
        <v>Grocery</v>
      </c>
      <c r="J73" t="s">
        <v>24</v>
      </c>
      <c r="L73" s="2"/>
    </row>
    <row r="74" spans="1:12">
      <c r="A74" s="8">
        <v>44762</v>
      </c>
      <c r="B74" t="s">
        <v>76</v>
      </c>
      <c r="C74">
        <v>1</v>
      </c>
      <c r="D74" s="10">
        <v>1.45</v>
      </c>
      <c r="E74" s="9">
        <f t="shared" si="2"/>
        <v>1.45</v>
      </c>
      <c r="F74" s="2" t="s">
        <v>162</v>
      </c>
      <c r="G74" t="s">
        <v>75</v>
      </c>
      <c r="H74" t="s">
        <v>45</v>
      </c>
      <c r="I74" s="2" t="str">
        <f>_xlfn.XLOOKUP(H74,'Reference table'!$A$2:$A$87,'Reference table'!$B$2:$B$87)</f>
        <v>Grocery</v>
      </c>
      <c r="J74" t="s">
        <v>24</v>
      </c>
      <c r="L74" s="2"/>
    </row>
    <row r="75" spans="1:12">
      <c r="A75" s="8">
        <v>44762</v>
      </c>
      <c r="B75" t="s">
        <v>77</v>
      </c>
      <c r="C75">
        <v>1</v>
      </c>
      <c r="D75" s="10">
        <v>1.5</v>
      </c>
      <c r="E75" s="9">
        <f t="shared" si="2"/>
        <v>1.5</v>
      </c>
      <c r="F75" s="2" t="s">
        <v>162</v>
      </c>
      <c r="G75" t="s">
        <v>75</v>
      </c>
      <c r="H75" t="s">
        <v>50</v>
      </c>
      <c r="I75" s="2" t="str">
        <f>_xlfn.XLOOKUP(H75,'Reference table'!$A$2:$A$87,'Reference table'!$B$2:$B$87)</f>
        <v>Grocery</v>
      </c>
      <c r="J75" t="s">
        <v>24</v>
      </c>
      <c r="L75" s="2"/>
    </row>
    <row r="76" spans="1:12">
      <c r="A76" s="8">
        <v>44762</v>
      </c>
      <c r="B76" t="s">
        <v>78</v>
      </c>
      <c r="C76">
        <v>1</v>
      </c>
      <c r="D76" s="10">
        <v>2.5</v>
      </c>
      <c r="E76" s="9">
        <f t="shared" si="2"/>
        <v>2.5</v>
      </c>
      <c r="F76" s="2" t="s">
        <v>162</v>
      </c>
      <c r="G76" t="s">
        <v>75</v>
      </c>
      <c r="H76" t="s">
        <v>45</v>
      </c>
      <c r="I76" s="2" t="str">
        <f>_xlfn.XLOOKUP(H76,'Reference table'!$A$2:$A$87,'Reference table'!$B$2:$B$87)</f>
        <v>Grocery</v>
      </c>
      <c r="J76" t="s">
        <v>24</v>
      </c>
      <c r="L76" s="2"/>
    </row>
    <row r="77" spans="1:12">
      <c r="A77" s="8">
        <v>44762</v>
      </c>
      <c r="B77" t="s">
        <v>79</v>
      </c>
      <c r="C77">
        <v>1</v>
      </c>
      <c r="D77" s="10">
        <v>1</v>
      </c>
      <c r="E77" s="9">
        <f t="shared" si="2"/>
        <v>1</v>
      </c>
      <c r="F77" s="2" t="s">
        <v>162</v>
      </c>
      <c r="G77" t="s">
        <v>75</v>
      </c>
      <c r="H77" t="s">
        <v>49</v>
      </c>
      <c r="I77" s="2" t="str">
        <f>_xlfn.XLOOKUP(H77,'Reference table'!$A$2:$A$87,'Reference table'!$B$2:$B$87)</f>
        <v>Grocery</v>
      </c>
      <c r="J77" t="s">
        <v>24</v>
      </c>
      <c r="L77" s="2"/>
    </row>
    <row r="78" spans="1:12">
      <c r="A78" s="8">
        <v>44762</v>
      </c>
      <c r="B78" t="s">
        <v>80</v>
      </c>
      <c r="C78">
        <v>1</v>
      </c>
      <c r="D78" s="10">
        <v>1</v>
      </c>
      <c r="E78" s="9">
        <f t="shared" si="2"/>
        <v>1</v>
      </c>
      <c r="F78" s="2" t="s">
        <v>162</v>
      </c>
      <c r="G78" t="s">
        <v>75</v>
      </c>
      <c r="H78" t="s">
        <v>49</v>
      </c>
      <c r="I78" s="2" t="str">
        <f>_xlfn.XLOOKUP(H78,'Reference table'!$A$2:$A$87,'Reference table'!$B$2:$B$87)</f>
        <v>Grocery</v>
      </c>
      <c r="J78" t="s">
        <v>24</v>
      </c>
      <c r="L78" s="2"/>
    </row>
    <row r="79" spans="1:12">
      <c r="A79" s="8">
        <v>44762</v>
      </c>
      <c r="B79" t="s">
        <v>81</v>
      </c>
      <c r="C79">
        <v>1</v>
      </c>
      <c r="D79" s="10">
        <v>0.89</v>
      </c>
      <c r="E79" s="9">
        <f t="shared" si="2"/>
        <v>0.89</v>
      </c>
      <c r="F79" s="2" t="s">
        <v>162</v>
      </c>
      <c r="G79" t="s">
        <v>75</v>
      </c>
      <c r="H79" t="s">
        <v>51</v>
      </c>
      <c r="I79" s="2" t="str">
        <f>_xlfn.XLOOKUP(H79,'Reference table'!$A$2:$A$87,'Reference table'!$B$2:$B$87)</f>
        <v>Grocery</v>
      </c>
      <c r="J79" t="s">
        <v>24</v>
      </c>
      <c r="L79" s="2"/>
    </row>
    <row r="80" spans="1:12">
      <c r="A80" s="8">
        <v>44762</v>
      </c>
      <c r="B80" t="s">
        <v>82</v>
      </c>
      <c r="C80">
        <v>1</v>
      </c>
      <c r="D80" s="10">
        <v>0.3</v>
      </c>
      <c r="E80" s="9">
        <f t="shared" si="2"/>
        <v>0.3</v>
      </c>
      <c r="F80" s="2" t="s">
        <v>162</v>
      </c>
      <c r="G80" t="s">
        <v>75</v>
      </c>
      <c r="H80" t="s">
        <v>51</v>
      </c>
      <c r="I80" s="2" t="str">
        <f>_xlfn.XLOOKUP(H80,'Reference table'!$A$2:$A$87,'Reference table'!$B$2:$B$87)</f>
        <v>Grocery</v>
      </c>
      <c r="J80" t="s">
        <v>24</v>
      </c>
      <c r="L80" s="2"/>
    </row>
    <row r="81" spans="1:12">
      <c r="A81" s="8">
        <v>44762</v>
      </c>
      <c r="B81" t="s">
        <v>83</v>
      </c>
      <c r="C81">
        <v>1</v>
      </c>
      <c r="D81" s="10">
        <v>2.99</v>
      </c>
      <c r="E81" s="9">
        <f t="shared" si="2"/>
        <v>2.99</v>
      </c>
      <c r="F81" s="2" t="s">
        <v>162</v>
      </c>
      <c r="G81" t="s">
        <v>36</v>
      </c>
      <c r="H81" t="s">
        <v>52</v>
      </c>
      <c r="I81" s="2" t="str">
        <f>_xlfn.XLOOKUP(H81,'Reference table'!$A$2:$A$87,'Reference table'!$B$2:$B$87)</f>
        <v>Grocery</v>
      </c>
      <c r="J81" t="s">
        <v>25</v>
      </c>
      <c r="L81" s="2"/>
    </row>
    <row r="82" spans="1:12">
      <c r="A82" s="8">
        <v>44762</v>
      </c>
      <c r="B82" t="s">
        <v>84</v>
      </c>
      <c r="C82">
        <v>1</v>
      </c>
      <c r="D82" s="10">
        <v>1.69</v>
      </c>
      <c r="E82" s="9">
        <f t="shared" si="2"/>
        <v>1.69</v>
      </c>
      <c r="F82" s="2" t="s">
        <v>162</v>
      </c>
      <c r="G82" t="s">
        <v>36</v>
      </c>
      <c r="H82" t="s">
        <v>509</v>
      </c>
      <c r="I82" s="2" t="str">
        <f>_xlfn.XLOOKUP(H82,'Reference table'!$A$2:$A$87,'Reference table'!$B$2:$B$87)</f>
        <v>Grocery</v>
      </c>
      <c r="J82" t="s">
        <v>25</v>
      </c>
      <c r="L82" s="2"/>
    </row>
    <row r="83" spans="1:12">
      <c r="A83" s="8">
        <v>44762</v>
      </c>
      <c r="B83" t="s">
        <v>85</v>
      </c>
      <c r="C83">
        <v>1</v>
      </c>
      <c r="D83" s="10">
        <v>3.85</v>
      </c>
      <c r="E83" s="9">
        <f t="shared" si="2"/>
        <v>3.85</v>
      </c>
      <c r="F83" s="2" t="s">
        <v>162</v>
      </c>
      <c r="G83" t="s">
        <v>36</v>
      </c>
      <c r="H83" t="s">
        <v>52</v>
      </c>
      <c r="I83" s="2" t="str">
        <f>_xlfn.XLOOKUP(H83,'Reference table'!$A$2:$A$87,'Reference table'!$B$2:$B$87)</f>
        <v>Grocery</v>
      </c>
      <c r="J83" t="s">
        <v>25</v>
      </c>
      <c r="L83" s="2"/>
    </row>
    <row r="84" spans="1:12">
      <c r="A84" s="8">
        <v>44762</v>
      </c>
      <c r="B84" t="s">
        <v>86</v>
      </c>
      <c r="C84">
        <v>1</v>
      </c>
      <c r="D84" s="10">
        <v>0.89</v>
      </c>
      <c r="E84" s="9">
        <f t="shared" si="2"/>
        <v>0.89</v>
      </c>
      <c r="F84" s="2" t="s">
        <v>162</v>
      </c>
      <c r="G84" t="s">
        <v>36</v>
      </c>
      <c r="H84" t="s">
        <v>53</v>
      </c>
      <c r="I84" s="2" t="str">
        <f>_xlfn.XLOOKUP(H84,'Reference table'!$A$2:$A$87,'Reference table'!$B$2:$B$87)</f>
        <v>Grocery</v>
      </c>
      <c r="J84" t="s">
        <v>25</v>
      </c>
      <c r="L84" s="2"/>
    </row>
    <row r="85" spans="1:12">
      <c r="A85" s="8">
        <v>44762</v>
      </c>
      <c r="B85" t="s">
        <v>87</v>
      </c>
      <c r="C85">
        <v>1</v>
      </c>
      <c r="D85" s="10">
        <v>0.42</v>
      </c>
      <c r="E85" s="9">
        <f t="shared" si="2"/>
        <v>0.42</v>
      </c>
      <c r="F85" s="2" t="s">
        <v>162</v>
      </c>
      <c r="G85" t="s">
        <v>36</v>
      </c>
      <c r="H85" t="s">
        <v>45</v>
      </c>
      <c r="I85" s="2" t="str">
        <f>_xlfn.XLOOKUP(H85,'Reference table'!$A$2:$A$87,'Reference table'!$B$2:$B$87)</f>
        <v>Grocery</v>
      </c>
      <c r="J85" t="s">
        <v>25</v>
      </c>
      <c r="L85" s="2"/>
    </row>
    <row r="86" spans="1:12">
      <c r="A86" s="8">
        <v>44762</v>
      </c>
      <c r="B86" t="s">
        <v>88</v>
      </c>
      <c r="C86">
        <v>7</v>
      </c>
      <c r="D86" s="10">
        <v>0.14000000000000001</v>
      </c>
      <c r="E86" s="9">
        <f t="shared" si="2"/>
        <v>0.98000000000000009</v>
      </c>
      <c r="F86" s="2" t="s">
        <v>162</v>
      </c>
      <c r="G86" t="s">
        <v>36</v>
      </c>
      <c r="H86" t="s">
        <v>53</v>
      </c>
      <c r="I86" s="2" t="str">
        <f>_xlfn.XLOOKUP(H86,'Reference table'!$A$2:$A$87,'Reference table'!$B$2:$B$87)</f>
        <v>Grocery</v>
      </c>
      <c r="J86" t="s">
        <v>25</v>
      </c>
      <c r="L86" s="2"/>
    </row>
    <row r="87" spans="1:12">
      <c r="A87" s="8">
        <v>44763</v>
      </c>
      <c r="B87" t="s">
        <v>89</v>
      </c>
      <c r="C87">
        <v>1</v>
      </c>
      <c r="D87" s="10">
        <v>10</v>
      </c>
      <c r="E87" s="9">
        <f t="shared" si="2"/>
        <v>10</v>
      </c>
      <c r="F87" s="2" t="s">
        <v>163</v>
      </c>
      <c r="G87" t="s">
        <v>38</v>
      </c>
      <c r="H87" t="s">
        <v>89</v>
      </c>
      <c r="I87" s="2" t="str">
        <f>_xlfn.XLOOKUP(H87,'Reference table'!$A$2:$A$87,'Reference table'!$B$2:$B$87)</f>
        <v>Others</v>
      </c>
      <c r="J87" t="s">
        <v>24</v>
      </c>
      <c r="L87" s="2"/>
    </row>
    <row r="88" spans="1:12">
      <c r="A88" s="8">
        <v>44763</v>
      </c>
      <c r="B88" t="s">
        <v>23</v>
      </c>
      <c r="C88">
        <v>2</v>
      </c>
      <c r="D88" s="10">
        <v>1.65</v>
      </c>
      <c r="E88" s="9">
        <f t="shared" si="2"/>
        <v>3.3</v>
      </c>
      <c r="F88" s="2" t="s">
        <v>162</v>
      </c>
      <c r="G88" t="s">
        <v>522</v>
      </c>
      <c r="H88" t="s">
        <v>23</v>
      </c>
      <c r="I88" s="2" t="str">
        <f>_xlfn.XLOOKUP(H88,'Reference table'!$A$2:$A$87,'Reference table'!$B$2:$B$87)</f>
        <v>Transportation</v>
      </c>
      <c r="J88" t="s">
        <v>24</v>
      </c>
      <c r="L88" s="2"/>
    </row>
    <row r="89" spans="1:12">
      <c r="A89" s="8">
        <v>44763</v>
      </c>
      <c r="B89" t="s">
        <v>23</v>
      </c>
      <c r="C89">
        <v>2</v>
      </c>
      <c r="D89" s="10">
        <v>1.65</v>
      </c>
      <c r="E89" s="9">
        <f t="shared" si="2"/>
        <v>3.3</v>
      </c>
      <c r="F89" s="2" t="s">
        <v>162</v>
      </c>
      <c r="G89" t="s">
        <v>522</v>
      </c>
      <c r="H89" t="s">
        <v>23</v>
      </c>
      <c r="I89" s="2" t="str">
        <f>_xlfn.XLOOKUP(H89,'Reference table'!$A$2:$A$87,'Reference table'!$B$2:$B$87)</f>
        <v>Transportation</v>
      </c>
      <c r="J89" t="s">
        <v>25</v>
      </c>
      <c r="L89" s="2"/>
    </row>
    <row r="90" spans="1:12">
      <c r="A90" s="8">
        <v>44763</v>
      </c>
      <c r="B90" t="s">
        <v>90</v>
      </c>
      <c r="C90">
        <v>1</v>
      </c>
      <c r="D90" s="10">
        <v>0.89</v>
      </c>
      <c r="E90" s="9">
        <f t="shared" si="2"/>
        <v>0.89</v>
      </c>
      <c r="F90" s="2" t="s">
        <v>162</v>
      </c>
      <c r="G90" t="s">
        <v>91</v>
      </c>
      <c r="H90" t="s">
        <v>50</v>
      </c>
      <c r="I90" s="2" t="str">
        <f>_xlfn.XLOOKUP(H90,'Reference table'!$A$2:$A$87,'Reference table'!$B$2:$B$87)</f>
        <v>Grocery</v>
      </c>
      <c r="J90" t="s">
        <v>25</v>
      </c>
      <c r="L90" s="2"/>
    </row>
    <row r="91" spans="1:12">
      <c r="A91" s="8">
        <v>44764</v>
      </c>
      <c r="B91" t="s">
        <v>92</v>
      </c>
      <c r="C91">
        <v>1</v>
      </c>
      <c r="D91" s="10">
        <v>20</v>
      </c>
      <c r="E91" s="9">
        <f t="shared" si="2"/>
        <v>20</v>
      </c>
      <c r="F91" s="2" t="s">
        <v>162</v>
      </c>
      <c r="G91" t="s">
        <v>523</v>
      </c>
      <c r="H91" t="s">
        <v>624</v>
      </c>
      <c r="I91" s="2" t="str">
        <f>_xlfn.XLOOKUP(H91,'Reference table'!$A$2:$A$87,'Reference table'!$B$2:$B$87)</f>
        <v>Transportation</v>
      </c>
      <c r="J91" t="s">
        <v>24</v>
      </c>
      <c r="L91" s="2"/>
    </row>
    <row r="92" spans="1:12">
      <c r="A92" s="8">
        <v>44764</v>
      </c>
      <c r="B92" t="s">
        <v>92</v>
      </c>
      <c r="C92">
        <v>1</v>
      </c>
      <c r="D92" s="10">
        <v>20</v>
      </c>
      <c r="E92" s="9">
        <f t="shared" si="2"/>
        <v>20</v>
      </c>
      <c r="F92" s="2" t="s">
        <v>162</v>
      </c>
      <c r="G92" t="s">
        <v>523</v>
      </c>
      <c r="H92" t="s">
        <v>624</v>
      </c>
      <c r="I92" s="2" t="str">
        <f>_xlfn.XLOOKUP(H92,'Reference table'!$A$2:$A$87,'Reference table'!$B$2:$B$87)</f>
        <v>Transportation</v>
      </c>
      <c r="J92" t="s">
        <v>25</v>
      </c>
      <c r="L92" s="2"/>
    </row>
    <row r="93" spans="1:12">
      <c r="A93" s="8">
        <v>44764</v>
      </c>
      <c r="B93" t="s">
        <v>93</v>
      </c>
      <c r="C93">
        <v>1</v>
      </c>
      <c r="D93" s="10">
        <v>10</v>
      </c>
      <c r="E93" s="9">
        <f t="shared" si="2"/>
        <v>10</v>
      </c>
      <c r="F93" s="2" t="s">
        <v>162</v>
      </c>
      <c r="G93" t="s">
        <v>94</v>
      </c>
      <c r="H93" t="s">
        <v>519</v>
      </c>
      <c r="I93" s="2" t="str">
        <f>_xlfn.XLOOKUP(H93,'Reference table'!$A$2:$A$87,'Reference table'!$B$2:$B$87)</f>
        <v>Utility</v>
      </c>
      <c r="J93" t="s">
        <v>24</v>
      </c>
      <c r="L93" s="2"/>
    </row>
    <row r="94" spans="1:12">
      <c r="A94" s="8">
        <v>44764</v>
      </c>
      <c r="B94" t="s">
        <v>93</v>
      </c>
      <c r="C94">
        <v>1</v>
      </c>
      <c r="D94" s="10">
        <v>10</v>
      </c>
      <c r="E94" s="9">
        <f t="shared" si="2"/>
        <v>10</v>
      </c>
      <c r="F94" s="2" t="s">
        <v>162</v>
      </c>
      <c r="G94" t="s">
        <v>94</v>
      </c>
      <c r="H94" t="s">
        <v>519</v>
      </c>
      <c r="I94" s="2" t="str">
        <f>_xlfn.XLOOKUP(H94,'Reference table'!$A$2:$A$87,'Reference table'!$B$2:$B$87)</f>
        <v>Utility</v>
      </c>
      <c r="J94" t="s">
        <v>25</v>
      </c>
      <c r="L94" s="2"/>
    </row>
    <row r="95" spans="1:12">
      <c r="A95" s="8">
        <v>44764</v>
      </c>
      <c r="B95" t="s">
        <v>67</v>
      </c>
      <c r="C95">
        <v>1</v>
      </c>
      <c r="D95" s="10">
        <v>3.5</v>
      </c>
      <c r="E95" s="9">
        <f t="shared" si="2"/>
        <v>3.5</v>
      </c>
      <c r="F95" s="2" t="s">
        <v>162</v>
      </c>
      <c r="G95" t="s">
        <v>522</v>
      </c>
      <c r="H95" t="s">
        <v>67</v>
      </c>
      <c r="I95" s="2" t="str">
        <f>_xlfn.XLOOKUP(H95,'Reference table'!$A$2:$A$87,'Reference table'!$B$2:$B$87)</f>
        <v>Transportation</v>
      </c>
      <c r="J95" t="s">
        <v>24</v>
      </c>
      <c r="L95" s="2"/>
    </row>
    <row r="96" spans="1:12">
      <c r="A96" s="8">
        <v>44764</v>
      </c>
      <c r="B96" t="s">
        <v>67</v>
      </c>
      <c r="C96">
        <v>1</v>
      </c>
      <c r="D96" s="10">
        <v>3.5</v>
      </c>
      <c r="E96" s="9">
        <f t="shared" si="2"/>
        <v>3.5</v>
      </c>
      <c r="F96" s="2" t="s">
        <v>162</v>
      </c>
      <c r="G96" t="s">
        <v>522</v>
      </c>
      <c r="H96" t="s">
        <v>67</v>
      </c>
      <c r="I96" s="2" t="str">
        <f>_xlfn.XLOOKUP(H96,'Reference table'!$A$2:$A$87,'Reference table'!$B$2:$B$87)</f>
        <v>Transportation</v>
      </c>
      <c r="J96" t="s">
        <v>25</v>
      </c>
      <c r="L96" s="2"/>
    </row>
    <row r="97" spans="1:12">
      <c r="A97" s="8">
        <v>44764</v>
      </c>
      <c r="B97" t="s">
        <v>67</v>
      </c>
      <c r="C97">
        <v>1</v>
      </c>
      <c r="D97" s="10">
        <v>1.9</v>
      </c>
      <c r="E97" s="9">
        <f t="shared" si="2"/>
        <v>1.9</v>
      </c>
      <c r="F97" s="2" t="s">
        <v>162</v>
      </c>
      <c r="G97" t="s">
        <v>522</v>
      </c>
      <c r="H97" t="s">
        <v>67</v>
      </c>
      <c r="I97" s="2" t="str">
        <f>_xlfn.XLOOKUP(H97,'Reference table'!$A$2:$A$87,'Reference table'!$B$2:$B$87)</f>
        <v>Transportation</v>
      </c>
      <c r="J97" t="s">
        <v>24</v>
      </c>
      <c r="L97" s="2"/>
    </row>
    <row r="98" spans="1:12">
      <c r="A98" s="8">
        <v>44764</v>
      </c>
      <c r="B98" t="s">
        <v>67</v>
      </c>
      <c r="C98">
        <v>1</v>
      </c>
      <c r="D98" s="10">
        <v>1.9</v>
      </c>
      <c r="E98" s="9">
        <f t="shared" si="2"/>
        <v>1.9</v>
      </c>
      <c r="F98" s="2" t="s">
        <v>162</v>
      </c>
      <c r="G98" t="s">
        <v>522</v>
      </c>
      <c r="H98" t="s">
        <v>67</v>
      </c>
      <c r="I98" s="2" t="str">
        <f>_xlfn.XLOOKUP(H98,'Reference table'!$A$2:$A$87,'Reference table'!$B$2:$B$87)</f>
        <v>Transportation</v>
      </c>
      <c r="J98" t="s">
        <v>25</v>
      </c>
      <c r="L98" s="2"/>
    </row>
    <row r="99" spans="1:12">
      <c r="A99" s="8">
        <v>44764</v>
      </c>
      <c r="B99" t="s">
        <v>47</v>
      </c>
      <c r="C99">
        <v>1</v>
      </c>
      <c r="D99" s="10">
        <v>65.87</v>
      </c>
      <c r="E99" s="9">
        <f t="shared" si="2"/>
        <v>65.87</v>
      </c>
      <c r="F99" s="2" t="s">
        <v>162</v>
      </c>
      <c r="G99" t="s">
        <v>95</v>
      </c>
      <c r="H99" t="s">
        <v>390</v>
      </c>
      <c r="I99" s="2" t="str">
        <f>_xlfn.XLOOKUP(H99,'Reference table'!$A$2:$A$87,'Reference table'!$B$2:$B$87)</f>
        <v>Dinning</v>
      </c>
      <c r="J99" t="s">
        <v>24</v>
      </c>
      <c r="L99" s="2"/>
    </row>
    <row r="100" spans="1:12">
      <c r="A100" s="8">
        <v>44765</v>
      </c>
      <c r="B100" t="s">
        <v>117</v>
      </c>
      <c r="C100">
        <v>1</v>
      </c>
      <c r="D100" s="10">
        <v>568</v>
      </c>
      <c r="E100" s="9">
        <f t="shared" si="2"/>
        <v>568</v>
      </c>
      <c r="F100" s="2" t="s">
        <v>162</v>
      </c>
      <c r="G100" t="s">
        <v>118</v>
      </c>
      <c r="H100" t="s">
        <v>661</v>
      </c>
      <c r="I100" s="2" t="str">
        <f>_xlfn.XLOOKUP(H100,'Reference table'!$A$2:$A$87,'Reference table'!$B$2:$B$87)</f>
        <v>Accommodation</v>
      </c>
      <c r="J100" t="s">
        <v>25</v>
      </c>
      <c r="L100" s="2"/>
    </row>
    <row r="101" spans="1:12">
      <c r="A101" s="8">
        <v>44766</v>
      </c>
      <c r="B101" t="s">
        <v>23</v>
      </c>
      <c r="C101">
        <v>1</v>
      </c>
      <c r="D101" s="10">
        <v>1.65</v>
      </c>
      <c r="E101" s="9">
        <f t="shared" si="2"/>
        <v>1.65</v>
      </c>
      <c r="F101" s="2" t="s">
        <v>162</v>
      </c>
      <c r="G101" t="s">
        <v>522</v>
      </c>
      <c r="H101" t="s">
        <v>23</v>
      </c>
      <c r="I101" s="2" t="str">
        <f>_xlfn.XLOOKUP(H101,'Reference table'!$A$2:$A$87,'Reference table'!$B$2:$B$87)</f>
        <v>Transportation</v>
      </c>
      <c r="J101" t="s">
        <v>24</v>
      </c>
      <c r="L101" s="2"/>
    </row>
    <row r="102" spans="1:12">
      <c r="A102" s="8">
        <v>44766</v>
      </c>
      <c r="B102" t="s">
        <v>23</v>
      </c>
      <c r="C102">
        <v>1</v>
      </c>
      <c r="D102" s="10">
        <v>1.65</v>
      </c>
      <c r="E102" s="9">
        <f t="shared" si="2"/>
        <v>1.65</v>
      </c>
      <c r="F102" s="2" t="s">
        <v>162</v>
      </c>
      <c r="G102" t="s">
        <v>522</v>
      </c>
      <c r="H102" t="s">
        <v>23</v>
      </c>
      <c r="I102" s="2" t="str">
        <f>_xlfn.XLOOKUP(H102,'Reference table'!$A$2:$A$87,'Reference table'!$B$2:$B$87)</f>
        <v>Transportation</v>
      </c>
      <c r="J102" t="s">
        <v>25</v>
      </c>
      <c r="L102" s="2"/>
    </row>
    <row r="103" spans="1:12">
      <c r="A103" s="8">
        <v>44766</v>
      </c>
      <c r="B103" t="s">
        <v>512</v>
      </c>
      <c r="C103">
        <v>1</v>
      </c>
      <c r="D103" s="10">
        <v>20.65</v>
      </c>
      <c r="E103" s="9">
        <f t="shared" si="2"/>
        <v>20.65</v>
      </c>
      <c r="F103" s="2" t="s">
        <v>162</v>
      </c>
      <c r="G103" t="s">
        <v>1010</v>
      </c>
      <c r="H103" t="s">
        <v>512</v>
      </c>
      <c r="I103" s="2" t="str">
        <f>_xlfn.XLOOKUP(H103,'Reference table'!$A$2:$A$87,'Reference table'!$B$2:$B$87)</f>
        <v>Dinning</v>
      </c>
      <c r="J103" t="s">
        <v>25</v>
      </c>
      <c r="L103" s="2"/>
    </row>
    <row r="104" spans="1:12">
      <c r="A104" s="8">
        <v>44766</v>
      </c>
      <c r="B104" t="s">
        <v>99</v>
      </c>
      <c r="C104">
        <v>1</v>
      </c>
      <c r="D104" s="10">
        <v>0.98</v>
      </c>
      <c r="E104" s="9">
        <f t="shared" si="2"/>
        <v>0.98</v>
      </c>
      <c r="F104" s="2" t="s">
        <v>162</v>
      </c>
      <c r="G104" t="s">
        <v>36</v>
      </c>
      <c r="H104" t="s">
        <v>45</v>
      </c>
      <c r="I104" s="2" t="str">
        <f>_xlfn.XLOOKUP(H104,'Reference table'!$A$2:$A$87,'Reference table'!$B$2:$B$87)</f>
        <v>Grocery</v>
      </c>
      <c r="J104" t="s">
        <v>25</v>
      </c>
      <c r="L104" s="2"/>
    </row>
    <row r="105" spans="1:12">
      <c r="A105" s="8">
        <v>44766</v>
      </c>
      <c r="B105" t="s">
        <v>100</v>
      </c>
      <c r="C105">
        <v>1</v>
      </c>
      <c r="D105" s="10">
        <v>4</v>
      </c>
      <c r="E105" s="9">
        <f t="shared" si="2"/>
        <v>4</v>
      </c>
      <c r="F105" s="2" t="s">
        <v>162</v>
      </c>
      <c r="G105" t="s">
        <v>101</v>
      </c>
      <c r="H105" t="s">
        <v>273</v>
      </c>
      <c r="I105" s="2" t="str">
        <f>_xlfn.XLOOKUP(H105,'Reference table'!$A$2:$A$87,'Reference table'!$B$2:$B$87)</f>
        <v>Dinning</v>
      </c>
      <c r="J105" t="s">
        <v>25</v>
      </c>
      <c r="L105" s="2"/>
    </row>
    <row r="106" spans="1:12">
      <c r="A106" s="8">
        <v>44766</v>
      </c>
      <c r="B106" t="s">
        <v>102</v>
      </c>
      <c r="C106">
        <v>2</v>
      </c>
      <c r="D106" s="10">
        <v>1.6</v>
      </c>
      <c r="E106" s="9">
        <f t="shared" si="2"/>
        <v>3.2</v>
      </c>
      <c r="F106" s="2" t="s">
        <v>162</v>
      </c>
      <c r="G106" t="s">
        <v>101</v>
      </c>
      <c r="H106" t="s">
        <v>273</v>
      </c>
      <c r="I106" s="2" t="str">
        <f>_xlfn.XLOOKUP(H106,'Reference table'!$A$2:$A$87,'Reference table'!$B$2:$B$87)</f>
        <v>Dinning</v>
      </c>
      <c r="J106" t="s">
        <v>25</v>
      </c>
      <c r="L106" s="2"/>
    </row>
    <row r="107" spans="1:12">
      <c r="A107" s="8">
        <v>44766</v>
      </c>
      <c r="B107" t="s">
        <v>103</v>
      </c>
      <c r="C107">
        <v>1</v>
      </c>
      <c r="D107" s="10">
        <v>3.4</v>
      </c>
      <c r="E107" s="9">
        <f t="shared" si="2"/>
        <v>3.4</v>
      </c>
      <c r="F107" s="2" t="s">
        <v>162</v>
      </c>
      <c r="G107" t="s">
        <v>104</v>
      </c>
      <c r="H107" t="s">
        <v>273</v>
      </c>
      <c r="I107" s="2" t="str">
        <f>_xlfn.XLOOKUP(H107,'Reference table'!$A$2:$A$87,'Reference table'!$B$2:$B$87)</f>
        <v>Dinning</v>
      </c>
      <c r="J107" t="s">
        <v>25</v>
      </c>
      <c r="L107" s="2"/>
    </row>
    <row r="108" spans="1:12">
      <c r="A108" s="8">
        <v>44766</v>
      </c>
      <c r="B108" t="s">
        <v>67</v>
      </c>
      <c r="C108">
        <v>1</v>
      </c>
      <c r="D108" s="10">
        <v>1.1499999999999999</v>
      </c>
      <c r="E108" s="9">
        <f t="shared" si="2"/>
        <v>1.1499999999999999</v>
      </c>
      <c r="F108" s="2" t="s">
        <v>285</v>
      </c>
      <c r="G108" t="s">
        <v>522</v>
      </c>
      <c r="H108" t="s">
        <v>67</v>
      </c>
      <c r="I108" s="2" t="str">
        <f>_xlfn.XLOOKUP(H108,'Reference table'!$A$2:$A$87,'Reference table'!$B$2:$B$87)</f>
        <v>Transportation</v>
      </c>
      <c r="J108" t="s">
        <v>24</v>
      </c>
      <c r="L108" s="2"/>
    </row>
    <row r="109" spans="1:12">
      <c r="A109" s="8">
        <v>44766</v>
      </c>
      <c r="B109" t="s">
        <v>67</v>
      </c>
      <c r="C109">
        <v>1</v>
      </c>
      <c r="D109" s="10">
        <v>1.1499999999999999</v>
      </c>
      <c r="E109" s="9">
        <f t="shared" si="2"/>
        <v>1.1499999999999999</v>
      </c>
      <c r="F109" s="2" t="s">
        <v>285</v>
      </c>
      <c r="G109" t="s">
        <v>522</v>
      </c>
      <c r="H109" t="s">
        <v>67</v>
      </c>
      <c r="I109" s="2" t="str">
        <f>_xlfn.XLOOKUP(H109,'Reference table'!$A$2:$A$87,'Reference table'!$B$2:$B$87)</f>
        <v>Transportation</v>
      </c>
      <c r="J109" t="s">
        <v>25</v>
      </c>
      <c r="L109" s="2"/>
    </row>
    <row r="110" spans="1:12">
      <c r="A110" s="8">
        <v>44767</v>
      </c>
      <c r="B110" t="s">
        <v>97</v>
      </c>
      <c r="C110">
        <v>1</v>
      </c>
      <c r="D110" s="10">
        <v>1600</v>
      </c>
      <c r="E110" s="9">
        <f t="shared" si="2"/>
        <v>1600</v>
      </c>
      <c r="F110" s="2" t="s">
        <v>162</v>
      </c>
      <c r="G110" t="s">
        <v>38</v>
      </c>
      <c r="H110" t="s">
        <v>98</v>
      </c>
      <c r="I110" s="2" t="str">
        <f>_xlfn.XLOOKUP(H110,'Reference table'!$A$2:$A$87,'Reference table'!$B$2:$B$87)</f>
        <v>Rental</v>
      </c>
      <c r="J110" t="s">
        <v>24</v>
      </c>
      <c r="L110" s="2"/>
    </row>
    <row r="111" spans="1:12">
      <c r="A111" s="8">
        <v>44767</v>
      </c>
      <c r="B111" t="s">
        <v>105</v>
      </c>
      <c r="C111">
        <v>1</v>
      </c>
      <c r="D111" s="10">
        <v>1.6</v>
      </c>
      <c r="E111" s="9">
        <f t="shared" si="2"/>
        <v>1.6</v>
      </c>
      <c r="F111" s="2" t="s">
        <v>162</v>
      </c>
      <c r="G111" t="s">
        <v>106</v>
      </c>
      <c r="H111" t="s">
        <v>45</v>
      </c>
      <c r="I111" s="2" t="str">
        <f>_xlfn.XLOOKUP(H111,'Reference table'!$A$2:$A$87,'Reference table'!$B$2:$B$87)</f>
        <v>Grocery</v>
      </c>
      <c r="J111" t="s">
        <v>24</v>
      </c>
      <c r="L111" s="2"/>
    </row>
    <row r="112" spans="1:12">
      <c r="A112" s="8">
        <v>44767</v>
      </c>
      <c r="B112" t="s">
        <v>77</v>
      </c>
      <c r="C112">
        <v>1</v>
      </c>
      <c r="D112" s="10">
        <v>1.5</v>
      </c>
      <c r="E112" s="9">
        <f t="shared" si="2"/>
        <v>1.5</v>
      </c>
      <c r="F112" s="2" t="s">
        <v>162</v>
      </c>
      <c r="G112" t="s">
        <v>106</v>
      </c>
      <c r="H112" t="s">
        <v>50</v>
      </c>
      <c r="I112" s="2" t="str">
        <f>_xlfn.XLOOKUP(H112,'Reference table'!$A$2:$A$87,'Reference table'!$B$2:$B$87)</f>
        <v>Grocery</v>
      </c>
      <c r="J112" t="s">
        <v>24</v>
      </c>
      <c r="L112" s="2"/>
    </row>
    <row r="113" spans="1:12">
      <c r="A113" s="8">
        <v>44767</v>
      </c>
      <c r="B113" t="s">
        <v>77</v>
      </c>
      <c r="C113">
        <v>1</v>
      </c>
      <c r="D113" s="10">
        <v>0.5</v>
      </c>
      <c r="E113" s="9">
        <f t="shared" si="2"/>
        <v>0.5</v>
      </c>
      <c r="F113" s="2" t="s">
        <v>162</v>
      </c>
      <c r="G113" t="s">
        <v>106</v>
      </c>
      <c r="H113" t="s">
        <v>50</v>
      </c>
      <c r="I113" s="2" t="str">
        <f>_xlfn.XLOOKUP(H113,'Reference table'!$A$2:$A$87,'Reference table'!$B$2:$B$87)</f>
        <v>Grocery</v>
      </c>
      <c r="J113" t="s">
        <v>24</v>
      </c>
      <c r="L113" s="2"/>
    </row>
    <row r="114" spans="1:12">
      <c r="A114" s="8">
        <v>44767</v>
      </c>
      <c r="B114" t="s">
        <v>108</v>
      </c>
      <c r="C114">
        <v>1</v>
      </c>
      <c r="D114" s="10">
        <v>0.5</v>
      </c>
      <c r="E114" s="9">
        <f t="shared" si="2"/>
        <v>0.5</v>
      </c>
      <c r="F114" s="2" t="s">
        <v>162</v>
      </c>
      <c r="G114" t="s">
        <v>106</v>
      </c>
      <c r="H114" t="s">
        <v>50</v>
      </c>
      <c r="I114" s="2" t="str">
        <f>_xlfn.XLOOKUP(H114,'Reference table'!$A$2:$A$87,'Reference table'!$B$2:$B$87)</f>
        <v>Grocery</v>
      </c>
      <c r="J114" t="s">
        <v>24</v>
      </c>
      <c r="L114" s="2"/>
    </row>
    <row r="115" spans="1:12">
      <c r="A115" s="8">
        <v>44767</v>
      </c>
      <c r="B115" t="s">
        <v>109</v>
      </c>
      <c r="C115">
        <v>1</v>
      </c>
      <c r="D115" s="10">
        <v>1</v>
      </c>
      <c r="E115" s="9">
        <f t="shared" si="2"/>
        <v>1</v>
      </c>
      <c r="F115" s="2" t="s">
        <v>162</v>
      </c>
      <c r="G115" t="s">
        <v>106</v>
      </c>
      <c r="H115" t="s">
        <v>50</v>
      </c>
      <c r="I115" s="2" t="str">
        <f>_xlfn.XLOOKUP(H115,'Reference table'!$A$2:$A$87,'Reference table'!$B$2:$B$87)</f>
        <v>Grocery</v>
      </c>
      <c r="J115" t="s">
        <v>24</v>
      </c>
      <c r="L115" s="2"/>
    </row>
    <row r="116" spans="1:12">
      <c r="A116" s="8">
        <v>44767</v>
      </c>
      <c r="B116" t="s">
        <v>110</v>
      </c>
      <c r="C116">
        <v>1</v>
      </c>
      <c r="D116" s="10">
        <v>0.8</v>
      </c>
      <c r="E116" s="9">
        <f t="shared" si="2"/>
        <v>0.8</v>
      </c>
      <c r="F116" s="2" t="s">
        <v>162</v>
      </c>
      <c r="G116" t="s">
        <v>106</v>
      </c>
      <c r="H116" t="s">
        <v>50</v>
      </c>
      <c r="I116" s="2" t="str">
        <f>_xlfn.XLOOKUP(H116,'Reference table'!$A$2:$A$87,'Reference table'!$B$2:$B$87)</f>
        <v>Grocery</v>
      </c>
      <c r="J116" t="s">
        <v>24</v>
      </c>
      <c r="L116" s="2"/>
    </row>
    <row r="117" spans="1:12">
      <c r="A117" s="8">
        <v>44767</v>
      </c>
      <c r="B117" t="s">
        <v>111</v>
      </c>
      <c r="C117">
        <v>1</v>
      </c>
      <c r="D117" s="10">
        <v>1.2</v>
      </c>
      <c r="E117" s="9">
        <f t="shared" si="2"/>
        <v>1.2</v>
      </c>
      <c r="F117" s="2" t="s">
        <v>162</v>
      </c>
      <c r="G117" t="s">
        <v>106</v>
      </c>
      <c r="H117" t="s">
        <v>45</v>
      </c>
      <c r="I117" s="2" t="str">
        <f>_xlfn.XLOOKUP(H117,'Reference table'!$A$2:$A$87,'Reference table'!$B$2:$B$87)</f>
        <v>Grocery</v>
      </c>
      <c r="J117" t="s">
        <v>24</v>
      </c>
      <c r="L117" s="2"/>
    </row>
    <row r="118" spans="1:12">
      <c r="A118" s="8">
        <v>44767</v>
      </c>
      <c r="B118" t="s">
        <v>113</v>
      </c>
      <c r="C118">
        <v>1</v>
      </c>
      <c r="D118" s="10">
        <f>4.99+6.99</f>
        <v>11.98</v>
      </c>
      <c r="E118" s="9">
        <f t="shared" si="2"/>
        <v>11.98</v>
      </c>
      <c r="F118" s="2" t="s">
        <v>162</v>
      </c>
      <c r="G118" t="s">
        <v>112</v>
      </c>
      <c r="H118" t="s">
        <v>113</v>
      </c>
      <c r="I118" s="2" t="str">
        <f>_xlfn.XLOOKUP(H118,'Reference table'!$A$2:$A$87,'Reference table'!$B$2:$B$87)</f>
        <v>Dinning</v>
      </c>
      <c r="J118" t="s">
        <v>25</v>
      </c>
      <c r="L118" s="2"/>
    </row>
    <row r="119" spans="1:12">
      <c r="A119" s="8">
        <v>44767</v>
      </c>
      <c r="B119" t="s">
        <v>114</v>
      </c>
      <c r="C119">
        <v>1</v>
      </c>
      <c r="D119" s="10">
        <v>2.79</v>
      </c>
      <c r="E119" s="9">
        <f t="shared" si="2"/>
        <v>2.79</v>
      </c>
      <c r="F119" s="2" t="s">
        <v>162</v>
      </c>
      <c r="G119" t="s">
        <v>39</v>
      </c>
      <c r="H119" t="s">
        <v>115</v>
      </c>
      <c r="I119" s="2" t="str">
        <f>_xlfn.XLOOKUP(H119,'Reference table'!$A$2:$A$87,'Reference table'!$B$2:$B$87)</f>
        <v>Grocery</v>
      </c>
      <c r="J119" t="s">
        <v>25</v>
      </c>
      <c r="L119" s="2"/>
    </row>
    <row r="120" spans="1:12">
      <c r="A120" s="8">
        <v>44767</v>
      </c>
      <c r="B120" t="s">
        <v>114</v>
      </c>
      <c r="C120">
        <v>1</v>
      </c>
      <c r="D120" s="10">
        <v>2.67</v>
      </c>
      <c r="E120" s="9">
        <f t="shared" si="2"/>
        <v>2.67</v>
      </c>
      <c r="F120" s="2" t="s">
        <v>162</v>
      </c>
      <c r="G120" t="s">
        <v>39</v>
      </c>
      <c r="H120" t="s">
        <v>115</v>
      </c>
      <c r="I120" s="2" t="str">
        <f>_xlfn.XLOOKUP(H120,'Reference table'!$A$2:$A$87,'Reference table'!$B$2:$B$87)</f>
        <v>Grocery</v>
      </c>
      <c r="J120" t="s">
        <v>25</v>
      </c>
      <c r="L120" s="2"/>
    </row>
    <row r="121" spans="1:12">
      <c r="A121" s="8">
        <v>44767</v>
      </c>
      <c r="B121" t="s">
        <v>116</v>
      </c>
      <c r="C121">
        <v>1</v>
      </c>
      <c r="D121" s="10">
        <v>1.89</v>
      </c>
      <c r="E121" s="9">
        <f t="shared" si="2"/>
        <v>1.89</v>
      </c>
      <c r="F121" s="2" t="s">
        <v>162</v>
      </c>
      <c r="G121" t="s">
        <v>39</v>
      </c>
      <c r="H121" t="s">
        <v>49</v>
      </c>
      <c r="I121" s="2" t="str">
        <f>_xlfn.XLOOKUP(H121,'Reference table'!$A$2:$A$87,'Reference table'!$B$2:$B$87)</f>
        <v>Grocery</v>
      </c>
      <c r="J121" t="s">
        <v>25</v>
      </c>
      <c r="L121" s="2"/>
    </row>
    <row r="122" spans="1:12">
      <c r="A122" s="8">
        <v>44767</v>
      </c>
      <c r="B122" t="s">
        <v>119</v>
      </c>
      <c r="C122">
        <v>1</v>
      </c>
      <c r="D122" s="10">
        <v>16.88</v>
      </c>
      <c r="E122" s="9">
        <f t="shared" si="2"/>
        <v>16.88</v>
      </c>
      <c r="F122" s="2" t="s">
        <v>162</v>
      </c>
      <c r="G122" t="s">
        <v>119</v>
      </c>
      <c r="H122" t="s">
        <v>119</v>
      </c>
      <c r="I122" s="2" t="str">
        <f>_xlfn.XLOOKUP(H122,'Reference table'!$A$2:$A$87,'Reference table'!$B$2:$B$87)</f>
        <v>Transportation</v>
      </c>
      <c r="J122" t="s">
        <v>25</v>
      </c>
      <c r="L122" s="2"/>
    </row>
    <row r="123" spans="1:12">
      <c r="A123" s="8">
        <v>44768</v>
      </c>
      <c r="B123" t="s">
        <v>130</v>
      </c>
      <c r="C123">
        <v>1</v>
      </c>
      <c r="D123" s="10">
        <v>59.76</v>
      </c>
      <c r="E123" s="9">
        <f t="shared" si="2"/>
        <v>59.76</v>
      </c>
      <c r="F123" s="2" t="s">
        <v>162</v>
      </c>
      <c r="G123" t="s">
        <v>131</v>
      </c>
      <c r="H123" t="s">
        <v>132</v>
      </c>
      <c r="I123" s="2" t="str">
        <f>_xlfn.XLOOKUP(H123,'Reference table'!$A$2:$A$87,'Reference table'!$B$2:$B$87)</f>
        <v>Subscription</v>
      </c>
      <c r="J123" t="s">
        <v>24</v>
      </c>
      <c r="L123" s="2"/>
    </row>
    <row r="124" spans="1:12">
      <c r="A124" s="8">
        <v>44770</v>
      </c>
      <c r="B124" t="s">
        <v>134</v>
      </c>
      <c r="C124">
        <v>1</v>
      </c>
      <c r="D124" s="10">
        <v>5.8</v>
      </c>
      <c r="E124" s="9">
        <f t="shared" si="2"/>
        <v>5.8</v>
      </c>
      <c r="F124" s="2" t="s">
        <v>162</v>
      </c>
      <c r="G124" t="s">
        <v>133</v>
      </c>
      <c r="H124" t="s">
        <v>273</v>
      </c>
      <c r="I124" s="2" t="str">
        <f>_xlfn.XLOOKUP(H124,'Reference table'!$A$2:$A$87,'Reference table'!$B$2:$B$87)</f>
        <v>Dinning</v>
      </c>
      <c r="J124" t="s">
        <v>25</v>
      </c>
      <c r="L124" s="2"/>
    </row>
    <row r="125" spans="1:12">
      <c r="A125" s="8">
        <v>44770</v>
      </c>
      <c r="B125" t="s">
        <v>77</v>
      </c>
      <c r="C125">
        <v>1</v>
      </c>
      <c r="D125" s="10">
        <v>0.69</v>
      </c>
      <c r="E125" s="9">
        <f t="shared" si="2"/>
        <v>0.69</v>
      </c>
      <c r="F125" s="2" t="s">
        <v>162</v>
      </c>
      <c r="G125" t="s">
        <v>36</v>
      </c>
      <c r="H125" t="s">
        <v>50</v>
      </c>
      <c r="I125" s="2" t="str">
        <f>_xlfn.XLOOKUP(H125,'Reference table'!$A$2:$A$87,'Reference table'!$B$2:$B$87)</f>
        <v>Grocery</v>
      </c>
      <c r="J125" t="s">
        <v>24</v>
      </c>
      <c r="L125" s="2"/>
    </row>
    <row r="126" spans="1:12">
      <c r="A126" s="8">
        <v>44770</v>
      </c>
      <c r="B126" t="s">
        <v>135</v>
      </c>
      <c r="C126">
        <v>1</v>
      </c>
      <c r="D126" s="10">
        <v>0.69</v>
      </c>
      <c r="E126" s="9">
        <f t="shared" si="2"/>
        <v>0.69</v>
      </c>
      <c r="F126" s="2" t="s">
        <v>162</v>
      </c>
      <c r="G126" t="s">
        <v>36</v>
      </c>
      <c r="H126" t="s">
        <v>50</v>
      </c>
      <c r="I126" s="2" t="str">
        <f>_xlfn.XLOOKUP(H126,'Reference table'!$A$2:$A$87,'Reference table'!$B$2:$B$87)</f>
        <v>Grocery</v>
      </c>
      <c r="J126" t="s">
        <v>24</v>
      </c>
      <c r="L126" s="2"/>
    </row>
    <row r="127" spans="1:12">
      <c r="A127" s="8">
        <v>44770</v>
      </c>
      <c r="B127" t="s">
        <v>136</v>
      </c>
      <c r="C127">
        <v>1</v>
      </c>
      <c r="D127" s="10">
        <v>0.25</v>
      </c>
      <c r="E127" s="9">
        <f t="shared" si="2"/>
        <v>0.25</v>
      </c>
      <c r="F127" s="2" t="s">
        <v>162</v>
      </c>
      <c r="G127" t="s">
        <v>36</v>
      </c>
      <c r="H127" t="s">
        <v>50</v>
      </c>
      <c r="I127" s="2" t="str">
        <f>_xlfn.XLOOKUP(H127,'Reference table'!$A$2:$A$87,'Reference table'!$B$2:$B$87)</f>
        <v>Grocery</v>
      </c>
      <c r="J127" t="s">
        <v>24</v>
      </c>
      <c r="L127" s="2"/>
    </row>
    <row r="128" spans="1:12">
      <c r="A128" s="8">
        <v>44770</v>
      </c>
      <c r="B128" t="s">
        <v>137</v>
      </c>
      <c r="C128">
        <v>1</v>
      </c>
      <c r="D128" s="10">
        <v>4.29</v>
      </c>
      <c r="E128" s="9">
        <f t="shared" si="2"/>
        <v>4.29</v>
      </c>
      <c r="F128" s="2" t="s">
        <v>162</v>
      </c>
      <c r="G128" t="s">
        <v>36</v>
      </c>
      <c r="H128" t="s">
        <v>49</v>
      </c>
      <c r="I128" s="2" t="str">
        <f>_xlfn.XLOOKUP(H128,'Reference table'!$A$2:$A$87,'Reference table'!$B$2:$B$87)</f>
        <v>Grocery</v>
      </c>
      <c r="J128" t="s">
        <v>24</v>
      </c>
      <c r="L128" s="2"/>
    </row>
    <row r="129" spans="1:12">
      <c r="A129" s="8">
        <v>44770</v>
      </c>
      <c r="B129" t="s">
        <v>138</v>
      </c>
      <c r="C129">
        <v>1</v>
      </c>
      <c r="D129" s="10">
        <v>0.55000000000000004</v>
      </c>
      <c r="E129" s="9">
        <f t="shared" si="2"/>
        <v>0.55000000000000004</v>
      </c>
      <c r="F129" s="2" t="s">
        <v>162</v>
      </c>
      <c r="G129" t="s">
        <v>36</v>
      </c>
      <c r="H129" t="s">
        <v>51</v>
      </c>
      <c r="I129" s="2" t="str">
        <f>_xlfn.XLOOKUP(H129,'Reference table'!$A$2:$A$87,'Reference table'!$B$2:$B$87)</f>
        <v>Grocery</v>
      </c>
      <c r="J129" t="s">
        <v>24</v>
      </c>
      <c r="L129" s="2"/>
    </row>
    <row r="130" spans="1:12">
      <c r="A130" s="8">
        <v>44770</v>
      </c>
      <c r="B130" t="s">
        <v>139</v>
      </c>
      <c r="C130">
        <v>1</v>
      </c>
      <c r="D130" s="10">
        <v>0.32</v>
      </c>
      <c r="E130" s="9">
        <f t="shared" si="2"/>
        <v>0.32</v>
      </c>
      <c r="F130" s="2" t="s">
        <v>162</v>
      </c>
      <c r="G130" t="s">
        <v>36</v>
      </c>
      <c r="H130" t="s">
        <v>509</v>
      </c>
      <c r="I130" s="2" t="str">
        <f>_xlfn.XLOOKUP(H130,'Reference table'!$A$2:$A$87,'Reference table'!$B$2:$B$87)</f>
        <v>Grocery</v>
      </c>
      <c r="J130" t="s">
        <v>24</v>
      </c>
      <c r="L130" s="2"/>
    </row>
    <row r="131" spans="1:12">
      <c r="A131" s="8">
        <v>44770</v>
      </c>
      <c r="B131" t="s">
        <v>140</v>
      </c>
      <c r="C131">
        <v>1</v>
      </c>
      <c r="D131" s="10">
        <v>0.65</v>
      </c>
      <c r="E131" s="9">
        <f t="shared" ref="E131:E195" si="3">C131*D131</f>
        <v>0.65</v>
      </c>
      <c r="F131" s="2" t="s">
        <v>162</v>
      </c>
      <c r="G131" t="s">
        <v>36</v>
      </c>
      <c r="H131" t="s">
        <v>141</v>
      </c>
      <c r="I131" s="2" t="str">
        <f>_xlfn.XLOOKUP(H131,'Reference table'!$A$2:$A$87,'Reference table'!$B$2:$B$87)</f>
        <v>Grocery</v>
      </c>
      <c r="J131" t="s">
        <v>24</v>
      </c>
      <c r="L131" s="2"/>
    </row>
    <row r="132" spans="1:12">
      <c r="A132" s="8">
        <v>44770</v>
      </c>
      <c r="B132" t="s">
        <v>142</v>
      </c>
      <c r="C132">
        <v>1</v>
      </c>
      <c r="D132" s="10">
        <v>2.79</v>
      </c>
      <c r="E132" s="9">
        <f t="shared" si="3"/>
        <v>2.79</v>
      </c>
      <c r="F132" s="2" t="s">
        <v>162</v>
      </c>
      <c r="G132" t="s">
        <v>36</v>
      </c>
      <c r="H132" t="s">
        <v>52</v>
      </c>
      <c r="I132" s="2" t="str">
        <f>_xlfn.XLOOKUP(H132,'Reference table'!$A$2:$A$87,'Reference table'!$B$2:$B$87)</f>
        <v>Grocery</v>
      </c>
      <c r="J132" t="s">
        <v>24</v>
      </c>
      <c r="L132" s="2"/>
    </row>
    <row r="133" spans="1:12">
      <c r="A133" s="8">
        <v>44770</v>
      </c>
      <c r="B133" t="s">
        <v>143</v>
      </c>
      <c r="C133">
        <v>1</v>
      </c>
      <c r="D133" s="10">
        <v>0.75</v>
      </c>
      <c r="E133" s="9">
        <f t="shared" si="3"/>
        <v>0.75</v>
      </c>
      <c r="F133" s="2" t="s">
        <v>162</v>
      </c>
      <c r="G133" t="s">
        <v>36</v>
      </c>
      <c r="H133" t="s">
        <v>51</v>
      </c>
      <c r="I133" s="2" t="str">
        <f>_xlfn.XLOOKUP(H133,'Reference table'!$A$2:$A$87,'Reference table'!$B$2:$B$87)</f>
        <v>Grocery</v>
      </c>
      <c r="J133" t="s">
        <v>24</v>
      </c>
      <c r="L133" s="2"/>
    </row>
    <row r="134" spans="1:12">
      <c r="A134" s="8">
        <v>44771</v>
      </c>
      <c r="B134" t="s">
        <v>144</v>
      </c>
      <c r="C134">
        <v>1</v>
      </c>
      <c r="D134" s="10">
        <v>3.5</v>
      </c>
      <c r="E134" s="9">
        <f t="shared" si="3"/>
        <v>3.5</v>
      </c>
      <c r="F134" s="2" t="s">
        <v>162</v>
      </c>
      <c r="G134" t="s">
        <v>145</v>
      </c>
      <c r="H134" t="s">
        <v>46</v>
      </c>
      <c r="I134" s="2" t="str">
        <f>_xlfn.XLOOKUP(H134,'Reference table'!$A$2:$A$87,'Reference table'!$B$2:$B$87)</f>
        <v>Grocery</v>
      </c>
      <c r="J134" t="s">
        <v>25</v>
      </c>
      <c r="L134" s="2"/>
    </row>
    <row r="135" spans="1:12">
      <c r="A135" s="8">
        <v>44771</v>
      </c>
      <c r="B135" t="s">
        <v>146</v>
      </c>
      <c r="C135">
        <v>1</v>
      </c>
      <c r="D135" s="10">
        <v>1</v>
      </c>
      <c r="E135" s="9">
        <f t="shared" si="3"/>
        <v>1</v>
      </c>
      <c r="F135" s="2" t="s">
        <v>162</v>
      </c>
      <c r="G135" t="s">
        <v>147</v>
      </c>
      <c r="H135" t="s">
        <v>148</v>
      </c>
      <c r="I135" s="2" t="str">
        <f>_xlfn.XLOOKUP(H135,'Reference table'!$A$2:$A$87,'Reference table'!$B$2:$B$87)</f>
        <v>Household</v>
      </c>
      <c r="J135" t="s">
        <v>25</v>
      </c>
      <c r="L135" s="2"/>
    </row>
    <row r="136" spans="1:12">
      <c r="A136" s="8">
        <v>44771</v>
      </c>
      <c r="B136" t="s">
        <v>149</v>
      </c>
      <c r="C136">
        <v>1</v>
      </c>
      <c r="D136" s="10">
        <v>0.59</v>
      </c>
      <c r="E136" s="9">
        <f t="shared" si="3"/>
        <v>0.59</v>
      </c>
      <c r="F136" s="2" t="s">
        <v>162</v>
      </c>
      <c r="G136" t="s">
        <v>147</v>
      </c>
      <c r="H136" t="s">
        <v>51</v>
      </c>
      <c r="I136" s="2" t="str">
        <f>_xlfn.XLOOKUP(H136,'Reference table'!$A$2:$A$87,'Reference table'!$B$2:$B$87)</f>
        <v>Grocery</v>
      </c>
      <c r="J136" t="s">
        <v>25</v>
      </c>
      <c r="L136" s="2"/>
    </row>
    <row r="137" spans="1:12">
      <c r="A137" s="8">
        <v>44772</v>
      </c>
      <c r="B137" t="s">
        <v>542</v>
      </c>
      <c r="C137">
        <v>1</v>
      </c>
      <c r="D137" s="10">
        <v>68</v>
      </c>
      <c r="E137" s="9">
        <f t="shared" si="3"/>
        <v>68</v>
      </c>
      <c r="F137" s="2" t="s">
        <v>162</v>
      </c>
      <c r="G137" t="s">
        <v>118</v>
      </c>
      <c r="H137" t="s">
        <v>661</v>
      </c>
      <c r="I137" s="2" t="str">
        <f>_xlfn.XLOOKUP(H137,'Reference table'!$A$2:$A$87,'Reference table'!$B$2:$B$87)</f>
        <v>Accommodation</v>
      </c>
      <c r="J137" t="s">
        <v>25</v>
      </c>
      <c r="L137" s="2"/>
    </row>
    <row r="138" spans="1:12">
      <c r="A138" s="8">
        <v>44772</v>
      </c>
      <c r="B138" t="s">
        <v>150</v>
      </c>
      <c r="C138">
        <v>1</v>
      </c>
      <c r="D138" s="10">
        <v>0.28999999999999998</v>
      </c>
      <c r="E138" s="9">
        <f t="shared" si="3"/>
        <v>0.28999999999999998</v>
      </c>
      <c r="F138" s="2" t="s">
        <v>162</v>
      </c>
      <c r="G138" t="s">
        <v>106</v>
      </c>
      <c r="H138" t="s">
        <v>509</v>
      </c>
      <c r="I138" s="2" t="str">
        <f>_xlfn.XLOOKUP(H138,'Reference table'!$A$2:$A$87,'Reference table'!$B$2:$B$87)</f>
        <v>Grocery</v>
      </c>
      <c r="J138" t="s">
        <v>24</v>
      </c>
      <c r="L138" s="2"/>
    </row>
    <row r="139" spans="1:12">
      <c r="A139" s="8">
        <v>44772</v>
      </c>
      <c r="B139" t="s">
        <v>151</v>
      </c>
      <c r="C139">
        <v>1</v>
      </c>
      <c r="D139" s="10">
        <v>0.11</v>
      </c>
      <c r="E139" s="9">
        <f t="shared" si="3"/>
        <v>0.11</v>
      </c>
      <c r="F139" s="2" t="s">
        <v>162</v>
      </c>
      <c r="G139" t="s">
        <v>106</v>
      </c>
      <c r="H139" t="s">
        <v>51</v>
      </c>
      <c r="I139" s="2" t="str">
        <f>_xlfn.XLOOKUP(H139,'Reference table'!$A$2:$A$87,'Reference table'!$B$2:$B$87)</f>
        <v>Grocery</v>
      </c>
      <c r="J139" t="s">
        <v>24</v>
      </c>
      <c r="L139" s="2"/>
    </row>
    <row r="140" spans="1:12">
      <c r="A140" s="8">
        <v>44772</v>
      </c>
      <c r="B140" t="s">
        <v>152</v>
      </c>
      <c r="C140">
        <v>1</v>
      </c>
      <c r="D140" s="10">
        <v>1.4</v>
      </c>
      <c r="E140" s="9">
        <f t="shared" si="3"/>
        <v>1.4</v>
      </c>
      <c r="F140" s="2" t="s">
        <v>162</v>
      </c>
      <c r="G140" t="s">
        <v>106</v>
      </c>
      <c r="H140" t="s">
        <v>141</v>
      </c>
      <c r="I140" s="2" t="str">
        <f>_xlfn.XLOOKUP(H140,'Reference table'!$A$2:$A$87,'Reference table'!$B$2:$B$87)</f>
        <v>Grocery</v>
      </c>
      <c r="J140" t="s">
        <v>24</v>
      </c>
      <c r="L140" s="2"/>
    </row>
    <row r="141" spans="1:12">
      <c r="A141" s="8">
        <v>44772</v>
      </c>
      <c r="B141" t="s">
        <v>153</v>
      </c>
      <c r="C141">
        <v>1</v>
      </c>
      <c r="D141" s="10">
        <v>4.95</v>
      </c>
      <c r="E141" s="9">
        <f t="shared" si="3"/>
        <v>4.95</v>
      </c>
      <c r="F141" s="2" t="s">
        <v>162</v>
      </c>
      <c r="G141" t="s">
        <v>124</v>
      </c>
      <c r="H141" t="s">
        <v>525</v>
      </c>
      <c r="I141" s="2" t="str">
        <f>_xlfn.XLOOKUP(H141,'Reference table'!$A$2:$A$87,'Reference table'!$B$2:$B$87)</f>
        <v>Household</v>
      </c>
      <c r="J141" t="s">
        <v>25</v>
      </c>
      <c r="L141" s="2"/>
    </row>
    <row r="142" spans="1:12">
      <c r="A142" s="8">
        <v>44772</v>
      </c>
      <c r="B142" t="s">
        <v>56</v>
      </c>
      <c r="C142">
        <v>1</v>
      </c>
      <c r="D142" s="10">
        <v>6.55</v>
      </c>
      <c r="E142" s="9">
        <f t="shared" si="3"/>
        <v>6.55</v>
      </c>
      <c r="F142" s="2" t="s">
        <v>162</v>
      </c>
      <c r="G142" t="s">
        <v>155</v>
      </c>
      <c r="H142" t="s">
        <v>113</v>
      </c>
      <c r="I142" s="2" t="str">
        <f>_xlfn.XLOOKUP(H142,'Reference table'!$A$2:$A$87,'Reference table'!$B$2:$B$87)</f>
        <v>Dinning</v>
      </c>
      <c r="J142" t="s">
        <v>25</v>
      </c>
      <c r="L142" s="2"/>
    </row>
    <row r="143" spans="1:12">
      <c r="A143" s="8">
        <v>44772</v>
      </c>
      <c r="B143" t="s">
        <v>154</v>
      </c>
      <c r="C143">
        <v>1</v>
      </c>
      <c r="D143" s="10">
        <v>0.75</v>
      </c>
      <c r="E143" s="9">
        <f t="shared" si="3"/>
        <v>0.75</v>
      </c>
      <c r="F143" s="2" t="s">
        <v>162</v>
      </c>
      <c r="G143" t="s">
        <v>155</v>
      </c>
      <c r="H143" t="s">
        <v>978</v>
      </c>
      <c r="I143" s="2" t="str">
        <f>_xlfn.XLOOKUP(H143,'Reference table'!$A$2:$A$87,'Reference table'!$B$2:$B$87)</f>
        <v>Grocery</v>
      </c>
      <c r="J143" t="s">
        <v>24</v>
      </c>
      <c r="L143" s="2"/>
    </row>
    <row r="144" spans="1:12">
      <c r="A144" s="8">
        <v>44772</v>
      </c>
      <c r="B144" t="s">
        <v>156</v>
      </c>
      <c r="C144">
        <v>1</v>
      </c>
      <c r="D144" s="10">
        <v>9</v>
      </c>
      <c r="E144" s="9">
        <f t="shared" si="3"/>
        <v>9</v>
      </c>
      <c r="F144" s="2" t="s">
        <v>162</v>
      </c>
      <c r="G144" t="s">
        <v>155</v>
      </c>
      <c r="H144" t="s">
        <v>524</v>
      </c>
      <c r="I144" s="2" t="str">
        <f>_xlfn.XLOOKUP(H144,'Reference table'!$A$2:$A$87,'Reference table'!$B$2:$B$87)</f>
        <v>Household</v>
      </c>
      <c r="J144" t="s">
        <v>24</v>
      </c>
      <c r="L144" s="2"/>
    </row>
    <row r="145" spans="1:12">
      <c r="A145" s="8">
        <v>44772</v>
      </c>
      <c r="B145" t="s">
        <v>157</v>
      </c>
      <c r="C145">
        <v>1</v>
      </c>
      <c r="D145" s="10">
        <v>30</v>
      </c>
      <c r="E145" s="9">
        <f t="shared" si="3"/>
        <v>30</v>
      </c>
      <c r="F145" s="2" t="s">
        <v>162</v>
      </c>
      <c r="G145" t="s">
        <v>155</v>
      </c>
      <c r="H145" t="s">
        <v>524</v>
      </c>
      <c r="I145" s="2" t="str">
        <f>_xlfn.XLOOKUP(H145,'Reference table'!$A$2:$A$87,'Reference table'!$B$2:$B$87)</f>
        <v>Household</v>
      </c>
      <c r="J145" t="s">
        <v>24</v>
      </c>
      <c r="L145" s="2"/>
    </row>
    <row r="146" spans="1:12">
      <c r="A146" s="8">
        <v>44772</v>
      </c>
      <c r="B146" t="s">
        <v>158</v>
      </c>
      <c r="C146">
        <v>1</v>
      </c>
      <c r="D146" s="10">
        <v>25</v>
      </c>
      <c r="E146" s="9">
        <f t="shared" si="3"/>
        <v>25</v>
      </c>
      <c r="F146" s="2" t="s">
        <v>162</v>
      </c>
      <c r="G146" t="s">
        <v>155</v>
      </c>
      <c r="H146" t="s">
        <v>524</v>
      </c>
      <c r="I146" s="2" t="str">
        <f>_xlfn.XLOOKUP(H146,'Reference table'!$A$2:$A$87,'Reference table'!$B$2:$B$87)</f>
        <v>Household</v>
      </c>
      <c r="J146" t="s">
        <v>24</v>
      </c>
      <c r="L146" s="2"/>
    </row>
    <row r="147" spans="1:12">
      <c r="A147" s="8">
        <v>44772</v>
      </c>
      <c r="B147" t="s">
        <v>159</v>
      </c>
      <c r="C147">
        <v>1</v>
      </c>
      <c r="D147" s="10">
        <v>12</v>
      </c>
      <c r="E147" s="9">
        <f t="shared" si="3"/>
        <v>12</v>
      </c>
      <c r="F147" s="2" t="s">
        <v>162</v>
      </c>
      <c r="G147" t="s">
        <v>155</v>
      </c>
      <c r="H147" t="s">
        <v>524</v>
      </c>
      <c r="I147" s="2" t="str">
        <f>_xlfn.XLOOKUP(H147,'Reference table'!$A$2:$A$87,'Reference table'!$B$2:$B$87)</f>
        <v>Household</v>
      </c>
      <c r="J147" t="s">
        <v>24</v>
      </c>
      <c r="L147" s="2"/>
    </row>
    <row r="148" spans="1:12">
      <c r="A148" s="8">
        <v>44772</v>
      </c>
      <c r="B148" t="s">
        <v>23</v>
      </c>
      <c r="C148">
        <v>2</v>
      </c>
      <c r="D148" s="10">
        <v>1.65</v>
      </c>
      <c r="E148" s="9">
        <f t="shared" si="3"/>
        <v>3.3</v>
      </c>
      <c r="F148" s="2" t="s">
        <v>162</v>
      </c>
      <c r="G148" t="s">
        <v>522</v>
      </c>
      <c r="H148" t="s">
        <v>23</v>
      </c>
      <c r="I148" s="2" t="str">
        <f>_xlfn.XLOOKUP(H148,'Reference table'!$A$2:$A$87,'Reference table'!$B$2:$B$87)</f>
        <v>Transportation</v>
      </c>
      <c r="J148" t="s">
        <v>24</v>
      </c>
      <c r="L148" s="2"/>
    </row>
    <row r="149" spans="1:12">
      <c r="A149" s="8">
        <v>44772</v>
      </c>
      <c r="B149" t="s">
        <v>23</v>
      </c>
      <c r="C149">
        <v>2</v>
      </c>
      <c r="D149" s="10">
        <v>1.65</v>
      </c>
      <c r="E149" s="9">
        <f t="shared" si="3"/>
        <v>3.3</v>
      </c>
      <c r="F149" s="2" t="s">
        <v>162</v>
      </c>
      <c r="G149" t="s">
        <v>522</v>
      </c>
      <c r="H149" t="s">
        <v>23</v>
      </c>
      <c r="I149" s="2" t="str">
        <f>_xlfn.XLOOKUP(H149,'Reference table'!$A$2:$A$87,'Reference table'!$B$2:$B$87)</f>
        <v>Transportation</v>
      </c>
      <c r="J149" t="s">
        <v>25</v>
      </c>
    </row>
    <row r="150" spans="1:12">
      <c r="A150" s="8">
        <v>44773</v>
      </c>
      <c r="B150" t="s">
        <v>473</v>
      </c>
      <c r="C150">
        <v>1</v>
      </c>
      <c r="D150" s="10">
        <v>55.13</v>
      </c>
      <c r="E150" s="9">
        <f t="shared" si="3"/>
        <v>55.13</v>
      </c>
      <c r="F150" s="2" t="s">
        <v>162</v>
      </c>
      <c r="G150" t="s">
        <v>474</v>
      </c>
      <c r="H150" t="s">
        <v>475</v>
      </c>
      <c r="I150" s="2" t="str">
        <f>_xlfn.XLOOKUP(H150,'Reference table'!$A$2:$A$87,'Reference table'!$B$2:$B$87)</f>
        <v>Personal Care</v>
      </c>
      <c r="J150" t="s">
        <v>25</v>
      </c>
    </row>
    <row r="151" spans="1:12">
      <c r="A151" s="8">
        <v>44774</v>
      </c>
      <c r="B151" t="s">
        <v>144</v>
      </c>
      <c r="C151">
        <v>1</v>
      </c>
      <c r="D151" s="10">
        <v>3.09</v>
      </c>
      <c r="E151" s="9">
        <f t="shared" si="3"/>
        <v>3.09</v>
      </c>
      <c r="F151" s="2" t="s">
        <v>162</v>
      </c>
      <c r="G151" t="s">
        <v>164</v>
      </c>
      <c r="H151" t="s">
        <v>51</v>
      </c>
      <c r="I151" s="2" t="str">
        <f>_xlfn.XLOOKUP(H151,'Reference table'!$A$2:$A$87,'Reference table'!$B$2:$B$87)</f>
        <v>Grocery</v>
      </c>
      <c r="J151" t="s">
        <v>25</v>
      </c>
    </row>
    <row r="152" spans="1:12">
      <c r="A152" s="8">
        <v>44774</v>
      </c>
      <c r="B152" t="s">
        <v>165</v>
      </c>
      <c r="C152">
        <v>1</v>
      </c>
      <c r="D152" s="10">
        <v>2.8</v>
      </c>
      <c r="E152" s="9">
        <f t="shared" si="3"/>
        <v>2.8</v>
      </c>
      <c r="F152" t="s">
        <v>162</v>
      </c>
      <c r="G152" t="s">
        <v>147</v>
      </c>
      <c r="H152" t="s">
        <v>52</v>
      </c>
      <c r="I152" s="2" t="str">
        <f>_xlfn.XLOOKUP(H152,'Reference table'!$A$2:$A$87,'Reference table'!$B$2:$B$87)</f>
        <v>Grocery</v>
      </c>
      <c r="J152" t="s">
        <v>25</v>
      </c>
    </row>
    <row r="153" spans="1:12">
      <c r="A153" s="8">
        <v>44774</v>
      </c>
      <c r="B153" t="s">
        <v>166</v>
      </c>
      <c r="C153">
        <v>1</v>
      </c>
      <c r="D153" s="10">
        <v>1.65</v>
      </c>
      <c r="E153" s="9">
        <f t="shared" si="3"/>
        <v>1.65</v>
      </c>
      <c r="F153" s="2" t="s">
        <v>162</v>
      </c>
      <c r="G153" t="s">
        <v>147</v>
      </c>
      <c r="H153" t="s">
        <v>141</v>
      </c>
      <c r="I153" s="2" t="str">
        <f>_xlfn.XLOOKUP(H153,'Reference table'!$A$2:$A$87,'Reference table'!$B$2:$B$87)</f>
        <v>Grocery</v>
      </c>
      <c r="J153" t="s">
        <v>25</v>
      </c>
    </row>
    <row r="154" spans="1:12">
      <c r="A154" s="8">
        <v>44774</v>
      </c>
      <c r="B154" t="s">
        <v>951</v>
      </c>
      <c r="C154">
        <v>1</v>
      </c>
      <c r="D154" s="3">
        <v>9.5</v>
      </c>
      <c r="E154" s="3">
        <f t="shared" ref="E154" si="4">D154*C154</f>
        <v>9.5</v>
      </c>
      <c r="F154" t="s">
        <v>162</v>
      </c>
      <c r="G154" t="s">
        <v>951</v>
      </c>
      <c r="H154" t="s">
        <v>951</v>
      </c>
      <c r="I154" s="2" t="str">
        <f>_xlfn.XLOOKUP(H154,'Reference table'!$A$2:$A$87,'Reference table'!$B$2:$B$87)</f>
        <v>Subscription</v>
      </c>
      <c r="J154" t="s">
        <v>25</v>
      </c>
    </row>
    <row r="155" spans="1:12">
      <c r="A155" s="8">
        <v>44775</v>
      </c>
      <c r="B155" t="s">
        <v>988</v>
      </c>
      <c r="C155">
        <v>1</v>
      </c>
      <c r="D155" s="10">
        <f>Rent!$F$14</f>
        <v>616.66666666666663</v>
      </c>
      <c r="E155" s="9">
        <f t="shared" si="3"/>
        <v>616.66666666666663</v>
      </c>
      <c r="F155" s="2" t="s">
        <v>162</v>
      </c>
      <c r="G155" t="s">
        <v>38</v>
      </c>
      <c r="H155" t="s">
        <v>98</v>
      </c>
      <c r="I155" s="2" t="str">
        <f>_xlfn.XLOOKUP(H155,'Reference table'!$A$2:$A$87,'Reference table'!$B$2:$B$87)</f>
        <v>Rental</v>
      </c>
      <c r="J155" t="s">
        <v>25</v>
      </c>
    </row>
    <row r="156" spans="1:12">
      <c r="A156" s="8">
        <v>44775</v>
      </c>
      <c r="B156" t="s">
        <v>988</v>
      </c>
      <c r="C156">
        <v>1</v>
      </c>
      <c r="D156" s="10">
        <f>Rent!$F$15</f>
        <v>783.33333333333337</v>
      </c>
      <c r="E156" s="9">
        <f t="shared" si="3"/>
        <v>783.33333333333337</v>
      </c>
      <c r="F156" s="2" t="s">
        <v>162</v>
      </c>
      <c r="G156" t="s">
        <v>38</v>
      </c>
      <c r="H156" t="s">
        <v>98</v>
      </c>
      <c r="I156" s="2" t="str">
        <f>_xlfn.XLOOKUP(H156,'Reference table'!$A$2:$A$87,'Reference table'!$B$2:$B$87)</f>
        <v>Rental</v>
      </c>
      <c r="J156" t="s">
        <v>24</v>
      </c>
    </row>
    <row r="157" spans="1:12">
      <c r="A157" s="8">
        <v>44775</v>
      </c>
      <c r="B157" t="s">
        <v>23</v>
      </c>
      <c r="C157">
        <v>4</v>
      </c>
      <c r="D157" s="10">
        <v>1.65</v>
      </c>
      <c r="E157" s="9">
        <f t="shared" si="3"/>
        <v>6.6</v>
      </c>
      <c r="F157" s="2" t="s">
        <v>162</v>
      </c>
      <c r="G157" t="s">
        <v>522</v>
      </c>
      <c r="H157" t="s">
        <v>23</v>
      </c>
      <c r="I157" s="2" t="str">
        <f>_xlfn.XLOOKUP(H157,'Reference table'!$A$2:$A$87,'Reference table'!$B$2:$B$87)</f>
        <v>Transportation</v>
      </c>
      <c r="J157" t="s">
        <v>24</v>
      </c>
    </row>
    <row r="158" spans="1:12">
      <c r="A158" s="8">
        <v>44775</v>
      </c>
      <c r="B158" t="s">
        <v>23</v>
      </c>
      <c r="C158">
        <v>4</v>
      </c>
      <c r="D158" s="10">
        <v>1.65</v>
      </c>
      <c r="E158" s="9">
        <f t="shared" si="3"/>
        <v>6.6</v>
      </c>
      <c r="F158" t="s">
        <v>162</v>
      </c>
      <c r="G158" t="s">
        <v>522</v>
      </c>
      <c r="H158" t="s">
        <v>23</v>
      </c>
      <c r="I158" s="2" t="str">
        <f>_xlfn.XLOOKUP(H158,'Reference table'!$A$2:$A$87,'Reference table'!$B$2:$B$87)</f>
        <v>Transportation</v>
      </c>
      <c r="J158" t="s">
        <v>25</v>
      </c>
    </row>
    <row r="159" spans="1:12">
      <c r="A159" s="8">
        <v>44775</v>
      </c>
      <c r="B159" t="s">
        <v>513</v>
      </c>
      <c r="C159">
        <v>1</v>
      </c>
      <c r="D159" s="10">
        <v>11.9</v>
      </c>
      <c r="E159" s="9">
        <f t="shared" si="3"/>
        <v>11.9</v>
      </c>
      <c r="F159" t="s">
        <v>162</v>
      </c>
      <c r="G159" t="s">
        <v>169</v>
      </c>
      <c r="H159" t="s">
        <v>513</v>
      </c>
      <c r="I159" s="2" t="str">
        <f>_xlfn.XLOOKUP(H159,'Reference table'!$A$2:$A$87,'Reference table'!$B$2:$B$87)</f>
        <v>Dinning</v>
      </c>
      <c r="J159" t="s">
        <v>24</v>
      </c>
    </row>
    <row r="160" spans="1:12">
      <c r="A160" s="8">
        <v>44775</v>
      </c>
      <c r="B160" t="s">
        <v>514</v>
      </c>
      <c r="C160">
        <v>1</v>
      </c>
      <c r="D160" s="10">
        <v>9.5</v>
      </c>
      <c r="E160" s="9">
        <f t="shared" si="3"/>
        <v>9.5</v>
      </c>
      <c r="F160" t="s">
        <v>162</v>
      </c>
      <c r="G160" t="s">
        <v>169</v>
      </c>
      <c r="H160" t="s">
        <v>514</v>
      </c>
      <c r="I160" s="2" t="str">
        <f>_xlfn.XLOOKUP(H160,'Reference table'!$A$2:$A$87,'Reference table'!$B$2:$B$87)</f>
        <v>Dinning</v>
      </c>
      <c r="J160" t="s">
        <v>25</v>
      </c>
    </row>
    <row r="161" spans="1:10">
      <c r="A161" s="8">
        <v>44775</v>
      </c>
      <c r="B161" t="s">
        <v>167</v>
      </c>
      <c r="C161">
        <v>1</v>
      </c>
      <c r="D161" s="10">
        <f>1.65+0.75</f>
        <v>2.4</v>
      </c>
      <c r="E161" s="9">
        <f t="shared" si="3"/>
        <v>2.4</v>
      </c>
      <c r="F161" t="s">
        <v>162</v>
      </c>
      <c r="G161" t="s">
        <v>155</v>
      </c>
      <c r="H161" t="s">
        <v>56</v>
      </c>
      <c r="I161" s="2" t="str">
        <f>_xlfn.XLOOKUP(H161,'Reference table'!$A$2:$A$87,'Reference table'!$B$2:$B$87)</f>
        <v>Dinning</v>
      </c>
      <c r="J161" t="s">
        <v>25</v>
      </c>
    </row>
    <row r="162" spans="1:10">
      <c r="A162" s="8">
        <v>44775</v>
      </c>
      <c r="B162" t="s">
        <v>170</v>
      </c>
      <c r="C162">
        <v>1</v>
      </c>
      <c r="D162" s="10">
        <v>3</v>
      </c>
      <c r="E162" s="9">
        <f t="shared" si="3"/>
        <v>3</v>
      </c>
      <c r="F162" t="s">
        <v>162</v>
      </c>
      <c r="G162" t="s">
        <v>155</v>
      </c>
      <c r="H162" t="s">
        <v>173</v>
      </c>
      <c r="I162" s="2" t="str">
        <f>_xlfn.XLOOKUP(H162,'Reference table'!$A$2:$A$87,'Reference table'!$B$2:$B$87)</f>
        <v>Household</v>
      </c>
      <c r="J162" t="s">
        <v>24</v>
      </c>
    </row>
    <row r="163" spans="1:10">
      <c r="A163" s="8">
        <v>44775</v>
      </c>
      <c r="B163" t="s">
        <v>171</v>
      </c>
      <c r="C163">
        <v>1</v>
      </c>
      <c r="D163" s="10">
        <v>12</v>
      </c>
      <c r="E163" s="9">
        <f t="shared" si="3"/>
        <v>12</v>
      </c>
      <c r="F163" t="s">
        <v>162</v>
      </c>
      <c r="G163" t="s">
        <v>155</v>
      </c>
      <c r="H163" t="s">
        <v>524</v>
      </c>
      <c r="I163" s="2" t="str">
        <f>_xlfn.XLOOKUP(H163,'Reference table'!$A$2:$A$87,'Reference table'!$B$2:$B$87)</f>
        <v>Household</v>
      </c>
      <c r="J163" t="s">
        <v>24</v>
      </c>
    </row>
    <row r="164" spans="1:10">
      <c r="A164" s="8">
        <v>44775</v>
      </c>
      <c r="B164" t="s">
        <v>172</v>
      </c>
      <c r="C164">
        <v>1</v>
      </c>
      <c r="D164" s="10">
        <v>12</v>
      </c>
      <c r="E164" s="9">
        <f t="shared" si="3"/>
        <v>12</v>
      </c>
      <c r="F164" t="s">
        <v>162</v>
      </c>
      <c r="G164" t="s">
        <v>155</v>
      </c>
      <c r="H164" t="s">
        <v>226</v>
      </c>
      <c r="I164" s="2" t="str">
        <f>_xlfn.XLOOKUP(H164,'Reference table'!$A$2:$A$87,'Reference table'!$B$2:$B$87)</f>
        <v>Household</v>
      </c>
      <c r="J164" t="s">
        <v>24</v>
      </c>
    </row>
    <row r="165" spans="1:10">
      <c r="A165" s="8">
        <v>44775</v>
      </c>
      <c r="B165" t="s">
        <v>174</v>
      </c>
      <c r="C165">
        <v>1</v>
      </c>
      <c r="D165" s="10">
        <v>4</v>
      </c>
      <c r="E165" s="9">
        <f t="shared" si="3"/>
        <v>4</v>
      </c>
      <c r="F165" t="s">
        <v>162</v>
      </c>
      <c r="G165" t="s">
        <v>155</v>
      </c>
      <c r="H165" t="s">
        <v>226</v>
      </c>
      <c r="I165" s="2" t="str">
        <f>_xlfn.XLOOKUP(H165,'Reference table'!$A$2:$A$87,'Reference table'!$B$2:$B$87)</f>
        <v>Household</v>
      </c>
      <c r="J165" t="s">
        <v>24</v>
      </c>
    </row>
    <row r="166" spans="1:10">
      <c r="A166" s="8">
        <v>44775</v>
      </c>
      <c r="B166" t="s">
        <v>175</v>
      </c>
      <c r="C166">
        <v>1</v>
      </c>
      <c r="D166" s="10">
        <v>3</v>
      </c>
      <c r="E166" s="9">
        <f t="shared" si="3"/>
        <v>3</v>
      </c>
      <c r="F166" t="s">
        <v>162</v>
      </c>
      <c r="G166" t="s">
        <v>155</v>
      </c>
      <c r="H166" t="s">
        <v>466</v>
      </c>
      <c r="I166" s="2" t="str">
        <f>_xlfn.XLOOKUP(H166,'Reference table'!$A$2:$A$87,'Reference table'!$B$2:$B$87)</f>
        <v>Household</v>
      </c>
      <c r="J166" t="s">
        <v>24</v>
      </c>
    </row>
    <row r="167" spans="1:10">
      <c r="A167" s="8">
        <v>44775</v>
      </c>
      <c r="B167" t="s">
        <v>176</v>
      </c>
      <c r="C167">
        <v>1</v>
      </c>
      <c r="D167" s="10">
        <v>4</v>
      </c>
      <c r="E167" s="9">
        <f t="shared" si="3"/>
        <v>4</v>
      </c>
      <c r="F167" t="s">
        <v>162</v>
      </c>
      <c r="G167" t="s">
        <v>155</v>
      </c>
      <c r="H167" t="s">
        <v>226</v>
      </c>
      <c r="I167" s="2" t="str">
        <f>_xlfn.XLOOKUP(H167,'Reference table'!$A$2:$A$87,'Reference table'!$B$2:$B$87)</f>
        <v>Household</v>
      </c>
      <c r="J167" t="s">
        <v>24</v>
      </c>
    </row>
    <row r="168" spans="1:10">
      <c r="A168" s="8">
        <v>44775</v>
      </c>
      <c r="B168" t="s">
        <v>177</v>
      </c>
      <c r="C168">
        <v>1</v>
      </c>
      <c r="D168" s="10">
        <v>1.5</v>
      </c>
      <c r="E168" s="9">
        <f t="shared" si="3"/>
        <v>1.5</v>
      </c>
      <c r="F168" t="s">
        <v>162</v>
      </c>
      <c r="G168" t="s">
        <v>155</v>
      </c>
      <c r="H168" t="s">
        <v>226</v>
      </c>
      <c r="I168" s="2" t="str">
        <f>_xlfn.XLOOKUP(H168,'Reference table'!$A$2:$A$87,'Reference table'!$B$2:$B$87)</f>
        <v>Household</v>
      </c>
      <c r="J168" t="s">
        <v>24</v>
      </c>
    </row>
    <row r="169" spans="1:10">
      <c r="A169" s="8">
        <v>44775</v>
      </c>
      <c r="B169" t="s">
        <v>178</v>
      </c>
      <c r="C169">
        <v>1</v>
      </c>
      <c r="D169" s="10">
        <v>4</v>
      </c>
      <c r="E169" s="9">
        <f t="shared" si="3"/>
        <v>4</v>
      </c>
      <c r="F169" t="s">
        <v>162</v>
      </c>
      <c r="G169" t="s">
        <v>155</v>
      </c>
      <c r="H169" t="s">
        <v>226</v>
      </c>
      <c r="I169" s="2" t="str">
        <f>_xlfn.XLOOKUP(H169,'Reference table'!$A$2:$A$87,'Reference table'!$B$2:$B$87)</f>
        <v>Household</v>
      </c>
      <c r="J169" t="s">
        <v>24</v>
      </c>
    </row>
    <row r="170" spans="1:10">
      <c r="A170" s="8">
        <v>44775</v>
      </c>
      <c r="B170" t="s">
        <v>179</v>
      </c>
      <c r="C170">
        <v>1</v>
      </c>
      <c r="D170" s="10">
        <v>8</v>
      </c>
      <c r="E170" s="9">
        <f t="shared" si="3"/>
        <v>8</v>
      </c>
      <c r="F170" t="s">
        <v>162</v>
      </c>
      <c r="G170" t="s">
        <v>155</v>
      </c>
      <c r="H170" t="s">
        <v>226</v>
      </c>
      <c r="I170" s="2" t="str">
        <f>_xlfn.XLOOKUP(H170,'Reference table'!$A$2:$A$87,'Reference table'!$B$2:$B$87)</f>
        <v>Household</v>
      </c>
      <c r="J170" t="s">
        <v>24</v>
      </c>
    </row>
    <row r="171" spans="1:10">
      <c r="A171" s="8">
        <v>44775</v>
      </c>
      <c r="B171" t="s">
        <v>180</v>
      </c>
      <c r="C171">
        <v>1</v>
      </c>
      <c r="D171" s="10">
        <v>6</v>
      </c>
      <c r="E171" s="9">
        <f t="shared" si="3"/>
        <v>6</v>
      </c>
      <c r="F171" t="s">
        <v>162</v>
      </c>
      <c r="G171" t="s">
        <v>155</v>
      </c>
      <c r="H171" t="s">
        <v>226</v>
      </c>
      <c r="I171" s="2" t="str">
        <f>_xlfn.XLOOKUP(H171,'Reference table'!$A$2:$A$87,'Reference table'!$B$2:$B$87)</f>
        <v>Household</v>
      </c>
      <c r="J171" t="s">
        <v>24</v>
      </c>
    </row>
    <row r="172" spans="1:10">
      <c r="A172" s="8">
        <v>44775</v>
      </c>
      <c r="B172" t="s">
        <v>181</v>
      </c>
      <c r="C172">
        <v>1</v>
      </c>
      <c r="D172" s="10">
        <v>10</v>
      </c>
      <c r="E172" s="9">
        <f t="shared" si="3"/>
        <v>10</v>
      </c>
      <c r="F172" t="s">
        <v>162</v>
      </c>
      <c r="G172" t="s">
        <v>155</v>
      </c>
      <c r="H172" t="s">
        <v>226</v>
      </c>
      <c r="I172" s="2" t="str">
        <f>_xlfn.XLOOKUP(H172,'Reference table'!$A$2:$A$87,'Reference table'!$B$2:$B$87)</f>
        <v>Household</v>
      </c>
      <c r="J172" t="s">
        <v>24</v>
      </c>
    </row>
    <row r="173" spans="1:10">
      <c r="A173" s="8">
        <v>44775</v>
      </c>
      <c r="B173" t="s">
        <v>171</v>
      </c>
      <c r="C173">
        <v>1</v>
      </c>
      <c r="D173" s="10">
        <v>8</v>
      </c>
      <c r="E173" s="9">
        <f t="shared" si="3"/>
        <v>8</v>
      </c>
      <c r="F173" t="s">
        <v>162</v>
      </c>
      <c r="G173" t="s">
        <v>182</v>
      </c>
      <c r="H173" t="s">
        <v>524</v>
      </c>
      <c r="I173" s="2" t="str">
        <f>_xlfn.XLOOKUP(H173,'Reference table'!$A$2:$A$87,'Reference table'!$B$2:$B$87)</f>
        <v>Household</v>
      </c>
      <c r="J173" t="s">
        <v>24</v>
      </c>
    </row>
    <row r="174" spans="1:10">
      <c r="A174" s="8">
        <v>44775</v>
      </c>
      <c r="B174" t="s">
        <v>183</v>
      </c>
      <c r="C174">
        <v>1</v>
      </c>
      <c r="D174" s="10">
        <v>11.25</v>
      </c>
      <c r="E174" s="9">
        <f t="shared" si="3"/>
        <v>11.25</v>
      </c>
      <c r="F174" t="s">
        <v>162</v>
      </c>
      <c r="G174" t="s">
        <v>182</v>
      </c>
      <c r="H174" t="s">
        <v>525</v>
      </c>
      <c r="I174" s="2" t="str">
        <f>_xlfn.XLOOKUP(H174,'Reference table'!$A$2:$A$87,'Reference table'!$B$2:$B$87)</f>
        <v>Household</v>
      </c>
      <c r="J174" t="s">
        <v>24</v>
      </c>
    </row>
    <row r="175" spans="1:10">
      <c r="A175" s="8">
        <v>44775</v>
      </c>
      <c r="B175" t="s">
        <v>184</v>
      </c>
      <c r="C175">
        <v>1</v>
      </c>
      <c r="D175" s="10">
        <v>0.55000000000000004</v>
      </c>
      <c r="E175" s="9">
        <f t="shared" si="3"/>
        <v>0.55000000000000004</v>
      </c>
      <c r="F175" t="s">
        <v>162</v>
      </c>
      <c r="G175" t="s">
        <v>185</v>
      </c>
      <c r="H175" t="s">
        <v>525</v>
      </c>
      <c r="I175" s="2" t="str">
        <f>_xlfn.XLOOKUP(H175,'Reference table'!$A$2:$A$87,'Reference table'!$B$2:$B$87)</f>
        <v>Household</v>
      </c>
      <c r="J175" t="s">
        <v>24</v>
      </c>
    </row>
    <row r="176" spans="1:10">
      <c r="A176" s="8">
        <v>44775</v>
      </c>
      <c r="B176" t="s">
        <v>186</v>
      </c>
      <c r="C176">
        <v>1</v>
      </c>
      <c r="D176" s="10">
        <v>2</v>
      </c>
      <c r="E176" s="9">
        <f t="shared" si="3"/>
        <v>2</v>
      </c>
      <c r="F176" t="s">
        <v>162</v>
      </c>
      <c r="G176" t="s">
        <v>185</v>
      </c>
      <c r="H176" t="s">
        <v>525</v>
      </c>
      <c r="I176" s="2" t="str">
        <f>_xlfn.XLOOKUP(H176,'Reference table'!$A$2:$A$87,'Reference table'!$B$2:$B$87)</f>
        <v>Household</v>
      </c>
      <c r="J176" t="s">
        <v>24</v>
      </c>
    </row>
    <row r="177" spans="1:10">
      <c r="A177" s="8">
        <v>44775</v>
      </c>
      <c r="B177" t="s">
        <v>187</v>
      </c>
      <c r="C177">
        <v>1</v>
      </c>
      <c r="D177" s="10">
        <v>4</v>
      </c>
      <c r="E177" s="9">
        <f t="shared" si="3"/>
        <v>4</v>
      </c>
      <c r="F177" t="s">
        <v>162</v>
      </c>
      <c r="G177" t="s">
        <v>185</v>
      </c>
      <c r="H177" t="s">
        <v>281</v>
      </c>
      <c r="I177" s="2" t="str">
        <f>_xlfn.XLOOKUP(H177,'Reference table'!$A$2:$A$87,'Reference table'!$B$2:$B$87)</f>
        <v>Personal Care</v>
      </c>
      <c r="J177" t="s">
        <v>24</v>
      </c>
    </row>
    <row r="178" spans="1:10">
      <c r="A178" s="8">
        <v>44775</v>
      </c>
      <c r="B178" t="s">
        <v>188</v>
      </c>
      <c r="C178">
        <v>1</v>
      </c>
      <c r="D178" s="10">
        <v>1</v>
      </c>
      <c r="E178" s="9">
        <f t="shared" si="3"/>
        <v>1</v>
      </c>
      <c r="F178" t="s">
        <v>162</v>
      </c>
      <c r="G178" t="s">
        <v>185</v>
      </c>
      <c r="H178" t="s">
        <v>525</v>
      </c>
      <c r="I178" s="2" t="str">
        <f>_xlfn.XLOOKUP(H178,'Reference table'!$A$2:$A$87,'Reference table'!$B$2:$B$87)</f>
        <v>Household</v>
      </c>
      <c r="J178" t="s">
        <v>24</v>
      </c>
    </row>
    <row r="179" spans="1:10">
      <c r="A179" s="8">
        <v>44775</v>
      </c>
      <c r="B179" t="s">
        <v>189</v>
      </c>
      <c r="C179">
        <v>1</v>
      </c>
      <c r="D179" s="10">
        <v>1</v>
      </c>
      <c r="E179" s="9">
        <f t="shared" si="3"/>
        <v>1</v>
      </c>
      <c r="F179" t="s">
        <v>162</v>
      </c>
      <c r="G179" t="s">
        <v>185</v>
      </c>
      <c r="H179" t="s">
        <v>226</v>
      </c>
      <c r="I179" s="2" t="str">
        <f>_xlfn.XLOOKUP(H179,'Reference table'!$A$2:$A$87,'Reference table'!$B$2:$B$87)</f>
        <v>Household</v>
      </c>
      <c r="J179" t="s">
        <v>24</v>
      </c>
    </row>
    <row r="180" spans="1:10">
      <c r="A180" s="8">
        <v>44775</v>
      </c>
      <c r="B180" t="s">
        <v>190</v>
      </c>
      <c r="C180">
        <v>1</v>
      </c>
      <c r="D180" s="10">
        <v>1.38</v>
      </c>
      <c r="E180" s="9">
        <f t="shared" si="3"/>
        <v>1.38</v>
      </c>
      <c r="F180" t="s">
        <v>162</v>
      </c>
      <c r="G180" t="s">
        <v>36</v>
      </c>
      <c r="H180" t="s">
        <v>525</v>
      </c>
      <c r="I180" s="2" t="str">
        <f>_xlfn.XLOOKUP(H180,'Reference table'!$A$2:$A$87,'Reference table'!$B$2:$B$87)</f>
        <v>Household</v>
      </c>
      <c r="J180" t="s">
        <v>24</v>
      </c>
    </row>
    <row r="181" spans="1:10">
      <c r="A181" s="8">
        <v>44775</v>
      </c>
      <c r="B181" t="s">
        <v>191</v>
      </c>
      <c r="C181">
        <v>1</v>
      </c>
      <c r="D181" s="10">
        <v>1.99</v>
      </c>
      <c r="E181" s="9">
        <f t="shared" si="3"/>
        <v>1.99</v>
      </c>
      <c r="F181" t="s">
        <v>162</v>
      </c>
      <c r="G181" t="s">
        <v>36</v>
      </c>
      <c r="H181" t="s">
        <v>525</v>
      </c>
      <c r="I181" s="2" t="str">
        <f>_xlfn.XLOOKUP(H181,'Reference table'!$A$2:$A$87,'Reference table'!$B$2:$B$87)</f>
        <v>Household</v>
      </c>
      <c r="J181" t="s">
        <v>24</v>
      </c>
    </row>
    <row r="182" spans="1:10">
      <c r="A182" s="8">
        <v>44775</v>
      </c>
      <c r="B182" t="s">
        <v>192</v>
      </c>
      <c r="C182">
        <v>1</v>
      </c>
      <c r="D182" s="10">
        <v>0.85</v>
      </c>
      <c r="E182" s="9">
        <f t="shared" si="3"/>
        <v>0.85</v>
      </c>
      <c r="F182" t="s">
        <v>162</v>
      </c>
      <c r="G182" t="s">
        <v>36</v>
      </c>
      <c r="H182" t="s">
        <v>525</v>
      </c>
      <c r="I182" s="2" t="str">
        <f>_xlfn.XLOOKUP(H182,'Reference table'!$A$2:$A$87,'Reference table'!$B$2:$B$87)</f>
        <v>Household</v>
      </c>
      <c r="J182" t="s">
        <v>24</v>
      </c>
    </row>
    <row r="183" spans="1:10">
      <c r="A183" s="8">
        <v>44775</v>
      </c>
      <c r="B183" t="s">
        <v>193</v>
      </c>
      <c r="C183">
        <v>1</v>
      </c>
      <c r="D183" s="10">
        <v>1.05</v>
      </c>
      <c r="E183" s="9">
        <f t="shared" si="3"/>
        <v>1.05</v>
      </c>
      <c r="F183" t="s">
        <v>162</v>
      </c>
      <c r="G183" t="s">
        <v>36</v>
      </c>
      <c r="H183" t="s">
        <v>525</v>
      </c>
      <c r="I183" s="2" t="str">
        <f>_xlfn.XLOOKUP(H183,'Reference table'!$A$2:$A$87,'Reference table'!$B$2:$B$87)</f>
        <v>Household</v>
      </c>
      <c r="J183" t="s">
        <v>24</v>
      </c>
    </row>
    <row r="184" spans="1:10">
      <c r="A184" s="8">
        <v>44775</v>
      </c>
      <c r="B184" t="s">
        <v>194</v>
      </c>
      <c r="C184">
        <v>1</v>
      </c>
      <c r="D184" s="10">
        <v>3.89</v>
      </c>
      <c r="E184" s="9">
        <f t="shared" si="3"/>
        <v>3.89</v>
      </c>
      <c r="F184" t="s">
        <v>162</v>
      </c>
      <c r="G184" t="s">
        <v>36</v>
      </c>
      <c r="H184" t="s">
        <v>226</v>
      </c>
      <c r="I184" s="2" t="str">
        <f>_xlfn.XLOOKUP(H184,'Reference table'!$A$2:$A$87,'Reference table'!$B$2:$B$87)</f>
        <v>Household</v>
      </c>
      <c r="J184" t="s">
        <v>24</v>
      </c>
    </row>
    <row r="185" spans="1:10">
      <c r="A185" s="8">
        <v>44775</v>
      </c>
      <c r="B185" t="s">
        <v>195</v>
      </c>
      <c r="C185">
        <v>1</v>
      </c>
      <c r="D185" s="10">
        <v>3</v>
      </c>
      <c r="E185" s="9">
        <f t="shared" si="3"/>
        <v>3</v>
      </c>
      <c r="F185" t="s">
        <v>162</v>
      </c>
      <c r="G185" t="s">
        <v>147</v>
      </c>
      <c r="H185" t="s">
        <v>525</v>
      </c>
      <c r="I185" s="2" t="str">
        <f>_xlfn.XLOOKUP(H185,'Reference table'!$A$2:$A$87,'Reference table'!$B$2:$B$87)</f>
        <v>Household</v>
      </c>
      <c r="J185" t="s">
        <v>24</v>
      </c>
    </row>
    <row r="186" spans="1:10">
      <c r="A186" s="8">
        <v>44775</v>
      </c>
      <c r="B186" t="s">
        <v>196</v>
      </c>
      <c r="C186">
        <v>1</v>
      </c>
      <c r="D186" s="10">
        <v>2.75</v>
      </c>
      <c r="E186" s="9">
        <f t="shared" si="3"/>
        <v>2.75</v>
      </c>
      <c r="F186" t="s">
        <v>162</v>
      </c>
      <c r="G186" t="s">
        <v>147</v>
      </c>
      <c r="H186" t="s">
        <v>525</v>
      </c>
      <c r="I186" s="2" t="str">
        <f>_xlfn.XLOOKUP(H186,'Reference table'!$A$2:$A$87,'Reference table'!$B$2:$B$87)</f>
        <v>Household</v>
      </c>
      <c r="J186" t="s">
        <v>24</v>
      </c>
    </row>
    <row r="187" spans="1:10">
      <c r="A187" s="8">
        <v>44775</v>
      </c>
      <c r="B187" t="s">
        <v>197</v>
      </c>
      <c r="C187">
        <v>1</v>
      </c>
      <c r="D187" s="10">
        <v>0.23</v>
      </c>
      <c r="E187" s="9">
        <f t="shared" si="3"/>
        <v>0.23</v>
      </c>
      <c r="F187" t="s">
        <v>162</v>
      </c>
      <c r="G187" t="s">
        <v>36</v>
      </c>
      <c r="H187" t="s">
        <v>216</v>
      </c>
      <c r="I187" s="2" t="str">
        <f>_xlfn.XLOOKUP(H187,'Reference table'!$A$2:$A$87,'Reference table'!$B$2:$B$87)</f>
        <v>Grocery</v>
      </c>
      <c r="J187" t="s">
        <v>24</v>
      </c>
    </row>
    <row r="188" spans="1:10">
      <c r="A188" s="8">
        <v>44775</v>
      </c>
      <c r="B188" t="s">
        <v>198</v>
      </c>
      <c r="C188">
        <v>1</v>
      </c>
      <c r="D188" s="10">
        <v>0.95</v>
      </c>
      <c r="E188" s="9">
        <f t="shared" si="3"/>
        <v>0.95</v>
      </c>
      <c r="F188" t="s">
        <v>162</v>
      </c>
      <c r="G188" t="s">
        <v>36</v>
      </c>
      <c r="H188" t="s">
        <v>525</v>
      </c>
      <c r="I188" s="2" t="str">
        <f>_xlfn.XLOOKUP(H188,'Reference table'!$A$2:$A$87,'Reference table'!$B$2:$B$87)</f>
        <v>Household</v>
      </c>
      <c r="J188" t="s">
        <v>24</v>
      </c>
    </row>
    <row r="189" spans="1:10">
      <c r="A189" s="8">
        <v>44775</v>
      </c>
      <c r="B189" t="s">
        <v>113</v>
      </c>
      <c r="C189">
        <v>1</v>
      </c>
      <c r="D189" s="10">
        <v>7.79</v>
      </c>
      <c r="E189" s="9">
        <f t="shared" si="3"/>
        <v>7.79</v>
      </c>
      <c r="F189" t="s">
        <v>162</v>
      </c>
      <c r="G189" t="s">
        <v>224</v>
      </c>
      <c r="H189" t="s">
        <v>56</v>
      </c>
      <c r="I189" s="2" t="str">
        <f>_xlfn.XLOOKUP(H189,'Reference table'!$A$2:$A$87,'Reference table'!$B$2:$B$87)</f>
        <v>Dinning</v>
      </c>
      <c r="J189" t="s">
        <v>25</v>
      </c>
    </row>
    <row r="190" spans="1:10">
      <c r="A190" s="8">
        <v>44775</v>
      </c>
      <c r="B190" t="s">
        <v>340</v>
      </c>
      <c r="C190">
        <v>1</v>
      </c>
      <c r="D190" s="10">
        <v>35</v>
      </c>
      <c r="E190" s="9">
        <f t="shared" si="3"/>
        <v>35</v>
      </c>
      <c r="F190" t="s">
        <v>162</v>
      </c>
      <c r="G190" t="s">
        <v>1203</v>
      </c>
      <c r="H190" t="s">
        <v>340</v>
      </c>
      <c r="I190" s="2" t="str">
        <f>_xlfn.XLOOKUP(H190,'Reference table'!$A$2:$A$87,'Reference table'!$B$2:$B$87)</f>
        <v>Utility</v>
      </c>
      <c r="J190" t="s">
        <v>25</v>
      </c>
    </row>
    <row r="191" spans="1:10">
      <c r="A191" s="8">
        <v>44776</v>
      </c>
      <c r="B191" t="s">
        <v>199</v>
      </c>
      <c r="C191">
        <v>1</v>
      </c>
      <c r="D191" s="10">
        <v>1.5</v>
      </c>
      <c r="E191" s="9">
        <f t="shared" si="3"/>
        <v>1.5</v>
      </c>
      <c r="F191" t="s">
        <v>162</v>
      </c>
      <c r="G191" t="s">
        <v>200</v>
      </c>
      <c r="H191" t="s">
        <v>226</v>
      </c>
      <c r="I191" s="2" t="str">
        <f>_xlfn.XLOOKUP(H191,'Reference table'!$A$2:$A$87,'Reference table'!$B$2:$B$87)</f>
        <v>Household</v>
      </c>
      <c r="J191" t="s">
        <v>25</v>
      </c>
    </row>
    <row r="192" spans="1:10">
      <c r="A192" s="8">
        <v>44776</v>
      </c>
      <c r="B192" t="s">
        <v>201</v>
      </c>
      <c r="C192">
        <v>1</v>
      </c>
      <c r="D192" s="10">
        <v>3.5</v>
      </c>
      <c r="E192" s="9">
        <f t="shared" si="3"/>
        <v>3.5</v>
      </c>
      <c r="F192" t="s">
        <v>162</v>
      </c>
      <c r="G192" t="s">
        <v>200</v>
      </c>
      <c r="H192" t="s">
        <v>173</v>
      </c>
      <c r="I192" s="2" t="str">
        <f>_xlfn.XLOOKUP(H192,'Reference table'!$A$2:$A$87,'Reference table'!$B$2:$B$87)</f>
        <v>Household</v>
      </c>
      <c r="J192" t="s">
        <v>25</v>
      </c>
    </row>
    <row r="193" spans="1:10">
      <c r="A193" s="8">
        <v>44776</v>
      </c>
      <c r="B193" t="s">
        <v>202</v>
      </c>
      <c r="C193">
        <v>1</v>
      </c>
      <c r="D193" s="10">
        <v>2.5</v>
      </c>
      <c r="E193" s="9">
        <f t="shared" si="3"/>
        <v>2.5</v>
      </c>
      <c r="F193" t="s">
        <v>162</v>
      </c>
      <c r="G193" t="s">
        <v>200</v>
      </c>
      <c r="H193" t="s">
        <v>173</v>
      </c>
      <c r="I193" s="2" t="str">
        <f>_xlfn.XLOOKUP(H193,'Reference table'!$A$2:$A$87,'Reference table'!$B$2:$B$87)</f>
        <v>Household</v>
      </c>
      <c r="J193" t="s">
        <v>25</v>
      </c>
    </row>
    <row r="194" spans="1:10">
      <c r="A194" s="8">
        <v>44776</v>
      </c>
      <c r="B194" t="s">
        <v>203</v>
      </c>
      <c r="C194">
        <v>1</v>
      </c>
      <c r="D194" s="10">
        <v>1</v>
      </c>
      <c r="E194" s="9">
        <f t="shared" si="3"/>
        <v>1</v>
      </c>
      <c r="F194" t="s">
        <v>162</v>
      </c>
      <c r="G194" t="s">
        <v>200</v>
      </c>
      <c r="H194" t="s">
        <v>525</v>
      </c>
      <c r="I194" s="2" t="str">
        <f>_xlfn.XLOOKUP(H194,'Reference table'!$A$2:$A$87,'Reference table'!$B$2:$B$87)</f>
        <v>Household</v>
      </c>
      <c r="J194" t="s">
        <v>25</v>
      </c>
    </row>
    <row r="195" spans="1:10">
      <c r="A195" s="8">
        <v>44776</v>
      </c>
      <c r="B195" t="s">
        <v>204</v>
      </c>
      <c r="C195">
        <v>1</v>
      </c>
      <c r="D195" s="10">
        <v>2.99</v>
      </c>
      <c r="E195" s="9">
        <f t="shared" si="3"/>
        <v>2.99</v>
      </c>
      <c r="F195" t="s">
        <v>162</v>
      </c>
      <c r="G195" t="s">
        <v>200</v>
      </c>
      <c r="H195" t="s">
        <v>281</v>
      </c>
      <c r="I195" s="2" t="str">
        <f>_xlfn.XLOOKUP(H195,'Reference table'!$A$2:$A$87,'Reference table'!$B$2:$B$87)</f>
        <v>Personal Care</v>
      </c>
      <c r="J195" t="s">
        <v>25</v>
      </c>
    </row>
    <row r="196" spans="1:10">
      <c r="A196" s="8">
        <v>44776</v>
      </c>
      <c r="B196" t="s">
        <v>205</v>
      </c>
      <c r="C196">
        <v>1</v>
      </c>
      <c r="D196" s="10">
        <v>10</v>
      </c>
      <c r="E196" s="9">
        <f t="shared" ref="E196:E259" si="5">C196*D196</f>
        <v>10</v>
      </c>
      <c r="F196" t="s">
        <v>162</v>
      </c>
      <c r="G196" t="s">
        <v>200</v>
      </c>
      <c r="H196" t="s">
        <v>526</v>
      </c>
      <c r="I196" s="2" t="str">
        <f>_xlfn.XLOOKUP(H196,'Reference table'!$A$2:$A$87,'Reference table'!$B$2:$B$87)</f>
        <v>Household</v>
      </c>
      <c r="J196" t="s">
        <v>25</v>
      </c>
    </row>
    <row r="197" spans="1:10">
      <c r="A197" s="8">
        <v>44776</v>
      </c>
      <c r="B197" t="s">
        <v>206</v>
      </c>
      <c r="C197">
        <v>1</v>
      </c>
      <c r="D197" s="10">
        <v>12</v>
      </c>
      <c r="E197" s="9">
        <f t="shared" si="5"/>
        <v>12</v>
      </c>
      <c r="F197" t="s">
        <v>162</v>
      </c>
      <c r="G197" t="s">
        <v>185</v>
      </c>
      <c r="H197" t="s">
        <v>226</v>
      </c>
      <c r="I197" s="2" t="str">
        <f>_xlfn.XLOOKUP(H197,'Reference table'!$A$2:$A$87,'Reference table'!$B$2:$B$87)</f>
        <v>Household</v>
      </c>
      <c r="J197" t="s">
        <v>25</v>
      </c>
    </row>
    <row r="198" spans="1:10">
      <c r="A198" s="8">
        <v>44776</v>
      </c>
      <c r="B198" t="s">
        <v>207</v>
      </c>
      <c r="C198">
        <v>1</v>
      </c>
      <c r="D198" s="10">
        <v>7.5</v>
      </c>
      <c r="E198" s="9">
        <f t="shared" si="5"/>
        <v>7.5</v>
      </c>
      <c r="F198" t="s">
        <v>162</v>
      </c>
      <c r="G198" t="s">
        <v>185</v>
      </c>
      <c r="H198" t="s">
        <v>173</v>
      </c>
      <c r="I198" s="2" t="str">
        <f>_xlfn.XLOOKUP(H198,'Reference table'!$A$2:$A$87,'Reference table'!$B$2:$B$87)</f>
        <v>Household</v>
      </c>
      <c r="J198" t="s">
        <v>25</v>
      </c>
    </row>
    <row r="199" spans="1:10">
      <c r="A199" s="8">
        <v>44776</v>
      </c>
      <c r="B199" t="s">
        <v>208</v>
      </c>
      <c r="C199">
        <v>1</v>
      </c>
      <c r="D199" s="10">
        <v>1.75</v>
      </c>
      <c r="E199" s="9">
        <f t="shared" si="5"/>
        <v>1.75</v>
      </c>
      <c r="F199" t="s">
        <v>162</v>
      </c>
      <c r="G199" t="s">
        <v>185</v>
      </c>
      <c r="H199" t="s">
        <v>226</v>
      </c>
      <c r="I199" s="2" t="str">
        <f>_xlfn.XLOOKUP(H199,'Reference table'!$A$2:$A$87,'Reference table'!$B$2:$B$87)</f>
        <v>Household</v>
      </c>
      <c r="J199" t="s">
        <v>25</v>
      </c>
    </row>
    <row r="200" spans="1:10">
      <c r="A200" s="8">
        <v>44776</v>
      </c>
      <c r="B200" t="s">
        <v>209</v>
      </c>
      <c r="C200">
        <v>1</v>
      </c>
      <c r="D200" s="10">
        <v>1.5</v>
      </c>
      <c r="E200" s="9">
        <f t="shared" si="5"/>
        <v>1.5</v>
      </c>
      <c r="F200" t="s">
        <v>162</v>
      </c>
      <c r="G200" t="s">
        <v>185</v>
      </c>
      <c r="H200" t="s">
        <v>281</v>
      </c>
      <c r="I200" s="2" t="str">
        <f>_xlfn.XLOOKUP(H200,'Reference table'!$A$2:$A$87,'Reference table'!$B$2:$B$87)</f>
        <v>Personal Care</v>
      </c>
      <c r="J200" t="s">
        <v>25</v>
      </c>
    </row>
    <row r="201" spans="1:10">
      <c r="A201" s="8">
        <v>44776</v>
      </c>
      <c r="B201" t="s">
        <v>210</v>
      </c>
      <c r="C201">
        <v>1</v>
      </c>
      <c r="D201" s="10">
        <v>0.75</v>
      </c>
      <c r="E201" s="9">
        <f t="shared" si="5"/>
        <v>0.75</v>
      </c>
      <c r="F201" t="s">
        <v>162</v>
      </c>
      <c r="G201" t="s">
        <v>185</v>
      </c>
      <c r="H201" t="s">
        <v>226</v>
      </c>
      <c r="I201" s="2" t="str">
        <f>_xlfn.XLOOKUP(H201,'Reference table'!$A$2:$A$87,'Reference table'!$B$2:$B$87)</f>
        <v>Household</v>
      </c>
      <c r="J201" t="s">
        <v>25</v>
      </c>
    </row>
    <row r="202" spans="1:10">
      <c r="A202" s="8">
        <v>44776</v>
      </c>
      <c r="B202" t="s">
        <v>211</v>
      </c>
      <c r="C202">
        <v>1</v>
      </c>
      <c r="D202" s="10">
        <v>3.75</v>
      </c>
      <c r="E202" s="9">
        <f t="shared" si="5"/>
        <v>3.75</v>
      </c>
      <c r="F202" t="s">
        <v>162</v>
      </c>
      <c r="G202" t="s">
        <v>185</v>
      </c>
      <c r="H202" t="s">
        <v>226</v>
      </c>
      <c r="I202" s="2" t="str">
        <f>_xlfn.XLOOKUP(H202,'Reference table'!$A$2:$A$87,'Reference table'!$B$2:$B$87)</f>
        <v>Household</v>
      </c>
      <c r="J202" t="s">
        <v>25</v>
      </c>
    </row>
    <row r="203" spans="1:10">
      <c r="A203" s="8">
        <v>44776</v>
      </c>
      <c r="B203" t="s">
        <v>212</v>
      </c>
      <c r="C203">
        <v>1</v>
      </c>
      <c r="D203" s="10">
        <v>6.5</v>
      </c>
      <c r="E203" s="9">
        <f t="shared" si="5"/>
        <v>6.5</v>
      </c>
      <c r="F203" t="s">
        <v>162</v>
      </c>
      <c r="G203" t="s">
        <v>185</v>
      </c>
      <c r="H203" t="s">
        <v>226</v>
      </c>
      <c r="I203" s="2" t="str">
        <f>_xlfn.XLOOKUP(H203,'Reference table'!$A$2:$A$87,'Reference table'!$B$2:$B$87)</f>
        <v>Household</v>
      </c>
      <c r="J203" t="s">
        <v>25</v>
      </c>
    </row>
    <row r="204" spans="1:10">
      <c r="A204" s="8">
        <v>44776</v>
      </c>
      <c r="B204" t="s">
        <v>213</v>
      </c>
      <c r="C204">
        <v>1</v>
      </c>
      <c r="D204" s="10">
        <v>3.58</v>
      </c>
      <c r="E204" s="9">
        <f t="shared" si="5"/>
        <v>3.58</v>
      </c>
      <c r="F204" t="s">
        <v>162</v>
      </c>
      <c r="G204" t="s">
        <v>36</v>
      </c>
      <c r="H204" t="s">
        <v>52</v>
      </c>
      <c r="I204" s="2" t="str">
        <f>_xlfn.XLOOKUP(H204,'Reference table'!$A$2:$A$87,'Reference table'!$B$2:$B$87)</f>
        <v>Grocery</v>
      </c>
      <c r="J204" t="s">
        <v>24</v>
      </c>
    </row>
    <row r="205" spans="1:10">
      <c r="A205" s="8">
        <v>44776</v>
      </c>
      <c r="B205" t="s">
        <v>214</v>
      </c>
      <c r="C205">
        <v>1</v>
      </c>
      <c r="D205" s="10">
        <v>0.69</v>
      </c>
      <c r="E205" s="9">
        <f t="shared" si="5"/>
        <v>0.69</v>
      </c>
      <c r="F205" t="s">
        <v>162</v>
      </c>
      <c r="G205" t="s">
        <v>36</v>
      </c>
      <c r="H205" t="s">
        <v>45</v>
      </c>
      <c r="I205" s="2" t="str">
        <f>_xlfn.XLOOKUP(H205,'Reference table'!$A$2:$A$87,'Reference table'!$B$2:$B$87)</f>
        <v>Grocery</v>
      </c>
      <c r="J205" t="s">
        <v>24</v>
      </c>
    </row>
    <row r="206" spans="1:10">
      <c r="A206" s="8">
        <v>44776</v>
      </c>
      <c r="B206" t="s">
        <v>215</v>
      </c>
      <c r="C206">
        <v>1</v>
      </c>
      <c r="D206" s="10">
        <v>0.47</v>
      </c>
      <c r="E206" s="9">
        <f t="shared" si="5"/>
        <v>0.47</v>
      </c>
      <c r="F206" t="s">
        <v>162</v>
      </c>
      <c r="G206" t="s">
        <v>36</v>
      </c>
      <c r="H206" t="s">
        <v>216</v>
      </c>
      <c r="I206" s="2" t="str">
        <f>_xlfn.XLOOKUP(H206,'Reference table'!$A$2:$A$87,'Reference table'!$B$2:$B$87)</f>
        <v>Grocery</v>
      </c>
      <c r="J206" t="s">
        <v>24</v>
      </c>
    </row>
    <row r="207" spans="1:10">
      <c r="A207" s="8">
        <v>44776</v>
      </c>
      <c r="B207" t="s">
        <v>88</v>
      </c>
      <c r="C207">
        <v>3</v>
      </c>
      <c r="D207" s="10">
        <v>0.14000000000000001</v>
      </c>
      <c r="E207" s="9">
        <f t="shared" si="5"/>
        <v>0.42000000000000004</v>
      </c>
      <c r="F207" t="s">
        <v>162</v>
      </c>
      <c r="G207" t="s">
        <v>36</v>
      </c>
      <c r="H207" t="s">
        <v>53</v>
      </c>
      <c r="I207" s="2" t="str">
        <f>_xlfn.XLOOKUP(H207,'Reference table'!$A$2:$A$87,'Reference table'!$B$2:$B$87)</f>
        <v>Grocery</v>
      </c>
      <c r="J207" t="s">
        <v>24</v>
      </c>
    </row>
    <row r="208" spans="1:10">
      <c r="A208" s="8">
        <v>44776</v>
      </c>
      <c r="B208" t="s">
        <v>217</v>
      </c>
      <c r="C208">
        <v>1</v>
      </c>
      <c r="D208" s="10">
        <v>1.39</v>
      </c>
      <c r="E208" s="9">
        <f t="shared" si="5"/>
        <v>1.39</v>
      </c>
      <c r="F208" t="s">
        <v>162</v>
      </c>
      <c r="G208" t="s">
        <v>36</v>
      </c>
      <c r="H208" t="s">
        <v>45</v>
      </c>
      <c r="I208" s="2" t="str">
        <f>_xlfn.XLOOKUP(H208,'Reference table'!$A$2:$A$87,'Reference table'!$B$2:$B$87)</f>
        <v>Grocery</v>
      </c>
      <c r="J208" t="s">
        <v>24</v>
      </c>
    </row>
    <row r="209" spans="1:10">
      <c r="A209" s="8">
        <v>44776</v>
      </c>
      <c r="B209" t="s">
        <v>218</v>
      </c>
      <c r="C209">
        <v>1</v>
      </c>
      <c r="D209" s="10">
        <v>0.99</v>
      </c>
      <c r="E209" s="9">
        <f t="shared" si="5"/>
        <v>0.99</v>
      </c>
      <c r="F209" t="s">
        <v>162</v>
      </c>
      <c r="G209" t="s">
        <v>36</v>
      </c>
      <c r="H209" t="s">
        <v>219</v>
      </c>
      <c r="I209" s="2" t="str">
        <f>_xlfn.XLOOKUP(H209,'Reference table'!$A$2:$A$87,'Reference table'!$B$2:$B$87)</f>
        <v>Grocery</v>
      </c>
      <c r="J209" t="s">
        <v>24</v>
      </c>
    </row>
    <row r="210" spans="1:10">
      <c r="A210" s="8">
        <v>44776</v>
      </c>
      <c r="B210" t="s">
        <v>220</v>
      </c>
      <c r="C210">
        <v>1</v>
      </c>
      <c r="D210" s="10">
        <v>1.75</v>
      </c>
      <c r="E210" s="9">
        <f t="shared" si="5"/>
        <v>1.75</v>
      </c>
      <c r="F210" t="s">
        <v>162</v>
      </c>
      <c r="G210" t="s">
        <v>36</v>
      </c>
      <c r="H210" t="s">
        <v>45</v>
      </c>
      <c r="I210" s="2" t="str">
        <f>_xlfn.XLOOKUP(H210,'Reference table'!$A$2:$A$87,'Reference table'!$B$2:$B$87)</f>
        <v>Grocery</v>
      </c>
      <c r="J210" t="s">
        <v>24</v>
      </c>
    </row>
    <row r="211" spans="1:10">
      <c r="A211" s="8">
        <v>44776</v>
      </c>
      <c r="B211" t="s">
        <v>221</v>
      </c>
      <c r="C211">
        <v>1</v>
      </c>
      <c r="D211" s="10">
        <v>1.27</v>
      </c>
      <c r="E211" s="9">
        <f t="shared" si="5"/>
        <v>1.27</v>
      </c>
      <c r="F211" t="s">
        <v>162</v>
      </c>
      <c r="G211" t="s">
        <v>36</v>
      </c>
      <c r="H211" t="s">
        <v>53</v>
      </c>
      <c r="I211" s="2" t="str">
        <f>_xlfn.XLOOKUP(H211,'Reference table'!$A$2:$A$87,'Reference table'!$B$2:$B$87)</f>
        <v>Grocery</v>
      </c>
      <c r="J211" t="s">
        <v>24</v>
      </c>
    </row>
    <row r="212" spans="1:10">
      <c r="A212" s="8">
        <v>44776</v>
      </c>
      <c r="B212" t="s">
        <v>222</v>
      </c>
      <c r="C212">
        <v>1</v>
      </c>
      <c r="D212" s="10">
        <v>0.99</v>
      </c>
      <c r="E212" s="9">
        <f t="shared" si="5"/>
        <v>0.99</v>
      </c>
      <c r="F212" t="s">
        <v>162</v>
      </c>
      <c r="G212" t="s">
        <v>36</v>
      </c>
      <c r="H212" t="s">
        <v>141</v>
      </c>
      <c r="I212" s="2" t="str">
        <f>_xlfn.XLOOKUP(H212,'Reference table'!$A$2:$A$87,'Reference table'!$B$2:$B$87)</f>
        <v>Grocery</v>
      </c>
      <c r="J212" t="s">
        <v>24</v>
      </c>
    </row>
    <row r="213" spans="1:10">
      <c r="A213" s="8">
        <v>44776</v>
      </c>
      <c r="B213" t="s">
        <v>223</v>
      </c>
      <c r="C213">
        <v>1</v>
      </c>
      <c r="D213" s="10">
        <v>0.65</v>
      </c>
      <c r="E213" s="9">
        <f t="shared" si="5"/>
        <v>0.65</v>
      </c>
      <c r="F213" t="s">
        <v>162</v>
      </c>
      <c r="G213" t="s">
        <v>36</v>
      </c>
      <c r="H213" t="s">
        <v>141</v>
      </c>
      <c r="I213" s="2" t="str">
        <f>_xlfn.XLOOKUP(H213,'Reference table'!$A$2:$A$87,'Reference table'!$B$2:$B$87)</f>
        <v>Grocery</v>
      </c>
      <c r="J213" t="s">
        <v>24</v>
      </c>
    </row>
    <row r="214" spans="1:10">
      <c r="A214" s="8">
        <v>44776</v>
      </c>
      <c r="B214" t="s">
        <v>269</v>
      </c>
      <c r="C214">
        <v>1</v>
      </c>
      <c r="D214" s="10">
        <v>7.99</v>
      </c>
      <c r="E214" s="9">
        <f t="shared" si="5"/>
        <v>7.99</v>
      </c>
      <c r="F214" t="s">
        <v>162</v>
      </c>
      <c r="G214" t="s">
        <v>270</v>
      </c>
      <c r="H214" t="s">
        <v>281</v>
      </c>
      <c r="I214" s="2" t="str">
        <f>_xlfn.XLOOKUP(H214,'Reference table'!$A$2:$A$87,'Reference table'!$B$2:$B$87)</f>
        <v>Personal Care</v>
      </c>
      <c r="J214" t="s">
        <v>25</v>
      </c>
    </row>
    <row r="215" spans="1:10">
      <c r="A215" s="8">
        <v>44776</v>
      </c>
      <c r="B215" t="s">
        <v>292</v>
      </c>
      <c r="C215">
        <v>1</v>
      </c>
      <c r="D215" s="10">
        <v>11.89</v>
      </c>
      <c r="E215" s="9">
        <f t="shared" si="5"/>
        <v>11.89</v>
      </c>
      <c r="F215" t="s">
        <v>162</v>
      </c>
      <c r="G215" t="s">
        <v>270</v>
      </c>
      <c r="H215" t="s">
        <v>588</v>
      </c>
      <c r="I215" s="2" t="str">
        <f>_xlfn.XLOOKUP(H215,'Reference table'!$A$2:$A$87,'Reference table'!$B$2:$B$87)</f>
        <v>Others</v>
      </c>
      <c r="J215" t="s">
        <v>25</v>
      </c>
    </row>
    <row r="216" spans="1:10">
      <c r="A216" s="8">
        <v>44776</v>
      </c>
      <c r="B216" t="s">
        <v>294</v>
      </c>
      <c r="C216">
        <v>1</v>
      </c>
      <c r="D216" s="10">
        <v>13.49</v>
      </c>
      <c r="E216" s="9">
        <f t="shared" si="5"/>
        <v>13.49</v>
      </c>
      <c r="F216" t="s">
        <v>162</v>
      </c>
      <c r="G216" t="s">
        <v>270</v>
      </c>
      <c r="H216" t="s">
        <v>173</v>
      </c>
      <c r="I216" s="2" t="str">
        <f>_xlfn.XLOOKUP(H216,'Reference table'!$A$2:$A$87,'Reference table'!$B$2:$B$87)</f>
        <v>Household</v>
      </c>
      <c r="J216" t="s">
        <v>25</v>
      </c>
    </row>
    <row r="217" spans="1:10">
      <c r="A217" s="8">
        <v>44777</v>
      </c>
      <c r="B217" t="s">
        <v>225</v>
      </c>
      <c r="C217">
        <v>1</v>
      </c>
      <c r="D217" s="10">
        <v>0.68</v>
      </c>
      <c r="E217" s="9">
        <f t="shared" si="5"/>
        <v>0.68</v>
      </c>
      <c r="F217" t="s">
        <v>162</v>
      </c>
      <c r="G217" t="s">
        <v>147</v>
      </c>
      <c r="H217" t="s">
        <v>226</v>
      </c>
      <c r="I217" s="2" t="str">
        <f>_xlfn.XLOOKUP(H217,'Reference table'!$A$2:$A$87,'Reference table'!$B$2:$B$87)</f>
        <v>Household</v>
      </c>
      <c r="J217" t="s">
        <v>24</v>
      </c>
    </row>
    <row r="218" spans="1:10">
      <c r="A218" s="8">
        <v>44777</v>
      </c>
      <c r="B218" t="s">
        <v>227</v>
      </c>
      <c r="C218">
        <v>1</v>
      </c>
      <c r="D218" s="10">
        <v>0.66</v>
      </c>
      <c r="E218" s="9">
        <f t="shared" si="5"/>
        <v>0.66</v>
      </c>
      <c r="F218" t="s">
        <v>162</v>
      </c>
      <c r="G218" t="s">
        <v>147</v>
      </c>
      <c r="H218" t="s">
        <v>226</v>
      </c>
      <c r="I218" s="2" t="str">
        <f>_xlfn.XLOOKUP(H218,'Reference table'!$A$2:$A$87,'Reference table'!$B$2:$B$87)</f>
        <v>Household</v>
      </c>
      <c r="J218" t="s">
        <v>24</v>
      </c>
    </row>
    <row r="219" spans="1:10">
      <c r="A219" s="8">
        <v>44777</v>
      </c>
      <c r="B219" t="s">
        <v>228</v>
      </c>
      <c r="C219">
        <v>1</v>
      </c>
      <c r="D219" s="10">
        <v>1.3</v>
      </c>
      <c r="E219" s="9">
        <f t="shared" si="5"/>
        <v>1.3</v>
      </c>
      <c r="F219" t="s">
        <v>162</v>
      </c>
      <c r="G219" t="s">
        <v>147</v>
      </c>
      <c r="H219" t="s">
        <v>50</v>
      </c>
      <c r="I219" s="2" t="str">
        <f>_xlfn.XLOOKUP(H219,'Reference table'!$A$2:$A$87,'Reference table'!$B$2:$B$87)</f>
        <v>Grocery</v>
      </c>
      <c r="J219" t="s">
        <v>24</v>
      </c>
    </row>
    <row r="220" spans="1:10">
      <c r="A220" s="8">
        <v>44777</v>
      </c>
      <c r="B220" t="s">
        <v>229</v>
      </c>
      <c r="C220">
        <v>4</v>
      </c>
      <c r="D220" s="10">
        <f>5.25/4</f>
        <v>1.3125</v>
      </c>
      <c r="E220" s="9">
        <f t="shared" si="5"/>
        <v>5.25</v>
      </c>
      <c r="F220" t="s">
        <v>162</v>
      </c>
      <c r="G220" t="s">
        <v>147</v>
      </c>
      <c r="H220" t="s">
        <v>216</v>
      </c>
      <c r="I220" s="2" t="str">
        <f>_xlfn.XLOOKUP(H220,'Reference table'!$A$2:$A$87,'Reference table'!$B$2:$B$87)</f>
        <v>Grocery</v>
      </c>
      <c r="J220" t="s">
        <v>24</v>
      </c>
    </row>
    <row r="221" spans="1:10">
      <c r="A221" s="8">
        <v>44777</v>
      </c>
      <c r="B221" t="s">
        <v>230</v>
      </c>
      <c r="C221">
        <v>1</v>
      </c>
      <c r="D221" s="10">
        <v>0.79</v>
      </c>
      <c r="E221" s="9">
        <f t="shared" si="5"/>
        <v>0.79</v>
      </c>
      <c r="F221" t="s">
        <v>162</v>
      </c>
      <c r="G221" t="s">
        <v>147</v>
      </c>
      <c r="H221" t="s">
        <v>51</v>
      </c>
      <c r="I221" s="2" t="str">
        <f>_xlfn.XLOOKUP(H221,'Reference table'!$A$2:$A$87,'Reference table'!$B$2:$B$87)</f>
        <v>Grocery</v>
      </c>
      <c r="J221" t="s">
        <v>24</v>
      </c>
    </row>
    <row r="222" spans="1:10">
      <c r="A222" s="8">
        <v>44777</v>
      </c>
      <c r="B222" t="s">
        <v>231</v>
      </c>
      <c r="C222">
        <v>1</v>
      </c>
      <c r="D222" s="10">
        <v>1.65</v>
      </c>
      <c r="E222" s="9">
        <f t="shared" si="5"/>
        <v>1.65</v>
      </c>
      <c r="F222" t="s">
        <v>162</v>
      </c>
      <c r="G222" t="s">
        <v>147</v>
      </c>
      <c r="H222" t="s">
        <v>141</v>
      </c>
      <c r="I222" s="2" t="str">
        <f>_xlfn.XLOOKUP(H222,'Reference table'!$A$2:$A$87,'Reference table'!$B$2:$B$87)</f>
        <v>Grocery</v>
      </c>
      <c r="J222" t="s">
        <v>24</v>
      </c>
    </row>
    <row r="223" spans="1:10">
      <c r="A223" s="8">
        <v>44777</v>
      </c>
      <c r="B223" t="s">
        <v>232</v>
      </c>
      <c r="C223">
        <v>1</v>
      </c>
      <c r="D223" s="10">
        <v>8</v>
      </c>
      <c r="E223" s="9">
        <f t="shared" si="5"/>
        <v>8</v>
      </c>
      <c r="F223" t="s">
        <v>162</v>
      </c>
      <c r="G223" t="s">
        <v>147</v>
      </c>
      <c r="H223" t="s">
        <v>148</v>
      </c>
      <c r="I223" s="2" t="str">
        <f>_xlfn.XLOOKUP(H223,'Reference table'!$A$2:$A$87,'Reference table'!$B$2:$B$87)</f>
        <v>Household</v>
      </c>
      <c r="J223" t="s">
        <v>24</v>
      </c>
    </row>
    <row r="224" spans="1:10">
      <c r="A224" s="8">
        <v>44777</v>
      </c>
      <c r="B224" t="s">
        <v>233</v>
      </c>
      <c r="C224">
        <v>1</v>
      </c>
      <c r="D224" s="10">
        <v>5</v>
      </c>
      <c r="E224" s="9">
        <f t="shared" si="5"/>
        <v>5</v>
      </c>
      <c r="F224" t="s">
        <v>162</v>
      </c>
      <c r="G224" t="s">
        <v>147</v>
      </c>
      <c r="H224" t="s">
        <v>281</v>
      </c>
      <c r="I224" s="2" t="str">
        <f>_xlfn.XLOOKUP(H224,'Reference table'!$A$2:$A$87,'Reference table'!$B$2:$B$87)</f>
        <v>Personal Care</v>
      </c>
      <c r="J224" t="s">
        <v>24</v>
      </c>
    </row>
    <row r="225" spans="1:10">
      <c r="A225" s="8">
        <v>44777</v>
      </c>
      <c r="B225" t="s">
        <v>234</v>
      </c>
      <c r="C225">
        <v>1</v>
      </c>
      <c r="D225" s="10">
        <v>0.55000000000000004</v>
      </c>
      <c r="E225" s="9">
        <f t="shared" si="5"/>
        <v>0.55000000000000004</v>
      </c>
      <c r="F225" t="s">
        <v>162</v>
      </c>
      <c r="G225" t="s">
        <v>147</v>
      </c>
      <c r="H225" t="s">
        <v>45</v>
      </c>
      <c r="I225" s="2" t="str">
        <f>_xlfn.XLOOKUP(H225,'Reference table'!$A$2:$A$87,'Reference table'!$B$2:$B$87)</f>
        <v>Grocery</v>
      </c>
      <c r="J225" t="s">
        <v>24</v>
      </c>
    </row>
    <row r="226" spans="1:10">
      <c r="A226" s="8">
        <v>44777</v>
      </c>
      <c r="B226" t="s">
        <v>235</v>
      </c>
      <c r="C226">
        <v>1</v>
      </c>
      <c r="D226" s="10">
        <v>3.35</v>
      </c>
      <c r="E226" s="9">
        <f t="shared" si="5"/>
        <v>3.35</v>
      </c>
      <c r="F226" t="s">
        <v>162</v>
      </c>
      <c r="G226" t="s">
        <v>39</v>
      </c>
      <c r="H226" t="s">
        <v>141</v>
      </c>
      <c r="I226" s="2" t="str">
        <f>_xlfn.XLOOKUP(H226,'Reference table'!$A$2:$A$87,'Reference table'!$B$2:$B$87)</f>
        <v>Grocery</v>
      </c>
      <c r="J226" t="s">
        <v>24</v>
      </c>
    </row>
    <row r="227" spans="1:10">
      <c r="A227" s="8">
        <v>44777</v>
      </c>
      <c r="B227" t="s">
        <v>236</v>
      </c>
      <c r="C227">
        <v>1</v>
      </c>
      <c r="D227" s="10">
        <v>3.09</v>
      </c>
      <c r="E227" s="9">
        <f t="shared" si="5"/>
        <v>3.09</v>
      </c>
      <c r="F227" t="s">
        <v>162</v>
      </c>
      <c r="G227" t="s">
        <v>39</v>
      </c>
      <c r="H227" t="s">
        <v>49</v>
      </c>
      <c r="I227" s="2" t="str">
        <f>_xlfn.XLOOKUP(H227,'Reference table'!$A$2:$A$87,'Reference table'!$B$2:$B$87)</f>
        <v>Grocery</v>
      </c>
      <c r="J227" t="s">
        <v>24</v>
      </c>
    </row>
    <row r="228" spans="1:10">
      <c r="A228" s="8">
        <v>44777</v>
      </c>
      <c r="B228" t="s">
        <v>237</v>
      </c>
      <c r="C228">
        <v>1</v>
      </c>
      <c r="D228" s="10">
        <v>1.39</v>
      </c>
      <c r="E228" s="9">
        <f t="shared" si="5"/>
        <v>1.39</v>
      </c>
      <c r="F228" t="s">
        <v>162</v>
      </c>
      <c r="G228" t="s">
        <v>39</v>
      </c>
      <c r="H228" t="s">
        <v>509</v>
      </c>
      <c r="I228" s="2" t="str">
        <f>_xlfn.XLOOKUP(H228,'Reference table'!$A$2:$A$87,'Reference table'!$B$2:$B$87)</f>
        <v>Grocery</v>
      </c>
      <c r="J228" t="s">
        <v>24</v>
      </c>
    </row>
    <row r="229" spans="1:10">
      <c r="A229" s="8">
        <v>44777</v>
      </c>
      <c r="B229" t="s">
        <v>238</v>
      </c>
      <c r="C229">
        <v>1</v>
      </c>
      <c r="D229" s="10">
        <v>0.59</v>
      </c>
      <c r="E229" s="9">
        <f t="shared" si="5"/>
        <v>0.59</v>
      </c>
      <c r="F229" t="s">
        <v>162</v>
      </c>
      <c r="G229" t="s">
        <v>36</v>
      </c>
      <c r="H229" t="s">
        <v>219</v>
      </c>
      <c r="I229" s="2" t="str">
        <f>_xlfn.XLOOKUP(H229,'Reference table'!$A$2:$A$87,'Reference table'!$B$2:$B$87)</f>
        <v>Grocery</v>
      </c>
      <c r="J229" t="s">
        <v>24</v>
      </c>
    </row>
    <row r="230" spans="1:10">
      <c r="A230" s="8">
        <v>44777</v>
      </c>
      <c r="B230" t="s">
        <v>165</v>
      </c>
      <c r="C230">
        <v>1</v>
      </c>
      <c r="D230" s="10">
        <v>2.25</v>
      </c>
      <c r="E230" s="9">
        <f t="shared" si="5"/>
        <v>2.25</v>
      </c>
      <c r="F230" t="s">
        <v>162</v>
      </c>
      <c r="G230" t="s">
        <v>36</v>
      </c>
      <c r="H230" t="s">
        <v>52</v>
      </c>
      <c r="I230" s="2" t="str">
        <f>_xlfn.XLOOKUP(H230,'Reference table'!$A$2:$A$87,'Reference table'!$B$2:$B$87)</f>
        <v>Grocery</v>
      </c>
      <c r="J230" t="s">
        <v>24</v>
      </c>
    </row>
    <row r="231" spans="1:10">
      <c r="A231" s="8">
        <v>44777</v>
      </c>
      <c r="B231" t="s">
        <v>239</v>
      </c>
      <c r="C231">
        <v>1</v>
      </c>
      <c r="D231" s="10">
        <v>0.85</v>
      </c>
      <c r="E231" s="9">
        <f t="shared" si="5"/>
        <v>0.85</v>
      </c>
      <c r="F231" t="s">
        <v>162</v>
      </c>
      <c r="G231" t="s">
        <v>36</v>
      </c>
      <c r="H231" t="s">
        <v>45</v>
      </c>
      <c r="I231" s="2" t="str">
        <f>_xlfn.XLOOKUP(H231,'Reference table'!$A$2:$A$87,'Reference table'!$B$2:$B$87)</f>
        <v>Grocery</v>
      </c>
      <c r="J231" t="s">
        <v>24</v>
      </c>
    </row>
    <row r="232" spans="1:10">
      <c r="A232" s="8">
        <v>44777</v>
      </c>
      <c r="B232" t="s">
        <v>240</v>
      </c>
      <c r="C232">
        <v>1</v>
      </c>
      <c r="D232" s="10">
        <v>0.96</v>
      </c>
      <c r="E232" s="9">
        <f t="shared" si="5"/>
        <v>0.96</v>
      </c>
      <c r="F232" t="s">
        <v>162</v>
      </c>
      <c r="G232" t="s">
        <v>147</v>
      </c>
      <c r="H232" t="s">
        <v>49</v>
      </c>
      <c r="I232" s="2" t="str">
        <f>_xlfn.XLOOKUP(H232,'Reference table'!$A$2:$A$87,'Reference table'!$B$2:$B$87)</f>
        <v>Grocery</v>
      </c>
      <c r="J232" t="s">
        <v>24</v>
      </c>
    </row>
    <row r="233" spans="1:10">
      <c r="A233" s="8">
        <v>44777</v>
      </c>
      <c r="B233" t="s">
        <v>241</v>
      </c>
      <c r="C233">
        <v>2</v>
      </c>
      <c r="D233" s="10">
        <v>0.6</v>
      </c>
      <c r="E233" s="9">
        <f t="shared" si="5"/>
        <v>1.2</v>
      </c>
      <c r="F233" t="s">
        <v>162</v>
      </c>
      <c r="G233" t="s">
        <v>147</v>
      </c>
      <c r="H233" t="s">
        <v>509</v>
      </c>
      <c r="I233" s="2" t="str">
        <f>_xlfn.XLOOKUP(H233,'Reference table'!$A$2:$A$87,'Reference table'!$B$2:$B$87)</f>
        <v>Grocery</v>
      </c>
      <c r="J233" t="s">
        <v>24</v>
      </c>
    </row>
    <row r="234" spans="1:10">
      <c r="A234" s="8">
        <v>44777</v>
      </c>
      <c r="B234" t="s">
        <v>242</v>
      </c>
      <c r="C234">
        <v>1</v>
      </c>
      <c r="D234" s="10">
        <v>1</v>
      </c>
      <c r="E234" s="9">
        <f t="shared" si="5"/>
        <v>1</v>
      </c>
      <c r="F234" t="s">
        <v>162</v>
      </c>
      <c r="G234" t="s">
        <v>147</v>
      </c>
      <c r="H234" t="s">
        <v>509</v>
      </c>
      <c r="I234" s="2" t="str">
        <f>_xlfn.XLOOKUP(H234,'Reference table'!$A$2:$A$87,'Reference table'!$B$2:$B$87)</f>
        <v>Grocery</v>
      </c>
      <c r="J234" t="s">
        <v>24</v>
      </c>
    </row>
    <row r="235" spans="1:10">
      <c r="A235" s="8">
        <v>44777</v>
      </c>
      <c r="B235" t="s">
        <v>81</v>
      </c>
      <c r="C235">
        <v>1</v>
      </c>
      <c r="D235" s="10">
        <v>1</v>
      </c>
      <c r="E235" s="9">
        <f t="shared" si="5"/>
        <v>1</v>
      </c>
      <c r="F235" t="s">
        <v>162</v>
      </c>
      <c r="G235" t="s">
        <v>147</v>
      </c>
      <c r="H235" t="s">
        <v>51</v>
      </c>
      <c r="I235" s="2" t="str">
        <f>_xlfn.XLOOKUP(H235,'Reference table'!$A$2:$A$87,'Reference table'!$B$2:$B$87)</f>
        <v>Grocery</v>
      </c>
      <c r="J235" t="s">
        <v>24</v>
      </c>
    </row>
    <row r="236" spans="1:10">
      <c r="A236" s="8">
        <v>44777</v>
      </c>
      <c r="B236" t="s">
        <v>243</v>
      </c>
      <c r="C236">
        <v>1</v>
      </c>
      <c r="D236" s="10">
        <v>1</v>
      </c>
      <c r="E236" s="9">
        <f t="shared" si="5"/>
        <v>1</v>
      </c>
      <c r="F236" t="s">
        <v>162</v>
      </c>
      <c r="G236" t="s">
        <v>147</v>
      </c>
      <c r="H236" t="s">
        <v>226</v>
      </c>
      <c r="I236" s="2" t="str">
        <f>_xlfn.XLOOKUP(H236,'Reference table'!$A$2:$A$87,'Reference table'!$B$2:$B$87)</f>
        <v>Household</v>
      </c>
      <c r="J236" t="s">
        <v>24</v>
      </c>
    </row>
    <row r="237" spans="1:10">
      <c r="A237" s="8">
        <v>44777</v>
      </c>
      <c r="B237" t="s">
        <v>471</v>
      </c>
      <c r="C237">
        <v>1</v>
      </c>
      <c r="D237" s="10">
        <v>50.15</v>
      </c>
      <c r="E237" s="9">
        <f t="shared" si="5"/>
        <v>50.15</v>
      </c>
      <c r="F237" t="s">
        <v>162</v>
      </c>
      <c r="G237" t="s">
        <v>472</v>
      </c>
      <c r="H237" t="s">
        <v>471</v>
      </c>
      <c r="I237" s="2" t="str">
        <f>_xlfn.XLOOKUP(H237,'Reference table'!$A$2:$A$87,'Reference table'!$B$2:$B$87)</f>
        <v>Personal Care</v>
      </c>
      <c r="J237" t="s">
        <v>25</v>
      </c>
    </row>
    <row r="238" spans="1:10">
      <c r="A238" s="8">
        <v>44778</v>
      </c>
      <c r="B238" t="s">
        <v>23</v>
      </c>
      <c r="C238">
        <v>3</v>
      </c>
      <c r="D238" s="10">
        <v>1.65</v>
      </c>
      <c r="E238" s="9">
        <f t="shared" si="5"/>
        <v>4.9499999999999993</v>
      </c>
      <c r="F238" t="s">
        <v>162</v>
      </c>
      <c r="G238" t="s">
        <v>522</v>
      </c>
      <c r="H238" t="s">
        <v>23</v>
      </c>
      <c r="I238" s="2" t="str">
        <f>_xlfn.XLOOKUP(H238,'Reference table'!$A$2:$A$87,'Reference table'!$B$2:$B$87)</f>
        <v>Transportation</v>
      </c>
      <c r="J238" t="s">
        <v>24</v>
      </c>
    </row>
    <row r="239" spans="1:10">
      <c r="A239" s="8">
        <v>44778</v>
      </c>
      <c r="B239" t="s">
        <v>23</v>
      </c>
      <c r="C239">
        <v>3</v>
      </c>
      <c r="D239" s="10">
        <v>1.65</v>
      </c>
      <c r="E239" s="9">
        <f t="shared" si="5"/>
        <v>4.9499999999999993</v>
      </c>
      <c r="F239" t="s">
        <v>162</v>
      </c>
      <c r="G239" t="s">
        <v>522</v>
      </c>
      <c r="H239" t="s">
        <v>23</v>
      </c>
      <c r="I239" s="2" t="str">
        <f>_xlfn.XLOOKUP(H239,'Reference table'!$A$2:$A$87,'Reference table'!$B$2:$B$87)</f>
        <v>Transportation</v>
      </c>
      <c r="J239" t="s">
        <v>25</v>
      </c>
    </row>
    <row r="240" spans="1:10">
      <c r="A240" s="8">
        <v>44778</v>
      </c>
      <c r="B240" t="s">
        <v>244</v>
      </c>
      <c r="C240">
        <v>1</v>
      </c>
      <c r="D240" s="10">
        <v>30</v>
      </c>
      <c r="E240" s="9">
        <f t="shared" si="5"/>
        <v>30</v>
      </c>
      <c r="F240" t="s">
        <v>163</v>
      </c>
      <c r="G240" t="s">
        <v>587</v>
      </c>
      <c r="H240" t="s">
        <v>526</v>
      </c>
      <c r="I240" s="2" t="str">
        <f>_xlfn.XLOOKUP(H240,'Reference table'!$A$2:$A$87,'Reference table'!$B$2:$B$87)</f>
        <v>Household</v>
      </c>
      <c r="J240" t="s">
        <v>24</v>
      </c>
    </row>
    <row r="241" spans="1:10">
      <c r="A241" s="8">
        <v>44778</v>
      </c>
      <c r="B241" t="s">
        <v>245</v>
      </c>
      <c r="C241">
        <v>1</v>
      </c>
      <c r="D241" s="10">
        <v>15.34</v>
      </c>
      <c r="E241" s="9">
        <f t="shared" si="5"/>
        <v>15.34</v>
      </c>
      <c r="F241" t="s">
        <v>162</v>
      </c>
      <c r="G241" t="s">
        <v>119</v>
      </c>
      <c r="H241" t="s">
        <v>119</v>
      </c>
      <c r="I241" s="2" t="str">
        <f>_xlfn.XLOOKUP(H241,'Reference table'!$A$2:$A$87,'Reference table'!$B$2:$B$87)</f>
        <v>Transportation</v>
      </c>
      <c r="J241" t="s">
        <v>25</v>
      </c>
    </row>
    <row r="242" spans="1:10">
      <c r="A242" s="8">
        <v>44778</v>
      </c>
      <c r="B242" t="s">
        <v>113</v>
      </c>
      <c r="C242">
        <v>1</v>
      </c>
      <c r="D242" s="10">
        <v>5.77</v>
      </c>
      <c r="E242" s="9">
        <f t="shared" si="5"/>
        <v>5.77</v>
      </c>
      <c r="F242" t="s">
        <v>162</v>
      </c>
      <c r="G242" t="s">
        <v>224</v>
      </c>
      <c r="H242" t="s">
        <v>56</v>
      </c>
      <c r="I242" s="2" t="str">
        <f>_xlfn.XLOOKUP(H242,'Reference table'!$A$2:$A$87,'Reference table'!$B$2:$B$87)</f>
        <v>Dinning</v>
      </c>
      <c r="J242" t="s">
        <v>25</v>
      </c>
    </row>
    <row r="243" spans="1:10">
      <c r="A243" s="8">
        <v>44778</v>
      </c>
      <c r="B243" t="s">
        <v>246</v>
      </c>
      <c r="C243">
        <v>1</v>
      </c>
      <c r="D243" s="10">
        <v>1</v>
      </c>
      <c r="E243" s="9">
        <f t="shared" si="5"/>
        <v>1</v>
      </c>
      <c r="F243" t="s">
        <v>162</v>
      </c>
      <c r="G243" t="s">
        <v>182</v>
      </c>
      <c r="H243" t="s">
        <v>173</v>
      </c>
      <c r="I243" s="2" t="str">
        <f>_xlfn.XLOOKUP(H243,'Reference table'!$A$2:$A$87,'Reference table'!$B$2:$B$87)</f>
        <v>Household</v>
      </c>
      <c r="J243" t="s">
        <v>24</v>
      </c>
    </row>
    <row r="244" spans="1:10">
      <c r="A244" s="8">
        <v>44778</v>
      </c>
      <c r="B244" t="s">
        <v>247</v>
      </c>
      <c r="C244">
        <v>1</v>
      </c>
      <c r="D244" s="10">
        <v>3.99</v>
      </c>
      <c r="E244" s="9">
        <f t="shared" si="5"/>
        <v>3.99</v>
      </c>
      <c r="F244" t="s">
        <v>162</v>
      </c>
      <c r="G244" t="s">
        <v>182</v>
      </c>
      <c r="H244" t="s">
        <v>226</v>
      </c>
      <c r="I244" s="2" t="str">
        <f>_xlfn.XLOOKUP(H244,'Reference table'!$A$2:$A$87,'Reference table'!$B$2:$B$87)</f>
        <v>Household</v>
      </c>
      <c r="J244" t="s">
        <v>24</v>
      </c>
    </row>
    <row r="245" spans="1:10">
      <c r="A245" s="8">
        <v>44778</v>
      </c>
      <c r="B245" t="s">
        <v>248</v>
      </c>
      <c r="C245">
        <v>1</v>
      </c>
      <c r="D245" s="10">
        <v>12</v>
      </c>
      <c r="E245" s="9">
        <f t="shared" si="5"/>
        <v>12</v>
      </c>
      <c r="F245" t="s">
        <v>162</v>
      </c>
      <c r="G245" t="s">
        <v>182</v>
      </c>
      <c r="H245" t="s">
        <v>173</v>
      </c>
      <c r="I245" s="2" t="str">
        <f>_xlfn.XLOOKUP(H245,'Reference table'!$A$2:$A$87,'Reference table'!$B$2:$B$87)</f>
        <v>Household</v>
      </c>
      <c r="J245" t="s">
        <v>24</v>
      </c>
    </row>
    <row r="246" spans="1:10">
      <c r="A246" s="8">
        <v>44778</v>
      </c>
      <c r="B246" t="s">
        <v>249</v>
      </c>
      <c r="C246">
        <v>1</v>
      </c>
      <c r="D246" s="10">
        <v>10.5</v>
      </c>
      <c r="E246" s="9">
        <f t="shared" si="5"/>
        <v>10.5</v>
      </c>
      <c r="F246" t="s">
        <v>162</v>
      </c>
      <c r="G246" t="s">
        <v>182</v>
      </c>
      <c r="H246" t="s">
        <v>173</v>
      </c>
      <c r="I246" s="2" t="str">
        <f>_xlfn.XLOOKUP(H246,'Reference table'!$A$2:$A$87,'Reference table'!$B$2:$B$87)</f>
        <v>Household</v>
      </c>
      <c r="J246" t="s">
        <v>24</v>
      </c>
    </row>
    <row r="247" spans="1:10">
      <c r="A247" s="8">
        <v>44778</v>
      </c>
      <c r="B247" t="s">
        <v>26</v>
      </c>
      <c r="C247">
        <v>1</v>
      </c>
      <c r="D247" s="10">
        <v>4.55</v>
      </c>
      <c r="E247" s="9">
        <f t="shared" si="5"/>
        <v>4.55</v>
      </c>
      <c r="F247" t="s">
        <v>162</v>
      </c>
      <c r="G247" t="s">
        <v>250</v>
      </c>
      <c r="H247" t="s">
        <v>273</v>
      </c>
      <c r="I247" s="2" t="str">
        <f>_xlfn.XLOOKUP(H247,'Reference table'!$A$2:$A$87,'Reference table'!$B$2:$B$87)</f>
        <v>Dinning</v>
      </c>
      <c r="J247" t="s">
        <v>25</v>
      </c>
    </row>
    <row r="248" spans="1:10">
      <c r="A248" s="8">
        <v>44778</v>
      </c>
      <c r="B248" t="s">
        <v>251</v>
      </c>
      <c r="C248">
        <v>1</v>
      </c>
      <c r="D248" s="10">
        <v>2.9</v>
      </c>
      <c r="E248" s="9">
        <f t="shared" si="5"/>
        <v>2.9</v>
      </c>
      <c r="F248" t="s">
        <v>162</v>
      </c>
      <c r="G248" t="s">
        <v>252</v>
      </c>
      <c r="H248" t="s">
        <v>51</v>
      </c>
      <c r="I248" s="2" t="str">
        <f>_xlfn.XLOOKUP(H248,'Reference table'!$A$2:$A$87,'Reference table'!$B$2:$B$87)</f>
        <v>Grocery</v>
      </c>
      <c r="J248" t="s">
        <v>24</v>
      </c>
    </row>
    <row r="249" spans="1:10">
      <c r="A249" s="8">
        <v>44778</v>
      </c>
      <c r="B249" t="s">
        <v>253</v>
      </c>
      <c r="C249">
        <v>1</v>
      </c>
      <c r="D249" s="10">
        <v>1.95</v>
      </c>
      <c r="E249" s="9">
        <f t="shared" si="5"/>
        <v>1.95</v>
      </c>
      <c r="F249" t="s">
        <v>162</v>
      </c>
      <c r="G249" t="s">
        <v>252</v>
      </c>
      <c r="H249" t="s">
        <v>141</v>
      </c>
      <c r="I249" s="2" t="str">
        <f>_xlfn.XLOOKUP(H249,'Reference table'!$A$2:$A$87,'Reference table'!$B$2:$B$87)</f>
        <v>Grocery</v>
      </c>
      <c r="J249" t="s">
        <v>24</v>
      </c>
    </row>
    <row r="250" spans="1:10">
      <c r="A250" s="8">
        <v>44778</v>
      </c>
      <c r="B250" t="s">
        <v>254</v>
      </c>
      <c r="C250">
        <v>1</v>
      </c>
      <c r="D250" s="10">
        <v>1.1000000000000001</v>
      </c>
      <c r="E250" s="9">
        <f t="shared" si="5"/>
        <v>1.1000000000000001</v>
      </c>
      <c r="F250" t="s">
        <v>162</v>
      </c>
      <c r="G250" t="s">
        <v>252</v>
      </c>
      <c r="H250" t="s">
        <v>141</v>
      </c>
      <c r="I250" s="2" t="str">
        <f>_xlfn.XLOOKUP(H250,'Reference table'!$A$2:$A$87,'Reference table'!$B$2:$B$87)</f>
        <v>Grocery</v>
      </c>
      <c r="J250" t="s">
        <v>24</v>
      </c>
    </row>
    <row r="251" spans="1:10">
      <c r="A251" s="8">
        <v>44778</v>
      </c>
      <c r="B251" t="s">
        <v>255</v>
      </c>
      <c r="C251">
        <v>1</v>
      </c>
      <c r="D251" s="10">
        <v>3.98</v>
      </c>
      <c r="E251" s="9">
        <f t="shared" si="5"/>
        <v>3.98</v>
      </c>
      <c r="F251" t="s">
        <v>162</v>
      </c>
      <c r="G251" t="s">
        <v>252</v>
      </c>
      <c r="H251" t="s">
        <v>49</v>
      </c>
      <c r="I251" s="2" t="str">
        <f>_xlfn.XLOOKUP(H251,'Reference table'!$A$2:$A$87,'Reference table'!$B$2:$B$87)</f>
        <v>Grocery</v>
      </c>
      <c r="J251" t="s">
        <v>24</v>
      </c>
    </row>
    <row r="252" spans="1:10">
      <c r="A252" s="8">
        <v>44778</v>
      </c>
      <c r="B252" t="s">
        <v>256</v>
      </c>
      <c r="C252">
        <v>1</v>
      </c>
      <c r="D252" s="10">
        <v>2.5</v>
      </c>
      <c r="E252" s="9">
        <f t="shared" si="5"/>
        <v>2.5</v>
      </c>
      <c r="F252" t="s">
        <v>162</v>
      </c>
      <c r="G252" t="s">
        <v>252</v>
      </c>
      <c r="H252" t="s">
        <v>509</v>
      </c>
      <c r="I252" s="2" t="str">
        <f>_xlfn.XLOOKUP(H252,'Reference table'!$A$2:$A$87,'Reference table'!$B$2:$B$87)</f>
        <v>Grocery</v>
      </c>
      <c r="J252" t="s">
        <v>24</v>
      </c>
    </row>
    <row r="253" spans="1:10">
      <c r="A253" s="8">
        <v>44778</v>
      </c>
      <c r="B253" t="s">
        <v>257</v>
      </c>
      <c r="C253">
        <v>1</v>
      </c>
      <c r="D253" s="10">
        <v>1.65</v>
      </c>
      <c r="E253" s="9">
        <f t="shared" si="5"/>
        <v>1.65</v>
      </c>
      <c r="F253" t="s">
        <v>162</v>
      </c>
      <c r="G253" t="s">
        <v>252</v>
      </c>
      <c r="H253" t="s">
        <v>509</v>
      </c>
      <c r="I253" s="2" t="str">
        <f>_xlfn.XLOOKUP(H253,'Reference table'!$A$2:$A$87,'Reference table'!$B$2:$B$87)</f>
        <v>Grocery</v>
      </c>
      <c r="J253" t="s">
        <v>24</v>
      </c>
    </row>
    <row r="254" spans="1:10">
      <c r="A254" s="8">
        <v>44778</v>
      </c>
      <c r="B254" t="s">
        <v>258</v>
      </c>
      <c r="C254">
        <v>1</v>
      </c>
      <c r="D254" s="10">
        <v>2.95</v>
      </c>
      <c r="E254" s="9">
        <f t="shared" si="5"/>
        <v>2.95</v>
      </c>
      <c r="F254" t="s">
        <v>162</v>
      </c>
      <c r="G254" t="s">
        <v>252</v>
      </c>
      <c r="H254" t="s">
        <v>49</v>
      </c>
      <c r="I254" s="2" t="str">
        <f>_xlfn.XLOOKUP(H254,'Reference table'!$A$2:$A$87,'Reference table'!$B$2:$B$87)</f>
        <v>Grocery</v>
      </c>
      <c r="J254" t="s">
        <v>24</v>
      </c>
    </row>
    <row r="255" spans="1:10">
      <c r="A255" s="8">
        <v>44778</v>
      </c>
      <c r="B255" t="s">
        <v>259</v>
      </c>
      <c r="C255">
        <v>1</v>
      </c>
      <c r="D255" s="10">
        <v>6.95</v>
      </c>
      <c r="E255" s="9">
        <f t="shared" si="5"/>
        <v>6.95</v>
      </c>
      <c r="F255" t="s">
        <v>162</v>
      </c>
      <c r="G255" t="s">
        <v>252</v>
      </c>
      <c r="H255" t="s">
        <v>49</v>
      </c>
      <c r="I255" s="2" t="str">
        <f>_xlfn.XLOOKUP(H255,'Reference table'!$A$2:$A$87,'Reference table'!$B$2:$B$87)</f>
        <v>Grocery</v>
      </c>
      <c r="J255" t="s">
        <v>24</v>
      </c>
    </row>
    <row r="256" spans="1:10">
      <c r="A256" s="8">
        <v>44778</v>
      </c>
      <c r="B256" t="s">
        <v>260</v>
      </c>
      <c r="C256">
        <v>2</v>
      </c>
      <c r="D256" s="10">
        <v>1.8</v>
      </c>
      <c r="E256" s="9">
        <f t="shared" si="5"/>
        <v>3.6</v>
      </c>
      <c r="F256" t="s">
        <v>162</v>
      </c>
      <c r="G256" t="s">
        <v>252</v>
      </c>
      <c r="H256" t="s">
        <v>49</v>
      </c>
      <c r="I256" s="2" t="str">
        <f>_xlfn.XLOOKUP(H256,'Reference table'!$A$2:$A$87,'Reference table'!$B$2:$B$87)</f>
        <v>Grocery</v>
      </c>
      <c r="J256" t="s">
        <v>24</v>
      </c>
    </row>
    <row r="257" spans="1:10">
      <c r="A257" s="8">
        <v>44778</v>
      </c>
      <c r="B257" t="s">
        <v>261</v>
      </c>
      <c r="C257">
        <v>1</v>
      </c>
      <c r="D257" s="10">
        <v>2.5</v>
      </c>
      <c r="E257" s="9">
        <f t="shared" si="5"/>
        <v>2.5</v>
      </c>
      <c r="F257" t="s">
        <v>162</v>
      </c>
      <c r="G257" t="s">
        <v>252</v>
      </c>
      <c r="H257" t="s">
        <v>262</v>
      </c>
      <c r="I257" s="2" t="str">
        <f>_xlfn.XLOOKUP(H257,'Reference table'!$A$2:$A$87,'Reference table'!$B$2:$B$87)</f>
        <v>Grocery</v>
      </c>
      <c r="J257" t="s">
        <v>24</v>
      </c>
    </row>
    <row r="258" spans="1:10">
      <c r="A258" s="8">
        <v>44778</v>
      </c>
      <c r="B258" t="s">
        <v>263</v>
      </c>
      <c r="C258">
        <v>1</v>
      </c>
      <c r="D258" s="10">
        <v>1</v>
      </c>
      <c r="E258" s="9">
        <f t="shared" si="5"/>
        <v>1</v>
      </c>
      <c r="F258" t="s">
        <v>162</v>
      </c>
      <c r="G258" t="s">
        <v>252</v>
      </c>
      <c r="H258" t="s">
        <v>509</v>
      </c>
      <c r="I258" s="2" t="str">
        <f>_xlfn.XLOOKUP(H258,'Reference table'!$A$2:$A$87,'Reference table'!$B$2:$B$87)</f>
        <v>Grocery</v>
      </c>
      <c r="J258" t="s">
        <v>24</v>
      </c>
    </row>
    <row r="259" spans="1:10">
      <c r="A259" s="8">
        <v>44778</v>
      </c>
      <c r="B259" t="s">
        <v>264</v>
      </c>
      <c r="C259">
        <v>1</v>
      </c>
      <c r="D259" s="10">
        <v>1</v>
      </c>
      <c r="E259" s="9">
        <f t="shared" si="5"/>
        <v>1</v>
      </c>
      <c r="F259" t="s">
        <v>162</v>
      </c>
      <c r="G259" t="s">
        <v>252</v>
      </c>
      <c r="H259" t="s">
        <v>509</v>
      </c>
      <c r="I259" s="2" t="str">
        <f>_xlfn.XLOOKUP(H259,'Reference table'!$A$2:$A$87,'Reference table'!$B$2:$B$87)</f>
        <v>Grocery</v>
      </c>
      <c r="J259" t="s">
        <v>24</v>
      </c>
    </row>
    <row r="260" spans="1:10">
      <c r="A260" s="8">
        <v>44778</v>
      </c>
      <c r="B260" t="s">
        <v>265</v>
      </c>
      <c r="C260">
        <v>1</v>
      </c>
      <c r="D260" s="10">
        <v>1.1000000000000001</v>
      </c>
      <c r="E260" s="9">
        <f t="shared" ref="E260:E323" si="6">C260*D260</f>
        <v>1.1000000000000001</v>
      </c>
      <c r="F260" t="s">
        <v>162</v>
      </c>
      <c r="G260" t="s">
        <v>252</v>
      </c>
      <c r="H260" t="s">
        <v>509</v>
      </c>
      <c r="I260" s="2" t="str">
        <f>_xlfn.XLOOKUP(H260,'Reference table'!$A$2:$A$87,'Reference table'!$B$2:$B$87)</f>
        <v>Grocery</v>
      </c>
      <c r="J260" t="s">
        <v>24</v>
      </c>
    </row>
    <row r="261" spans="1:10">
      <c r="A261" s="8">
        <v>44778</v>
      </c>
      <c r="B261" t="s">
        <v>266</v>
      </c>
      <c r="C261">
        <v>1</v>
      </c>
      <c r="D261" s="10">
        <v>1.95</v>
      </c>
      <c r="E261" s="9">
        <f t="shared" si="6"/>
        <v>1.95</v>
      </c>
      <c r="F261" t="s">
        <v>162</v>
      </c>
      <c r="G261" t="s">
        <v>252</v>
      </c>
      <c r="H261" t="s">
        <v>141</v>
      </c>
      <c r="I261" s="2" t="str">
        <f>_xlfn.XLOOKUP(H261,'Reference table'!$A$2:$A$87,'Reference table'!$B$2:$B$87)</f>
        <v>Grocery</v>
      </c>
      <c r="J261" t="s">
        <v>24</v>
      </c>
    </row>
    <row r="262" spans="1:10">
      <c r="A262" s="8">
        <v>44778</v>
      </c>
      <c r="B262" t="s">
        <v>267</v>
      </c>
      <c r="C262">
        <v>1</v>
      </c>
      <c r="D262" s="10">
        <v>1.4</v>
      </c>
      <c r="E262" s="9">
        <f t="shared" si="6"/>
        <v>1.4</v>
      </c>
      <c r="F262" t="s">
        <v>162</v>
      </c>
      <c r="G262" t="s">
        <v>252</v>
      </c>
      <c r="H262" t="s">
        <v>509</v>
      </c>
      <c r="I262" s="2" t="str">
        <f>_xlfn.XLOOKUP(H262,'Reference table'!$A$2:$A$87,'Reference table'!$B$2:$B$87)</f>
        <v>Grocery</v>
      </c>
      <c r="J262" t="s">
        <v>24</v>
      </c>
    </row>
    <row r="263" spans="1:10">
      <c r="A263" s="8">
        <v>44778</v>
      </c>
      <c r="B263" t="s">
        <v>268</v>
      </c>
      <c r="C263">
        <v>1</v>
      </c>
      <c r="D263" s="10">
        <v>195</v>
      </c>
      <c r="E263" s="9">
        <f t="shared" si="6"/>
        <v>195</v>
      </c>
      <c r="F263" t="s">
        <v>163</v>
      </c>
      <c r="G263" t="s">
        <v>587</v>
      </c>
      <c r="H263" t="s">
        <v>526</v>
      </c>
      <c r="I263" s="2" t="str">
        <f>_xlfn.XLOOKUP(H263,'Reference table'!$A$2:$A$87,'Reference table'!$B$2:$B$87)</f>
        <v>Household</v>
      </c>
      <c r="J263" t="s">
        <v>25</v>
      </c>
    </row>
    <row r="264" spans="1:10">
      <c r="A264" s="8">
        <v>44778</v>
      </c>
      <c r="B264" t="s">
        <v>279</v>
      </c>
      <c r="C264">
        <v>1</v>
      </c>
      <c r="D264" s="10">
        <v>2</v>
      </c>
      <c r="E264" s="9">
        <f t="shared" si="6"/>
        <v>2</v>
      </c>
      <c r="F264" t="s">
        <v>162</v>
      </c>
      <c r="G264" t="s">
        <v>147</v>
      </c>
      <c r="H264" t="s">
        <v>148</v>
      </c>
      <c r="I264" s="2" t="str">
        <f>_xlfn.XLOOKUP(H264,'Reference table'!$A$2:$A$87,'Reference table'!$B$2:$B$87)</f>
        <v>Household</v>
      </c>
      <c r="J264" t="s">
        <v>24</v>
      </c>
    </row>
    <row r="265" spans="1:10">
      <c r="A265" s="8">
        <v>44778</v>
      </c>
      <c r="B265" t="s">
        <v>280</v>
      </c>
      <c r="C265">
        <v>1</v>
      </c>
      <c r="D265" s="10">
        <v>9.25</v>
      </c>
      <c r="E265" s="9">
        <f t="shared" si="6"/>
        <v>9.25</v>
      </c>
      <c r="F265" t="s">
        <v>162</v>
      </c>
      <c r="G265" t="s">
        <v>147</v>
      </c>
      <c r="H265" t="s">
        <v>281</v>
      </c>
      <c r="I265" s="2" t="str">
        <f>_xlfn.XLOOKUP(H265,'Reference table'!$A$2:$A$87,'Reference table'!$B$2:$B$87)</f>
        <v>Personal Care</v>
      </c>
      <c r="J265" t="s">
        <v>24</v>
      </c>
    </row>
    <row r="266" spans="1:10">
      <c r="A266" s="8">
        <v>44778</v>
      </c>
      <c r="B266" t="s">
        <v>282</v>
      </c>
      <c r="C266">
        <v>2</v>
      </c>
      <c r="D266" s="10">
        <v>4</v>
      </c>
      <c r="E266" s="9">
        <f t="shared" si="6"/>
        <v>8</v>
      </c>
      <c r="F266" t="s">
        <v>162</v>
      </c>
      <c r="G266" t="s">
        <v>147</v>
      </c>
      <c r="H266" t="s">
        <v>281</v>
      </c>
      <c r="I266" s="2" t="str">
        <f>_xlfn.XLOOKUP(H266,'Reference table'!$A$2:$A$87,'Reference table'!$B$2:$B$87)</f>
        <v>Personal Care</v>
      </c>
      <c r="J266" t="s">
        <v>24</v>
      </c>
    </row>
    <row r="267" spans="1:10">
      <c r="A267" s="8">
        <v>44778</v>
      </c>
      <c r="B267" t="s">
        <v>283</v>
      </c>
      <c r="C267">
        <v>1</v>
      </c>
      <c r="D267" s="10">
        <v>1.85</v>
      </c>
      <c r="E267" s="9">
        <f t="shared" si="6"/>
        <v>1.85</v>
      </c>
      <c r="F267" t="s">
        <v>162</v>
      </c>
      <c r="G267" t="s">
        <v>39</v>
      </c>
      <c r="H267" t="s">
        <v>49</v>
      </c>
      <c r="I267" s="2" t="str">
        <f>_xlfn.XLOOKUP(H267,'Reference table'!$A$2:$A$87,'Reference table'!$B$2:$B$87)</f>
        <v>Grocery</v>
      </c>
      <c r="J267" t="s">
        <v>24</v>
      </c>
    </row>
    <row r="268" spans="1:10">
      <c r="A268" s="8">
        <v>44778</v>
      </c>
      <c r="B268" t="s">
        <v>293</v>
      </c>
      <c r="C268">
        <v>1</v>
      </c>
      <c r="D268" s="10">
        <v>170</v>
      </c>
      <c r="E268" s="9">
        <f t="shared" si="6"/>
        <v>170</v>
      </c>
      <c r="F268" t="s">
        <v>162</v>
      </c>
      <c r="G268" t="s">
        <v>270</v>
      </c>
      <c r="H268" t="s">
        <v>173</v>
      </c>
      <c r="I268" s="2" t="str">
        <f>_xlfn.XLOOKUP(H268,'Reference table'!$A$2:$A$87,'Reference table'!$B$2:$B$87)</f>
        <v>Household</v>
      </c>
      <c r="J268" t="s">
        <v>25</v>
      </c>
    </row>
    <row r="269" spans="1:10">
      <c r="A269" s="8">
        <v>44779</v>
      </c>
      <c r="B269" t="s">
        <v>462</v>
      </c>
      <c r="C269">
        <v>1</v>
      </c>
      <c r="D269" s="10">
        <v>68.39</v>
      </c>
      <c r="E269" s="9">
        <f t="shared" si="6"/>
        <v>68.39</v>
      </c>
      <c r="F269" t="s">
        <v>162</v>
      </c>
      <c r="G269" t="s">
        <v>270</v>
      </c>
      <c r="H269" t="s">
        <v>526</v>
      </c>
      <c r="I269" s="2" t="str">
        <f>_xlfn.XLOOKUP(H269,'Reference table'!$A$2:$A$87,'Reference table'!$B$2:$B$87)</f>
        <v>Household</v>
      </c>
      <c r="J269" t="s">
        <v>25</v>
      </c>
    </row>
    <row r="270" spans="1:10">
      <c r="A270" s="8">
        <v>44779</v>
      </c>
      <c r="B270" t="s">
        <v>271</v>
      </c>
      <c r="C270">
        <v>1</v>
      </c>
      <c r="D270" s="10">
        <v>4</v>
      </c>
      <c r="E270" s="9">
        <f t="shared" si="6"/>
        <v>4</v>
      </c>
      <c r="F270" t="s">
        <v>162</v>
      </c>
      <c r="G270" t="s">
        <v>147</v>
      </c>
      <c r="H270" t="s">
        <v>52</v>
      </c>
      <c r="I270" s="2" t="str">
        <f>_xlfn.XLOOKUP(H270,'Reference table'!$A$2:$A$87,'Reference table'!$B$2:$B$87)</f>
        <v>Grocery</v>
      </c>
      <c r="J270" t="s">
        <v>24</v>
      </c>
    </row>
    <row r="271" spans="1:10">
      <c r="A271" s="8">
        <v>44779</v>
      </c>
      <c r="B271" t="s">
        <v>272</v>
      </c>
      <c r="C271">
        <v>1</v>
      </c>
      <c r="D271" s="10">
        <v>4.7</v>
      </c>
      <c r="E271" s="9">
        <f t="shared" si="6"/>
        <v>4.7</v>
      </c>
      <c r="F271" t="s">
        <v>162</v>
      </c>
      <c r="G271" t="s">
        <v>147</v>
      </c>
      <c r="H271" t="s">
        <v>216</v>
      </c>
      <c r="I271" s="2" t="str">
        <f>_xlfn.XLOOKUP(H271,'Reference table'!$A$2:$A$87,'Reference table'!$B$2:$B$87)</f>
        <v>Grocery</v>
      </c>
      <c r="J271" t="s">
        <v>24</v>
      </c>
    </row>
    <row r="272" spans="1:10">
      <c r="A272" s="8">
        <v>44779</v>
      </c>
      <c r="B272" t="s">
        <v>230</v>
      </c>
      <c r="C272">
        <v>1</v>
      </c>
      <c r="D272" s="10">
        <v>0.79</v>
      </c>
      <c r="E272" s="9">
        <f t="shared" si="6"/>
        <v>0.79</v>
      </c>
      <c r="F272" t="s">
        <v>162</v>
      </c>
      <c r="G272" t="s">
        <v>147</v>
      </c>
      <c r="H272" t="s">
        <v>51</v>
      </c>
      <c r="I272" s="2" t="str">
        <f>_xlfn.XLOOKUP(H272,'Reference table'!$A$2:$A$87,'Reference table'!$B$2:$B$87)</f>
        <v>Grocery</v>
      </c>
      <c r="J272" t="s">
        <v>24</v>
      </c>
    </row>
    <row r="273" spans="1:10">
      <c r="A273" s="8">
        <v>44779</v>
      </c>
      <c r="B273" t="s">
        <v>273</v>
      </c>
      <c r="C273">
        <v>1</v>
      </c>
      <c r="D273" s="10">
        <v>1</v>
      </c>
      <c r="E273" s="9">
        <f t="shared" si="6"/>
        <v>1</v>
      </c>
      <c r="F273" t="s">
        <v>162</v>
      </c>
      <c r="G273" t="s">
        <v>147</v>
      </c>
      <c r="H273" t="s">
        <v>50</v>
      </c>
      <c r="I273" s="2" t="str">
        <f>_xlfn.XLOOKUP(H273,'Reference table'!$A$2:$A$87,'Reference table'!$B$2:$B$87)</f>
        <v>Grocery</v>
      </c>
      <c r="J273" t="s">
        <v>24</v>
      </c>
    </row>
    <row r="274" spans="1:10">
      <c r="A274" s="8">
        <v>44779</v>
      </c>
      <c r="B274" t="s">
        <v>274</v>
      </c>
      <c r="C274">
        <v>1</v>
      </c>
      <c r="D274" s="10">
        <v>0.45</v>
      </c>
      <c r="E274" s="9">
        <f t="shared" si="6"/>
        <v>0.45</v>
      </c>
      <c r="F274" t="s">
        <v>162</v>
      </c>
      <c r="G274" t="s">
        <v>147</v>
      </c>
      <c r="H274" t="s">
        <v>50</v>
      </c>
      <c r="I274" s="2" t="str">
        <f>_xlfn.XLOOKUP(H274,'Reference table'!$A$2:$A$87,'Reference table'!$B$2:$B$87)</f>
        <v>Grocery</v>
      </c>
      <c r="J274" t="s">
        <v>24</v>
      </c>
    </row>
    <row r="275" spans="1:10">
      <c r="A275" s="8">
        <v>44779</v>
      </c>
      <c r="B275" t="s">
        <v>275</v>
      </c>
      <c r="C275">
        <v>1</v>
      </c>
      <c r="D275" s="10">
        <v>0.45</v>
      </c>
      <c r="E275" s="9">
        <f t="shared" si="6"/>
        <v>0.45</v>
      </c>
      <c r="F275" t="s">
        <v>162</v>
      </c>
      <c r="G275" t="s">
        <v>147</v>
      </c>
      <c r="H275" t="s">
        <v>141</v>
      </c>
      <c r="I275" s="2" t="str">
        <f>_xlfn.XLOOKUP(H275,'Reference table'!$A$2:$A$87,'Reference table'!$B$2:$B$87)</f>
        <v>Grocery</v>
      </c>
      <c r="J275" t="s">
        <v>24</v>
      </c>
    </row>
    <row r="276" spans="1:10">
      <c r="A276" s="8">
        <v>44779</v>
      </c>
      <c r="B276" t="s">
        <v>274</v>
      </c>
      <c r="C276">
        <v>1</v>
      </c>
      <c r="D276" s="10">
        <v>0.48</v>
      </c>
      <c r="E276" s="9">
        <f t="shared" si="6"/>
        <v>0.48</v>
      </c>
      <c r="F276" t="s">
        <v>162</v>
      </c>
      <c r="G276" t="s">
        <v>147</v>
      </c>
      <c r="H276" t="s">
        <v>50</v>
      </c>
      <c r="I276" s="2" t="str">
        <f>_xlfn.XLOOKUP(H276,'Reference table'!$A$2:$A$87,'Reference table'!$B$2:$B$87)</f>
        <v>Grocery</v>
      </c>
      <c r="J276" t="s">
        <v>24</v>
      </c>
    </row>
    <row r="277" spans="1:10">
      <c r="A277" s="8">
        <v>44779</v>
      </c>
      <c r="B277" t="s">
        <v>274</v>
      </c>
      <c r="C277">
        <v>1</v>
      </c>
      <c r="D277" s="10">
        <v>1.4</v>
      </c>
      <c r="E277" s="9">
        <f t="shared" si="6"/>
        <v>1.4</v>
      </c>
      <c r="F277" t="s">
        <v>162</v>
      </c>
      <c r="G277" t="s">
        <v>147</v>
      </c>
      <c r="H277" t="s">
        <v>50</v>
      </c>
      <c r="I277" s="2" t="str">
        <f>_xlfn.XLOOKUP(H277,'Reference table'!$A$2:$A$87,'Reference table'!$B$2:$B$87)</f>
        <v>Grocery</v>
      </c>
      <c r="J277" t="s">
        <v>24</v>
      </c>
    </row>
    <row r="278" spans="1:10">
      <c r="A278" s="8">
        <v>44779</v>
      </c>
      <c r="B278" t="s">
        <v>231</v>
      </c>
      <c r="C278">
        <v>1</v>
      </c>
      <c r="D278" s="10">
        <v>0.6</v>
      </c>
      <c r="E278" s="9">
        <f t="shared" si="6"/>
        <v>0.6</v>
      </c>
      <c r="F278" t="s">
        <v>162</v>
      </c>
      <c r="G278" t="s">
        <v>147</v>
      </c>
      <c r="H278" t="s">
        <v>141</v>
      </c>
      <c r="I278" s="2" t="str">
        <f>_xlfn.XLOOKUP(H278,'Reference table'!$A$2:$A$87,'Reference table'!$B$2:$B$87)</f>
        <v>Grocery</v>
      </c>
      <c r="J278" t="s">
        <v>24</v>
      </c>
    </row>
    <row r="279" spans="1:10">
      <c r="A279" s="8">
        <v>44779</v>
      </c>
      <c r="B279" t="s">
        <v>276</v>
      </c>
      <c r="C279">
        <v>1</v>
      </c>
      <c r="D279" s="10">
        <v>1.5</v>
      </c>
      <c r="E279" s="9">
        <f t="shared" si="6"/>
        <v>1.5</v>
      </c>
      <c r="F279" t="s">
        <v>162</v>
      </c>
      <c r="G279" t="s">
        <v>147</v>
      </c>
      <c r="H279" t="s">
        <v>509</v>
      </c>
      <c r="I279" s="2" t="str">
        <f>_xlfn.XLOOKUP(H279,'Reference table'!$A$2:$A$87,'Reference table'!$B$2:$B$87)</f>
        <v>Grocery</v>
      </c>
      <c r="J279" t="s">
        <v>24</v>
      </c>
    </row>
    <row r="280" spans="1:10">
      <c r="A280" s="8">
        <v>44779</v>
      </c>
      <c r="B280" t="s">
        <v>277</v>
      </c>
      <c r="C280">
        <v>1</v>
      </c>
      <c r="D280" s="10">
        <v>0.6</v>
      </c>
      <c r="E280" s="9">
        <f t="shared" si="6"/>
        <v>0.6</v>
      </c>
      <c r="F280" t="s">
        <v>162</v>
      </c>
      <c r="G280" t="s">
        <v>147</v>
      </c>
      <c r="H280" t="s">
        <v>219</v>
      </c>
      <c r="I280" s="2" t="str">
        <f>_xlfn.XLOOKUP(H280,'Reference table'!$A$2:$A$87,'Reference table'!$B$2:$B$87)</f>
        <v>Grocery</v>
      </c>
      <c r="J280" t="s">
        <v>24</v>
      </c>
    </row>
    <row r="281" spans="1:10">
      <c r="A281" s="8">
        <v>44779</v>
      </c>
      <c r="B281" t="s">
        <v>278</v>
      </c>
      <c r="C281">
        <v>1</v>
      </c>
      <c r="D281" s="10">
        <v>0.3</v>
      </c>
      <c r="E281" s="9">
        <f t="shared" si="6"/>
        <v>0.3</v>
      </c>
      <c r="F281" t="s">
        <v>162</v>
      </c>
      <c r="G281" t="s">
        <v>147</v>
      </c>
      <c r="H281" t="s">
        <v>53</v>
      </c>
      <c r="I281" s="2" t="str">
        <f>_xlfn.XLOOKUP(H281,'Reference table'!$A$2:$A$87,'Reference table'!$B$2:$B$87)</f>
        <v>Grocery</v>
      </c>
      <c r="J281" t="s">
        <v>24</v>
      </c>
    </row>
    <row r="282" spans="1:10">
      <c r="A282" s="8">
        <v>44779</v>
      </c>
      <c r="B282" t="s">
        <v>151</v>
      </c>
      <c r="C282">
        <v>1</v>
      </c>
      <c r="D282" s="10">
        <v>0.1</v>
      </c>
      <c r="E282" s="9">
        <f t="shared" si="6"/>
        <v>0.1</v>
      </c>
      <c r="F282" t="s">
        <v>162</v>
      </c>
      <c r="G282" t="s">
        <v>147</v>
      </c>
      <c r="H282" t="s">
        <v>51</v>
      </c>
      <c r="I282" s="2" t="str">
        <f>_xlfn.XLOOKUP(H282,'Reference table'!$A$2:$A$87,'Reference table'!$B$2:$B$87)</f>
        <v>Grocery</v>
      </c>
      <c r="J282" t="s">
        <v>24</v>
      </c>
    </row>
    <row r="283" spans="1:10">
      <c r="A283" s="8">
        <v>44779</v>
      </c>
      <c r="B283" t="s">
        <v>284</v>
      </c>
      <c r="C283">
        <v>1</v>
      </c>
      <c r="D283" s="10">
        <v>1.5</v>
      </c>
      <c r="E283" s="9">
        <f t="shared" si="6"/>
        <v>1.5</v>
      </c>
      <c r="F283" t="s">
        <v>162</v>
      </c>
      <c r="G283" t="s">
        <v>200</v>
      </c>
      <c r="H283" t="s">
        <v>226</v>
      </c>
      <c r="I283" s="2" t="str">
        <f>_xlfn.XLOOKUP(H283,'Reference table'!$A$2:$A$87,'Reference table'!$B$2:$B$87)</f>
        <v>Household</v>
      </c>
      <c r="J283" t="s">
        <v>25</v>
      </c>
    </row>
    <row r="284" spans="1:10">
      <c r="A284" s="8">
        <v>44779</v>
      </c>
      <c r="B284" t="s">
        <v>289</v>
      </c>
      <c r="C284">
        <v>1</v>
      </c>
      <c r="D284" s="10">
        <v>8.99</v>
      </c>
      <c r="E284" s="9">
        <f t="shared" si="6"/>
        <v>8.99</v>
      </c>
      <c r="F284" t="s">
        <v>162</v>
      </c>
      <c r="G284" t="s">
        <v>290</v>
      </c>
      <c r="H284" t="s">
        <v>226</v>
      </c>
      <c r="I284" s="2" t="str">
        <f>_xlfn.XLOOKUP(H284,'Reference table'!$A$2:$A$87,'Reference table'!$B$2:$B$87)</f>
        <v>Household</v>
      </c>
      <c r="J284" t="s">
        <v>25</v>
      </c>
    </row>
    <row r="285" spans="1:10">
      <c r="A285" s="8">
        <v>44780</v>
      </c>
      <c r="B285" t="s">
        <v>67</v>
      </c>
      <c r="C285">
        <v>1</v>
      </c>
      <c r="D285" s="10">
        <v>4.0999999999999996</v>
      </c>
      <c r="E285" s="9">
        <f t="shared" si="6"/>
        <v>4.0999999999999996</v>
      </c>
      <c r="F285" t="s">
        <v>285</v>
      </c>
      <c r="G285" t="s">
        <v>522</v>
      </c>
      <c r="H285" t="s">
        <v>67</v>
      </c>
      <c r="I285" s="2" t="str">
        <f>_xlfn.XLOOKUP(H285,'Reference table'!$A$2:$A$87,'Reference table'!$B$2:$B$87)</f>
        <v>Transportation</v>
      </c>
      <c r="J285" t="s">
        <v>25</v>
      </c>
    </row>
    <row r="286" spans="1:10">
      <c r="A286" s="8">
        <v>44780</v>
      </c>
      <c r="B286" t="s">
        <v>67</v>
      </c>
      <c r="C286">
        <v>1</v>
      </c>
      <c r="D286" s="10">
        <v>4.0999999999999996</v>
      </c>
      <c r="E286" s="9">
        <f t="shared" si="6"/>
        <v>4.0999999999999996</v>
      </c>
      <c r="F286" t="s">
        <v>285</v>
      </c>
      <c r="G286" t="s">
        <v>522</v>
      </c>
      <c r="H286" t="s">
        <v>67</v>
      </c>
      <c r="I286" s="2" t="str">
        <f>_xlfn.XLOOKUP(H286,'Reference table'!$A$2:$A$87,'Reference table'!$B$2:$B$87)</f>
        <v>Transportation</v>
      </c>
      <c r="J286" t="s">
        <v>24</v>
      </c>
    </row>
    <row r="287" spans="1:10">
      <c r="A287" s="8">
        <v>44780</v>
      </c>
      <c r="B287" t="s">
        <v>168</v>
      </c>
      <c r="C287">
        <v>1</v>
      </c>
      <c r="D287" s="10">
        <v>27.35</v>
      </c>
      <c r="E287" s="9">
        <f t="shared" si="6"/>
        <v>27.35</v>
      </c>
      <c r="F287" t="s">
        <v>162</v>
      </c>
      <c r="G287" t="s">
        <v>286</v>
      </c>
      <c r="H287" t="s">
        <v>513</v>
      </c>
      <c r="I287" s="2" t="str">
        <f>_xlfn.XLOOKUP(H287,'Reference table'!$A$2:$A$87,'Reference table'!$B$2:$B$87)</f>
        <v>Dinning</v>
      </c>
      <c r="J287" t="s">
        <v>24</v>
      </c>
    </row>
    <row r="288" spans="1:10">
      <c r="A288" s="8">
        <v>44780</v>
      </c>
      <c r="B288" t="s">
        <v>26</v>
      </c>
      <c r="C288">
        <v>1</v>
      </c>
      <c r="D288" s="10">
        <v>4.45</v>
      </c>
      <c r="E288" s="9">
        <f t="shared" si="6"/>
        <v>4.45</v>
      </c>
      <c r="F288" t="s">
        <v>162</v>
      </c>
      <c r="G288" t="s">
        <v>287</v>
      </c>
      <c r="H288" t="s">
        <v>273</v>
      </c>
      <c r="I288" s="2" t="str">
        <f>_xlfn.XLOOKUP(H288,'Reference table'!$A$2:$A$87,'Reference table'!$B$2:$B$87)</f>
        <v>Dinning</v>
      </c>
      <c r="J288" t="s">
        <v>25</v>
      </c>
    </row>
    <row r="289" spans="1:10">
      <c r="A289" s="8">
        <v>44780</v>
      </c>
      <c r="B289" t="s">
        <v>288</v>
      </c>
      <c r="C289">
        <v>1</v>
      </c>
      <c r="D289" s="10">
        <v>170</v>
      </c>
      <c r="E289" s="9">
        <f t="shared" si="6"/>
        <v>170</v>
      </c>
      <c r="F289" t="s">
        <v>163</v>
      </c>
      <c r="G289" t="s">
        <v>38</v>
      </c>
      <c r="H289" t="s">
        <v>527</v>
      </c>
      <c r="I289" s="2" t="str">
        <f>_xlfn.XLOOKUP(H289,'Reference table'!$A$2:$A$87,'Reference table'!$B$2:$B$87)</f>
        <v>Household</v>
      </c>
      <c r="J289" t="s">
        <v>25</v>
      </c>
    </row>
    <row r="290" spans="1:10">
      <c r="A290" s="8">
        <v>44781</v>
      </c>
      <c r="B290" t="s">
        <v>144</v>
      </c>
      <c r="C290">
        <v>1</v>
      </c>
      <c r="D290" s="10">
        <v>4.3899999999999997</v>
      </c>
      <c r="E290" s="9">
        <f t="shared" si="6"/>
        <v>4.3899999999999997</v>
      </c>
      <c r="F290" t="s">
        <v>162</v>
      </c>
      <c r="G290" t="s">
        <v>291</v>
      </c>
      <c r="H290" t="s">
        <v>49</v>
      </c>
      <c r="I290" s="2" t="str">
        <f>_xlfn.XLOOKUP(H290,'Reference table'!$A$2:$A$87,'Reference table'!$B$2:$B$87)</f>
        <v>Grocery</v>
      </c>
      <c r="J290" t="s">
        <v>25</v>
      </c>
    </row>
    <row r="291" spans="1:10">
      <c r="A291" s="8">
        <v>44781</v>
      </c>
      <c r="B291" t="s">
        <v>67</v>
      </c>
      <c r="C291">
        <v>1</v>
      </c>
      <c r="D291" s="10">
        <v>4.0999999999999996</v>
      </c>
      <c r="E291" s="9">
        <f t="shared" si="6"/>
        <v>4.0999999999999996</v>
      </c>
      <c r="F291" t="s">
        <v>285</v>
      </c>
      <c r="G291" t="s">
        <v>522</v>
      </c>
      <c r="H291" t="s">
        <v>67</v>
      </c>
      <c r="I291" s="2" t="str">
        <f>_xlfn.XLOOKUP(H291,'Reference table'!$A$2:$A$87,'Reference table'!$B$2:$B$87)</f>
        <v>Transportation</v>
      </c>
      <c r="J291" t="s">
        <v>24</v>
      </c>
    </row>
    <row r="292" spans="1:10">
      <c r="A292" s="8">
        <v>44781</v>
      </c>
      <c r="B292" t="s">
        <v>295</v>
      </c>
      <c r="C292">
        <v>1</v>
      </c>
      <c r="D292" s="10">
        <v>2.25</v>
      </c>
      <c r="E292" s="9">
        <f t="shared" si="6"/>
        <v>2.25</v>
      </c>
      <c r="F292" t="s">
        <v>162</v>
      </c>
      <c r="G292" t="s">
        <v>36</v>
      </c>
      <c r="H292" t="s">
        <v>45</v>
      </c>
      <c r="I292" s="2" t="str">
        <f>_xlfn.XLOOKUP(H292,'Reference table'!$A$2:$A$87,'Reference table'!$B$2:$B$87)</f>
        <v>Grocery</v>
      </c>
      <c r="J292" t="s">
        <v>24</v>
      </c>
    </row>
    <row r="293" spans="1:10">
      <c r="A293" s="8">
        <v>44781</v>
      </c>
      <c r="B293" t="s">
        <v>296</v>
      </c>
      <c r="C293">
        <v>1</v>
      </c>
      <c r="D293" s="10">
        <v>1.69</v>
      </c>
      <c r="E293" s="9">
        <f t="shared" si="6"/>
        <v>1.69</v>
      </c>
      <c r="F293" t="s">
        <v>162</v>
      </c>
      <c r="G293" t="s">
        <v>36</v>
      </c>
      <c r="H293" t="s">
        <v>52</v>
      </c>
      <c r="I293" s="2" t="str">
        <f>_xlfn.XLOOKUP(H293,'Reference table'!$A$2:$A$87,'Reference table'!$B$2:$B$87)</f>
        <v>Grocery</v>
      </c>
      <c r="J293" t="s">
        <v>24</v>
      </c>
    </row>
    <row r="294" spans="1:10">
      <c r="A294" s="8">
        <v>44781</v>
      </c>
      <c r="B294" t="s">
        <v>297</v>
      </c>
      <c r="C294">
        <v>1</v>
      </c>
      <c r="D294" s="10">
        <v>3.19</v>
      </c>
      <c r="E294" s="9">
        <f t="shared" si="6"/>
        <v>3.19</v>
      </c>
      <c r="F294" t="s">
        <v>162</v>
      </c>
      <c r="G294" t="s">
        <v>36</v>
      </c>
      <c r="H294" t="s">
        <v>45</v>
      </c>
      <c r="I294" s="2" t="str">
        <f>_xlfn.XLOOKUP(H294,'Reference table'!$A$2:$A$87,'Reference table'!$B$2:$B$87)</f>
        <v>Grocery</v>
      </c>
      <c r="J294" t="s">
        <v>24</v>
      </c>
    </row>
    <row r="295" spans="1:10">
      <c r="A295" s="8">
        <v>44781</v>
      </c>
      <c r="B295" t="s">
        <v>298</v>
      </c>
      <c r="C295">
        <v>1</v>
      </c>
      <c r="D295" s="10">
        <v>0.89</v>
      </c>
      <c r="E295" s="9">
        <f t="shared" si="6"/>
        <v>0.89</v>
      </c>
      <c r="F295" t="s">
        <v>162</v>
      </c>
      <c r="G295" t="s">
        <v>36</v>
      </c>
      <c r="H295" t="s">
        <v>49</v>
      </c>
      <c r="I295" s="2" t="str">
        <f>_xlfn.XLOOKUP(H295,'Reference table'!$A$2:$A$87,'Reference table'!$B$2:$B$87)</f>
        <v>Grocery</v>
      </c>
      <c r="J295" t="s">
        <v>24</v>
      </c>
    </row>
    <row r="296" spans="1:10">
      <c r="A296" s="8">
        <v>44781</v>
      </c>
      <c r="B296" t="s">
        <v>299</v>
      </c>
      <c r="C296">
        <v>1</v>
      </c>
      <c r="D296" s="10">
        <v>0.32</v>
      </c>
      <c r="E296" s="9">
        <f t="shared" si="6"/>
        <v>0.32</v>
      </c>
      <c r="F296" t="s">
        <v>162</v>
      </c>
      <c r="G296" t="s">
        <v>36</v>
      </c>
      <c r="H296" t="s">
        <v>509</v>
      </c>
      <c r="I296" s="2" t="str">
        <f>_xlfn.XLOOKUP(H296,'Reference table'!$A$2:$A$87,'Reference table'!$B$2:$B$87)</f>
        <v>Grocery</v>
      </c>
      <c r="J296" t="s">
        <v>24</v>
      </c>
    </row>
    <row r="297" spans="1:10">
      <c r="A297" s="8">
        <v>44781</v>
      </c>
      <c r="B297" t="s">
        <v>300</v>
      </c>
      <c r="C297">
        <v>1</v>
      </c>
      <c r="D297" s="10">
        <v>0.45</v>
      </c>
      <c r="E297" s="9">
        <f t="shared" si="6"/>
        <v>0.45</v>
      </c>
      <c r="F297" t="s">
        <v>162</v>
      </c>
      <c r="G297" t="s">
        <v>36</v>
      </c>
      <c r="H297" t="s">
        <v>216</v>
      </c>
      <c r="I297" s="2" t="str">
        <f>_xlfn.XLOOKUP(H297,'Reference table'!$A$2:$A$87,'Reference table'!$B$2:$B$87)</f>
        <v>Grocery</v>
      </c>
      <c r="J297" t="s">
        <v>24</v>
      </c>
    </row>
    <row r="298" spans="1:10">
      <c r="A298" s="8">
        <v>44781</v>
      </c>
      <c r="B298" t="s">
        <v>86</v>
      </c>
      <c r="C298">
        <v>1</v>
      </c>
      <c r="D298" s="10">
        <v>0.5</v>
      </c>
      <c r="E298" s="9">
        <f t="shared" si="6"/>
        <v>0.5</v>
      </c>
      <c r="F298" t="s">
        <v>162</v>
      </c>
      <c r="G298" t="s">
        <v>36</v>
      </c>
      <c r="H298" t="s">
        <v>53</v>
      </c>
      <c r="I298" s="2" t="str">
        <f>_xlfn.XLOOKUP(H298,'Reference table'!$A$2:$A$87,'Reference table'!$B$2:$B$87)</f>
        <v>Grocery</v>
      </c>
      <c r="J298" t="s">
        <v>24</v>
      </c>
    </row>
    <row r="299" spans="1:10">
      <c r="A299" s="8">
        <v>44781</v>
      </c>
      <c r="B299" t="s">
        <v>301</v>
      </c>
      <c r="C299">
        <v>1</v>
      </c>
      <c r="D299" s="10">
        <v>1.3</v>
      </c>
      <c r="E299" s="9">
        <f t="shared" si="6"/>
        <v>1.3</v>
      </c>
      <c r="F299" t="s">
        <v>162</v>
      </c>
      <c r="G299" t="s">
        <v>147</v>
      </c>
      <c r="H299" t="s">
        <v>226</v>
      </c>
      <c r="I299" s="2" t="str">
        <f>_xlfn.XLOOKUP(H299,'Reference table'!$A$2:$A$87,'Reference table'!$B$2:$B$87)</f>
        <v>Household</v>
      </c>
      <c r="J299" t="s">
        <v>24</v>
      </c>
    </row>
    <row r="300" spans="1:10">
      <c r="A300" s="8">
        <v>44782</v>
      </c>
      <c r="B300" t="s">
        <v>302</v>
      </c>
      <c r="C300">
        <v>1</v>
      </c>
      <c r="D300" s="10">
        <v>1.5</v>
      </c>
      <c r="E300" s="9">
        <f t="shared" si="6"/>
        <v>1.5</v>
      </c>
      <c r="F300" t="s">
        <v>162</v>
      </c>
      <c r="G300" t="s">
        <v>147</v>
      </c>
      <c r="H300" t="s">
        <v>281</v>
      </c>
      <c r="I300" s="2" t="str">
        <f>_xlfn.XLOOKUP(H300,'Reference table'!$A$2:$A$87,'Reference table'!$B$2:$B$87)</f>
        <v>Personal Care</v>
      </c>
      <c r="J300" t="s">
        <v>25</v>
      </c>
    </row>
    <row r="301" spans="1:10">
      <c r="A301" s="8">
        <v>44782</v>
      </c>
      <c r="B301" t="s">
        <v>303</v>
      </c>
      <c r="C301">
        <v>1</v>
      </c>
      <c r="D301" s="10">
        <v>0.9</v>
      </c>
      <c r="E301" s="9">
        <f t="shared" si="6"/>
        <v>0.9</v>
      </c>
      <c r="F301" t="s">
        <v>162</v>
      </c>
      <c r="G301" t="s">
        <v>147</v>
      </c>
      <c r="H301" t="s">
        <v>525</v>
      </c>
      <c r="I301" s="2" t="str">
        <f>_xlfn.XLOOKUP(H301,'Reference table'!$A$2:$A$87,'Reference table'!$B$2:$B$87)</f>
        <v>Household</v>
      </c>
      <c r="J301" t="s">
        <v>25</v>
      </c>
    </row>
    <row r="302" spans="1:10">
      <c r="A302" s="8">
        <v>44782</v>
      </c>
      <c r="B302" t="s">
        <v>304</v>
      </c>
      <c r="C302">
        <v>1</v>
      </c>
      <c r="D302" s="10">
        <v>0.95</v>
      </c>
      <c r="E302" s="9">
        <f t="shared" si="6"/>
        <v>0.95</v>
      </c>
      <c r="F302" t="s">
        <v>162</v>
      </c>
      <c r="G302" t="s">
        <v>147</v>
      </c>
      <c r="H302" t="s">
        <v>51</v>
      </c>
      <c r="I302" s="2" t="str">
        <f>_xlfn.XLOOKUP(H302,'Reference table'!$A$2:$A$87,'Reference table'!$B$2:$B$87)</f>
        <v>Grocery</v>
      </c>
      <c r="J302" t="s">
        <v>25</v>
      </c>
    </row>
    <row r="303" spans="1:10">
      <c r="A303" s="8">
        <v>44782</v>
      </c>
      <c r="B303" t="s">
        <v>305</v>
      </c>
      <c r="C303">
        <v>1</v>
      </c>
      <c r="D303" s="10">
        <v>-5</v>
      </c>
      <c r="E303" s="9">
        <f t="shared" si="6"/>
        <v>-5</v>
      </c>
      <c r="F303" t="s">
        <v>162</v>
      </c>
      <c r="G303" t="s">
        <v>147</v>
      </c>
      <c r="H303" t="s">
        <v>226</v>
      </c>
      <c r="I303" s="2" t="str">
        <f>_xlfn.XLOOKUP(H303,'Reference table'!$A$2:$A$87,'Reference table'!$B$2:$B$87)</f>
        <v>Household</v>
      </c>
      <c r="J303" t="s">
        <v>24</v>
      </c>
    </row>
    <row r="304" spans="1:10">
      <c r="A304" s="8">
        <v>44782</v>
      </c>
      <c r="B304" t="s">
        <v>221</v>
      </c>
      <c r="C304">
        <v>1</v>
      </c>
      <c r="D304" s="10">
        <v>1.27</v>
      </c>
      <c r="E304" s="9">
        <f t="shared" si="6"/>
        <v>1.27</v>
      </c>
      <c r="F304" t="s">
        <v>162</v>
      </c>
      <c r="G304" t="s">
        <v>36</v>
      </c>
      <c r="H304" t="s">
        <v>53</v>
      </c>
      <c r="I304" s="2" t="str">
        <f>_xlfn.XLOOKUP(H304,'Reference table'!$A$2:$A$87,'Reference table'!$B$2:$B$87)</f>
        <v>Grocery</v>
      </c>
      <c r="J304" t="s">
        <v>25</v>
      </c>
    </row>
    <row r="305" spans="1:10">
      <c r="A305" s="8">
        <v>44782</v>
      </c>
      <c r="B305" t="s">
        <v>306</v>
      </c>
      <c r="C305">
        <v>1</v>
      </c>
      <c r="D305" s="10">
        <v>1.35</v>
      </c>
      <c r="E305" s="9">
        <f t="shared" si="6"/>
        <v>1.35</v>
      </c>
      <c r="F305" t="s">
        <v>162</v>
      </c>
      <c r="G305" t="s">
        <v>36</v>
      </c>
      <c r="H305" t="s">
        <v>45</v>
      </c>
      <c r="I305" s="2" t="str">
        <f>_xlfn.XLOOKUP(H305,'Reference table'!$A$2:$A$87,'Reference table'!$B$2:$B$87)</f>
        <v>Grocery</v>
      </c>
      <c r="J305" t="s">
        <v>25</v>
      </c>
    </row>
    <row r="306" spans="1:10">
      <c r="A306" s="8">
        <v>44782</v>
      </c>
      <c r="B306" t="s">
        <v>307</v>
      </c>
      <c r="C306">
        <v>1</v>
      </c>
      <c r="D306" s="10">
        <v>0.85</v>
      </c>
      <c r="E306" s="9">
        <f t="shared" si="6"/>
        <v>0.85</v>
      </c>
      <c r="F306" t="s">
        <v>162</v>
      </c>
      <c r="G306" t="s">
        <v>36</v>
      </c>
      <c r="H306" t="s">
        <v>45</v>
      </c>
      <c r="I306" s="2" t="str">
        <f>_xlfn.XLOOKUP(H306,'Reference table'!$A$2:$A$87,'Reference table'!$B$2:$B$87)</f>
        <v>Grocery</v>
      </c>
      <c r="J306" t="s">
        <v>25</v>
      </c>
    </row>
    <row r="307" spans="1:10">
      <c r="A307" s="8">
        <v>44782</v>
      </c>
      <c r="B307" t="s">
        <v>308</v>
      </c>
      <c r="C307">
        <v>1</v>
      </c>
      <c r="D307" s="10">
        <v>0.65</v>
      </c>
      <c r="E307" s="9">
        <f t="shared" si="6"/>
        <v>0.65</v>
      </c>
      <c r="F307" t="s">
        <v>162</v>
      </c>
      <c r="G307" t="s">
        <v>36</v>
      </c>
      <c r="H307" t="s">
        <v>45</v>
      </c>
      <c r="I307" s="2" t="str">
        <f>_xlfn.XLOOKUP(H307,'Reference table'!$A$2:$A$87,'Reference table'!$B$2:$B$87)</f>
        <v>Grocery</v>
      </c>
      <c r="J307" t="s">
        <v>25</v>
      </c>
    </row>
    <row r="308" spans="1:10">
      <c r="A308" s="8">
        <v>44782</v>
      </c>
      <c r="B308" t="s">
        <v>309</v>
      </c>
      <c r="C308">
        <v>1</v>
      </c>
      <c r="D308" s="10">
        <v>1.39</v>
      </c>
      <c r="E308" s="9">
        <f t="shared" si="6"/>
        <v>1.39</v>
      </c>
      <c r="F308" t="s">
        <v>162</v>
      </c>
      <c r="G308" t="s">
        <v>36</v>
      </c>
      <c r="H308" t="s">
        <v>216</v>
      </c>
      <c r="I308" s="2" t="str">
        <f>_xlfn.XLOOKUP(H308,'Reference table'!$A$2:$A$87,'Reference table'!$B$2:$B$87)</f>
        <v>Grocery</v>
      </c>
      <c r="J308" t="s">
        <v>25</v>
      </c>
    </row>
    <row r="309" spans="1:10">
      <c r="A309" s="8">
        <v>44782</v>
      </c>
      <c r="B309" t="s">
        <v>310</v>
      </c>
      <c r="C309">
        <v>1</v>
      </c>
      <c r="D309" s="10">
        <v>1.05</v>
      </c>
      <c r="E309" s="9">
        <f t="shared" si="6"/>
        <v>1.05</v>
      </c>
      <c r="F309" t="s">
        <v>162</v>
      </c>
      <c r="G309" t="s">
        <v>36</v>
      </c>
      <c r="H309" t="s">
        <v>45</v>
      </c>
      <c r="I309" s="2" t="str">
        <f>_xlfn.XLOOKUP(H309,'Reference table'!$A$2:$A$87,'Reference table'!$B$2:$B$87)</f>
        <v>Grocery</v>
      </c>
      <c r="J309" t="s">
        <v>25</v>
      </c>
    </row>
    <row r="310" spans="1:10">
      <c r="A310" s="8">
        <v>44782</v>
      </c>
      <c r="B310" t="s">
        <v>88</v>
      </c>
      <c r="C310">
        <v>2</v>
      </c>
      <c r="D310" s="10">
        <v>0.14000000000000001</v>
      </c>
      <c r="E310" s="9">
        <f t="shared" si="6"/>
        <v>0.28000000000000003</v>
      </c>
      <c r="F310" t="s">
        <v>162</v>
      </c>
      <c r="G310" t="s">
        <v>36</v>
      </c>
      <c r="H310" t="s">
        <v>53</v>
      </c>
      <c r="I310" s="2" t="str">
        <f>_xlfn.XLOOKUP(H310,'Reference table'!$A$2:$A$87,'Reference table'!$B$2:$B$87)</f>
        <v>Grocery</v>
      </c>
      <c r="J310" t="s">
        <v>25</v>
      </c>
    </row>
    <row r="311" spans="1:10">
      <c r="A311" s="8">
        <v>44782</v>
      </c>
      <c r="B311" t="s">
        <v>311</v>
      </c>
      <c r="C311">
        <v>1</v>
      </c>
      <c r="D311" s="10">
        <v>2</v>
      </c>
      <c r="E311" s="9">
        <f t="shared" si="6"/>
        <v>2</v>
      </c>
      <c r="F311" t="s">
        <v>162</v>
      </c>
      <c r="G311" t="s">
        <v>185</v>
      </c>
      <c r="H311" t="s">
        <v>525</v>
      </c>
      <c r="I311" s="2" t="str">
        <f>_xlfn.XLOOKUP(H311,'Reference table'!$A$2:$A$87,'Reference table'!$B$2:$B$87)</f>
        <v>Household</v>
      </c>
      <c r="J311" t="s">
        <v>25</v>
      </c>
    </row>
    <row r="312" spans="1:10">
      <c r="A312" s="8">
        <v>44782</v>
      </c>
      <c r="B312" t="s">
        <v>312</v>
      </c>
      <c r="C312">
        <v>1</v>
      </c>
      <c r="D312" s="10">
        <v>1.5</v>
      </c>
      <c r="E312" s="9">
        <f t="shared" si="6"/>
        <v>1.5</v>
      </c>
      <c r="F312" t="s">
        <v>162</v>
      </c>
      <c r="G312" t="s">
        <v>185</v>
      </c>
      <c r="H312" t="s">
        <v>466</v>
      </c>
      <c r="I312" s="2" t="str">
        <f>_xlfn.XLOOKUP(H312,'Reference table'!$A$2:$A$87,'Reference table'!$B$2:$B$87)</f>
        <v>Household</v>
      </c>
      <c r="J312" t="s">
        <v>25</v>
      </c>
    </row>
    <row r="313" spans="1:10">
      <c r="A313" s="8">
        <v>44782</v>
      </c>
      <c r="B313" t="s">
        <v>313</v>
      </c>
      <c r="C313">
        <v>1</v>
      </c>
      <c r="D313" s="10">
        <v>2.75</v>
      </c>
      <c r="E313" s="9">
        <f t="shared" si="6"/>
        <v>2.75</v>
      </c>
      <c r="F313" t="s">
        <v>162</v>
      </c>
      <c r="G313" t="s">
        <v>185</v>
      </c>
      <c r="H313" t="s">
        <v>226</v>
      </c>
      <c r="I313" s="2" t="str">
        <f>_xlfn.XLOOKUP(H313,'Reference table'!$A$2:$A$87,'Reference table'!$B$2:$B$87)</f>
        <v>Household</v>
      </c>
      <c r="J313" t="s">
        <v>25</v>
      </c>
    </row>
    <row r="314" spans="1:10">
      <c r="A314" s="8">
        <v>44784</v>
      </c>
      <c r="B314" t="s">
        <v>23</v>
      </c>
      <c r="C314">
        <v>1</v>
      </c>
      <c r="D314" s="10">
        <v>1.65</v>
      </c>
      <c r="E314" s="9">
        <f t="shared" si="6"/>
        <v>1.65</v>
      </c>
      <c r="F314" t="s">
        <v>162</v>
      </c>
      <c r="G314" t="s">
        <v>522</v>
      </c>
      <c r="H314" t="s">
        <v>23</v>
      </c>
      <c r="I314" s="2" t="str">
        <f>_xlfn.XLOOKUP(H314,'Reference table'!$A$2:$A$87,'Reference table'!$B$2:$B$87)</f>
        <v>Transportation</v>
      </c>
      <c r="J314" t="s">
        <v>25</v>
      </c>
    </row>
    <row r="315" spans="1:10">
      <c r="A315" s="8">
        <v>44784</v>
      </c>
      <c r="B315" t="s">
        <v>23</v>
      </c>
      <c r="C315">
        <v>1</v>
      </c>
      <c r="D315" s="10">
        <v>1.65</v>
      </c>
      <c r="E315" s="9">
        <f t="shared" si="6"/>
        <v>1.65</v>
      </c>
      <c r="F315" t="s">
        <v>285</v>
      </c>
      <c r="G315" t="s">
        <v>522</v>
      </c>
      <c r="H315" t="s">
        <v>23</v>
      </c>
      <c r="I315" s="2" t="str">
        <f>_xlfn.XLOOKUP(H315,'Reference table'!$A$2:$A$87,'Reference table'!$B$2:$B$87)</f>
        <v>Transportation</v>
      </c>
      <c r="J315" t="s">
        <v>24</v>
      </c>
    </row>
    <row r="316" spans="1:10">
      <c r="A316" s="8">
        <v>44784</v>
      </c>
      <c r="B316" t="s">
        <v>314</v>
      </c>
      <c r="C316">
        <v>1</v>
      </c>
      <c r="D316" s="10">
        <v>1.5</v>
      </c>
      <c r="E316" s="9">
        <f t="shared" si="6"/>
        <v>1.5</v>
      </c>
      <c r="F316" t="s">
        <v>162</v>
      </c>
      <c r="G316" t="s">
        <v>315</v>
      </c>
      <c r="H316" t="s">
        <v>226</v>
      </c>
      <c r="I316" s="2" t="str">
        <f>_xlfn.XLOOKUP(H316,'Reference table'!$A$2:$A$87,'Reference table'!$B$2:$B$87)</f>
        <v>Household</v>
      </c>
      <c r="J316" t="s">
        <v>24</v>
      </c>
    </row>
    <row r="317" spans="1:10">
      <c r="A317" s="8">
        <v>44784</v>
      </c>
      <c r="B317" t="s">
        <v>317</v>
      </c>
      <c r="C317">
        <v>1</v>
      </c>
      <c r="D317" s="10">
        <v>2</v>
      </c>
      <c r="E317" s="9">
        <f t="shared" si="6"/>
        <v>2</v>
      </c>
      <c r="F317" t="s">
        <v>162</v>
      </c>
      <c r="G317" t="s">
        <v>315</v>
      </c>
      <c r="H317" t="s">
        <v>226</v>
      </c>
      <c r="I317" s="2" t="str">
        <f>_xlfn.XLOOKUP(H317,'Reference table'!$A$2:$A$87,'Reference table'!$B$2:$B$87)</f>
        <v>Household</v>
      </c>
      <c r="J317" t="s">
        <v>24</v>
      </c>
    </row>
    <row r="318" spans="1:10">
      <c r="A318" s="8">
        <v>44784</v>
      </c>
      <c r="B318" t="s">
        <v>316</v>
      </c>
      <c r="C318">
        <v>1</v>
      </c>
      <c r="D318" s="10">
        <v>2</v>
      </c>
      <c r="E318" s="9">
        <f t="shared" si="6"/>
        <v>2</v>
      </c>
      <c r="F318" t="s">
        <v>162</v>
      </c>
      <c r="G318" t="s">
        <v>315</v>
      </c>
      <c r="H318" t="s">
        <v>281</v>
      </c>
      <c r="I318" s="2" t="str">
        <f>_xlfn.XLOOKUP(H318,'Reference table'!$A$2:$A$87,'Reference table'!$B$2:$B$87)</f>
        <v>Personal Care</v>
      </c>
      <c r="J318" t="s">
        <v>24</v>
      </c>
    </row>
    <row r="319" spans="1:10">
      <c r="A319" s="8">
        <v>44784</v>
      </c>
      <c r="B319" t="s">
        <v>318</v>
      </c>
      <c r="C319">
        <v>1</v>
      </c>
      <c r="D319" s="10">
        <v>14.5</v>
      </c>
      <c r="E319" s="9">
        <f t="shared" si="6"/>
        <v>14.5</v>
      </c>
      <c r="F319" t="s">
        <v>162</v>
      </c>
      <c r="G319" t="s">
        <v>319</v>
      </c>
      <c r="H319" t="s">
        <v>318</v>
      </c>
      <c r="I319" s="2" t="str">
        <f>_xlfn.XLOOKUP(H319,'Reference table'!$A$2:$A$87,'Reference table'!$B$2:$B$87)</f>
        <v>Dinning</v>
      </c>
      <c r="J319" t="s">
        <v>25</v>
      </c>
    </row>
    <row r="320" spans="1:10">
      <c r="A320" s="8">
        <v>44784</v>
      </c>
      <c r="B320" t="s">
        <v>320</v>
      </c>
      <c r="C320">
        <v>1</v>
      </c>
      <c r="D320" s="10">
        <v>0.45</v>
      </c>
      <c r="E320" s="9">
        <f t="shared" si="6"/>
        <v>0.45</v>
      </c>
      <c r="F320" t="s">
        <v>162</v>
      </c>
      <c r="G320" t="s">
        <v>321</v>
      </c>
      <c r="H320" t="s">
        <v>46</v>
      </c>
      <c r="I320" s="2" t="str">
        <f>_xlfn.XLOOKUP(H320,'Reference table'!$A$2:$A$87,'Reference table'!$B$2:$B$87)</f>
        <v>Grocery</v>
      </c>
      <c r="J320" t="s">
        <v>24</v>
      </c>
    </row>
    <row r="321" spans="1:10">
      <c r="A321" s="8">
        <v>44784</v>
      </c>
      <c r="B321" t="s">
        <v>322</v>
      </c>
      <c r="C321">
        <v>1</v>
      </c>
      <c r="D321" s="10">
        <v>8.99</v>
      </c>
      <c r="E321" s="9">
        <f t="shared" si="6"/>
        <v>8.99</v>
      </c>
      <c r="F321" t="s">
        <v>162</v>
      </c>
      <c r="G321" t="s">
        <v>321</v>
      </c>
      <c r="H321" t="s">
        <v>216</v>
      </c>
      <c r="I321" s="2" t="str">
        <f>_xlfn.XLOOKUP(H321,'Reference table'!$A$2:$A$87,'Reference table'!$B$2:$B$87)</f>
        <v>Grocery</v>
      </c>
      <c r="J321" t="s">
        <v>24</v>
      </c>
    </row>
    <row r="322" spans="1:10">
      <c r="A322" s="8">
        <v>44784</v>
      </c>
      <c r="B322" t="s">
        <v>29</v>
      </c>
      <c r="C322">
        <v>1</v>
      </c>
      <c r="D322" s="10">
        <v>0.86</v>
      </c>
      <c r="E322" s="9">
        <f t="shared" si="6"/>
        <v>0.86</v>
      </c>
      <c r="F322" t="s">
        <v>162</v>
      </c>
      <c r="G322" t="s">
        <v>321</v>
      </c>
      <c r="H322" t="s">
        <v>51</v>
      </c>
      <c r="I322" s="2" t="str">
        <f>_xlfn.XLOOKUP(H322,'Reference table'!$A$2:$A$87,'Reference table'!$B$2:$B$87)</f>
        <v>Grocery</v>
      </c>
      <c r="J322" t="s">
        <v>24</v>
      </c>
    </row>
    <row r="323" spans="1:10">
      <c r="A323" s="8">
        <v>44784</v>
      </c>
      <c r="B323" t="s">
        <v>323</v>
      </c>
      <c r="C323">
        <v>1</v>
      </c>
      <c r="D323" s="10">
        <v>1.99</v>
      </c>
      <c r="E323" s="9">
        <f t="shared" si="6"/>
        <v>1.99</v>
      </c>
      <c r="F323" t="s">
        <v>162</v>
      </c>
      <c r="G323" t="s">
        <v>321</v>
      </c>
      <c r="H323" t="s">
        <v>52</v>
      </c>
      <c r="I323" s="2" t="str">
        <f>_xlfn.XLOOKUP(H323,'Reference table'!$A$2:$A$87,'Reference table'!$B$2:$B$87)</f>
        <v>Grocery</v>
      </c>
      <c r="J323" t="s">
        <v>24</v>
      </c>
    </row>
    <row r="324" spans="1:10">
      <c r="A324" s="8">
        <v>44784</v>
      </c>
      <c r="B324" t="s">
        <v>324</v>
      </c>
      <c r="C324">
        <v>1</v>
      </c>
      <c r="D324" s="10">
        <v>0.4</v>
      </c>
      <c r="E324" s="9">
        <f t="shared" ref="E324:E387" si="7">C324*D324</f>
        <v>0.4</v>
      </c>
      <c r="F324" t="s">
        <v>162</v>
      </c>
      <c r="G324" t="s">
        <v>321</v>
      </c>
      <c r="H324" t="s">
        <v>262</v>
      </c>
      <c r="I324" s="2" t="str">
        <f>_xlfn.XLOOKUP(H324,'Reference table'!$A$2:$A$87,'Reference table'!$B$2:$B$87)</f>
        <v>Grocery</v>
      </c>
      <c r="J324" t="s">
        <v>24</v>
      </c>
    </row>
    <row r="325" spans="1:10">
      <c r="A325" s="8">
        <v>44784</v>
      </c>
      <c r="B325" t="s">
        <v>325</v>
      </c>
      <c r="C325">
        <v>1</v>
      </c>
      <c r="D325" s="10">
        <v>0.85</v>
      </c>
      <c r="E325" s="9">
        <f t="shared" si="7"/>
        <v>0.85</v>
      </c>
      <c r="F325" t="s">
        <v>162</v>
      </c>
      <c r="G325" t="s">
        <v>321</v>
      </c>
      <c r="H325" t="s">
        <v>51</v>
      </c>
      <c r="I325" s="2" t="str">
        <f>_xlfn.XLOOKUP(H325,'Reference table'!$A$2:$A$87,'Reference table'!$B$2:$B$87)</f>
        <v>Grocery</v>
      </c>
      <c r="J325" t="s">
        <v>24</v>
      </c>
    </row>
    <row r="326" spans="1:10">
      <c r="A326" s="8">
        <v>44784</v>
      </c>
      <c r="B326" t="s">
        <v>326</v>
      </c>
      <c r="C326">
        <v>1</v>
      </c>
      <c r="D326" s="10">
        <v>0.99</v>
      </c>
      <c r="E326" s="9">
        <f t="shared" si="7"/>
        <v>0.99</v>
      </c>
      <c r="F326" t="s">
        <v>162</v>
      </c>
      <c r="G326" t="s">
        <v>321</v>
      </c>
      <c r="H326" t="s">
        <v>509</v>
      </c>
      <c r="I326" s="2" t="str">
        <f>_xlfn.XLOOKUP(H326,'Reference table'!$A$2:$A$87,'Reference table'!$B$2:$B$87)</f>
        <v>Grocery</v>
      </c>
      <c r="J326" t="s">
        <v>24</v>
      </c>
    </row>
    <row r="327" spans="1:10">
      <c r="A327" s="8">
        <v>44784</v>
      </c>
      <c r="B327" t="s">
        <v>327</v>
      </c>
      <c r="C327">
        <v>1</v>
      </c>
      <c r="D327" s="10">
        <v>4.99</v>
      </c>
      <c r="E327" s="9">
        <f t="shared" si="7"/>
        <v>4.99</v>
      </c>
      <c r="F327" t="s">
        <v>162</v>
      </c>
      <c r="G327" t="s">
        <v>321</v>
      </c>
      <c r="H327" t="s">
        <v>52</v>
      </c>
      <c r="I327" s="2" t="str">
        <f>_xlfn.XLOOKUP(H327,'Reference table'!$A$2:$A$87,'Reference table'!$B$2:$B$87)</f>
        <v>Grocery</v>
      </c>
      <c r="J327" t="s">
        <v>24</v>
      </c>
    </row>
    <row r="328" spans="1:10">
      <c r="A328" s="8">
        <v>44784</v>
      </c>
      <c r="B328" t="s">
        <v>328</v>
      </c>
      <c r="C328">
        <v>1</v>
      </c>
      <c r="D328" s="10">
        <v>3.49</v>
      </c>
      <c r="E328" s="9">
        <f t="shared" si="7"/>
        <v>3.49</v>
      </c>
      <c r="F328" t="s">
        <v>162</v>
      </c>
      <c r="G328" t="s">
        <v>321</v>
      </c>
      <c r="H328" t="s">
        <v>52</v>
      </c>
      <c r="I328" s="2" t="str">
        <f>_xlfn.XLOOKUP(H328,'Reference table'!$A$2:$A$87,'Reference table'!$B$2:$B$87)</f>
        <v>Grocery</v>
      </c>
      <c r="J328" t="s">
        <v>24</v>
      </c>
    </row>
    <row r="329" spans="1:10">
      <c r="A329" s="8">
        <v>44784</v>
      </c>
      <c r="B329" t="s">
        <v>329</v>
      </c>
      <c r="C329">
        <v>1</v>
      </c>
      <c r="D329" s="10">
        <v>1.49</v>
      </c>
      <c r="E329" s="9">
        <f t="shared" si="7"/>
        <v>1.49</v>
      </c>
      <c r="F329" t="s">
        <v>162</v>
      </c>
      <c r="G329" t="s">
        <v>321</v>
      </c>
      <c r="H329" t="s">
        <v>45</v>
      </c>
      <c r="I329" s="2" t="str">
        <f>_xlfn.XLOOKUP(H329,'Reference table'!$A$2:$A$87,'Reference table'!$B$2:$B$87)</f>
        <v>Grocery</v>
      </c>
      <c r="J329" t="s">
        <v>24</v>
      </c>
    </row>
    <row r="330" spans="1:10">
      <c r="A330" s="8">
        <v>44784</v>
      </c>
      <c r="B330" t="s">
        <v>330</v>
      </c>
      <c r="C330">
        <v>2</v>
      </c>
      <c r="D330" s="10">
        <v>0.39</v>
      </c>
      <c r="E330" s="9">
        <f t="shared" si="7"/>
        <v>0.78</v>
      </c>
      <c r="F330" t="s">
        <v>162</v>
      </c>
      <c r="G330" t="s">
        <v>321</v>
      </c>
      <c r="H330" t="s">
        <v>509</v>
      </c>
      <c r="I330" s="2" t="str">
        <f>_xlfn.XLOOKUP(H330,'Reference table'!$A$2:$A$87,'Reference table'!$B$2:$B$87)</f>
        <v>Grocery</v>
      </c>
      <c r="J330" t="s">
        <v>24</v>
      </c>
    </row>
    <row r="331" spans="1:10">
      <c r="A331" s="8">
        <v>44784</v>
      </c>
      <c r="B331" t="s">
        <v>331</v>
      </c>
      <c r="C331">
        <v>1</v>
      </c>
      <c r="D331" s="10">
        <v>1.05</v>
      </c>
      <c r="E331" s="9">
        <f t="shared" si="7"/>
        <v>1.05</v>
      </c>
      <c r="F331" t="s">
        <v>162</v>
      </c>
      <c r="G331" t="s">
        <v>321</v>
      </c>
      <c r="H331" t="s">
        <v>141</v>
      </c>
      <c r="I331" s="2" t="str">
        <f>_xlfn.XLOOKUP(H331,'Reference table'!$A$2:$A$87,'Reference table'!$B$2:$B$87)</f>
        <v>Grocery</v>
      </c>
      <c r="J331" t="s">
        <v>24</v>
      </c>
    </row>
    <row r="332" spans="1:10">
      <c r="A332" s="8">
        <v>44784</v>
      </c>
      <c r="B332" t="s">
        <v>332</v>
      </c>
      <c r="C332">
        <v>1</v>
      </c>
      <c r="D332" s="10">
        <v>1.05</v>
      </c>
      <c r="E332" s="9">
        <f t="shared" si="7"/>
        <v>1.05</v>
      </c>
      <c r="F332" t="s">
        <v>162</v>
      </c>
      <c r="G332" t="s">
        <v>321</v>
      </c>
      <c r="H332" t="s">
        <v>141</v>
      </c>
      <c r="I332" s="2" t="str">
        <f>_xlfn.XLOOKUP(H332,'Reference table'!$A$2:$A$87,'Reference table'!$B$2:$B$87)</f>
        <v>Grocery</v>
      </c>
      <c r="J332" t="s">
        <v>24</v>
      </c>
    </row>
    <row r="333" spans="1:10">
      <c r="A333" s="8">
        <v>44784</v>
      </c>
      <c r="B333" t="s">
        <v>60</v>
      </c>
      <c r="C333">
        <v>1</v>
      </c>
      <c r="D333" s="10">
        <v>1.35</v>
      </c>
      <c r="E333" s="9">
        <f t="shared" si="7"/>
        <v>1.35</v>
      </c>
      <c r="F333" t="s">
        <v>162</v>
      </c>
      <c r="G333" t="s">
        <v>321</v>
      </c>
      <c r="H333" t="s">
        <v>50</v>
      </c>
      <c r="I333" s="2" t="str">
        <f>_xlfn.XLOOKUP(H333,'Reference table'!$A$2:$A$87,'Reference table'!$B$2:$B$87)</f>
        <v>Grocery</v>
      </c>
      <c r="J333" t="s">
        <v>24</v>
      </c>
    </row>
    <row r="334" spans="1:10">
      <c r="A334" s="8">
        <v>44784</v>
      </c>
      <c r="B334" t="s">
        <v>333</v>
      </c>
      <c r="C334">
        <v>1</v>
      </c>
      <c r="D334" s="10">
        <v>0.55000000000000004</v>
      </c>
      <c r="E334" s="9">
        <f t="shared" si="7"/>
        <v>0.55000000000000004</v>
      </c>
      <c r="F334" t="s">
        <v>162</v>
      </c>
      <c r="G334" t="s">
        <v>321</v>
      </c>
      <c r="H334" t="s">
        <v>50</v>
      </c>
      <c r="I334" s="2" t="str">
        <f>_xlfn.XLOOKUP(H334,'Reference table'!$A$2:$A$87,'Reference table'!$B$2:$B$87)</f>
        <v>Grocery</v>
      </c>
      <c r="J334" t="s">
        <v>24</v>
      </c>
    </row>
    <row r="335" spans="1:10">
      <c r="A335" s="8">
        <v>44784</v>
      </c>
      <c r="B335" t="s">
        <v>334</v>
      </c>
      <c r="C335">
        <v>1</v>
      </c>
      <c r="D335" s="10">
        <v>0.95</v>
      </c>
      <c r="E335" s="9">
        <f t="shared" si="7"/>
        <v>0.95</v>
      </c>
      <c r="F335" t="s">
        <v>162</v>
      </c>
      <c r="G335" t="s">
        <v>321</v>
      </c>
      <c r="H335" t="s">
        <v>226</v>
      </c>
      <c r="I335" s="2" t="str">
        <f>_xlfn.XLOOKUP(H335,'Reference table'!$A$2:$A$87,'Reference table'!$B$2:$B$87)</f>
        <v>Household</v>
      </c>
      <c r="J335" t="s">
        <v>24</v>
      </c>
    </row>
    <row r="336" spans="1:10">
      <c r="A336" s="8">
        <v>44784</v>
      </c>
      <c r="B336" t="s">
        <v>335</v>
      </c>
      <c r="C336">
        <v>1</v>
      </c>
      <c r="D336" s="10">
        <v>1.49</v>
      </c>
      <c r="E336" s="9">
        <f t="shared" si="7"/>
        <v>1.49</v>
      </c>
      <c r="F336" t="s">
        <v>162</v>
      </c>
      <c r="G336" t="s">
        <v>321</v>
      </c>
      <c r="H336" t="s">
        <v>45</v>
      </c>
      <c r="I336" s="2" t="str">
        <f>_xlfn.XLOOKUP(H336,'Reference table'!$A$2:$A$87,'Reference table'!$B$2:$B$87)</f>
        <v>Grocery</v>
      </c>
      <c r="J336" t="s">
        <v>24</v>
      </c>
    </row>
    <row r="337" spans="1:10">
      <c r="A337" s="8">
        <v>44784</v>
      </c>
      <c r="B337" t="s">
        <v>336</v>
      </c>
      <c r="C337">
        <v>1</v>
      </c>
      <c r="D337" s="10">
        <v>0.34</v>
      </c>
      <c r="E337" s="9">
        <f t="shared" si="7"/>
        <v>0.34</v>
      </c>
      <c r="F337" t="s">
        <v>162</v>
      </c>
      <c r="G337" t="s">
        <v>321</v>
      </c>
      <c r="H337" t="s">
        <v>50</v>
      </c>
      <c r="I337" s="2" t="str">
        <f>_xlfn.XLOOKUP(H337,'Reference table'!$A$2:$A$87,'Reference table'!$B$2:$B$87)</f>
        <v>Grocery</v>
      </c>
      <c r="J337" t="s">
        <v>24</v>
      </c>
    </row>
    <row r="338" spans="1:10">
      <c r="A338" s="8">
        <v>44784</v>
      </c>
      <c r="B338" t="s">
        <v>337</v>
      </c>
      <c r="C338">
        <v>1</v>
      </c>
      <c r="D338" s="10">
        <v>1.29</v>
      </c>
      <c r="E338" s="9">
        <f t="shared" si="7"/>
        <v>1.29</v>
      </c>
      <c r="F338" t="s">
        <v>162</v>
      </c>
      <c r="G338" t="s">
        <v>321</v>
      </c>
      <c r="H338" t="s">
        <v>50</v>
      </c>
      <c r="I338" s="2" t="str">
        <f>_xlfn.XLOOKUP(H338,'Reference table'!$A$2:$A$87,'Reference table'!$B$2:$B$87)</f>
        <v>Grocery</v>
      </c>
      <c r="J338" t="s">
        <v>24</v>
      </c>
    </row>
    <row r="339" spans="1:10">
      <c r="A339" s="8">
        <v>44784</v>
      </c>
      <c r="B339" t="s">
        <v>68</v>
      </c>
      <c r="C339">
        <v>1</v>
      </c>
      <c r="D339" s="10">
        <v>0.69</v>
      </c>
      <c r="E339" s="9">
        <f t="shared" si="7"/>
        <v>0.69</v>
      </c>
      <c r="F339" t="s">
        <v>162</v>
      </c>
      <c r="G339" t="s">
        <v>321</v>
      </c>
      <c r="H339" t="s">
        <v>509</v>
      </c>
      <c r="I339" s="2" t="str">
        <f>_xlfn.XLOOKUP(H339,'Reference table'!$A$2:$A$87,'Reference table'!$B$2:$B$87)</f>
        <v>Grocery</v>
      </c>
      <c r="J339" t="s">
        <v>24</v>
      </c>
    </row>
    <row r="340" spans="1:10">
      <c r="A340" s="8">
        <v>44784</v>
      </c>
      <c r="B340" t="s">
        <v>28</v>
      </c>
      <c r="C340">
        <v>4</v>
      </c>
      <c r="D340" s="10">
        <v>0.89</v>
      </c>
      <c r="E340" s="9">
        <f t="shared" si="7"/>
        <v>3.56</v>
      </c>
      <c r="F340" t="s">
        <v>162</v>
      </c>
      <c r="G340" t="s">
        <v>321</v>
      </c>
      <c r="H340" t="s">
        <v>50</v>
      </c>
      <c r="I340" s="2" t="str">
        <f>_xlfn.XLOOKUP(H340,'Reference table'!$A$2:$A$87,'Reference table'!$B$2:$B$87)</f>
        <v>Grocery</v>
      </c>
      <c r="J340" t="s">
        <v>24</v>
      </c>
    </row>
    <row r="341" spans="1:10">
      <c r="A341" s="8">
        <v>44784</v>
      </c>
      <c r="B341" t="s">
        <v>345</v>
      </c>
      <c r="C341">
        <v>1</v>
      </c>
      <c r="D341" s="10">
        <v>0.32</v>
      </c>
      <c r="E341" s="9">
        <f t="shared" si="7"/>
        <v>0.32</v>
      </c>
      <c r="F341" t="s">
        <v>162</v>
      </c>
      <c r="G341" t="s">
        <v>321</v>
      </c>
      <c r="H341" t="s">
        <v>51</v>
      </c>
      <c r="I341" s="2" t="str">
        <f>_xlfn.XLOOKUP(H341,'Reference table'!$A$2:$A$87,'Reference table'!$B$2:$B$87)</f>
        <v>Grocery</v>
      </c>
      <c r="J341" t="s">
        <v>24</v>
      </c>
    </row>
    <row r="342" spans="1:10">
      <c r="A342" s="8">
        <v>44785</v>
      </c>
      <c r="B342" t="s">
        <v>338</v>
      </c>
      <c r="C342">
        <v>1</v>
      </c>
      <c r="D342" s="10">
        <v>15.16</v>
      </c>
      <c r="E342" s="9">
        <f t="shared" si="7"/>
        <v>15.16</v>
      </c>
      <c r="F342" t="s">
        <v>162</v>
      </c>
      <c r="G342" t="s">
        <v>1204</v>
      </c>
      <c r="H342" t="s">
        <v>520</v>
      </c>
      <c r="I342" s="2" t="str">
        <f>_xlfn.XLOOKUP(H342,'Reference table'!$A$2:$A$87,'Reference table'!$B$2:$B$87)</f>
        <v>Utility</v>
      </c>
      <c r="J342" t="s">
        <v>25</v>
      </c>
    </row>
    <row r="343" spans="1:10">
      <c r="A343" s="8">
        <v>44786</v>
      </c>
      <c r="B343" t="s">
        <v>341</v>
      </c>
      <c r="C343">
        <v>1</v>
      </c>
      <c r="D343" s="10">
        <v>2</v>
      </c>
      <c r="E343" s="9">
        <f t="shared" si="7"/>
        <v>2</v>
      </c>
      <c r="F343" t="s">
        <v>162</v>
      </c>
      <c r="G343" t="s">
        <v>147</v>
      </c>
      <c r="H343" t="s">
        <v>141</v>
      </c>
      <c r="I343" s="2" t="str">
        <f>_xlfn.XLOOKUP(H343,'Reference table'!$A$2:$A$87,'Reference table'!$B$2:$B$87)</f>
        <v>Grocery</v>
      </c>
      <c r="J343" t="s">
        <v>25</v>
      </c>
    </row>
    <row r="344" spans="1:10">
      <c r="A344" s="8">
        <v>44786</v>
      </c>
      <c r="B344" t="s">
        <v>342</v>
      </c>
      <c r="C344">
        <v>1</v>
      </c>
      <c r="D344" s="10">
        <v>0.8</v>
      </c>
      <c r="E344" s="9">
        <f t="shared" si="7"/>
        <v>0.8</v>
      </c>
      <c r="F344" t="s">
        <v>162</v>
      </c>
      <c r="G344" t="s">
        <v>343</v>
      </c>
      <c r="H344" t="s">
        <v>466</v>
      </c>
      <c r="I344" s="2" t="str">
        <f>_xlfn.XLOOKUP(H344,'Reference table'!$A$2:$A$87,'Reference table'!$B$2:$B$87)</f>
        <v>Household</v>
      </c>
      <c r="J344" t="s">
        <v>25</v>
      </c>
    </row>
    <row r="345" spans="1:10">
      <c r="A345" s="8">
        <v>44786</v>
      </c>
      <c r="B345" t="s">
        <v>344</v>
      </c>
      <c r="C345">
        <v>1</v>
      </c>
      <c r="D345" s="10">
        <v>2</v>
      </c>
      <c r="E345" s="9">
        <f t="shared" si="7"/>
        <v>2</v>
      </c>
      <c r="F345" t="s">
        <v>162</v>
      </c>
      <c r="G345" t="s">
        <v>343</v>
      </c>
      <c r="H345" t="s">
        <v>466</v>
      </c>
      <c r="I345" s="2" t="str">
        <f>_xlfn.XLOOKUP(H345,'Reference table'!$A$2:$A$87,'Reference table'!$B$2:$B$87)</f>
        <v>Household</v>
      </c>
      <c r="J345" t="s">
        <v>25</v>
      </c>
    </row>
    <row r="346" spans="1:10">
      <c r="A346" s="8">
        <v>44786</v>
      </c>
      <c r="B346" t="s">
        <v>70</v>
      </c>
      <c r="C346">
        <v>1</v>
      </c>
      <c r="D346" s="10">
        <v>0.99</v>
      </c>
      <c r="E346" s="9">
        <f t="shared" si="7"/>
        <v>0.99</v>
      </c>
      <c r="F346" t="s">
        <v>162</v>
      </c>
      <c r="G346" t="s">
        <v>321</v>
      </c>
      <c r="H346" t="s">
        <v>53</v>
      </c>
      <c r="I346" s="2" t="str">
        <f>_xlfn.XLOOKUP(H346,'Reference table'!$A$2:$A$87,'Reference table'!$B$2:$B$87)</f>
        <v>Grocery</v>
      </c>
      <c r="J346" t="s">
        <v>25</v>
      </c>
    </row>
    <row r="347" spans="1:10">
      <c r="A347" s="8">
        <v>44786</v>
      </c>
      <c r="B347" t="s">
        <v>346</v>
      </c>
      <c r="C347">
        <v>1</v>
      </c>
      <c r="D347" s="10">
        <v>3.99</v>
      </c>
      <c r="E347" s="9">
        <f t="shared" si="7"/>
        <v>3.99</v>
      </c>
      <c r="F347" t="s">
        <v>162</v>
      </c>
      <c r="G347" t="s">
        <v>321</v>
      </c>
      <c r="H347" t="s">
        <v>216</v>
      </c>
      <c r="I347" s="2" t="str">
        <f>_xlfn.XLOOKUP(H347,'Reference table'!$A$2:$A$87,'Reference table'!$B$2:$B$87)</f>
        <v>Grocery</v>
      </c>
      <c r="J347" t="s">
        <v>25</v>
      </c>
    </row>
    <row r="348" spans="1:10">
      <c r="A348" s="8">
        <v>44786</v>
      </c>
      <c r="B348" t="s">
        <v>347</v>
      </c>
      <c r="C348">
        <v>2</v>
      </c>
      <c r="D348" s="10">
        <v>0.59</v>
      </c>
      <c r="E348" s="9">
        <f t="shared" si="7"/>
        <v>1.18</v>
      </c>
      <c r="F348" t="s">
        <v>162</v>
      </c>
      <c r="G348" t="s">
        <v>321</v>
      </c>
      <c r="H348" t="s">
        <v>509</v>
      </c>
      <c r="I348" s="2" t="str">
        <f>_xlfn.XLOOKUP(H348,'Reference table'!$A$2:$A$87,'Reference table'!$B$2:$B$87)</f>
        <v>Grocery</v>
      </c>
      <c r="J348" t="s">
        <v>25</v>
      </c>
    </row>
    <row r="349" spans="1:10">
      <c r="A349" s="8">
        <v>44786</v>
      </c>
      <c r="B349" t="s">
        <v>348</v>
      </c>
      <c r="C349">
        <v>1</v>
      </c>
      <c r="D349" s="10">
        <v>1.0900000000000001</v>
      </c>
      <c r="E349" s="9">
        <f t="shared" si="7"/>
        <v>1.0900000000000001</v>
      </c>
      <c r="F349" t="s">
        <v>162</v>
      </c>
      <c r="G349" t="s">
        <v>321</v>
      </c>
      <c r="H349" t="s">
        <v>50</v>
      </c>
      <c r="I349" s="2" t="str">
        <f>_xlfn.XLOOKUP(H349,'Reference table'!$A$2:$A$87,'Reference table'!$B$2:$B$87)</f>
        <v>Grocery</v>
      </c>
      <c r="J349" t="s">
        <v>25</v>
      </c>
    </row>
    <row r="350" spans="1:10">
      <c r="A350" s="8">
        <v>44786</v>
      </c>
      <c r="B350" t="s">
        <v>349</v>
      </c>
      <c r="C350">
        <v>1</v>
      </c>
      <c r="D350" s="10">
        <v>1.49</v>
      </c>
      <c r="E350" s="9">
        <f t="shared" si="7"/>
        <v>1.49</v>
      </c>
      <c r="F350" t="s">
        <v>162</v>
      </c>
      <c r="G350" t="s">
        <v>321</v>
      </c>
      <c r="H350" t="s">
        <v>50</v>
      </c>
      <c r="I350" s="2" t="str">
        <f>_xlfn.XLOOKUP(H350,'Reference table'!$A$2:$A$87,'Reference table'!$B$2:$B$87)</f>
        <v>Grocery</v>
      </c>
      <c r="J350" t="s">
        <v>25</v>
      </c>
    </row>
    <row r="351" spans="1:10">
      <c r="A351" s="8">
        <v>44786</v>
      </c>
      <c r="B351" t="s">
        <v>245</v>
      </c>
      <c r="C351">
        <v>1</v>
      </c>
      <c r="D351" s="10">
        <v>20.89</v>
      </c>
      <c r="E351" s="9">
        <f t="shared" si="7"/>
        <v>20.89</v>
      </c>
      <c r="F351" t="s">
        <v>162</v>
      </c>
      <c r="G351" t="s">
        <v>119</v>
      </c>
      <c r="H351" t="s">
        <v>119</v>
      </c>
      <c r="I351" s="2" t="str">
        <f>_xlfn.XLOOKUP(H351,'Reference table'!$A$2:$A$87,'Reference table'!$B$2:$B$87)</f>
        <v>Transportation</v>
      </c>
      <c r="J351" t="s">
        <v>25</v>
      </c>
    </row>
    <row r="352" spans="1:10">
      <c r="A352" s="8">
        <v>44786</v>
      </c>
      <c r="B352" t="s">
        <v>455</v>
      </c>
      <c r="C352">
        <v>2</v>
      </c>
      <c r="D352" s="10">
        <v>2.93</v>
      </c>
      <c r="E352" s="9">
        <f t="shared" si="7"/>
        <v>5.86</v>
      </c>
      <c r="F352" t="s">
        <v>162</v>
      </c>
      <c r="G352" t="s">
        <v>456</v>
      </c>
      <c r="H352" t="s">
        <v>173</v>
      </c>
      <c r="I352" s="2" t="str">
        <f>_xlfn.XLOOKUP(H352,'Reference table'!$A$2:$A$87,'Reference table'!$B$2:$B$87)</f>
        <v>Household</v>
      </c>
      <c r="J352" t="s">
        <v>25</v>
      </c>
    </row>
    <row r="353" spans="1:10">
      <c r="A353" s="8">
        <v>44786</v>
      </c>
      <c r="B353" t="s">
        <v>457</v>
      </c>
      <c r="C353">
        <v>1</v>
      </c>
      <c r="D353" s="10">
        <v>1.1299999999999999</v>
      </c>
      <c r="E353" s="9">
        <f t="shared" si="7"/>
        <v>1.1299999999999999</v>
      </c>
      <c r="F353" t="s">
        <v>162</v>
      </c>
      <c r="G353" t="s">
        <v>456</v>
      </c>
      <c r="H353" t="s">
        <v>226</v>
      </c>
      <c r="I353" s="2" t="str">
        <f>_xlfn.XLOOKUP(H353,'Reference table'!$A$2:$A$87,'Reference table'!$B$2:$B$87)</f>
        <v>Household</v>
      </c>
      <c r="J353" t="s">
        <v>25</v>
      </c>
    </row>
    <row r="354" spans="1:10">
      <c r="A354" s="8">
        <v>44786</v>
      </c>
      <c r="B354" t="s">
        <v>468</v>
      </c>
      <c r="C354">
        <v>1</v>
      </c>
      <c r="D354" s="10">
        <f>10.8+12.58+2.03</f>
        <v>25.410000000000004</v>
      </c>
      <c r="E354" s="9">
        <f t="shared" si="7"/>
        <v>25.410000000000004</v>
      </c>
      <c r="F354" t="s">
        <v>162</v>
      </c>
      <c r="G354" t="s">
        <v>456</v>
      </c>
      <c r="H354" t="s">
        <v>468</v>
      </c>
      <c r="I354" s="2" t="str">
        <f>_xlfn.XLOOKUP(H354,'Reference table'!$A$2:$A$87,'Reference table'!$B$2:$B$87)</f>
        <v>Outfit</v>
      </c>
      <c r="J354" t="s">
        <v>25</v>
      </c>
    </row>
    <row r="355" spans="1:10">
      <c r="A355" s="8">
        <v>44787</v>
      </c>
      <c r="B355" t="s">
        <v>67</v>
      </c>
      <c r="C355">
        <v>2</v>
      </c>
      <c r="D355" s="10">
        <v>2.0499999999999998</v>
      </c>
      <c r="E355" s="9">
        <f t="shared" si="7"/>
        <v>4.0999999999999996</v>
      </c>
      <c r="F355" t="s">
        <v>285</v>
      </c>
      <c r="G355" t="s">
        <v>522</v>
      </c>
      <c r="H355" t="s">
        <v>67</v>
      </c>
      <c r="I355" s="2" t="str">
        <f>_xlfn.XLOOKUP(H355,'Reference table'!$A$2:$A$87,'Reference table'!$B$2:$B$87)</f>
        <v>Transportation</v>
      </c>
      <c r="J355" t="s">
        <v>25</v>
      </c>
    </row>
    <row r="356" spans="1:10">
      <c r="A356" s="8">
        <v>44787</v>
      </c>
      <c r="B356" t="s">
        <v>67</v>
      </c>
      <c r="C356">
        <v>2</v>
      </c>
      <c r="D356" s="10">
        <v>2.0499999999999998</v>
      </c>
      <c r="E356" s="9">
        <f t="shared" si="7"/>
        <v>4.0999999999999996</v>
      </c>
      <c r="F356" t="s">
        <v>285</v>
      </c>
      <c r="G356" t="s">
        <v>522</v>
      </c>
      <c r="H356" t="s">
        <v>67</v>
      </c>
      <c r="I356" s="2" t="str">
        <f>_xlfn.XLOOKUP(H356,'Reference table'!$A$2:$A$87,'Reference table'!$B$2:$B$87)</f>
        <v>Transportation</v>
      </c>
      <c r="J356" t="s">
        <v>24</v>
      </c>
    </row>
    <row r="357" spans="1:10">
      <c r="A357" s="8">
        <v>44787</v>
      </c>
      <c r="B357" t="s">
        <v>350</v>
      </c>
      <c r="C357">
        <v>2</v>
      </c>
      <c r="D357" s="10">
        <f>18.89/2</f>
        <v>9.4450000000000003</v>
      </c>
      <c r="E357" s="9">
        <f t="shared" si="7"/>
        <v>18.89</v>
      </c>
      <c r="F357" t="s">
        <v>162</v>
      </c>
      <c r="G357" t="s">
        <v>523</v>
      </c>
      <c r="H357" t="s">
        <v>625</v>
      </c>
      <c r="I357" s="2" t="str">
        <f>_xlfn.XLOOKUP(H357,'Reference table'!$A$2:$A$87,'Reference table'!$B$2:$B$87)</f>
        <v>Transportation</v>
      </c>
      <c r="J357" t="s">
        <v>25</v>
      </c>
    </row>
    <row r="358" spans="1:10">
      <c r="A358" s="8">
        <v>44787</v>
      </c>
      <c r="B358" t="s">
        <v>167</v>
      </c>
      <c r="C358">
        <v>1</v>
      </c>
      <c r="D358" s="10">
        <v>1.1399999999999999</v>
      </c>
      <c r="E358" s="9">
        <f t="shared" si="7"/>
        <v>1.1399999999999999</v>
      </c>
      <c r="F358" t="s">
        <v>162</v>
      </c>
      <c r="G358" t="s">
        <v>38</v>
      </c>
      <c r="H358" t="s">
        <v>113</v>
      </c>
      <c r="I358" s="2" t="str">
        <f>_xlfn.XLOOKUP(H358,'Reference table'!$A$2:$A$87,'Reference table'!$B$2:$B$87)</f>
        <v>Dinning</v>
      </c>
      <c r="J358" t="s">
        <v>25</v>
      </c>
    </row>
    <row r="359" spans="1:10">
      <c r="A359" s="8">
        <v>44787</v>
      </c>
      <c r="B359" t="s">
        <v>351</v>
      </c>
      <c r="C359">
        <v>2</v>
      </c>
      <c r="D359" s="10">
        <v>15.12</v>
      </c>
      <c r="E359" s="9">
        <f t="shared" si="7"/>
        <v>30.24</v>
      </c>
      <c r="F359" t="s">
        <v>162</v>
      </c>
      <c r="G359" t="s">
        <v>38</v>
      </c>
      <c r="H359" t="s">
        <v>529</v>
      </c>
      <c r="I359" s="2" t="str">
        <f>_xlfn.XLOOKUP(H359,'Reference table'!$A$2:$A$87,'Reference table'!$B$2:$B$87)</f>
        <v>Others</v>
      </c>
      <c r="J359" t="s">
        <v>25</v>
      </c>
    </row>
    <row r="360" spans="1:10">
      <c r="A360" s="8">
        <v>44787</v>
      </c>
      <c r="B360" t="s">
        <v>352</v>
      </c>
      <c r="C360">
        <v>2</v>
      </c>
      <c r="D360" s="10">
        <f>14.95/2</f>
        <v>7.4749999999999996</v>
      </c>
      <c r="E360" s="9">
        <f t="shared" si="7"/>
        <v>14.95</v>
      </c>
      <c r="F360" t="s">
        <v>162</v>
      </c>
      <c r="G360" t="s">
        <v>38</v>
      </c>
      <c r="H360" t="s">
        <v>529</v>
      </c>
      <c r="I360" s="2" t="str">
        <f>_xlfn.XLOOKUP(H360,'Reference table'!$A$2:$A$87,'Reference table'!$B$2:$B$87)</f>
        <v>Others</v>
      </c>
      <c r="J360" t="s">
        <v>25</v>
      </c>
    </row>
    <row r="361" spans="1:10">
      <c r="A361" s="8">
        <v>44787</v>
      </c>
      <c r="B361" t="s">
        <v>144</v>
      </c>
      <c r="C361">
        <v>1</v>
      </c>
      <c r="D361" s="10">
        <v>2.4900000000000002</v>
      </c>
      <c r="E361" s="9">
        <f t="shared" si="7"/>
        <v>2.4900000000000002</v>
      </c>
      <c r="F361" t="s">
        <v>162</v>
      </c>
      <c r="G361" t="s">
        <v>353</v>
      </c>
      <c r="H361" t="s">
        <v>46</v>
      </c>
      <c r="I361" s="2" t="str">
        <f>_xlfn.XLOOKUP(H361,'Reference table'!$A$2:$A$87,'Reference table'!$B$2:$B$87)</f>
        <v>Grocery</v>
      </c>
      <c r="J361" t="s">
        <v>25</v>
      </c>
    </row>
    <row r="362" spans="1:10">
      <c r="A362" s="8">
        <v>44787</v>
      </c>
      <c r="B362" t="s">
        <v>485</v>
      </c>
      <c r="C362">
        <v>1</v>
      </c>
      <c r="D362" s="10">
        <v>3.75</v>
      </c>
      <c r="E362" s="9">
        <f t="shared" si="7"/>
        <v>3.75</v>
      </c>
      <c r="F362" t="s">
        <v>162</v>
      </c>
      <c r="G362" t="s">
        <v>486</v>
      </c>
      <c r="H362" t="s">
        <v>273</v>
      </c>
      <c r="I362" s="2" t="str">
        <f>_xlfn.XLOOKUP(H362,'Reference table'!$A$2:$A$87,'Reference table'!$B$2:$B$87)</f>
        <v>Dinning</v>
      </c>
      <c r="J362" t="s">
        <v>24</v>
      </c>
    </row>
    <row r="363" spans="1:10">
      <c r="A363" s="8">
        <v>44787</v>
      </c>
      <c r="B363" t="s">
        <v>354</v>
      </c>
      <c r="C363">
        <v>1</v>
      </c>
      <c r="D363" s="10">
        <v>1.8</v>
      </c>
      <c r="E363" s="9">
        <f t="shared" si="7"/>
        <v>1.8</v>
      </c>
      <c r="F363" t="s">
        <v>467</v>
      </c>
      <c r="G363" t="s">
        <v>124</v>
      </c>
      <c r="H363" t="s">
        <v>281</v>
      </c>
      <c r="I363" s="2" t="str">
        <f>_xlfn.XLOOKUP(H363,'Reference table'!$A$2:$A$87,'Reference table'!$B$2:$B$87)</f>
        <v>Personal Care</v>
      </c>
      <c r="J363" t="s">
        <v>25</v>
      </c>
    </row>
    <row r="364" spans="1:10">
      <c r="A364" s="8">
        <v>44787</v>
      </c>
      <c r="B364" t="s">
        <v>113</v>
      </c>
      <c r="C364">
        <v>1</v>
      </c>
      <c r="D364" s="10">
        <v>5</v>
      </c>
      <c r="E364" s="9">
        <f t="shared" si="7"/>
        <v>5</v>
      </c>
      <c r="F364" t="s">
        <v>162</v>
      </c>
      <c r="G364" t="s">
        <v>496</v>
      </c>
      <c r="H364" t="s">
        <v>113</v>
      </c>
      <c r="I364" s="2" t="str">
        <f>_xlfn.XLOOKUP(H364,'Reference table'!$A$2:$A$87,'Reference table'!$B$2:$B$87)</f>
        <v>Dinning</v>
      </c>
      <c r="J364" t="s">
        <v>24</v>
      </c>
    </row>
    <row r="365" spans="1:10">
      <c r="A365" s="8">
        <v>44788</v>
      </c>
      <c r="B365" t="s">
        <v>355</v>
      </c>
      <c r="C365">
        <v>1</v>
      </c>
      <c r="D365" s="10">
        <v>0.99</v>
      </c>
      <c r="E365" s="9">
        <f t="shared" si="7"/>
        <v>0.99</v>
      </c>
      <c r="F365" t="s">
        <v>162</v>
      </c>
      <c r="G365" t="s">
        <v>36</v>
      </c>
      <c r="H365" t="s">
        <v>216</v>
      </c>
      <c r="I365" s="2" t="str">
        <f>_xlfn.XLOOKUP(H365,'Reference table'!$A$2:$A$87,'Reference table'!$B$2:$B$87)</f>
        <v>Grocery</v>
      </c>
      <c r="J365" t="s">
        <v>25</v>
      </c>
    </row>
    <row r="366" spans="1:10">
      <c r="A366" s="8">
        <v>44788</v>
      </c>
      <c r="B366" t="s">
        <v>300</v>
      </c>
      <c r="C366">
        <v>1</v>
      </c>
      <c r="D366" s="10">
        <v>0.45</v>
      </c>
      <c r="E366" s="9">
        <f t="shared" si="7"/>
        <v>0.45</v>
      </c>
      <c r="F366" t="s">
        <v>162</v>
      </c>
      <c r="G366" t="s">
        <v>36</v>
      </c>
      <c r="H366" t="s">
        <v>216</v>
      </c>
      <c r="I366" s="2" t="str">
        <f>_xlfn.XLOOKUP(H366,'Reference table'!$A$2:$A$87,'Reference table'!$B$2:$B$87)</f>
        <v>Grocery</v>
      </c>
      <c r="J366" t="s">
        <v>25</v>
      </c>
    </row>
    <row r="367" spans="1:10">
      <c r="A367" s="8">
        <v>44788</v>
      </c>
      <c r="B367" t="s">
        <v>298</v>
      </c>
      <c r="C367">
        <v>1</v>
      </c>
      <c r="D367" s="10">
        <v>0.89</v>
      </c>
      <c r="E367" s="9">
        <f t="shared" si="7"/>
        <v>0.89</v>
      </c>
      <c r="F367" t="s">
        <v>162</v>
      </c>
      <c r="G367" t="s">
        <v>36</v>
      </c>
      <c r="H367" t="s">
        <v>49</v>
      </c>
      <c r="I367" s="2" t="str">
        <f>_xlfn.XLOOKUP(H367,'Reference table'!$A$2:$A$87,'Reference table'!$B$2:$B$87)</f>
        <v>Grocery</v>
      </c>
      <c r="J367" t="s">
        <v>25</v>
      </c>
    </row>
    <row r="368" spans="1:10">
      <c r="A368" s="8">
        <v>44788</v>
      </c>
      <c r="B368" t="s">
        <v>276</v>
      </c>
      <c r="C368">
        <v>1</v>
      </c>
      <c r="D368" s="10">
        <v>0.95</v>
      </c>
      <c r="E368" s="9">
        <f t="shared" si="7"/>
        <v>0.95</v>
      </c>
      <c r="F368" t="s">
        <v>162</v>
      </c>
      <c r="G368" t="s">
        <v>36</v>
      </c>
      <c r="H368" t="s">
        <v>509</v>
      </c>
      <c r="I368" s="2" t="str">
        <f>_xlfn.XLOOKUP(H368,'Reference table'!$A$2:$A$87,'Reference table'!$B$2:$B$87)</f>
        <v>Grocery</v>
      </c>
      <c r="J368" t="s">
        <v>25</v>
      </c>
    </row>
    <row r="369" spans="1:10">
      <c r="A369" s="8">
        <v>44788</v>
      </c>
      <c r="B369" t="s">
        <v>356</v>
      </c>
      <c r="C369">
        <v>1</v>
      </c>
      <c r="D369" s="10">
        <v>0.49</v>
      </c>
      <c r="E369" s="9">
        <f t="shared" si="7"/>
        <v>0.49</v>
      </c>
      <c r="F369" t="s">
        <v>162</v>
      </c>
      <c r="G369" t="s">
        <v>36</v>
      </c>
      <c r="H369" t="s">
        <v>51</v>
      </c>
      <c r="I369" s="2" t="str">
        <f>_xlfn.XLOOKUP(H369,'Reference table'!$A$2:$A$87,'Reference table'!$B$2:$B$87)</f>
        <v>Grocery</v>
      </c>
      <c r="J369" t="s">
        <v>25</v>
      </c>
    </row>
    <row r="370" spans="1:10">
      <c r="A370" s="8">
        <v>44788</v>
      </c>
      <c r="B370" t="s">
        <v>86</v>
      </c>
      <c r="C370">
        <v>1</v>
      </c>
      <c r="D370" s="10">
        <v>0.5</v>
      </c>
      <c r="E370" s="9">
        <f t="shared" si="7"/>
        <v>0.5</v>
      </c>
      <c r="F370" t="s">
        <v>162</v>
      </c>
      <c r="G370" t="s">
        <v>36</v>
      </c>
      <c r="H370" t="s">
        <v>53</v>
      </c>
      <c r="I370" s="2" t="str">
        <f>_xlfn.XLOOKUP(H370,'Reference table'!$A$2:$A$87,'Reference table'!$B$2:$B$87)</f>
        <v>Grocery</v>
      </c>
      <c r="J370" t="s">
        <v>25</v>
      </c>
    </row>
    <row r="371" spans="1:10">
      <c r="A371" s="8">
        <v>44788</v>
      </c>
      <c r="B371" t="s">
        <v>357</v>
      </c>
      <c r="C371">
        <v>1</v>
      </c>
      <c r="D371" s="10">
        <v>3.5</v>
      </c>
      <c r="E371" s="9">
        <f t="shared" si="7"/>
        <v>3.5</v>
      </c>
      <c r="F371" t="s">
        <v>162</v>
      </c>
      <c r="G371" t="s">
        <v>147</v>
      </c>
      <c r="H371" t="s">
        <v>173</v>
      </c>
      <c r="I371" s="2" t="str">
        <f>_xlfn.XLOOKUP(H371,'Reference table'!$A$2:$A$87,'Reference table'!$B$2:$B$87)</f>
        <v>Household</v>
      </c>
      <c r="J371" t="s">
        <v>25</v>
      </c>
    </row>
    <row r="372" spans="1:10">
      <c r="A372" s="8">
        <v>44788</v>
      </c>
      <c r="B372" t="s">
        <v>358</v>
      </c>
      <c r="C372">
        <v>1</v>
      </c>
      <c r="D372" s="10">
        <v>10</v>
      </c>
      <c r="E372" s="9">
        <f t="shared" si="7"/>
        <v>10</v>
      </c>
      <c r="F372" t="s">
        <v>162</v>
      </c>
      <c r="G372" t="s">
        <v>147</v>
      </c>
      <c r="H372" t="s">
        <v>226</v>
      </c>
      <c r="I372" s="2" t="str">
        <f>_xlfn.XLOOKUP(H372,'Reference table'!$A$2:$A$87,'Reference table'!$B$2:$B$87)</f>
        <v>Household</v>
      </c>
      <c r="J372" t="s">
        <v>25</v>
      </c>
    </row>
    <row r="373" spans="1:10">
      <c r="A373" s="8">
        <v>44788</v>
      </c>
      <c r="B373" t="s">
        <v>359</v>
      </c>
      <c r="C373">
        <v>1</v>
      </c>
      <c r="D373" s="10">
        <v>1</v>
      </c>
      <c r="E373" s="9">
        <f t="shared" si="7"/>
        <v>1</v>
      </c>
      <c r="F373" t="s">
        <v>162</v>
      </c>
      <c r="G373" t="s">
        <v>147</v>
      </c>
      <c r="H373" t="s">
        <v>50</v>
      </c>
      <c r="I373" s="2" t="str">
        <f>_xlfn.XLOOKUP(H373,'Reference table'!$A$2:$A$87,'Reference table'!$B$2:$B$87)</f>
        <v>Grocery</v>
      </c>
      <c r="J373" t="s">
        <v>25</v>
      </c>
    </row>
    <row r="374" spans="1:10">
      <c r="A374" s="8">
        <v>44788</v>
      </c>
      <c r="B374" t="s">
        <v>230</v>
      </c>
      <c r="C374">
        <v>1</v>
      </c>
      <c r="D374" s="10">
        <v>0.95</v>
      </c>
      <c r="E374" s="9">
        <f t="shared" si="7"/>
        <v>0.95</v>
      </c>
      <c r="F374" t="s">
        <v>162</v>
      </c>
      <c r="G374" t="s">
        <v>147</v>
      </c>
      <c r="H374" t="s">
        <v>51</v>
      </c>
      <c r="I374" s="2" t="str">
        <f>_xlfn.XLOOKUP(H374,'Reference table'!$A$2:$A$87,'Reference table'!$B$2:$B$87)</f>
        <v>Grocery</v>
      </c>
      <c r="J374" t="s">
        <v>25</v>
      </c>
    </row>
    <row r="375" spans="1:10">
      <c r="A375" s="8">
        <v>44788</v>
      </c>
      <c r="B375" t="s">
        <v>360</v>
      </c>
      <c r="C375">
        <v>1</v>
      </c>
      <c r="D375" s="10">
        <v>4</v>
      </c>
      <c r="E375" s="9">
        <f t="shared" si="7"/>
        <v>4</v>
      </c>
      <c r="F375" t="s">
        <v>162</v>
      </c>
      <c r="G375" t="s">
        <v>147</v>
      </c>
      <c r="H375" t="s">
        <v>148</v>
      </c>
      <c r="I375" s="2" t="str">
        <f>_xlfn.XLOOKUP(H375,'Reference table'!$A$2:$A$87,'Reference table'!$B$2:$B$87)</f>
        <v>Household</v>
      </c>
      <c r="J375" t="s">
        <v>25</v>
      </c>
    </row>
    <row r="376" spans="1:10">
      <c r="A376" s="8">
        <v>44788</v>
      </c>
      <c r="B376" t="s">
        <v>107</v>
      </c>
      <c r="C376">
        <v>1</v>
      </c>
      <c r="D376" s="10">
        <v>0.9</v>
      </c>
      <c r="E376" s="9">
        <f t="shared" si="7"/>
        <v>0.9</v>
      </c>
      <c r="F376" t="s">
        <v>162</v>
      </c>
      <c r="G376" t="s">
        <v>147</v>
      </c>
      <c r="H376" t="s">
        <v>50</v>
      </c>
      <c r="I376" s="2" t="str">
        <f>_xlfn.XLOOKUP(H376,'Reference table'!$A$2:$A$87,'Reference table'!$B$2:$B$87)</f>
        <v>Grocery</v>
      </c>
      <c r="J376" t="s">
        <v>25</v>
      </c>
    </row>
    <row r="377" spans="1:10">
      <c r="A377" s="8">
        <v>44788</v>
      </c>
      <c r="B377" t="s">
        <v>361</v>
      </c>
      <c r="C377">
        <v>1</v>
      </c>
      <c r="D377" s="10">
        <v>0.85</v>
      </c>
      <c r="E377" s="9">
        <f t="shared" si="7"/>
        <v>0.85</v>
      </c>
      <c r="F377" t="s">
        <v>162</v>
      </c>
      <c r="G377" t="s">
        <v>147</v>
      </c>
      <c r="H377" t="s">
        <v>45</v>
      </c>
      <c r="I377" s="2" t="str">
        <f>_xlfn.XLOOKUP(H377,'Reference table'!$A$2:$A$87,'Reference table'!$B$2:$B$87)</f>
        <v>Grocery</v>
      </c>
      <c r="J377" t="s">
        <v>25</v>
      </c>
    </row>
    <row r="378" spans="1:10">
      <c r="A378" s="8">
        <v>44788</v>
      </c>
      <c r="B378" t="s">
        <v>362</v>
      </c>
      <c r="C378">
        <v>1</v>
      </c>
      <c r="D378" s="10">
        <v>1.75</v>
      </c>
      <c r="E378" s="9">
        <f t="shared" si="7"/>
        <v>1.75</v>
      </c>
      <c r="F378" t="s">
        <v>162</v>
      </c>
      <c r="G378" t="s">
        <v>147</v>
      </c>
      <c r="H378" t="s">
        <v>148</v>
      </c>
      <c r="I378" s="2" t="str">
        <f>_xlfn.XLOOKUP(H378,'Reference table'!$A$2:$A$87,'Reference table'!$B$2:$B$87)</f>
        <v>Household</v>
      </c>
      <c r="J378" t="s">
        <v>25</v>
      </c>
    </row>
    <row r="379" spans="1:10">
      <c r="A379" s="8">
        <v>44788</v>
      </c>
      <c r="B379" t="s">
        <v>357</v>
      </c>
      <c r="C379">
        <v>1</v>
      </c>
      <c r="D379" s="10">
        <v>4.5</v>
      </c>
      <c r="E379" s="9">
        <f t="shared" si="7"/>
        <v>4.5</v>
      </c>
      <c r="F379" t="s">
        <v>162</v>
      </c>
      <c r="G379" t="s">
        <v>185</v>
      </c>
      <c r="H379" t="s">
        <v>173</v>
      </c>
      <c r="I379" s="2" t="str">
        <f>_xlfn.XLOOKUP(H379,'Reference table'!$A$2:$A$87,'Reference table'!$B$2:$B$87)</f>
        <v>Household</v>
      </c>
      <c r="J379" t="s">
        <v>24</v>
      </c>
    </row>
    <row r="380" spans="1:10">
      <c r="A380" s="8">
        <v>44789</v>
      </c>
      <c r="B380" t="s">
        <v>469</v>
      </c>
      <c r="C380">
        <v>1</v>
      </c>
      <c r="D380" s="10">
        <v>12.5</v>
      </c>
      <c r="E380" s="9">
        <f t="shared" si="7"/>
        <v>12.5</v>
      </c>
      <c r="F380" t="s">
        <v>467</v>
      </c>
      <c r="G380" t="s">
        <v>470</v>
      </c>
      <c r="H380" t="s">
        <v>226</v>
      </c>
      <c r="I380" s="2" t="str">
        <f>_xlfn.XLOOKUP(H380,'Reference table'!$A$2:$A$87,'Reference table'!$B$2:$B$87)</f>
        <v>Household</v>
      </c>
      <c r="J380" t="s">
        <v>25</v>
      </c>
    </row>
    <row r="381" spans="1:10">
      <c r="A381" s="8">
        <v>44790</v>
      </c>
      <c r="B381" t="s">
        <v>363</v>
      </c>
      <c r="C381">
        <v>1</v>
      </c>
      <c r="D381" s="10">
        <v>3</v>
      </c>
      <c r="E381" s="9">
        <f t="shared" si="7"/>
        <v>3</v>
      </c>
      <c r="F381" t="s">
        <v>162</v>
      </c>
      <c r="G381" t="s">
        <v>185</v>
      </c>
      <c r="H381" t="s">
        <v>525</v>
      </c>
      <c r="I381" s="2" t="str">
        <f>_xlfn.XLOOKUP(H381,'Reference table'!$A$2:$A$87,'Reference table'!$B$2:$B$87)</f>
        <v>Household</v>
      </c>
      <c r="J381" t="s">
        <v>24</v>
      </c>
    </row>
    <row r="382" spans="1:10">
      <c r="A382" s="8">
        <v>44790</v>
      </c>
      <c r="B382" t="s">
        <v>364</v>
      </c>
      <c r="C382">
        <v>1</v>
      </c>
      <c r="D382" s="10">
        <v>0.75</v>
      </c>
      <c r="E382" s="9">
        <f t="shared" si="7"/>
        <v>0.75</v>
      </c>
      <c r="F382" t="s">
        <v>162</v>
      </c>
      <c r="G382" t="s">
        <v>185</v>
      </c>
      <c r="H382" t="s">
        <v>226</v>
      </c>
      <c r="I382" s="2" t="str">
        <f>_xlfn.XLOOKUP(H382,'Reference table'!$A$2:$A$87,'Reference table'!$B$2:$B$87)</f>
        <v>Household</v>
      </c>
      <c r="J382" t="s">
        <v>24</v>
      </c>
    </row>
    <row r="383" spans="1:10">
      <c r="A383" s="8">
        <v>44790</v>
      </c>
      <c r="B383" t="s">
        <v>365</v>
      </c>
      <c r="C383">
        <v>1</v>
      </c>
      <c r="D383" s="10">
        <v>0.79</v>
      </c>
      <c r="E383" s="9">
        <f t="shared" si="7"/>
        <v>0.79</v>
      </c>
      <c r="F383" t="s">
        <v>162</v>
      </c>
      <c r="G383" t="s">
        <v>36</v>
      </c>
      <c r="H383" t="s">
        <v>216</v>
      </c>
      <c r="I383" s="2" t="str">
        <f>_xlfn.XLOOKUP(H383,'Reference table'!$A$2:$A$87,'Reference table'!$B$2:$B$87)</f>
        <v>Grocery</v>
      </c>
      <c r="J383" t="s">
        <v>24</v>
      </c>
    </row>
    <row r="384" spans="1:10">
      <c r="A384" s="8">
        <v>44790</v>
      </c>
      <c r="B384" t="s">
        <v>254</v>
      </c>
      <c r="C384">
        <v>1</v>
      </c>
      <c r="D384" s="10">
        <v>0.32</v>
      </c>
      <c r="E384" s="9">
        <f t="shared" si="7"/>
        <v>0.32</v>
      </c>
      <c r="F384" t="s">
        <v>162</v>
      </c>
      <c r="G384" t="s">
        <v>36</v>
      </c>
      <c r="H384" t="s">
        <v>141</v>
      </c>
      <c r="I384" s="2" t="str">
        <f>_xlfn.XLOOKUP(H384,'Reference table'!$A$2:$A$87,'Reference table'!$B$2:$B$87)</f>
        <v>Grocery</v>
      </c>
      <c r="J384" t="s">
        <v>24</v>
      </c>
    </row>
    <row r="385" spans="1:10">
      <c r="A385" s="8">
        <v>44790</v>
      </c>
      <c r="B385" t="s">
        <v>366</v>
      </c>
      <c r="C385">
        <v>1</v>
      </c>
      <c r="D385" s="10">
        <v>0.59</v>
      </c>
      <c r="E385" s="9">
        <f t="shared" si="7"/>
        <v>0.59</v>
      </c>
      <c r="F385" t="s">
        <v>162</v>
      </c>
      <c r="G385" t="s">
        <v>36</v>
      </c>
      <c r="H385" t="s">
        <v>367</v>
      </c>
      <c r="I385" s="2" t="str">
        <f>_xlfn.XLOOKUP(H385,'Reference table'!$A$2:$A$87,'Reference table'!$B$2:$B$87)</f>
        <v>Grocery</v>
      </c>
      <c r="J385" t="s">
        <v>24</v>
      </c>
    </row>
    <row r="386" spans="1:10">
      <c r="A386" s="8">
        <v>44790</v>
      </c>
      <c r="B386" t="s">
        <v>368</v>
      </c>
      <c r="C386">
        <v>1</v>
      </c>
      <c r="D386" s="10">
        <v>1.69</v>
      </c>
      <c r="E386" s="9">
        <f t="shared" si="7"/>
        <v>1.69</v>
      </c>
      <c r="F386" t="s">
        <v>162</v>
      </c>
      <c r="G386" t="s">
        <v>36</v>
      </c>
      <c r="H386" t="s">
        <v>53</v>
      </c>
      <c r="I386" s="2" t="str">
        <f>_xlfn.XLOOKUP(H386,'Reference table'!$A$2:$A$87,'Reference table'!$B$2:$B$87)</f>
        <v>Grocery</v>
      </c>
      <c r="J386" t="s">
        <v>24</v>
      </c>
    </row>
    <row r="387" spans="1:10">
      <c r="A387" s="8">
        <v>44790</v>
      </c>
      <c r="B387" t="s">
        <v>86</v>
      </c>
      <c r="C387">
        <v>1</v>
      </c>
      <c r="D387" s="10">
        <v>0.5</v>
      </c>
      <c r="E387" s="9">
        <f t="shared" si="7"/>
        <v>0.5</v>
      </c>
      <c r="F387" t="s">
        <v>162</v>
      </c>
      <c r="G387" t="s">
        <v>36</v>
      </c>
      <c r="H387" t="s">
        <v>53</v>
      </c>
      <c r="I387" s="2" t="str">
        <f>_xlfn.XLOOKUP(H387,'Reference table'!$A$2:$A$87,'Reference table'!$B$2:$B$87)</f>
        <v>Grocery</v>
      </c>
      <c r="J387" t="s">
        <v>24</v>
      </c>
    </row>
    <row r="388" spans="1:10">
      <c r="A388" s="8">
        <v>44790</v>
      </c>
      <c r="B388" t="s">
        <v>81</v>
      </c>
      <c r="C388">
        <v>1</v>
      </c>
      <c r="D388" s="10">
        <v>0.53</v>
      </c>
      <c r="E388" s="9">
        <f t="shared" ref="E388:E451" si="8">C388*D388</f>
        <v>0.53</v>
      </c>
      <c r="F388" t="s">
        <v>162</v>
      </c>
      <c r="G388" t="s">
        <v>36</v>
      </c>
      <c r="H388" t="s">
        <v>51</v>
      </c>
      <c r="I388" s="2" t="str">
        <f>_xlfn.XLOOKUP(H388,'Reference table'!$A$2:$A$87,'Reference table'!$B$2:$B$87)</f>
        <v>Grocery</v>
      </c>
      <c r="J388" t="s">
        <v>24</v>
      </c>
    </row>
    <row r="389" spans="1:10">
      <c r="A389" s="8">
        <v>44790</v>
      </c>
      <c r="B389" t="s">
        <v>369</v>
      </c>
      <c r="C389">
        <v>1</v>
      </c>
      <c r="D389" s="10">
        <v>2.0499999999999998</v>
      </c>
      <c r="E389" s="9">
        <f t="shared" si="8"/>
        <v>2.0499999999999998</v>
      </c>
      <c r="F389" t="s">
        <v>162</v>
      </c>
      <c r="G389" t="s">
        <v>147</v>
      </c>
      <c r="H389" t="s">
        <v>45</v>
      </c>
      <c r="I389" s="2" t="str">
        <f>_xlfn.XLOOKUP(H389,'Reference table'!$A$2:$A$87,'Reference table'!$B$2:$B$87)</f>
        <v>Grocery</v>
      </c>
      <c r="J389" t="s">
        <v>25</v>
      </c>
    </row>
    <row r="390" spans="1:10">
      <c r="A390" s="8">
        <v>44790</v>
      </c>
      <c r="B390" t="s">
        <v>370</v>
      </c>
      <c r="C390">
        <v>1</v>
      </c>
      <c r="D390" s="10">
        <v>2</v>
      </c>
      <c r="E390" s="9">
        <f t="shared" si="8"/>
        <v>2</v>
      </c>
      <c r="F390" t="s">
        <v>162</v>
      </c>
      <c r="G390" t="s">
        <v>147</v>
      </c>
      <c r="H390" t="s">
        <v>226</v>
      </c>
      <c r="I390" s="2" t="str">
        <f>_xlfn.XLOOKUP(H390,'Reference table'!$A$2:$A$87,'Reference table'!$B$2:$B$87)</f>
        <v>Household</v>
      </c>
      <c r="J390" t="s">
        <v>25</v>
      </c>
    </row>
    <row r="391" spans="1:10">
      <c r="A391" s="8">
        <v>44790</v>
      </c>
      <c r="B391" t="s">
        <v>371</v>
      </c>
      <c r="C391">
        <v>1</v>
      </c>
      <c r="D391" s="10">
        <v>3.5</v>
      </c>
      <c r="E391" s="9">
        <f t="shared" si="8"/>
        <v>3.5</v>
      </c>
      <c r="F391" t="s">
        <v>162</v>
      </c>
      <c r="G391" t="s">
        <v>147</v>
      </c>
      <c r="H391" t="s">
        <v>367</v>
      </c>
      <c r="I391" s="2" t="str">
        <f>_xlfn.XLOOKUP(H391,'Reference table'!$A$2:$A$87,'Reference table'!$B$2:$B$87)</f>
        <v>Grocery</v>
      </c>
      <c r="J391" t="s">
        <v>25</v>
      </c>
    </row>
    <row r="392" spans="1:10">
      <c r="A392" s="8">
        <v>44790</v>
      </c>
      <c r="B392" t="s">
        <v>372</v>
      </c>
      <c r="C392">
        <v>1</v>
      </c>
      <c r="D392" s="10">
        <v>2</v>
      </c>
      <c r="E392" s="9">
        <f t="shared" si="8"/>
        <v>2</v>
      </c>
      <c r="F392" t="s">
        <v>162</v>
      </c>
      <c r="G392" t="s">
        <v>147</v>
      </c>
      <c r="H392" t="s">
        <v>226</v>
      </c>
      <c r="I392" s="2" t="str">
        <f>_xlfn.XLOOKUP(H392,'Reference table'!$A$2:$A$87,'Reference table'!$B$2:$B$87)</f>
        <v>Household</v>
      </c>
      <c r="J392" t="s">
        <v>25</v>
      </c>
    </row>
    <row r="393" spans="1:10">
      <c r="A393" s="8">
        <v>44790</v>
      </c>
      <c r="B393" t="s">
        <v>373</v>
      </c>
      <c r="C393">
        <v>1</v>
      </c>
      <c r="D393" s="10">
        <v>1.5</v>
      </c>
      <c r="E393" s="9">
        <f t="shared" si="8"/>
        <v>1.5</v>
      </c>
      <c r="F393" t="s">
        <v>162</v>
      </c>
      <c r="G393" t="s">
        <v>147</v>
      </c>
      <c r="H393" t="s">
        <v>367</v>
      </c>
      <c r="I393" s="2" t="str">
        <f>_xlfn.XLOOKUP(H393,'Reference table'!$A$2:$A$87,'Reference table'!$B$2:$B$87)</f>
        <v>Grocery</v>
      </c>
      <c r="J393" t="s">
        <v>25</v>
      </c>
    </row>
    <row r="394" spans="1:10">
      <c r="A394" s="8">
        <v>44790</v>
      </c>
      <c r="B394" t="s">
        <v>375</v>
      </c>
      <c r="C394">
        <v>1</v>
      </c>
      <c r="D394" s="10">
        <v>0.79</v>
      </c>
      <c r="E394" s="9">
        <f t="shared" si="8"/>
        <v>0.79</v>
      </c>
      <c r="F394" t="s">
        <v>162</v>
      </c>
      <c r="G394" t="s">
        <v>147</v>
      </c>
      <c r="H394" t="s">
        <v>219</v>
      </c>
      <c r="I394" s="2" t="str">
        <f>_xlfn.XLOOKUP(H394,'Reference table'!$A$2:$A$87,'Reference table'!$B$2:$B$87)</f>
        <v>Grocery</v>
      </c>
      <c r="J394" t="s">
        <v>25</v>
      </c>
    </row>
    <row r="395" spans="1:10">
      <c r="A395" s="8">
        <v>44790</v>
      </c>
      <c r="B395" t="s">
        <v>376</v>
      </c>
      <c r="C395">
        <v>1</v>
      </c>
      <c r="D395" s="10">
        <v>1.2</v>
      </c>
      <c r="E395" s="9">
        <f t="shared" si="8"/>
        <v>1.2</v>
      </c>
      <c r="F395" t="s">
        <v>162</v>
      </c>
      <c r="G395" t="s">
        <v>147</v>
      </c>
      <c r="H395" t="s">
        <v>367</v>
      </c>
      <c r="I395" s="2" t="str">
        <f>_xlfn.XLOOKUP(H395,'Reference table'!$A$2:$A$87,'Reference table'!$B$2:$B$87)</f>
        <v>Grocery</v>
      </c>
      <c r="J395" t="s">
        <v>25</v>
      </c>
    </row>
    <row r="396" spans="1:10">
      <c r="A396" s="8">
        <v>44790</v>
      </c>
      <c r="B396" t="s">
        <v>377</v>
      </c>
      <c r="C396">
        <v>2</v>
      </c>
      <c r="D396" s="10">
        <v>0.45</v>
      </c>
      <c r="E396" s="9">
        <f t="shared" si="8"/>
        <v>0.9</v>
      </c>
      <c r="F396" t="s">
        <v>162</v>
      </c>
      <c r="G396" t="s">
        <v>147</v>
      </c>
      <c r="H396" t="s">
        <v>216</v>
      </c>
      <c r="I396" s="2" t="str">
        <f>_xlfn.XLOOKUP(H396,'Reference table'!$A$2:$A$87,'Reference table'!$B$2:$B$87)</f>
        <v>Grocery</v>
      </c>
      <c r="J396" t="s">
        <v>25</v>
      </c>
    </row>
    <row r="397" spans="1:10">
      <c r="A397" s="8">
        <v>44790</v>
      </c>
      <c r="B397" t="s">
        <v>378</v>
      </c>
      <c r="C397">
        <v>1</v>
      </c>
      <c r="D397" s="10">
        <v>1</v>
      </c>
      <c r="E397" s="9">
        <f t="shared" si="8"/>
        <v>1</v>
      </c>
      <c r="F397" t="s">
        <v>162</v>
      </c>
      <c r="G397" t="s">
        <v>147</v>
      </c>
      <c r="H397" t="s">
        <v>45</v>
      </c>
      <c r="I397" s="2" t="str">
        <f>_xlfn.XLOOKUP(H397,'Reference table'!$A$2:$A$87,'Reference table'!$B$2:$B$87)</f>
        <v>Grocery</v>
      </c>
      <c r="J397" t="s">
        <v>25</v>
      </c>
    </row>
    <row r="398" spans="1:10">
      <c r="A398" s="8">
        <v>44790</v>
      </c>
      <c r="B398" t="s">
        <v>379</v>
      </c>
      <c r="C398">
        <v>1</v>
      </c>
      <c r="D398" s="10">
        <v>1.9</v>
      </c>
      <c r="E398" s="9">
        <f t="shared" si="8"/>
        <v>1.9</v>
      </c>
      <c r="F398" t="s">
        <v>162</v>
      </c>
      <c r="G398" t="s">
        <v>147</v>
      </c>
      <c r="H398" t="s">
        <v>45</v>
      </c>
      <c r="I398" s="2" t="str">
        <f>_xlfn.XLOOKUP(H398,'Reference table'!$A$2:$A$87,'Reference table'!$B$2:$B$87)</f>
        <v>Grocery</v>
      </c>
      <c r="J398" t="s">
        <v>25</v>
      </c>
    </row>
    <row r="399" spans="1:10">
      <c r="A399" s="8">
        <v>44790</v>
      </c>
      <c r="B399" t="s">
        <v>380</v>
      </c>
      <c r="C399">
        <v>1</v>
      </c>
      <c r="D399" s="10">
        <v>1.25</v>
      </c>
      <c r="E399" s="9">
        <f t="shared" si="8"/>
        <v>1.25</v>
      </c>
      <c r="F399" t="s">
        <v>162</v>
      </c>
      <c r="G399" t="s">
        <v>147</v>
      </c>
      <c r="H399" t="s">
        <v>367</v>
      </c>
      <c r="I399" s="2" t="str">
        <f>_xlfn.XLOOKUP(H399,'Reference table'!$A$2:$A$87,'Reference table'!$B$2:$B$87)</f>
        <v>Grocery</v>
      </c>
      <c r="J399" t="s">
        <v>25</v>
      </c>
    </row>
    <row r="400" spans="1:10">
      <c r="A400" s="8">
        <v>44790</v>
      </c>
      <c r="B400" t="s">
        <v>16</v>
      </c>
      <c r="C400">
        <v>1</v>
      </c>
      <c r="D400" s="10">
        <v>0.02</v>
      </c>
      <c r="E400" s="9">
        <f t="shared" si="8"/>
        <v>0.02</v>
      </c>
      <c r="F400" t="s">
        <v>162</v>
      </c>
      <c r="G400" t="s">
        <v>147</v>
      </c>
      <c r="H400" t="s">
        <v>51</v>
      </c>
      <c r="I400" s="2" t="str">
        <f>_xlfn.XLOOKUP(H400,'Reference table'!$A$2:$A$87,'Reference table'!$B$2:$B$87)</f>
        <v>Grocery</v>
      </c>
      <c r="J400" t="s">
        <v>25</v>
      </c>
    </row>
    <row r="401" spans="1:10">
      <c r="A401" s="8">
        <v>44790</v>
      </c>
      <c r="B401" t="s">
        <v>374</v>
      </c>
      <c r="C401">
        <v>1</v>
      </c>
      <c r="D401" s="10">
        <v>10</v>
      </c>
      <c r="E401" s="9">
        <f t="shared" si="8"/>
        <v>10</v>
      </c>
      <c r="F401" t="s">
        <v>162</v>
      </c>
      <c r="G401" t="s">
        <v>147</v>
      </c>
      <c r="H401" t="s">
        <v>367</v>
      </c>
      <c r="I401" s="2" t="str">
        <f>_xlfn.XLOOKUP(H401,'Reference table'!$A$2:$A$87,'Reference table'!$B$2:$B$87)</f>
        <v>Grocery</v>
      </c>
      <c r="J401" t="s">
        <v>25</v>
      </c>
    </row>
    <row r="402" spans="1:10">
      <c r="A402" s="8">
        <v>44790</v>
      </c>
      <c r="B402" t="s">
        <v>381</v>
      </c>
      <c r="C402">
        <v>1</v>
      </c>
      <c r="D402" s="10">
        <v>0.57999999999999996</v>
      </c>
      <c r="E402" s="9">
        <f t="shared" si="8"/>
        <v>0.57999999999999996</v>
      </c>
      <c r="F402" t="s">
        <v>162</v>
      </c>
      <c r="G402" t="s">
        <v>147</v>
      </c>
      <c r="H402" t="s">
        <v>51</v>
      </c>
      <c r="I402" s="2" t="str">
        <f>_xlfn.XLOOKUP(H402,'Reference table'!$A$2:$A$87,'Reference table'!$B$2:$B$87)</f>
        <v>Grocery</v>
      </c>
      <c r="J402" t="s">
        <v>25</v>
      </c>
    </row>
    <row r="403" spans="1:10">
      <c r="A403" s="8">
        <v>44790</v>
      </c>
      <c r="B403" t="s">
        <v>463</v>
      </c>
      <c r="C403">
        <v>1</v>
      </c>
      <c r="D403" s="10">
        <v>2.4900000000000002</v>
      </c>
      <c r="E403" s="9">
        <f t="shared" si="8"/>
        <v>2.4900000000000002</v>
      </c>
      <c r="F403" t="s">
        <v>162</v>
      </c>
      <c r="G403" t="s">
        <v>290</v>
      </c>
      <c r="H403" t="s">
        <v>173</v>
      </c>
      <c r="I403" s="2" t="str">
        <f>_xlfn.XLOOKUP(H403,'Reference table'!$A$2:$A$87,'Reference table'!$B$2:$B$87)</f>
        <v>Household</v>
      </c>
      <c r="J403" t="s">
        <v>25</v>
      </c>
    </row>
    <row r="404" spans="1:10">
      <c r="A404" s="8">
        <v>44791</v>
      </c>
      <c r="B404" t="s">
        <v>383</v>
      </c>
      <c r="C404">
        <v>1</v>
      </c>
      <c r="D404" s="10">
        <v>2.99</v>
      </c>
      <c r="E404" s="9">
        <f t="shared" si="8"/>
        <v>2.99</v>
      </c>
      <c r="F404" t="s">
        <v>162</v>
      </c>
      <c r="G404" t="s">
        <v>36</v>
      </c>
      <c r="H404" t="s">
        <v>216</v>
      </c>
      <c r="I404" s="2" t="str">
        <f>_xlfn.XLOOKUP(H404,'Reference table'!$A$2:$A$87,'Reference table'!$B$2:$B$87)</f>
        <v>Grocery</v>
      </c>
      <c r="J404" t="s">
        <v>24</v>
      </c>
    </row>
    <row r="405" spans="1:10">
      <c r="A405" s="8">
        <v>44791</v>
      </c>
      <c r="B405" t="s">
        <v>197</v>
      </c>
      <c r="C405">
        <v>1</v>
      </c>
      <c r="D405" s="10">
        <v>0.39</v>
      </c>
      <c r="E405" s="9">
        <f t="shared" si="8"/>
        <v>0.39</v>
      </c>
      <c r="F405" t="s">
        <v>162</v>
      </c>
      <c r="G405" t="s">
        <v>36</v>
      </c>
      <c r="H405" t="s">
        <v>216</v>
      </c>
      <c r="I405" s="2" t="str">
        <f>_xlfn.XLOOKUP(H405,'Reference table'!$A$2:$A$87,'Reference table'!$B$2:$B$87)</f>
        <v>Grocery</v>
      </c>
      <c r="J405" t="s">
        <v>24</v>
      </c>
    </row>
    <row r="406" spans="1:10">
      <c r="A406" s="8">
        <v>44791</v>
      </c>
      <c r="B406" t="s">
        <v>384</v>
      </c>
      <c r="C406">
        <v>1</v>
      </c>
      <c r="D406" s="10">
        <v>0.69</v>
      </c>
      <c r="E406" s="9">
        <f t="shared" si="8"/>
        <v>0.69</v>
      </c>
      <c r="F406" t="s">
        <v>162</v>
      </c>
      <c r="G406" t="s">
        <v>36</v>
      </c>
      <c r="H406" t="s">
        <v>51</v>
      </c>
      <c r="I406" s="2" t="str">
        <f>_xlfn.XLOOKUP(H406,'Reference table'!$A$2:$A$87,'Reference table'!$B$2:$B$87)</f>
        <v>Grocery</v>
      </c>
      <c r="J406" t="s">
        <v>24</v>
      </c>
    </row>
    <row r="407" spans="1:10">
      <c r="A407" s="8">
        <v>44791</v>
      </c>
      <c r="B407" t="s">
        <v>382</v>
      </c>
      <c r="C407">
        <v>1</v>
      </c>
      <c r="D407" s="10">
        <v>1.1399999999999999</v>
      </c>
      <c r="E407" s="9">
        <f t="shared" si="8"/>
        <v>1.1399999999999999</v>
      </c>
      <c r="F407" t="s">
        <v>162</v>
      </c>
      <c r="G407" t="s">
        <v>36</v>
      </c>
      <c r="H407" t="s">
        <v>51</v>
      </c>
      <c r="I407" s="2" t="str">
        <f>_xlfn.XLOOKUP(H407,'Reference table'!$A$2:$A$87,'Reference table'!$B$2:$B$87)</f>
        <v>Grocery</v>
      </c>
      <c r="J407" t="s">
        <v>24</v>
      </c>
    </row>
    <row r="408" spans="1:10">
      <c r="A408" s="8">
        <v>44791</v>
      </c>
      <c r="B408" t="s">
        <v>16</v>
      </c>
      <c r="C408">
        <v>1</v>
      </c>
      <c r="D408" s="10">
        <v>0.24</v>
      </c>
      <c r="E408" s="9">
        <f t="shared" si="8"/>
        <v>0.24</v>
      </c>
      <c r="F408" t="s">
        <v>162</v>
      </c>
      <c r="G408" t="s">
        <v>36</v>
      </c>
      <c r="H408" t="s">
        <v>51</v>
      </c>
      <c r="I408" s="2" t="str">
        <f>_xlfn.XLOOKUP(H408,'Reference table'!$A$2:$A$87,'Reference table'!$B$2:$B$87)</f>
        <v>Grocery</v>
      </c>
      <c r="J408" t="s">
        <v>24</v>
      </c>
    </row>
    <row r="409" spans="1:10">
      <c r="A409" s="8">
        <v>44791</v>
      </c>
      <c r="B409" t="s">
        <v>385</v>
      </c>
      <c r="C409">
        <v>1</v>
      </c>
      <c r="D409" s="10">
        <v>1.25</v>
      </c>
      <c r="E409" s="9">
        <f t="shared" si="8"/>
        <v>1.25</v>
      </c>
      <c r="F409" t="s">
        <v>162</v>
      </c>
      <c r="G409" t="s">
        <v>36</v>
      </c>
      <c r="H409" t="s">
        <v>50</v>
      </c>
      <c r="I409" s="2" t="str">
        <f>_xlfn.XLOOKUP(H409,'Reference table'!$A$2:$A$87,'Reference table'!$B$2:$B$87)</f>
        <v>Grocery</v>
      </c>
      <c r="J409" t="s">
        <v>24</v>
      </c>
    </row>
    <row r="410" spans="1:10">
      <c r="A410" s="8">
        <v>44791</v>
      </c>
      <c r="B410" t="s">
        <v>386</v>
      </c>
      <c r="C410">
        <v>1</v>
      </c>
      <c r="D410" s="10">
        <v>1.25</v>
      </c>
      <c r="E410" s="9">
        <f t="shared" si="8"/>
        <v>1.25</v>
      </c>
      <c r="F410" t="s">
        <v>162</v>
      </c>
      <c r="G410" t="s">
        <v>36</v>
      </c>
      <c r="H410" t="s">
        <v>216</v>
      </c>
      <c r="I410" s="2" t="str">
        <f>_xlfn.XLOOKUP(H410,'Reference table'!$A$2:$A$87,'Reference table'!$B$2:$B$87)</f>
        <v>Grocery</v>
      </c>
      <c r="J410" t="s">
        <v>24</v>
      </c>
    </row>
    <row r="411" spans="1:10">
      <c r="A411" s="8">
        <v>44791</v>
      </c>
      <c r="B411" t="s">
        <v>387</v>
      </c>
      <c r="C411">
        <v>1</v>
      </c>
      <c r="D411" s="10">
        <v>3.59</v>
      </c>
      <c r="E411" s="9">
        <f t="shared" si="8"/>
        <v>3.59</v>
      </c>
      <c r="F411" t="s">
        <v>162</v>
      </c>
      <c r="G411" t="s">
        <v>36</v>
      </c>
      <c r="H411" t="s">
        <v>216</v>
      </c>
      <c r="I411" s="2" t="str">
        <f>_xlfn.XLOOKUP(H411,'Reference table'!$A$2:$A$87,'Reference table'!$B$2:$B$87)</f>
        <v>Grocery</v>
      </c>
      <c r="J411" t="s">
        <v>24</v>
      </c>
    </row>
    <row r="412" spans="1:10">
      <c r="A412" s="8">
        <v>44791</v>
      </c>
      <c r="B412" t="s">
        <v>356</v>
      </c>
      <c r="C412">
        <v>1</v>
      </c>
      <c r="D412" s="10">
        <v>0.49</v>
      </c>
      <c r="E412" s="9">
        <f t="shared" si="8"/>
        <v>0.49</v>
      </c>
      <c r="F412" t="s">
        <v>162</v>
      </c>
      <c r="G412" t="s">
        <v>36</v>
      </c>
      <c r="H412" t="s">
        <v>51</v>
      </c>
      <c r="I412" s="2" t="str">
        <f>_xlfn.XLOOKUP(H412,'Reference table'!$A$2:$A$87,'Reference table'!$B$2:$B$87)</f>
        <v>Grocery</v>
      </c>
      <c r="J412" t="s">
        <v>24</v>
      </c>
    </row>
    <row r="413" spans="1:10">
      <c r="A413" s="8">
        <v>44792</v>
      </c>
      <c r="B413" t="s">
        <v>388</v>
      </c>
      <c r="C413">
        <v>1</v>
      </c>
      <c r="D413" s="10">
        <v>3.5</v>
      </c>
      <c r="E413" s="9">
        <f t="shared" si="8"/>
        <v>3.5</v>
      </c>
      <c r="F413" t="s">
        <v>162</v>
      </c>
      <c r="G413" t="s">
        <v>147</v>
      </c>
      <c r="H413" t="s">
        <v>525</v>
      </c>
      <c r="I413" s="2" t="str">
        <f>_xlfn.XLOOKUP(H413,'Reference table'!$A$2:$A$87,'Reference table'!$B$2:$B$87)</f>
        <v>Household</v>
      </c>
      <c r="J413" t="s">
        <v>24</v>
      </c>
    </row>
    <row r="414" spans="1:10">
      <c r="A414" s="8">
        <v>44792</v>
      </c>
      <c r="B414" t="s">
        <v>389</v>
      </c>
      <c r="C414">
        <v>1</v>
      </c>
      <c r="D414" s="10">
        <v>7.27</v>
      </c>
      <c r="E414" s="9">
        <f t="shared" si="8"/>
        <v>7.27</v>
      </c>
      <c r="F414" t="s">
        <v>162</v>
      </c>
      <c r="G414" t="s">
        <v>39</v>
      </c>
      <c r="H414" t="s">
        <v>49</v>
      </c>
      <c r="I414" s="2" t="str">
        <f>_xlfn.XLOOKUP(H414,'Reference table'!$A$2:$A$87,'Reference table'!$B$2:$B$87)</f>
        <v>Grocery</v>
      </c>
      <c r="J414" t="s">
        <v>24</v>
      </c>
    </row>
    <row r="415" spans="1:10">
      <c r="A415" s="8">
        <v>44792</v>
      </c>
      <c r="B415" t="s">
        <v>390</v>
      </c>
      <c r="C415">
        <v>1</v>
      </c>
      <c r="D415" s="10">
        <v>49</v>
      </c>
      <c r="E415" s="9">
        <f t="shared" si="8"/>
        <v>49</v>
      </c>
      <c r="F415" t="s">
        <v>391</v>
      </c>
      <c r="G415" t="s">
        <v>38</v>
      </c>
      <c r="H415" t="s">
        <v>390</v>
      </c>
      <c r="I415" s="2" t="str">
        <f>_xlfn.XLOOKUP(H415,'Reference table'!$A$2:$A$87,'Reference table'!$B$2:$B$87)</f>
        <v>Dinning</v>
      </c>
      <c r="J415" t="s">
        <v>24</v>
      </c>
    </row>
    <row r="416" spans="1:10">
      <c r="A416" s="8">
        <v>44792</v>
      </c>
      <c r="B416" t="s">
        <v>731</v>
      </c>
      <c r="C416">
        <v>1</v>
      </c>
      <c r="D416" s="10">
        <v>31</v>
      </c>
      <c r="E416" s="9">
        <f t="shared" si="8"/>
        <v>31</v>
      </c>
      <c r="F416" t="s">
        <v>162</v>
      </c>
      <c r="G416" t="s">
        <v>732</v>
      </c>
      <c r="H416" t="s">
        <v>733</v>
      </c>
      <c r="I416" s="2" t="str">
        <f>_xlfn.XLOOKUP(H416,'Reference table'!$A$2:$A$87,'Reference table'!$B$2:$B$87)</f>
        <v>Others</v>
      </c>
      <c r="J416" t="s">
        <v>24</v>
      </c>
    </row>
    <row r="417" spans="1:10">
      <c r="A417" s="8">
        <v>44794</v>
      </c>
      <c r="B417" t="s">
        <v>23</v>
      </c>
      <c r="C417">
        <v>1</v>
      </c>
      <c r="D417" s="10">
        <v>3.3</v>
      </c>
      <c r="E417" s="9">
        <f t="shared" si="8"/>
        <v>3.3</v>
      </c>
      <c r="F417" t="s">
        <v>162</v>
      </c>
      <c r="G417" t="s">
        <v>522</v>
      </c>
      <c r="H417" t="s">
        <v>23</v>
      </c>
      <c r="I417" s="2" t="str">
        <f>_xlfn.XLOOKUP(H417,'Reference table'!$A$2:$A$87,'Reference table'!$B$2:$B$87)</f>
        <v>Transportation</v>
      </c>
      <c r="J417" t="s">
        <v>24</v>
      </c>
    </row>
    <row r="418" spans="1:10">
      <c r="A418" s="8">
        <v>44794</v>
      </c>
      <c r="B418" t="s">
        <v>23</v>
      </c>
      <c r="C418">
        <v>1</v>
      </c>
      <c r="D418" s="10">
        <v>3.3</v>
      </c>
      <c r="E418" s="9">
        <f t="shared" si="8"/>
        <v>3.3</v>
      </c>
      <c r="F418" t="s">
        <v>162</v>
      </c>
      <c r="G418" t="s">
        <v>522</v>
      </c>
      <c r="H418" t="s">
        <v>23</v>
      </c>
      <c r="I418" s="2" t="str">
        <f>_xlfn.XLOOKUP(H418,'Reference table'!$A$2:$A$87,'Reference table'!$B$2:$B$87)</f>
        <v>Transportation</v>
      </c>
      <c r="J418" t="s">
        <v>25</v>
      </c>
    </row>
    <row r="419" spans="1:10">
      <c r="A419" s="8">
        <v>44794</v>
      </c>
      <c r="B419" t="s">
        <v>392</v>
      </c>
      <c r="C419">
        <v>1</v>
      </c>
      <c r="D419" s="10">
        <v>8</v>
      </c>
      <c r="E419" s="9">
        <f t="shared" si="8"/>
        <v>8</v>
      </c>
      <c r="F419" t="s">
        <v>163</v>
      </c>
      <c r="G419" t="s">
        <v>38</v>
      </c>
      <c r="H419" t="s">
        <v>173</v>
      </c>
      <c r="I419" s="2" t="str">
        <f>_xlfn.XLOOKUP(H419,'Reference table'!$A$2:$A$87,'Reference table'!$B$2:$B$87)</f>
        <v>Household</v>
      </c>
      <c r="J419" t="s">
        <v>24</v>
      </c>
    </row>
    <row r="420" spans="1:10">
      <c r="A420" s="8">
        <v>44794</v>
      </c>
      <c r="B420" t="s">
        <v>393</v>
      </c>
      <c r="C420">
        <v>1</v>
      </c>
      <c r="D420" s="10">
        <v>0.95</v>
      </c>
      <c r="E420" s="9">
        <f t="shared" si="8"/>
        <v>0.95</v>
      </c>
      <c r="F420" t="s">
        <v>162</v>
      </c>
      <c r="G420" t="s">
        <v>321</v>
      </c>
      <c r="H420" t="s">
        <v>45</v>
      </c>
      <c r="I420" s="2" t="str">
        <f>_xlfn.XLOOKUP(H420,'Reference table'!$A$2:$A$87,'Reference table'!$B$2:$B$87)</f>
        <v>Grocery</v>
      </c>
      <c r="J420" t="s">
        <v>24</v>
      </c>
    </row>
    <row r="421" spans="1:10">
      <c r="A421" s="8">
        <v>44794</v>
      </c>
      <c r="B421" t="s">
        <v>394</v>
      </c>
      <c r="C421">
        <v>1</v>
      </c>
      <c r="D421" s="10">
        <v>0.71</v>
      </c>
      <c r="E421" s="9">
        <f t="shared" si="8"/>
        <v>0.71</v>
      </c>
      <c r="F421" t="s">
        <v>162</v>
      </c>
      <c r="G421" t="s">
        <v>321</v>
      </c>
      <c r="H421" t="s">
        <v>51</v>
      </c>
      <c r="I421" s="2" t="str">
        <f>_xlfn.XLOOKUP(H421,'Reference table'!$A$2:$A$87,'Reference table'!$B$2:$B$87)</f>
        <v>Grocery</v>
      </c>
      <c r="J421" t="s">
        <v>24</v>
      </c>
    </row>
    <row r="422" spans="1:10">
      <c r="A422" s="8">
        <v>44794</v>
      </c>
      <c r="B422" t="s">
        <v>395</v>
      </c>
      <c r="C422">
        <v>1</v>
      </c>
      <c r="D422" s="10">
        <v>0.85</v>
      </c>
      <c r="E422" s="9">
        <f t="shared" si="8"/>
        <v>0.85</v>
      </c>
      <c r="F422" t="s">
        <v>162</v>
      </c>
      <c r="G422" t="s">
        <v>321</v>
      </c>
      <c r="H422" t="s">
        <v>53</v>
      </c>
      <c r="I422" s="2" t="str">
        <f>_xlfn.XLOOKUP(H422,'Reference table'!$A$2:$A$87,'Reference table'!$B$2:$B$87)</f>
        <v>Grocery</v>
      </c>
      <c r="J422" t="s">
        <v>24</v>
      </c>
    </row>
    <row r="423" spans="1:10">
      <c r="A423" s="8">
        <v>44794</v>
      </c>
      <c r="B423" t="s">
        <v>377</v>
      </c>
      <c r="C423">
        <v>1</v>
      </c>
      <c r="D423" s="10">
        <v>0.4</v>
      </c>
      <c r="E423" s="9">
        <f t="shared" si="8"/>
        <v>0.4</v>
      </c>
      <c r="F423" t="s">
        <v>162</v>
      </c>
      <c r="G423" t="s">
        <v>106</v>
      </c>
      <c r="H423" t="s">
        <v>216</v>
      </c>
      <c r="I423" s="2" t="str">
        <f>_xlfn.XLOOKUP(H423,'Reference table'!$A$2:$A$87,'Reference table'!$B$2:$B$87)</f>
        <v>Grocery</v>
      </c>
      <c r="J423" t="s">
        <v>25</v>
      </c>
    </row>
    <row r="424" spans="1:10">
      <c r="A424" s="8">
        <v>44794</v>
      </c>
      <c r="B424" t="s">
        <v>396</v>
      </c>
      <c r="C424">
        <v>1</v>
      </c>
      <c r="D424" s="10">
        <v>1.25</v>
      </c>
      <c r="E424" s="9">
        <f t="shared" si="8"/>
        <v>1.25</v>
      </c>
      <c r="F424" t="s">
        <v>162</v>
      </c>
      <c r="G424" t="s">
        <v>106</v>
      </c>
      <c r="H424" t="s">
        <v>141</v>
      </c>
      <c r="I424" s="2" t="str">
        <f>_xlfn.XLOOKUP(H424,'Reference table'!$A$2:$A$87,'Reference table'!$B$2:$B$87)</f>
        <v>Grocery</v>
      </c>
      <c r="J424" t="s">
        <v>25</v>
      </c>
    </row>
    <row r="425" spans="1:10">
      <c r="A425" s="8">
        <v>44794</v>
      </c>
      <c r="B425" t="s">
        <v>397</v>
      </c>
      <c r="C425">
        <v>1</v>
      </c>
      <c r="D425" s="10">
        <v>4</v>
      </c>
      <c r="E425" s="9">
        <f t="shared" si="8"/>
        <v>4</v>
      </c>
      <c r="F425" t="s">
        <v>162</v>
      </c>
      <c r="G425" t="s">
        <v>106</v>
      </c>
      <c r="H425" t="s">
        <v>216</v>
      </c>
      <c r="I425" s="2" t="str">
        <f>_xlfn.XLOOKUP(H425,'Reference table'!$A$2:$A$87,'Reference table'!$B$2:$B$87)</f>
        <v>Grocery</v>
      </c>
      <c r="J425" t="s">
        <v>25</v>
      </c>
    </row>
    <row r="426" spans="1:10">
      <c r="A426" s="8">
        <v>44795</v>
      </c>
      <c r="B426" t="s">
        <v>318</v>
      </c>
      <c r="C426">
        <v>1</v>
      </c>
      <c r="D426" s="10">
        <v>15.5</v>
      </c>
      <c r="E426" s="9">
        <f t="shared" si="8"/>
        <v>15.5</v>
      </c>
      <c r="F426" t="s">
        <v>162</v>
      </c>
      <c r="G426" t="s">
        <v>398</v>
      </c>
      <c r="H426" t="s">
        <v>318</v>
      </c>
      <c r="I426" s="2" t="str">
        <f>_xlfn.XLOOKUP(H426,'Reference table'!$A$2:$A$87,'Reference table'!$B$2:$B$87)</f>
        <v>Dinning</v>
      </c>
      <c r="J426" t="s">
        <v>24</v>
      </c>
    </row>
    <row r="427" spans="1:10">
      <c r="A427" s="8">
        <v>44795</v>
      </c>
      <c r="B427" t="s">
        <v>306</v>
      </c>
      <c r="C427">
        <v>1</v>
      </c>
      <c r="D427" s="10">
        <v>1.35</v>
      </c>
      <c r="E427" s="9">
        <f t="shared" si="8"/>
        <v>1.35</v>
      </c>
      <c r="F427" t="s">
        <v>162</v>
      </c>
      <c r="G427" t="s">
        <v>36</v>
      </c>
      <c r="H427" t="s">
        <v>45</v>
      </c>
      <c r="I427" s="2" t="str">
        <f>_xlfn.XLOOKUP(H427,'Reference table'!$A$2:$A$87,'Reference table'!$B$2:$B$87)</f>
        <v>Grocery</v>
      </c>
      <c r="J427" t="s">
        <v>25</v>
      </c>
    </row>
    <row r="428" spans="1:10">
      <c r="A428" s="8">
        <v>44795</v>
      </c>
      <c r="B428" t="s">
        <v>399</v>
      </c>
      <c r="C428">
        <v>1</v>
      </c>
      <c r="D428" s="10">
        <v>1.89</v>
      </c>
      <c r="E428" s="9">
        <f t="shared" si="8"/>
        <v>1.89</v>
      </c>
      <c r="F428" t="s">
        <v>162</v>
      </c>
      <c r="G428" t="s">
        <v>36</v>
      </c>
      <c r="H428" t="s">
        <v>52</v>
      </c>
      <c r="I428" s="2" t="str">
        <f>_xlfn.XLOOKUP(H428,'Reference table'!$A$2:$A$87,'Reference table'!$B$2:$B$87)</f>
        <v>Grocery</v>
      </c>
      <c r="J428" t="s">
        <v>25</v>
      </c>
    </row>
    <row r="429" spans="1:10">
      <c r="A429" s="8">
        <v>44795</v>
      </c>
      <c r="B429" t="s">
        <v>81</v>
      </c>
      <c r="C429">
        <v>1</v>
      </c>
      <c r="D429" s="10">
        <v>0.53</v>
      </c>
      <c r="E429" s="9">
        <f t="shared" si="8"/>
        <v>0.53</v>
      </c>
      <c r="F429" t="s">
        <v>162</v>
      </c>
      <c r="G429" t="s">
        <v>36</v>
      </c>
      <c r="H429" t="s">
        <v>51</v>
      </c>
      <c r="I429" s="2" t="str">
        <f>_xlfn.XLOOKUP(H429,'Reference table'!$A$2:$A$87,'Reference table'!$B$2:$B$87)</f>
        <v>Grocery</v>
      </c>
      <c r="J429" t="s">
        <v>25</v>
      </c>
    </row>
    <row r="430" spans="1:10">
      <c r="A430" s="8">
        <v>44795</v>
      </c>
      <c r="B430" t="s">
        <v>400</v>
      </c>
      <c r="C430">
        <v>1</v>
      </c>
      <c r="D430" s="10">
        <v>0.75</v>
      </c>
      <c r="E430" s="9">
        <f t="shared" si="8"/>
        <v>0.75</v>
      </c>
      <c r="F430" t="s">
        <v>162</v>
      </c>
      <c r="G430" t="s">
        <v>36</v>
      </c>
      <c r="H430" t="s">
        <v>273</v>
      </c>
      <c r="I430" s="2" t="str">
        <f>_xlfn.XLOOKUP(H430,'Reference table'!$A$2:$A$87,'Reference table'!$B$2:$B$87)</f>
        <v>Dinning</v>
      </c>
      <c r="J430" t="s">
        <v>25</v>
      </c>
    </row>
    <row r="431" spans="1:10">
      <c r="A431" s="8">
        <v>44795</v>
      </c>
      <c r="B431" t="s">
        <v>230</v>
      </c>
      <c r="C431">
        <v>1</v>
      </c>
      <c r="D431" s="10">
        <v>0.89</v>
      </c>
      <c r="E431" s="9">
        <f t="shared" si="8"/>
        <v>0.89</v>
      </c>
      <c r="F431" t="s">
        <v>162</v>
      </c>
      <c r="G431" t="s">
        <v>36</v>
      </c>
      <c r="H431" t="s">
        <v>51</v>
      </c>
      <c r="I431" s="2" t="str">
        <f>_xlfn.XLOOKUP(H431,'Reference table'!$A$2:$A$87,'Reference table'!$B$2:$B$87)</f>
        <v>Grocery</v>
      </c>
      <c r="J431" t="s">
        <v>25</v>
      </c>
    </row>
    <row r="432" spans="1:10">
      <c r="A432" s="8">
        <v>44795</v>
      </c>
      <c r="B432" t="s">
        <v>401</v>
      </c>
      <c r="C432">
        <v>1</v>
      </c>
      <c r="D432" s="10">
        <v>0.69</v>
      </c>
      <c r="E432" s="9">
        <f t="shared" si="8"/>
        <v>0.69</v>
      </c>
      <c r="F432" t="s">
        <v>162</v>
      </c>
      <c r="G432" t="s">
        <v>36</v>
      </c>
      <c r="H432" t="s">
        <v>51</v>
      </c>
      <c r="I432" s="2" t="str">
        <f>_xlfn.XLOOKUP(H432,'Reference table'!$A$2:$A$87,'Reference table'!$B$2:$B$87)</f>
        <v>Grocery</v>
      </c>
      <c r="J432" t="s">
        <v>25</v>
      </c>
    </row>
    <row r="433" spans="1:10">
      <c r="A433" s="8">
        <v>44795</v>
      </c>
      <c r="B433" t="s">
        <v>16</v>
      </c>
      <c r="C433">
        <v>1</v>
      </c>
      <c r="D433" s="10">
        <v>0.45</v>
      </c>
      <c r="E433" s="9">
        <f t="shared" si="8"/>
        <v>0.45</v>
      </c>
      <c r="F433" t="s">
        <v>162</v>
      </c>
      <c r="G433" t="s">
        <v>36</v>
      </c>
      <c r="H433" t="s">
        <v>51</v>
      </c>
      <c r="I433" s="2" t="str">
        <f>_xlfn.XLOOKUP(H433,'Reference table'!$A$2:$A$87,'Reference table'!$B$2:$B$87)</f>
        <v>Grocery</v>
      </c>
      <c r="J433" t="s">
        <v>25</v>
      </c>
    </row>
    <row r="434" spans="1:10">
      <c r="A434" s="8">
        <v>44795</v>
      </c>
      <c r="B434" t="s">
        <v>402</v>
      </c>
      <c r="C434">
        <v>1</v>
      </c>
      <c r="D434" s="10">
        <v>3.12</v>
      </c>
      <c r="E434" s="9">
        <f t="shared" si="8"/>
        <v>3.12</v>
      </c>
      <c r="F434" t="s">
        <v>162</v>
      </c>
      <c r="G434" t="s">
        <v>36</v>
      </c>
      <c r="H434" t="s">
        <v>52</v>
      </c>
      <c r="I434" s="2" t="str">
        <f>_xlfn.XLOOKUP(H434,'Reference table'!$A$2:$A$87,'Reference table'!$B$2:$B$87)</f>
        <v>Grocery</v>
      </c>
      <c r="J434" t="s">
        <v>25</v>
      </c>
    </row>
    <row r="435" spans="1:10">
      <c r="A435" s="8">
        <v>44795</v>
      </c>
      <c r="B435" t="s">
        <v>86</v>
      </c>
      <c r="C435">
        <v>1</v>
      </c>
      <c r="D435" s="10">
        <v>0.5</v>
      </c>
      <c r="E435" s="9">
        <f t="shared" si="8"/>
        <v>0.5</v>
      </c>
      <c r="F435" t="s">
        <v>162</v>
      </c>
      <c r="G435" t="s">
        <v>36</v>
      </c>
      <c r="H435" t="s">
        <v>53</v>
      </c>
      <c r="I435" s="2" t="str">
        <f>_xlfn.XLOOKUP(H435,'Reference table'!$A$2:$A$87,'Reference table'!$B$2:$B$87)</f>
        <v>Grocery</v>
      </c>
      <c r="J435" t="s">
        <v>25</v>
      </c>
    </row>
    <row r="436" spans="1:10">
      <c r="A436" s="8">
        <v>44795</v>
      </c>
      <c r="B436" t="s">
        <v>403</v>
      </c>
      <c r="C436">
        <v>1</v>
      </c>
      <c r="D436" s="10">
        <v>0.6</v>
      </c>
      <c r="E436" s="9">
        <f t="shared" si="8"/>
        <v>0.6</v>
      </c>
      <c r="F436" t="s">
        <v>162</v>
      </c>
      <c r="G436" t="s">
        <v>147</v>
      </c>
      <c r="H436" t="s">
        <v>45</v>
      </c>
      <c r="I436" s="2" t="str">
        <f>_xlfn.XLOOKUP(H436,'Reference table'!$A$2:$A$87,'Reference table'!$B$2:$B$87)</f>
        <v>Grocery</v>
      </c>
      <c r="J436" t="s">
        <v>25</v>
      </c>
    </row>
    <row r="437" spans="1:10">
      <c r="A437" s="8">
        <v>44795</v>
      </c>
      <c r="B437" t="s">
        <v>404</v>
      </c>
      <c r="C437">
        <v>1</v>
      </c>
      <c r="D437" s="10">
        <v>2.7</v>
      </c>
      <c r="E437" s="9">
        <f t="shared" si="8"/>
        <v>2.7</v>
      </c>
      <c r="F437" t="s">
        <v>162</v>
      </c>
      <c r="G437" t="s">
        <v>147</v>
      </c>
      <c r="H437" t="s">
        <v>281</v>
      </c>
      <c r="I437" s="2" t="str">
        <f>_xlfn.XLOOKUP(H437,'Reference table'!$A$2:$A$87,'Reference table'!$B$2:$B$87)</f>
        <v>Personal Care</v>
      </c>
      <c r="J437" t="s">
        <v>25</v>
      </c>
    </row>
    <row r="438" spans="1:10">
      <c r="A438" s="8">
        <v>44795</v>
      </c>
      <c r="B438" t="s">
        <v>406</v>
      </c>
      <c r="C438">
        <v>1</v>
      </c>
      <c r="D438" s="10">
        <v>1.3</v>
      </c>
      <c r="E438" s="9">
        <f t="shared" si="8"/>
        <v>1.3</v>
      </c>
      <c r="F438" t="s">
        <v>162</v>
      </c>
      <c r="G438" t="s">
        <v>147</v>
      </c>
      <c r="H438" t="s">
        <v>367</v>
      </c>
      <c r="I438" s="2" t="str">
        <f>_xlfn.XLOOKUP(H438,'Reference table'!$A$2:$A$87,'Reference table'!$B$2:$B$87)</f>
        <v>Grocery</v>
      </c>
      <c r="J438" t="s">
        <v>25</v>
      </c>
    </row>
    <row r="439" spans="1:10">
      <c r="A439" s="8">
        <v>44795</v>
      </c>
      <c r="B439" t="s">
        <v>407</v>
      </c>
      <c r="C439">
        <v>1</v>
      </c>
      <c r="D439" s="10">
        <v>2.5</v>
      </c>
      <c r="E439" s="9">
        <f t="shared" si="8"/>
        <v>2.5</v>
      </c>
      <c r="F439" t="s">
        <v>162</v>
      </c>
      <c r="G439" t="s">
        <v>147</v>
      </c>
      <c r="H439" t="s">
        <v>148</v>
      </c>
      <c r="I439" s="2" t="str">
        <f>_xlfn.XLOOKUP(H439,'Reference table'!$A$2:$A$87,'Reference table'!$B$2:$B$87)</f>
        <v>Household</v>
      </c>
      <c r="J439" t="s">
        <v>25</v>
      </c>
    </row>
    <row r="440" spans="1:10">
      <c r="A440" s="8">
        <v>44795</v>
      </c>
      <c r="B440" t="s">
        <v>408</v>
      </c>
      <c r="C440">
        <v>1</v>
      </c>
      <c r="D440" s="10">
        <v>0.5</v>
      </c>
      <c r="E440" s="9">
        <f t="shared" si="8"/>
        <v>0.5</v>
      </c>
      <c r="F440" t="s">
        <v>162</v>
      </c>
      <c r="G440" t="s">
        <v>147</v>
      </c>
      <c r="H440" t="s">
        <v>148</v>
      </c>
      <c r="I440" s="2" t="str">
        <f>_xlfn.XLOOKUP(H440,'Reference table'!$A$2:$A$87,'Reference table'!$B$2:$B$87)</f>
        <v>Household</v>
      </c>
      <c r="J440" t="s">
        <v>25</v>
      </c>
    </row>
    <row r="441" spans="1:10">
      <c r="A441" s="8">
        <v>44796</v>
      </c>
      <c r="B441" t="s">
        <v>380</v>
      </c>
      <c r="C441">
        <v>1</v>
      </c>
      <c r="D441" s="10">
        <v>1.25</v>
      </c>
      <c r="E441" s="9">
        <f t="shared" si="8"/>
        <v>1.25</v>
      </c>
      <c r="F441" t="s">
        <v>162</v>
      </c>
      <c r="G441" t="s">
        <v>147</v>
      </c>
      <c r="H441" t="s">
        <v>367</v>
      </c>
      <c r="I441" s="2" t="str">
        <f>_xlfn.XLOOKUP(H441,'Reference table'!$A$2:$A$87,'Reference table'!$B$2:$B$87)</f>
        <v>Grocery</v>
      </c>
      <c r="J441" t="s">
        <v>25</v>
      </c>
    </row>
    <row r="442" spans="1:10">
      <c r="A442" s="8">
        <v>44796</v>
      </c>
      <c r="B442" t="s">
        <v>221</v>
      </c>
      <c r="C442">
        <v>1</v>
      </c>
      <c r="D442" s="10">
        <v>1.2</v>
      </c>
      <c r="E442" s="9">
        <f t="shared" si="8"/>
        <v>1.2</v>
      </c>
      <c r="F442" t="s">
        <v>162</v>
      </c>
      <c r="G442" t="s">
        <v>147</v>
      </c>
      <c r="H442" t="s">
        <v>53</v>
      </c>
      <c r="I442" s="2" t="str">
        <f>_xlfn.XLOOKUP(H442,'Reference table'!$A$2:$A$87,'Reference table'!$B$2:$B$87)</f>
        <v>Grocery</v>
      </c>
      <c r="J442" t="s">
        <v>25</v>
      </c>
    </row>
    <row r="443" spans="1:10">
      <c r="A443" s="8">
        <v>44796</v>
      </c>
      <c r="B443" t="s">
        <v>409</v>
      </c>
      <c r="C443">
        <v>1</v>
      </c>
      <c r="D443" s="10">
        <v>0.6</v>
      </c>
      <c r="E443" s="9">
        <f t="shared" si="8"/>
        <v>0.6</v>
      </c>
      <c r="F443" t="s">
        <v>162</v>
      </c>
      <c r="G443" t="s">
        <v>147</v>
      </c>
      <c r="H443" t="s">
        <v>45</v>
      </c>
      <c r="I443" s="2" t="str">
        <f>_xlfn.XLOOKUP(H443,'Reference table'!$A$2:$A$87,'Reference table'!$B$2:$B$87)</f>
        <v>Grocery</v>
      </c>
      <c r="J443" t="s">
        <v>25</v>
      </c>
    </row>
    <row r="444" spans="1:10">
      <c r="A444" s="8">
        <v>44796</v>
      </c>
      <c r="B444" t="s">
        <v>410</v>
      </c>
      <c r="C444">
        <v>1</v>
      </c>
      <c r="D444" s="10">
        <v>2.25</v>
      </c>
      <c r="E444" s="9">
        <f t="shared" si="8"/>
        <v>2.25</v>
      </c>
      <c r="F444" t="s">
        <v>162</v>
      </c>
      <c r="G444" t="s">
        <v>147</v>
      </c>
      <c r="H444" t="s">
        <v>367</v>
      </c>
      <c r="I444" s="2" t="str">
        <f>_xlfn.XLOOKUP(H444,'Reference table'!$A$2:$A$87,'Reference table'!$B$2:$B$87)</f>
        <v>Grocery</v>
      </c>
      <c r="J444" t="s">
        <v>25</v>
      </c>
    </row>
    <row r="445" spans="1:10">
      <c r="A445" s="8">
        <v>44796</v>
      </c>
      <c r="B445" t="s">
        <v>411</v>
      </c>
      <c r="C445">
        <v>1</v>
      </c>
      <c r="D445" s="10">
        <v>1.85</v>
      </c>
      <c r="E445" s="9">
        <f t="shared" si="8"/>
        <v>1.85</v>
      </c>
      <c r="F445" t="s">
        <v>162</v>
      </c>
      <c r="G445" t="s">
        <v>147</v>
      </c>
      <c r="H445" t="s">
        <v>219</v>
      </c>
      <c r="I445" s="2" t="str">
        <f>_xlfn.XLOOKUP(H445,'Reference table'!$A$2:$A$87,'Reference table'!$B$2:$B$87)</f>
        <v>Grocery</v>
      </c>
      <c r="J445" t="s">
        <v>25</v>
      </c>
    </row>
    <row r="446" spans="1:10">
      <c r="A446" s="8">
        <v>44796</v>
      </c>
      <c r="B446" t="s">
        <v>412</v>
      </c>
      <c r="C446">
        <v>1</v>
      </c>
      <c r="D446" s="10">
        <v>0.45</v>
      </c>
      <c r="E446" s="9">
        <f t="shared" si="8"/>
        <v>0.45</v>
      </c>
      <c r="F446" t="s">
        <v>162</v>
      </c>
      <c r="G446" t="s">
        <v>147</v>
      </c>
      <c r="H446" t="s">
        <v>51</v>
      </c>
      <c r="I446" s="2" t="str">
        <f>_xlfn.XLOOKUP(H446,'Reference table'!$A$2:$A$87,'Reference table'!$B$2:$B$87)</f>
        <v>Grocery</v>
      </c>
      <c r="J446" t="s">
        <v>25</v>
      </c>
    </row>
    <row r="447" spans="1:10">
      <c r="A447" s="8">
        <v>44797</v>
      </c>
      <c r="B447" t="s">
        <v>413</v>
      </c>
      <c r="C447">
        <v>1</v>
      </c>
      <c r="D447" s="10">
        <v>29.89</v>
      </c>
      <c r="E447" s="9">
        <f t="shared" si="8"/>
        <v>29.89</v>
      </c>
      <c r="F447" t="s">
        <v>162</v>
      </c>
      <c r="G447" t="s">
        <v>38</v>
      </c>
      <c r="H447" t="s">
        <v>487</v>
      </c>
      <c r="I447" s="2" t="str">
        <f>_xlfn.XLOOKUP(H447,'Reference table'!$A$2:$A$87,'Reference table'!$B$2:$B$87)</f>
        <v>Others</v>
      </c>
      <c r="J447" t="s">
        <v>25</v>
      </c>
    </row>
    <row r="448" spans="1:10">
      <c r="A448" s="8">
        <v>44797</v>
      </c>
      <c r="B448" t="s">
        <v>465</v>
      </c>
      <c r="C448">
        <v>1</v>
      </c>
      <c r="D448" s="10">
        <v>12.25</v>
      </c>
      <c r="E448" s="9">
        <f t="shared" si="8"/>
        <v>12.25</v>
      </c>
      <c r="F448" t="s">
        <v>162</v>
      </c>
      <c r="G448" t="s">
        <v>465</v>
      </c>
      <c r="H448" t="s">
        <v>535</v>
      </c>
      <c r="I448" s="2" t="str">
        <f>_xlfn.XLOOKUP(H448,'Reference table'!$A$2:$A$87,'Reference table'!$B$2:$B$87)</f>
        <v>Grocery</v>
      </c>
      <c r="J448" t="s">
        <v>25</v>
      </c>
    </row>
    <row r="449" spans="1:10">
      <c r="A449" s="8">
        <v>44797</v>
      </c>
      <c r="B449" t="s">
        <v>369</v>
      </c>
      <c r="C449">
        <v>1</v>
      </c>
      <c r="D449" s="10">
        <v>1.45</v>
      </c>
      <c r="E449" s="9">
        <f t="shared" si="8"/>
        <v>1.45</v>
      </c>
      <c r="F449" t="s">
        <v>162</v>
      </c>
      <c r="G449" t="s">
        <v>36</v>
      </c>
      <c r="H449" t="s">
        <v>45</v>
      </c>
      <c r="I449" s="2" t="str">
        <f>_xlfn.XLOOKUP(H449,'Reference table'!$A$2:$A$87,'Reference table'!$B$2:$B$87)</f>
        <v>Grocery</v>
      </c>
      <c r="J449" t="s">
        <v>24</v>
      </c>
    </row>
    <row r="450" spans="1:10">
      <c r="A450" s="8">
        <v>44797</v>
      </c>
      <c r="B450" t="s">
        <v>276</v>
      </c>
      <c r="C450">
        <v>1</v>
      </c>
      <c r="D450" s="10">
        <v>0.95</v>
      </c>
      <c r="E450" s="9">
        <f t="shared" si="8"/>
        <v>0.95</v>
      </c>
      <c r="F450" t="s">
        <v>162</v>
      </c>
      <c r="G450" t="s">
        <v>36</v>
      </c>
      <c r="H450" t="s">
        <v>509</v>
      </c>
      <c r="I450" s="2" t="str">
        <f>_xlfn.XLOOKUP(H450,'Reference table'!$A$2:$A$87,'Reference table'!$B$2:$B$87)</f>
        <v>Grocery</v>
      </c>
      <c r="J450" t="s">
        <v>24</v>
      </c>
    </row>
    <row r="451" spans="1:10">
      <c r="A451" s="8">
        <v>44797</v>
      </c>
      <c r="B451" t="s">
        <v>414</v>
      </c>
      <c r="C451">
        <v>1</v>
      </c>
      <c r="D451" s="10">
        <v>3</v>
      </c>
      <c r="E451" s="9">
        <f t="shared" si="8"/>
        <v>3</v>
      </c>
      <c r="F451" t="s">
        <v>162</v>
      </c>
      <c r="G451" t="s">
        <v>147</v>
      </c>
      <c r="H451" t="s">
        <v>141</v>
      </c>
      <c r="I451" s="2" t="str">
        <f>_xlfn.XLOOKUP(H451,'Reference table'!$A$2:$A$87,'Reference table'!$B$2:$B$87)</f>
        <v>Grocery</v>
      </c>
      <c r="J451" t="s">
        <v>24</v>
      </c>
    </row>
    <row r="452" spans="1:10">
      <c r="A452" s="8">
        <v>44797</v>
      </c>
      <c r="B452" t="s">
        <v>231</v>
      </c>
      <c r="C452">
        <v>1</v>
      </c>
      <c r="D452" s="10">
        <v>1.65</v>
      </c>
      <c r="E452" s="9">
        <f t="shared" ref="E452:E515" si="9">C452*D452</f>
        <v>1.65</v>
      </c>
      <c r="F452" t="s">
        <v>162</v>
      </c>
      <c r="G452" t="s">
        <v>147</v>
      </c>
      <c r="H452" t="s">
        <v>219</v>
      </c>
      <c r="I452" s="2" t="str">
        <f>_xlfn.XLOOKUP(H452,'Reference table'!$A$2:$A$87,'Reference table'!$B$2:$B$87)</f>
        <v>Grocery</v>
      </c>
      <c r="J452" t="s">
        <v>24</v>
      </c>
    </row>
    <row r="453" spans="1:10">
      <c r="A453" s="8">
        <v>44797</v>
      </c>
      <c r="B453" t="s">
        <v>415</v>
      </c>
      <c r="C453">
        <v>1</v>
      </c>
      <c r="D453" s="10">
        <v>3.09</v>
      </c>
      <c r="E453" s="9">
        <f t="shared" si="9"/>
        <v>3.09</v>
      </c>
      <c r="F453" t="s">
        <v>162</v>
      </c>
      <c r="G453" t="s">
        <v>39</v>
      </c>
      <c r="H453" t="s">
        <v>141</v>
      </c>
      <c r="I453" s="2" t="str">
        <f>_xlfn.XLOOKUP(H453,'Reference table'!$A$2:$A$87,'Reference table'!$B$2:$B$87)</f>
        <v>Grocery</v>
      </c>
      <c r="J453" t="s">
        <v>24</v>
      </c>
    </row>
    <row r="454" spans="1:10">
      <c r="A454" s="8">
        <v>44798</v>
      </c>
      <c r="B454" t="s">
        <v>93</v>
      </c>
      <c r="C454">
        <v>1</v>
      </c>
      <c r="D454" s="10">
        <v>10</v>
      </c>
      <c r="E454" s="9">
        <f t="shared" si="9"/>
        <v>10</v>
      </c>
      <c r="F454" t="s">
        <v>162</v>
      </c>
      <c r="G454" t="s">
        <v>94</v>
      </c>
      <c r="H454" t="s">
        <v>519</v>
      </c>
      <c r="I454" s="2" t="str">
        <f>_xlfn.XLOOKUP(H454,'Reference table'!$A$2:$A$87,'Reference table'!$B$2:$B$87)</f>
        <v>Utility</v>
      </c>
      <c r="J454" t="s">
        <v>25</v>
      </c>
    </row>
    <row r="455" spans="1:10">
      <c r="A455" s="8">
        <v>44798</v>
      </c>
      <c r="B455" t="s">
        <v>93</v>
      </c>
      <c r="C455">
        <v>1</v>
      </c>
      <c r="D455" s="10">
        <v>10</v>
      </c>
      <c r="E455" s="9">
        <f t="shared" si="9"/>
        <v>10</v>
      </c>
      <c r="F455" t="s">
        <v>162</v>
      </c>
      <c r="G455" t="s">
        <v>94</v>
      </c>
      <c r="H455" t="s">
        <v>519</v>
      </c>
      <c r="I455" s="2" t="str">
        <f>_xlfn.XLOOKUP(H455,'Reference table'!$A$2:$A$87,'Reference table'!$B$2:$B$87)</f>
        <v>Utility</v>
      </c>
      <c r="J455" t="s">
        <v>24</v>
      </c>
    </row>
    <row r="456" spans="1:10">
      <c r="A456" s="8">
        <v>44799</v>
      </c>
      <c r="B456" t="s">
        <v>89</v>
      </c>
      <c r="C456">
        <v>1</v>
      </c>
      <c r="D456" s="10">
        <v>15.5</v>
      </c>
      <c r="E456" s="9">
        <f t="shared" si="9"/>
        <v>15.5</v>
      </c>
      <c r="F456" t="s">
        <v>162</v>
      </c>
      <c r="G456" t="s">
        <v>416</v>
      </c>
      <c r="H456" t="s">
        <v>417</v>
      </c>
      <c r="I456" s="2" t="str">
        <f>_xlfn.XLOOKUP(H456,'Reference table'!$A$2:$A$87,'Reference table'!$B$2:$B$87)</f>
        <v>Others</v>
      </c>
      <c r="J456" t="s">
        <v>24</v>
      </c>
    </row>
    <row r="457" spans="1:10">
      <c r="A457" s="8">
        <v>44799</v>
      </c>
      <c r="B457" t="s">
        <v>89</v>
      </c>
      <c r="C457">
        <v>1</v>
      </c>
      <c r="D457" s="10">
        <v>18.5</v>
      </c>
      <c r="E457" s="9">
        <f t="shared" si="9"/>
        <v>18.5</v>
      </c>
      <c r="F457" t="s">
        <v>162</v>
      </c>
      <c r="G457" t="s">
        <v>38</v>
      </c>
      <c r="H457" t="s">
        <v>417</v>
      </c>
      <c r="I457" s="2" t="str">
        <f>_xlfn.XLOOKUP(H457,'Reference table'!$A$2:$A$87,'Reference table'!$B$2:$B$87)</f>
        <v>Others</v>
      </c>
      <c r="J457" t="s">
        <v>25</v>
      </c>
    </row>
    <row r="458" spans="1:10">
      <c r="A458" s="8">
        <v>44799</v>
      </c>
      <c r="B458" t="s">
        <v>418</v>
      </c>
      <c r="C458">
        <v>1</v>
      </c>
      <c r="D458" s="10">
        <v>1.2</v>
      </c>
      <c r="E458" s="9">
        <f t="shared" si="9"/>
        <v>1.2</v>
      </c>
      <c r="F458" t="s">
        <v>162</v>
      </c>
      <c r="G458" t="s">
        <v>36</v>
      </c>
      <c r="H458" t="s">
        <v>45</v>
      </c>
      <c r="I458" s="2" t="str">
        <f>_xlfn.XLOOKUP(H458,'Reference table'!$A$2:$A$87,'Reference table'!$B$2:$B$87)</f>
        <v>Grocery</v>
      </c>
      <c r="J458" t="s">
        <v>25</v>
      </c>
    </row>
    <row r="459" spans="1:10">
      <c r="A459" s="8">
        <v>44799</v>
      </c>
      <c r="B459" t="s">
        <v>419</v>
      </c>
      <c r="C459">
        <v>1</v>
      </c>
      <c r="D459" s="10">
        <v>1.89</v>
      </c>
      <c r="E459" s="9">
        <f t="shared" si="9"/>
        <v>1.89</v>
      </c>
      <c r="F459" t="s">
        <v>162</v>
      </c>
      <c r="G459" t="s">
        <v>36</v>
      </c>
      <c r="H459" t="s">
        <v>49</v>
      </c>
      <c r="I459" s="2" t="str">
        <f>_xlfn.XLOOKUP(H459,'Reference table'!$A$2:$A$87,'Reference table'!$B$2:$B$87)</f>
        <v>Grocery</v>
      </c>
      <c r="J459" t="s">
        <v>25</v>
      </c>
    </row>
    <row r="460" spans="1:10">
      <c r="A460" s="8">
        <v>44799</v>
      </c>
      <c r="B460" t="s">
        <v>420</v>
      </c>
      <c r="C460">
        <v>1</v>
      </c>
      <c r="D460" s="10">
        <v>1.0900000000000001</v>
      </c>
      <c r="E460" s="9">
        <f t="shared" si="9"/>
        <v>1.0900000000000001</v>
      </c>
      <c r="F460" t="s">
        <v>162</v>
      </c>
      <c r="G460" t="s">
        <v>36</v>
      </c>
      <c r="H460" t="s">
        <v>45</v>
      </c>
      <c r="I460" s="2" t="str">
        <f>_xlfn.XLOOKUP(H460,'Reference table'!$A$2:$A$87,'Reference table'!$B$2:$B$87)</f>
        <v>Grocery</v>
      </c>
      <c r="J460" t="s">
        <v>25</v>
      </c>
    </row>
    <row r="461" spans="1:10">
      <c r="A461" s="8">
        <v>44799</v>
      </c>
      <c r="B461" t="s">
        <v>323</v>
      </c>
      <c r="C461">
        <v>1</v>
      </c>
      <c r="D461" s="10">
        <v>1.99</v>
      </c>
      <c r="E461" s="9">
        <f t="shared" si="9"/>
        <v>1.99</v>
      </c>
      <c r="F461" t="s">
        <v>162</v>
      </c>
      <c r="G461" t="s">
        <v>36</v>
      </c>
      <c r="H461" t="s">
        <v>45</v>
      </c>
      <c r="I461" s="2" t="str">
        <f>_xlfn.XLOOKUP(H461,'Reference table'!$A$2:$A$87,'Reference table'!$B$2:$B$87)</f>
        <v>Grocery</v>
      </c>
      <c r="J461" t="s">
        <v>25</v>
      </c>
    </row>
    <row r="462" spans="1:10">
      <c r="A462" s="8">
        <v>44799</v>
      </c>
      <c r="B462" t="s">
        <v>421</v>
      </c>
      <c r="C462">
        <v>1</v>
      </c>
      <c r="D462" s="10">
        <v>0.31</v>
      </c>
      <c r="E462" s="9">
        <f t="shared" si="9"/>
        <v>0.31</v>
      </c>
      <c r="F462" t="s">
        <v>162</v>
      </c>
      <c r="G462" t="s">
        <v>36</v>
      </c>
      <c r="H462" t="s">
        <v>367</v>
      </c>
      <c r="I462" s="2" t="str">
        <f>_xlfn.XLOOKUP(H462,'Reference table'!$A$2:$A$87,'Reference table'!$B$2:$B$87)</f>
        <v>Grocery</v>
      </c>
      <c r="J462" t="s">
        <v>25</v>
      </c>
    </row>
    <row r="463" spans="1:10">
      <c r="A463" s="8">
        <v>44799</v>
      </c>
      <c r="B463" t="s">
        <v>359</v>
      </c>
      <c r="C463">
        <v>1</v>
      </c>
      <c r="D463" s="10">
        <v>0.89</v>
      </c>
      <c r="E463" s="9">
        <f t="shared" si="9"/>
        <v>0.89</v>
      </c>
      <c r="F463" t="s">
        <v>162</v>
      </c>
      <c r="G463" t="s">
        <v>36</v>
      </c>
      <c r="H463" t="s">
        <v>50</v>
      </c>
      <c r="I463" s="2" t="str">
        <f>_xlfn.XLOOKUP(H463,'Reference table'!$A$2:$A$87,'Reference table'!$B$2:$B$87)</f>
        <v>Grocery</v>
      </c>
      <c r="J463" t="s">
        <v>25</v>
      </c>
    </row>
    <row r="464" spans="1:10">
      <c r="A464" s="8">
        <v>44799</v>
      </c>
      <c r="B464" t="s">
        <v>13</v>
      </c>
      <c r="C464">
        <v>1</v>
      </c>
      <c r="D464" s="10">
        <v>0.85</v>
      </c>
      <c r="E464" s="9">
        <f t="shared" si="9"/>
        <v>0.85</v>
      </c>
      <c r="F464" t="s">
        <v>162</v>
      </c>
      <c r="G464" t="s">
        <v>36</v>
      </c>
      <c r="H464" t="s">
        <v>509</v>
      </c>
      <c r="I464" s="2" t="str">
        <f>_xlfn.XLOOKUP(H464,'Reference table'!$A$2:$A$87,'Reference table'!$B$2:$B$87)</f>
        <v>Grocery</v>
      </c>
      <c r="J464" t="s">
        <v>25</v>
      </c>
    </row>
    <row r="465" spans="1:10">
      <c r="A465" s="8">
        <v>44799</v>
      </c>
      <c r="B465" t="s">
        <v>422</v>
      </c>
      <c r="C465">
        <v>1</v>
      </c>
      <c r="D465" s="10">
        <v>0.49</v>
      </c>
      <c r="E465" s="9">
        <f t="shared" si="9"/>
        <v>0.49</v>
      </c>
      <c r="F465" t="s">
        <v>162</v>
      </c>
      <c r="G465" t="s">
        <v>36</v>
      </c>
      <c r="H465" t="s">
        <v>262</v>
      </c>
      <c r="I465" s="2" t="str">
        <f>_xlfn.XLOOKUP(H465,'Reference table'!$A$2:$A$87,'Reference table'!$B$2:$B$87)</f>
        <v>Grocery</v>
      </c>
      <c r="J465" t="s">
        <v>25</v>
      </c>
    </row>
    <row r="466" spans="1:10">
      <c r="A466" s="8">
        <v>44799</v>
      </c>
      <c r="B466" t="s">
        <v>423</v>
      </c>
      <c r="C466">
        <v>1</v>
      </c>
      <c r="D466" s="10">
        <v>2.25</v>
      </c>
      <c r="E466" s="9">
        <f t="shared" si="9"/>
        <v>2.25</v>
      </c>
      <c r="F466" t="s">
        <v>162</v>
      </c>
      <c r="G466" t="s">
        <v>185</v>
      </c>
      <c r="H466" t="s">
        <v>281</v>
      </c>
      <c r="I466" s="2" t="str">
        <f>_xlfn.XLOOKUP(H466,'Reference table'!$A$2:$A$87,'Reference table'!$B$2:$B$87)</f>
        <v>Personal Care</v>
      </c>
      <c r="J466" t="s">
        <v>25</v>
      </c>
    </row>
    <row r="467" spans="1:10">
      <c r="A467" s="8">
        <v>44799</v>
      </c>
      <c r="B467" t="s">
        <v>424</v>
      </c>
      <c r="C467">
        <v>1</v>
      </c>
      <c r="D467" s="10">
        <v>0.8</v>
      </c>
      <c r="E467" s="9">
        <f t="shared" si="9"/>
        <v>0.8</v>
      </c>
      <c r="F467" t="s">
        <v>162</v>
      </c>
      <c r="G467" t="s">
        <v>185</v>
      </c>
      <c r="H467" t="s">
        <v>367</v>
      </c>
      <c r="I467" s="2" t="str">
        <f>_xlfn.XLOOKUP(H467,'Reference table'!$A$2:$A$87,'Reference table'!$B$2:$B$87)</f>
        <v>Grocery</v>
      </c>
      <c r="J467" t="s">
        <v>25</v>
      </c>
    </row>
    <row r="468" spans="1:10">
      <c r="A468" s="8">
        <v>44800</v>
      </c>
      <c r="B468" t="s">
        <v>23</v>
      </c>
      <c r="C468">
        <v>1</v>
      </c>
      <c r="D468" s="10">
        <v>1.65</v>
      </c>
      <c r="E468" s="9">
        <f t="shared" si="9"/>
        <v>1.65</v>
      </c>
      <c r="F468" t="s">
        <v>162</v>
      </c>
      <c r="G468" t="s">
        <v>522</v>
      </c>
      <c r="H468" t="s">
        <v>23</v>
      </c>
      <c r="I468" s="2" t="str">
        <f>_xlfn.XLOOKUP(H468,'Reference table'!$A$2:$A$87,'Reference table'!$B$2:$B$87)</f>
        <v>Transportation</v>
      </c>
      <c r="J468" t="s">
        <v>24</v>
      </c>
    </row>
    <row r="469" spans="1:10">
      <c r="A469" s="8">
        <v>44800</v>
      </c>
      <c r="B469" t="s">
        <v>23</v>
      </c>
      <c r="C469">
        <v>1</v>
      </c>
      <c r="D469" s="10">
        <v>1.65</v>
      </c>
      <c r="E469" s="9">
        <f t="shared" si="9"/>
        <v>1.65</v>
      </c>
      <c r="F469" t="s">
        <v>162</v>
      </c>
      <c r="G469" t="s">
        <v>522</v>
      </c>
      <c r="H469" t="s">
        <v>23</v>
      </c>
      <c r="I469" s="2" t="str">
        <f>_xlfn.XLOOKUP(H469,'Reference table'!$A$2:$A$87,'Reference table'!$B$2:$B$87)</f>
        <v>Transportation</v>
      </c>
      <c r="J469" t="s">
        <v>25</v>
      </c>
    </row>
    <row r="470" spans="1:10">
      <c r="A470" s="8">
        <v>44800</v>
      </c>
      <c r="B470" t="s">
        <v>425</v>
      </c>
      <c r="C470">
        <v>1</v>
      </c>
      <c r="D470" s="10">
        <v>8.2200000000000006</v>
      </c>
      <c r="E470" s="9">
        <f t="shared" si="9"/>
        <v>8.2200000000000006</v>
      </c>
      <c r="F470" t="s">
        <v>162</v>
      </c>
      <c r="G470" t="s">
        <v>426</v>
      </c>
      <c r="H470" t="s">
        <v>512</v>
      </c>
      <c r="I470" s="2" t="str">
        <f>_xlfn.XLOOKUP(H470,'Reference table'!$A$2:$A$87,'Reference table'!$B$2:$B$87)</f>
        <v>Dinning</v>
      </c>
      <c r="J470" t="s">
        <v>25</v>
      </c>
    </row>
    <row r="471" spans="1:10">
      <c r="A471" s="8">
        <v>44800</v>
      </c>
      <c r="B471" t="s">
        <v>425</v>
      </c>
      <c r="C471">
        <v>1</v>
      </c>
      <c r="D471" s="10">
        <v>8.2200000000000006</v>
      </c>
      <c r="E471" s="9">
        <f t="shared" si="9"/>
        <v>8.2200000000000006</v>
      </c>
      <c r="F471" t="s">
        <v>162</v>
      </c>
      <c r="G471" t="s">
        <v>426</v>
      </c>
      <c r="H471" t="s">
        <v>512</v>
      </c>
      <c r="I471" s="2" t="str">
        <f>_xlfn.XLOOKUP(H471,'Reference table'!$A$2:$A$87,'Reference table'!$B$2:$B$87)</f>
        <v>Dinning</v>
      </c>
      <c r="J471" t="s">
        <v>24</v>
      </c>
    </row>
    <row r="472" spans="1:10">
      <c r="A472" s="8">
        <v>44800</v>
      </c>
      <c r="B472" t="s">
        <v>13</v>
      </c>
      <c r="C472">
        <v>3</v>
      </c>
      <c r="D472" s="10">
        <v>0.65</v>
      </c>
      <c r="E472" s="9">
        <f t="shared" si="9"/>
        <v>1.9500000000000002</v>
      </c>
      <c r="F472" t="s">
        <v>162</v>
      </c>
      <c r="G472" t="s">
        <v>427</v>
      </c>
      <c r="H472" t="s">
        <v>509</v>
      </c>
      <c r="I472" s="2" t="str">
        <f>_xlfn.XLOOKUP(H472,'Reference table'!$A$2:$A$87,'Reference table'!$B$2:$B$87)</f>
        <v>Grocery</v>
      </c>
      <c r="J472" t="s">
        <v>24</v>
      </c>
    </row>
    <row r="473" spans="1:10">
      <c r="A473" s="8">
        <v>44800</v>
      </c>
      <c r="B473" t="s">
        <v>428</v>
      </c>
      <c r="C473">
        <v>1</v>
      </c>
      <c r="D473" s="10">
        <v>2.1</v>
      </c>
      <c r="E473" s="9">
        <f t="shared" si="9"/>
        <v>2.1</v>
      </c>
      <c r="F473" t="s">
        <v>162</v>
      </c>
      <c r="G473" t="s">
        <v>427</v>
      </c>
      <c r="H473" t="s">
        <v>509</v>
      </c>
      <c r="I473" s="2" t="str">
        <f>_xlfn.XLOOKUP(H473,'Reference table'!$A$2:$A$87,'Reference table'!$B$2:$B$87)</f>
        <v>Grocery</v>
      </c>
      <c r="J473" t="s">
        <v>24</v>
      </c>
    </row>
    <row r="474" spans="1:10">
      <c r="A474" s="8">
        <v>44800</v>
      </c>
      <c r="B474" t="s">
        <v>67</v>
      </c>
      <c r="C474">
        <v>2</v>
      </c>
      <c r="D474" s="10">
        <v>2.0499999999999998</v>
      </c>
      <c r="E474" s="9">
        <f t="shared" si="9"/>
        <v>4.0999999999999996</v>
      </c>
      <c r="F474" t="s">
        <v>285</v>
      </c>
      <c r="G474" t="s">
        <v>522</v>
      </c>
      <c r="H474" t="s">
        <v>67</v>
      </c>
      <c r="I474" s="2" t="str">
        <f>_xlfn.XLOOKUP(H474,'Reference table'!$A$2:$A$87,'Reference table'!$B$2:$B$87)</f>
        <v>Transportation</v>
      </c>
      <c r="J474" t="s">
        <v>24</v>
      </c>
    </row>
    <row r="475" spans="1:10">
      <c r="A475" s="8">
        <v>44800</v>
      </c>
      <c r="B475" t="s">
        <v>67</v>
      </c>
      <c r="C475">
        <v>2</v>
      </c>
      <c r="D475" s="10">
        <v>2.0499999999999998</v>
      </c>
      <c r="E475" s="9">
        <f t="shared" si="9"/>
        <v>4.0999999999999996</v>
      </c>
      <c r="F475" t="s">
        <v>285</v>
      </c>
      <c r="G475" t="s">
        <v>522</v>
      </c>
      <c r="H475" t="s">
        <v>67</v>
      </c>
      <c r="I475" s="2" t="str">
        <f>_xlfn.XLOOKUP(H475,'Reference table'!$A$2:$A$87,'Reference table'!$B$2:$B$87)</f>
        <v>Transportation</v>
      </c>
      <c r="J475" t="s">
        <v>25</v>
      </c>
    </row>
    <row r="476" spans="1:10">
      <c r="A476" s="8">
        <v>44800</v>
      </c>
      <c r="B476" t="s">
        <v>429</v>
      </c>
      <c r="C476">
        <v>1</v>
      </c>
      <c r="D476" s="10">
        <v>7.5</v>
      </c>
      <c r="E476" s="9">
        <f t="shared" si="9"/>
        <v>7.5</v>
      </c>
      <c r="F476" t="s">
        <v>162</v>
      </c>
      <c r="G476" t="s">
        <v>431</v>
      </c>
      <c r="H476" t="s">
        <v>273</v>
      </c>
      <c r="I476" s="2" t="str">
        <f>_xlfn.XLOOKUP(H476,'Reference table'!$A$2:$A$87,'Reference table'!$B$2:$B$87)</f>
        <v>Dinning</v>
      </c>
      <c r="J476" t="s">
        <v>25</v>
      </c>
    </row>
    <row r="477" spans="1:10">
      <c r="A477" s="8">
        <v>44800</v>
      </c>
      <c r="B477" t="s">
        <v>26</v>
      </c>
      <c r="C477">
        <v>1</v>
      </c>
      <c r="D477" s="10">
        <v>4.7</v>
      </c>
      <c r="E477" s="9">
        <f t="shared" si="9"/>
        <v>4.7</v>
      </c>
      <c r="F477" t="s">
        <v>162</v>
      </c>
      <c r="G477" t="s">
        <v>430</v>
      </c>
      <c r="H477" t="s">
        <v>273</v>
      </c>
      <c r="I477" s="2" t="str">
        <f>_xlfn.XLOOKUP(H477,'Reference table'!$A$2:$A$87,'Reference table'!$B$2:$B$87)</f>
        <v>Dinning</v>
      </c>
      <c r="J477" t="s">
        <v>25</v>
      </c>
    </row>
    <row r="478" spans="1:10">
      <c r="A478" s="8">
        <v>44801</v>
      </c>
      <c r="B478" t="s">
        <v>67</v>
      </c>
      <c r="C478">
        <v>2</v>
      </c>
      <c r="D478" s="10">
        <v>2.0499999999999998</v>
      </c>
      <c r="E478" s="9">
        <f t="shared" si="9"/>
        <v>4.0999999999999996</v>
      </c>
      <c r="F478" t="s">
        <v>285</v>
      </c>
      <c r="G478" t="s">
        <v>522</v>
      </c>
      <c r="H478" t="s">
        <v>67</v>
      </c>
      <c r="I478" s="2" t="str">
        <f>_xlfn.XLOOKUP(H478,'Reference table'!$A$2:$A$87,'Reference table'!$B$2:$B$87)</f>
        <v>Transportation</v>
      </c>
      <c r="J478" t="s">
        <v>24</v>
      </c>
    </row>
    <row r="479" spans="1:10">
      <c r="A479" s="8">
        <v>44801</v>
      </c>
      <c r="B479" t="s">
        <v>67</v>
      </c>
      <c r="C479">
        <v>2</v>
      </c>
      <c r="D479" s="10">
        <v>2.0499999999999998</v>
      </c>
      <c r="E479" s="9">
        <f t="shared" si="9"/>
        <v>4.0999999999999996</v>
      </c>
      <c r="F479" t="s">
        <v>285</v>
      </c>
      <c r="G479" t="s">
        <v>522</v>
      </c>
      <c r="H479" t="s">
        <v>67</v>
      </c>
      <c r="I479" s="2" t="str">
        <f>_xlfn.XLOOKUP(H479,'Reference table'!$A$2:$A$87,'Reference table'!$B$2:$B$87)</f>
        <v>Transportation</v>
      </c>
      <c r="J479" t="s">
        <v>25</v>
      </c>
    </row>
    <row r="480" spans="1:10">
      <c r="A480" s="8">
        <v>44801</v>
      </c>
      <c r="B480" t="s">
        <v>432</v>
      </c>
      <c r="C480">
        <v>1</v>
      </c>
      <c r="D480" s="10">
        <v>9.5</v>
      </c>
      <c r="E480" s="9">
        <f t="shared" si="9"/>
        <v>9.5</v>
      </c>
      <c r="F480" t="s">
        <v>162</v>
      </c>
      <c r="G480" t="s">
        <v>433</v>
      </c>
      <c r="H480" t="s">
        <v>517</v>
      </c>
      <c r="I480" s="2" t="str">
        <f>_xlfn.XLOOKUP(H480,'Reference table'!$A$2:$A$87,'Reference table'!$B$2:$B$87)</f>
        <v>Dinning</v>
      </c>
      <c r="J480" t="s">
        <v>25</v>
      </c>
    </row>
    <row r="481" spans="1:10">
      <c r="A481" s="8">
        <v>44801</v>
      </c>
      <c r="B481" t="s">
        <v>167</v>
      </c>
      <c r="C481">
        <v>1</v>
      </c>
      <c r="D481" s="10">
        <v>1.5</v>
      </c>
      <c r="E481" s="9">
        <f t="shared" si="9"/>
        <v>1.5</v>
      </c>
      <c r="F481" t="s">
        <v>162</v>
      </c>
      <c r="G481" t="s">
        <v>106</v>
      </c>
      <c r="H481" t="s">
        <v>216</v>
      </c>
      <c r="I481" s="2" t="str">
        <f>_xlfn.XLOOKUP(H481,'Reference table'!$A$2:$A$87,'Reference table'!$B$2:$B$87)</f>
        <v>Grocery</v>
      </c>
      <c r="J481" t="s">
        <v>24</v>
      </c>
    </row>
    <row r="482" spans="1:10">
      <c r="A482" s="8">
        <v>44801</v>
      </c>
      <c r="B482" t="s">
        <v>434</v>
      </c>
      <c r="C482">
        <v>1</v>
      </c>
      <c r="D482" s="10">
        <v>10</v>
      </c>
      <c r="E482" s="9">
        <f t="shared" si="9"/>
        <v>10</v>
      </c>
      <c r="F482" t="s">
        <v>162</v>
      </c>
      <c r="G482" t="s">
        <v>435</v>
      </c>
      <c r="H482" t="s">
        <v>530</v>
      </c>
      <c r="I482" s="2" t="str">
        <f>_xlfn.XLOOKUP(H482,'Reference table'!$A$2:$A$87,'Reference table'!$B$2:$B$87)</f>
        <v>Others</v>
      </c>
      <c r="J482" t="s">
        <v>24</v>
      </c>
    </row>
    <row r="483" spans="1:10">
      <c r="A483" s="8">
        <v>44801</v>
      </c>
      <c r="B483" t="s">
        <v>436</v>
      </c>
      <c r="C483">
        <v>1</v>
      </c>
      <c r="D483" s="10">
        <v>21.02</v>
      </c>
      <c r="E483" s="9">
        <f t="shared" si="9"/>
        <v>21.02</v>
      </c>
      <c r="F483" t="s">
        <v>162</v>
      </c>
      <c r="G483" t="s">
        <v>437</v>
      </c>
      <c r="H483" t="s">
        <v>113</v>
      </c>
      <c r="I483" s="2" t="str">
        <f>_xlfn.XLOOKUP(H483,'Reference table'!$A$2:$A$87,'Reference table'!$B$2:$B$87)</f>
        <v>Dinning</v>
      </c>
      <c r="J483" t="s">
        <v>25</v>
      </c>
    </row>
    <row r="484" spans="1:10">
      <c r="A484" s="8">
        <v>44801</v>
      </c>
      <c r="B484" t="s">
        <v>464</v>
      </c>
      <c r="C484">
        <v>1</v>
      </c>
      <c r="D484" s="10">
        <v>5.69</v>
      </c>
      <c r="E484" s="9">
        <f t="shared" si="9"/>
        <v>5.69</v>
      </c>
      <c r="F484" t="s">
        <v>162</v>
      </c>
      <c r="G484" t="s">
        <v>290</v>
      </c>
      <c r="H484" t="s">
        <v>367</v>
      </c>
      <c r="I484" s="2" t="str">
        <f>_xlfn.XLOOKUP(H484,'Reference table'!$A$2:$A$87,'Reference table'!$B$2:$B$87)</f>
        <v>Grocery</v>
      </c>
      <c r="J484" t="s">
        <v>25</v>
      </c>
    </row>
    <row r="485" spans="1:10">
      <c r="A485" s="8">
        <v>44802</v>
      </c>
      <c r="B485" t="s">
        <v>438</v>
      </c>
      <c r="C485">
        <v>1</v>
      </c>
      <c r="D485" s="10">
        <v>2.59</v>
      </c>
      <c r="E485" s="9">
        <f t="shared" si="9"/>
        <v>2.59</v>
      </c>
      <c r="F485" t="s">
        <v>162</v>
      </c>
      <c r="G485" t="s">
        <v>36</v>
      </c>
      <c r="H485" t="s">
        <v>45</v>
      </c>
      <c r="I485" s="2" t="str">
        <f>_xlfn.XLOOKUP(H485,'Reference table'!$A$2:$A$87,'Reference table'!$B$2:$B$87)</f>
        <v>Grocery</v>
      </c>
      <c r="J485" t="s">
        <v>25</v>
      </c>
    </row>
    <row r="486" spans="1:10">
      <c r="A486" s="8">
        <v>44802</v>
      </c>
      <c r="B486" t="s">
        <v>439</v>
      </c>
      <c r="C486">
        <v>1</v>
      </c>
      <c r="D486" s="10">
        <v>1.45</v>
      </c>
      <c r="E486" s="9">
        <f t="shared" si="9"/>
        <v>1.45</v>
      </c>
      <c r="F486" t="s">
        <v>162</v>
      </c>
      <c r="G486" t="s">
        <v>36</v>
      </c>
      <c r="H486" t="s">
        <v>45</v>
      </c>
      <c r="I486" s="2" t="str">
        <f>_xlfn.XLOOKUP(H486,'Reference table'!$A$2:$A$87,'Reference table'!$B$2:$B$87)</f>
        <v>Grocery</v>
      </c>
      <c r="J486" t="s">
        <v>25</v>
      </c>
    </row>
    <row r="487" spans="1:10">
      <c r="A487" s="8">
        <v>44802</v>
      </c>
      <c r="B487" t="s">
        <v>440</v>
      </c>
      <c r="C487">
        <v>1</v>
      </c>
      <c r="D487" s="10">
        <v>0.95</v>
      </c>
      <c r="E487" s="9">
        <f t="shared" si="9"/>
        <v>0.95</v>
      </c>
      <c r="F487" t="s">
        <v>162</v>
      </c>
      <c r="G487" t="s">
        <v>36</v>
      </c>
      <c r="H487" t="s">
        <v>367</v>
      </c>
      <c r="I487" s="2" t="str">
        <f>_xlfn.XLOOKUP(H487,'Reference table'!$A$2:$A$87,'Reference table'!$B$2:$B$87)</f>
        <v>Grocery</v>
      </c>
      <c r="J487" t="s">
        <v>25</v>
      </c>
    </row>
    <row r="488" spans="1:10">
      <c r="A488" s="8">
        <v>44802</v>
      </c>
      <c r="B488" t="s">
        <v>441</v>
      </c>
      <c r="C488">
        <v>1</v>
      </c>
      <c r="D488" s="10">
        <v>0.72</v>
      </c>
      <c r="E488" s="9">
        <f t="shared" si="9"/>
        <v>0.72</v>
      </c>
      <c r="F488" t="s">
        <v>162</v>
      </c>
      <c r="G488" t="s">
        <v>36</v>
      </c>
      <c r="H488" t="s">
        <v>367</v>
      </c>
      <c r="I488" s="2" t="str">
        <f>_xlfn.XLOOKUP(H488,'Reference table'!$A$2:$A$87,'Reference table'!$B$2:$B$87)</f>
        <v>Grocery</v>
      </c>
      <c r="J488" t="s">
        <v>25</v>
      </c>
    </row>
    <row r="489" spans="1:10">
      <c r="A489" s="8">
        <v>44802</v>
      </c>
      <c r="B489" t="s">
        <v>442</v>
      </c>
      <c r="C489">
        <v>1</v>
      </c>
      <c r="D489" s="10">
        <v>0.59</v>
      </c>
      <c r="E489" s="9">
        <f t="shared" si="9"/>
        <v>0.59</v>
      </c>
      <c r="F489" t="s">
        <v>162</v>
      </c>
      <c r="G489" t="s">
        <v>36</v>
      </c>
      <c r="H489" t="s">
        <v>367</v>
      </c>
      <c r="I489" s="2" t="str">
        <f>_xlfn.XLOOKUP(H489,'Reference table'!$A$2:$A$87,'Reference table'!$B$2:$B$87)</f>
        <v>Grocery</v>
      </c>
      <c r="J489" t="s">
        <v>25</v>
      </c>
    </row>
    <row r="490" spans="1:10">
      <c r="A490" s="8">
        <v>44802</v>
      </c>
      <c r="B490" t="s">
        <v>443</v>
      </c>
      <c r="C490">
        <v>1</v>
      </c>
      <c r="D490" s="10">
        <v>0.45</v>
      </c>
      <c r="E490" s="9">
        <f t="shared" si="9"/>
        <v>0.45</v>
      </c>
      <c r="F490" t="s">
        <v>162</v>
      </c>
      <c r="G490" t="s">
        <v>36</v>
      </c>
      <c r="H490" t="s">
        <v>50</v>
      </c>
      <c r="I490" s="2" t="str">
        <f>_xlfn.XLOOKUP(H490,'Reference table'!$A$2:$A$87,'Reference table'!$B$2:$B$87)</f>
        <v>Grocery</v>
      </c>
      <c r="J490" t="s">
        <v>25</v>
      </c>
    </row>
    <row r="491" spans="1:10">
      <c r="A491" s="8">
        <v>44802</v>
      </c>
      <c r="B491" t="s">
        <v>444</v>
      </c>
      <c r="C491">
        <v>1</v>
      </c>
      <c r="D491" s="10">
        <v>0.59</v>
      </c>
      <c r="E491" s="9">
        <f t="shared" si="9"/>
        <v>0.59</v>
      </c>
      <c r="F491" t="s">
        <v>162</v>
      </c>
      <c r="G491" t="s">
        <v>36</v>
      </c>
      <c r="H491" t="s">
        <v>367</v>
      </c>
      <c r="I491" s="2" t="str">
        <f>_xlfn.XLOOKUP(H491,'Reference table'!$A$2:$A$87,'Reference table'!$B$2:$B$87)</f>
        <v>Grocery</v>
      </c>
      <c r="J491" t="s">
        <v>25</v>
      </c>
    </row>
    <row r="492" spans="1:10">
      <c r="A492" s="8">
        <v>44802</v>
      </c>
      <c r="B492" t="s">
        <v>88</v>
      </c>
      <c r="C492">
        <v>4</v>
      </c>
      <c r="D492" s="10">
        <v>0.14000000000000001</v>
      </c>
      <c r="E492" s="9">
        <f t="shared" si="9"/>
        <v>0.56000000000000005</v>
      </c>
      <c r="F492" t="s">
        <v>162</v>
      </c>
      <c r="G492" t="s">
        <v>36</v>
      </c>
      <c r="H492" t="s">
        <v>53</v>
      </c>
      <c r="I492" s="2" t="str">
        <f>_xlfn.XLOOKUP(H492,'Reference table'!$A$2:$A$87,'Reference table'!$B$2:$B$87)</f>
        <v>Grocery</v>
      </c>
      <c r="J492" t="s">
        <v>25</v>
      </c>
    </row>
    <row r="493" spans="1:10">
      <c r="A493" s="8">
        <v>44802</v>
      </c>
      <c r="B493" t="s">
        <v>445</v>
      </c>
      <c r="C493">
        <v>1</v>
      </c>
      <c r="D493" s="10">
        <v>0.79</v>
      </c>
      <c r="E493" s="9">
        <f t="shared" si="9"/>
        <v>0.79</v>
      </c>
      <c r="F493" t="s">
        <v>162</v>
      </c>
      <c r="G493" t="s">
        <v>36</v>
      </c>
      <c r="H493" t="s">
        <v>45</v>
      </c>
      <c r="I493" s="2" t="str">
        <f>_xlfn.XLOOKUP(H493,'Reference table'!$A$2:$A$87,'Reference table'!$B$2:$B$87)</f>
        <v>Grocery</v>
      </c>
      <c r="J493" t="s">
        <v>25</v>
      </c>
    </row>
    <row r="494" spans="1:10">
      <c r="A494" s="8">
        <v>44802</v>
      </c>
      <c r="B494" t="s">
        <v>276</v>
      </c>
      <c r="C494">
        <v>1</v>
      </c>
      <c r="D494" s="10">
        <v>1.5</v>
      </c>
      <c r="E494" s="9">
        <f t="shared" si="9"/>
        <v>1.5</v>
      </c>
      <c r="F494" t="s">
        <v>162</v>
      </c>
      <c r="G494" t="s">
        <v>147</v>
      </c>
      <c r="H494" t="s">
        <v>509</v>
      </c>
      <c r="I494" s="2" t="str">
        <f>_xlfn.XLOOKUP(H494,'Reference table'!$A$2:$A$87,'Reference table'!$B$2:$B$87)</f>
        <v>Grocery</v>
      </c>
      <c r="J494" t="s">
        <v>25</v>
      </c>
    </row>
    <row r="495" spans="1:10">
      <c r="A495" s="8">
        <v>44802</v>
      </c>
      <c r="B495" t="s">
        <v>378</v>
      </c>
      <c r="C495">
        <v>1</v>
      </c>
      <c r="D495" s="10">
        <v>1</v>
      </c>
      <c r="E495" s="9">
        <f t="shared" si="9"/>
        <v>1</v>
      </c>
      <c r="F495" t="s">
        <v>162</v>
      </c>
      <c r="G495" t="s">
        <v>147</v>
      </c>
      <c r="H495" t="s">
        <v>45</v>
      </c>
      <c r="I495" s="2" t="str">
        <f>_xlfn.XLOOKUP(H495,'Reference table'!$A$2:$A$87,'Reference table'!$B$2:$B$87)</f>
        <v>Grocery</v>
      </c>
      <c r="J495" t="s">
        <v>25</v>
      </c>
    </row>
    <row r="496" spans="1:10">
      <c r="A496" s="8">
        <v>44802</v>
      </c>
      <c r="B496" t="s">
        <v>446</v>
      </c>
      <c r="C496">
        <v>2</v>
      </c>
      <c r="D496" s="10">
        <v>1.25</v>
      </c>
      <c r="E496" s="9">
        <f t="shared" si="9"/>
        <v>2.5</v>
      </c>
      <c r="F496" t="s">
        <v>162</v>
      </c>
      <c r="G496" t="s">
        <v>147</v>
      </c>
      <c r="H496" t="s">
        <v>367</v>
      </c>
      <c r="I496" s="2" t="str">
        <f>_xlfn.XLOOKUP(H496,'Reference table'!$A$2:$A$87,'Reference table'!$B$2:$B$87)</f>
        <v>Grocery</v>
      </c>
      <c r="J496" t="s">
        <v>25</v>
      </c>
    </row>
    <row r="497" spans="1:10">
      <c r="A497" s="8">
        <v>44802</v>
      </c>
      <c r="B497" t="s">
        <v>468</v>
      </c>
      <c r="C497">
        <v>1</v>
      </c>
      <c r="D497" s="10">
        <v>23.98</v>
      </c>
      <c r="E497" s="9">
        <f t="shared" si="9"/>
        <v>23.98</v>
      </c>
      <c r="F497" t="s">
        <v>467</v>
      </c>
      <c r="G497" t="s">
        <v>33</v>
      </c>
      <c r="H497" t="s">
        <v>468</v>
      </c>
      <c r="I497" s="2" t="str">
        <f>_xlfn.XLOOKUP(H497,'Reference table'!$A$2:$A$87,'Reference table'!$B$2:$B$87)</f>
        <v>Outfit</v>
      </c>
      <c r="J497" t="s">
        <v>25</v>
      </c>
    </row>
    <row r="498" spans="1:10">
      <c r="A498" s="8">
        <v>44804</v>
      </c>
      <c r="B498" t="s">
        <v>377</v>
      </c>
      <c r="C498">
        <v>3</v>
      </c>
      <c r="D498" s="10">
        <v>3.3333333333333335</v>
      </c>
      <c r="E498" s="9">
        <f t="shared" si="9"/>
        <v>10</v>
      </c>
      <c r="F498" t="s">
        <v>162</v>
      </c>
      <c r="G498" t="s">
        <v>164</v>
      </c>
      <c r="H498" t="s">
        <v>216</v>
      </c>
      <c r="I498" s="2" t="str">
        <f>_xlfn.XLOOKUP(H498,'Reference table'!$A$2:$A$87,'Reference table'!$B$2:$B$87)</f>
        <v>Grocery</v>
      </c>
      <c r="J498" t="s">
        <v>24</v>
      </c>
    </row>
    <row r="499" spans="1:10">
      <c r="A499" s="8">
        <v>44804</v>
      </c>
      <c r="B499" t="s">
        <v>447</v>
      </c>
      <c r="C499">
        <v>1</v>
      </c>
      <c r="D499" s="10">
        <v>0.65</v>
      </c>
      <c r="E499" s="9">
        <f t="shared" si="9"/>
        <v>0.65</v>
      </c>
      <c r="F499" t="s">
        <v>162</v>
      </c>
      <c r="G499" t="s">
        <v>164</v>
      </c>
      <c r="H499" t="s">
        <v>50</v>
      </c>
      <c r="I499" s="2" t="str">
        <f>_xlfn.XLOOKUP(H499,'Reference table'!$A$2:$A$87,'Reference table'!$B$2:$B$87)</f>
        <v>Grocery</v>
      </c>
      <c r="J499" t="s">
        <v>24</v>
      </c>
    </row>
    <row r="500" spans="1:10">
      <c r="A500" s="8">
        <v>44804</v>
      </c>
      <c r="B500" t="s">
        <v>448</v>
      </c>
      <c r="C500">
        <v>1</v>
      </c>
      <c r="D500" s="10">
        <v>4.22</v>
      </c>
      <c r="E500" s="9">
        <f t="shared" si="9"/>
        <v>4.22</v>
      </c>
      <c r="F500" t="s">
        <v>162</v>
      </c>
      <c r="G500" t="s">
        <v>164</v>
      </c>
      <c r="H500" t="s">
        <v>52</v>
      </c>
      <c r="I500" s="2" t="str">
        <f>_xlfn.XLOOKUP(H500,'Reference table'!$A$2:$A$87,'Reference table'!$B$2:$B$87)</f>
        <v>Grocery</v>
      </c>
      <c r="J500" t="s">
        <v>24</v>
      </c>
    </row>
    <row r="501" spans="1:10">
      <c r="A501" s="8">
        <v>44804</v>
      </c>
      <c r="B501" t="s">
        <v>86</v>
      </c>
      <c r="C501">
        <v>1</v>
      </c>
      <c r="D501" s="10">
        <v>0.5</v>
      </c>
      <c r="E501" s="9">
        <f t="shared" si="9"/>
        <v>0.5</v>
      </c>
      <c r="F501" t="s">
        <v>162</v>
      </c>
      <c r="G501" t="s">
        <v>147</v>
      </c>
      <c r="H501" t="s">
        <v>53</v>
      </c>
      <c r="I501" s="2" t="str">
        <f>_xlfn.XLOOKUP(H501,'Reference table'!$A$2:$A$87,'Reference table'!$B$2:$B$87)</f>
        <v>Grocery</v>
      </c>
      <c r="J501" t="s">
        <v>25</v>
      </c>
    </row>
    <row r="502" spans="1:10">
      <c r="A502" s="8">
        <v>44804</v>
      </c>
      <c r="B502" t="s">
        <v>449</v>
      </c>
      <c r="C502">
        <v>1</v>
      </c>
      <c r="D502" s="10">
        <v>2.1</v>
      </c>
      <c r="E502" s="9">
        <f t="shared" si="9"/>
        <v>2.1</v>
      </c>
      <c r="F502" t="s">
        <v>162</v>
      </c>
      <c r="G502" t="s">
        <v>147</v>
      </c>
      <c r="H502" t="s">
        <v>141</v>
      </c>
      <c r="I502" s="2" t="str">
        <f>_xlfn.XLOOKUP(H502,'Reference table'!$A$2:$A$87,'Reference table'!$B$2:$B$87)</f>
        <v>Grocery</v>
      </c>
      <c r="J502" t="s">
        <v>25</v>
      </c>
    </row>
    <row r="503" spans="1:10">
      <c r="A503" s="8">
        <v>44804</v>
      </c>
      <c r="B503" t="s">
        <v>450</v>
      </c>
      <c r="C503">
        <v>1</v>
      </c>
      <c r="D503" s="10">
        <v>0.56000000000000005</v>
      </c>
      <c r="E503" s="9">
        <f t="shared" si="9"/>
        <v>0.56000000000000005</v>
      </c>
      <c r="F503" t="s">
        <v>162</v>
      </c>
      <c r="G503" t="s">
        <v>147</v>
      </c>
      <c r="H503" t="s">
        <v>51</v>
      </c>
      <c r="I503" s="2" t="str">
        <f>_xlfn.XLOOKUP(H503,'Reference table'!$A$2:$A$87,'Reference table'!$B$2:$B$87)</f>
        <v>Grocery</v>
      </c>
      <c r="J503" t="s">
        <v>25</v>
      </c>
    </row>
    <row r="504" spans="1:10">
      <c r="A504" s="8">
        <v>44804</v>
      </c>
      <c r="B504" t="s">
        <v>272</v>
      </c>
      <c r="C504">
        <v>1</v>
      </c>
      <c r="D504" s="10">
        <v>3.79</v>
      </c>
      <c r="E504" s="9">
        <f t="shared" si="9"/>
        <v>3.79</v>
      </c>
      <c r="F504" t="s">
        <v>162</v>
      </c>
      <c r="G504" t="s">
        <v>36</v>
      </c>
      <c r="H504" t="s">
        <v>216</v>
      </c>
      <c r="I504" s="2" t="str">
        <f>_xlfn.XLOOKUP(H504,'Reference table'!$A$2:$A$87,'Reference table'!$B$2:$B$87)</f>
        <v>Grocery</v>
      </c>
      <c r="J504" t="s">
        <v>24</v>
      </c>
    </row>
    <row r="505" spans="1:10">
      <c r="A505" s="8">
        <v>44804</v>
      </c>
      <c r="B505" t="s">
        <v>451</v>
      </c>
      <c r="C505">
        <v>1</v>
      </c>
      <c r="D505" s="10">
        <v>0.89</v>
      </c>
      <c r="E505" s="9">
        <f t="shared" si="9"/>
        <v>0.89</v>
      </c>
      <c r="F505" t="s">
        <v>162</v>
      </c>
      <c r="G505" t="s">
        <v>36</v>
      </c>
      <c r="H505" t="s">
        <v>49</v>
      </c>
      <c r="I505" s="2" t="str">
        <f>_xlfn.XLOOKUP(H505,'Reference table'!$A$2:$A$87,'Reference table'!$B$2:$B$87)</f>
        <v>Grocery</v>
      </c>
      <c r="J505" t="s">
        <v>24</v>
      </c>
    </row>
    <row r="506" spans="1:10">
      <c r="A506" s="8">
        <v>44804</v>
      </c>
      <c r="B506" t="s">
        <v>452</v>
      </c>
      <c r="C506">
        <v>1</v>
      </c>
      <c r="D506" s="10">
        <v>0.89</v>
      </c>
      <c r="E506" s="9">
        <f t="shared" si="9"/>
        <v>0.89</v>
      </c>
      <c r="F506" t="s">
        <v>162</v>
      </c>
      <c r="G506" t="s">
        <v>36</v>
      </c>
      <c r="H506" t="s">
        <v>49</v>
      </c>
      <c r="I506" s="2" t="str">
        <f>_xlfn.XLOOKUP(H506,'Reference table'!$A$2:$A$87,'Reference table'!$B$2:$B$87)</f>
        <v>Grocery</v>
      </c>
      <c r="J506" t="s">
        <v>24</v>
      </c>
    </row>
    <row r="507" spans="1:10">
      <c r="A507" s="8">
        <v>44804</v>
      </c>
      <c r="B507" t="s">
        <v>368</v>
      </c>
      <c r="C507">
        <v>1</v>
      </c>
      <c r="D507" s="10">
        <v>1.69</v>
      </c>
      <c r="E507" s="9">
        <f t="shared" si="9"/>
        <v>1.69</v>
      </c>
      <c r="F507" t="s">
        <v>162</v>
      </c>
      <c r="G507" t="s">
        <v>36</v>
      </c>
      <c r="H507" t="s">
        <v>53</v>
      </c>
      <c r="I507" s="2" t="str">
        <f>_xlfn.XLOOKUP(H507,'Reference table'!$A$2:$A$87,'Reference table'!$B$2:$B$87)</f>
        <v>Grocery</v>
      </c>
      <c r="J507" t="s">
        <v>24</v>
      </c>
    </row>
    <row r="508" spans="1:10">
      <c r="A508" s="8">
        <v>44804</v>
      </c>
      <c r="B508" t="s">
        <v>356</v>
      </c>
      <c r="C508">
        <v>1</v>
      </c>
      <c r="D508" s="10">
        <v>0.49</v>
      </c>
      <c r="E508" s="9">
        <f t="shared" si="9"/>
        <v>0.49</v>
      </c>
      <c r="F508" t="s">
        <v>162</v>
      </c>
      <c r="G508" t="s">
        <v>36</v>
      </c>
      <c r="H508" t="s">
        <v>51</v>
      </c>
      <c r="I508" s="2" t="str">
        <f>_xlfn.XLOOKUP(H508,'Reference table'!$A$2:$A$87,'Reference table'!$B$2:$B$87)</f>
        <v>Grocery</v>
      </c>
      <c r="J508" t="s">
        <v>24</v>
      </c>
    </row>
    <row r="509" spans="1:10">
      <c r="A509" s="8">
        <v>44805</v>
      </c>
      <c r="B509" t="s">
        <v>453</v>
      </c>
      <c r="C509">
        <v>1</v>
      </c>
      <c r="D509" s="10">
        <v>0.99</v>
      </c>
      <c r="E509" s="9">
        <f t="shared" si="9"/>
        <v>0.99</v>
      </c>
      <c r="F509" t="s">
        <v>162</v>
      </c>
      <c r="G509" t="s">
        <v>36</v>
      </c>
      <c r="H509" t="s">
        <v>45</v>
      </c>
      <c r="I509" s="2" t="str">
        <f>_xlfn.XLOOKUP(H509,'Reference table'!$A$2:$A$87,'Reference table'!$B$2:$B$87)</f>
        <v>Grocery</v>
      </c>
      <c r="J509" t="s">
        <v>24</v>
      </c>
    </row>
    <row r="510" spans="1:10">
      <c r="A510" s="8">
        <v>44805</v>
      </c>
      <c r="B510" t="s">
        <v>454</v>
      </c>
      <c r="C510">
        <v>1</v>
      </c>
      <c r="D510" s="10">
        <f>2.49-0.75</f>
        <v>1.7400000000000002</v>
      </c>
      <c r="E510" s="9">
        <f t="shared" si="9"/>
        <v>1.7400000000000002</v>
      </c>
      <c r="F510" t="s">
        <v>162</v>
      </c>
      <c r="G510" t="s">
        <v>36</v>
      </c>
      <c r="H510" t="s">
        <v>52</v>
      </c>
      <c r="I510" s="2" t="str">
        <f>_xlfn.XLOOKUP(H510,'Reference table'!$A$2:$A$87,'Reference table'!$B$2:$B$87)</f>
        <v>Grocery</v>
      </c>
      <c r="J510" t="s">
        <v>24</v>
      </c>
    </row>
    <row r="511" spans="1:10">
      <c r="A511" s="8">
        <v>44805</v>
      </c>
      <c r="B511" t="s">
        <v>151</v>
      </c>
      <c r="C511">
        <v>1</v>
      </c>
      <c r="D511" s="10">
        <v>0.65</v>
      </c>
      <c r="E511" s="9">
        <f t="shared" si="9"/>
        <v>0.65</v>
      </c>
      <c r="F511" t="s">
        <v>162</v>
      </c>
      <c r="G511" t="s">
        <v>36</v>
      </c>
      <c r="H511" t="s">
        <v>51</v>
      </c>
      <c r="I511" s="2" t="str">
        <f>_xlfn.XLOOKUP(H511,'Reference table'!$A$2:$A$87,'Reference table'!$B$2:$B$87)</f>
        <v>Grocery</v>
      </c>
      <c r="J511" t="s">
        <v>24</v>
      </c>
    </row>
    <row r="512" spans="1:10">
      <c r="A512" s="8">
        <v>44805</v>
      </c>
      <c r="B512" t="s">
        <v>149</v>
      </c>
      <c r="C512">
        <v>1</v>
      </c>
      <c r="D512" s="10">
        <v>0.69</v>
      </c>
      <c r="E512" s="9">
        <f t="shared" si="9"/>
        <v>0.69</v>
      </c>
      <c r="F512" t="s">
        <v>162</v>
      </c>
      <c r="G512" t="s">
        <v>36</v>
      </c>
      <c r="H512" t="s">
        <v>51</v>
      </c>
      <c r="I512" s="2" t="str">
        <f>_xlfn.XLOOKUP(H512,'Reference table'!$A$2:$A$87,'Reference table'!$B$2:$B$87)</f>
        <v>Grocery</v>
      </c>
      <c r="J512" t="s">
        <v>24</v>
      </c>
    </row>
    <row r="513" spans="1:10">
      <c r="A513" s="8">
        <v>44805</v>
      </c>
      <c r="B513" t="s">
        <v>381</v>
      </c>
      <c r="C513">
        <v>1</v>
      </c>
      <c r="D513" s="10">
        <v>1</v>
      </c>
      <c r="E513" s="9">
        <f t="shared" si="9"/>
        <v>1</v>
      </c>
      <c r="F513" t="s">
        <v>162</v>
      </c>
      <c r="G513" t="s">
        <v>147</v>
      </c>
      <c r="H513" t="s">
        <v>51</v>
      </c>
      <c r="I513" s="2" t="str">
        <f>_xlfn.XLOOKUP(H513,'Reference table'!$A$2:$A$87,'Reference table'!$B$2:$B$87)</f>
        <v>Grocery</v>
      </c>
      <c r="J513" t="s">
        <v>24</v>
      </c>
    </row>
    <row r="514" spans="1:10">
      <c r="A514" s="8">
        <v>44805</v>
      </c>
      <c r="B514" t="s">
        <v>13</v>
      </c>
      <c r="C514">
        <v>1</v>
      </c>
      <c r="D514" s="10">
        <v>1.25</v>
      </c>
      <c r="E514" s="9">
        <f t="shared" si="9"/>
        <v>1.25</v>
      </c>
      <c r="F514" t="s">
        <v>162</v>
      </c>
      <c r="G514" t="s">
        <v>147</v>
      </c>
      <c r="H514" t="s">
        <v>509</v>
      </c>
      <c r="I514" s="2" t="str">
        <f>_xlfn.XLOOKUP(H514,'Reference table'!$A$2:$A$87,'Reference table'!$B$2:$B$87)</f>
        <v>Grocery</v>
      </c>
      <c r="J514" t="s">
        <v>24</v>
      </c>
    </row>
    <row r="515" spans="1:10">
      <c r="A515" s="8">
        <v>44805</v>
      </c>
      <c r="B515" t="s">
        <v>458</v>
      </c>
      <c r="C515">
        <v>1</v>
      </c>
      <c r="D515" s="10">
        <v>4.2300000000000004</v>
      </c>
      <c r="E515" s="9">
        <f t="shared" si="9"/>
        <v>4.2300000000000004</v>
      </c>
      <c r="F515" t="s">
        <v>162</v>
      </c>
      <c r="G515" t="s">
        <v>456</v>
      </c>
      <c r="H515" t="s">
        <v>173</v>
      </c>
      <c r="I515" s="2" t="str">
        <f>_xlfn.XLOOKUP(H515,'Reference table'!$A$2:$A$87,'Reference table'!$B$2:$B$87)</f>
        <v>Household</v>
      </c>
      <c r="J515" t="s">
        <v>25</v>
      </c>
    </row>
    <row r="516" spans="1:10">
      <c r="A516" s="8">
        <v>44805</v>
      </c>
      <c r="B516" t="s">
        <v>459</v>
      </c>
      <c r="C516">
        <v>1</v>
      </c>
      <c r="D516" s="10">
        <v>2.13</v>
      </c>
      <c r="E516" s="9">
        <f t="shared" ref="E516:E579" si="10">C516*D516</f>
        <v>2.13</v>
      </c>
      <c r="F516" t="s">
        <v>162</v>
      </c>
      <c r="G516" t="s">
        <v>456</v>
      </c>
      <c r="H516" t="s">
        <v>173</v>
      </c>
      <c r="I516" s="2" t="str">
        <f>_xlfn.XLOOKUP(H516,'Reference table'!$A$2:$A$87,'Reference table'!$B$2:$B$87)</f>
        <v>Household</v>
      </c>
      <c r="J516" t="s">
        <v>25</v>
      </c>
    </row>
    <row r="517" spans="1:10">
      <c r="A517" s="8">
        <v>44805</v>
      </c>
      <c r="B517" t="s">
        <v>460</v>
      </c>
      <c r="C517">
        <v>1</v>
      </c>
      <c r="D517" s="10">
        <v>2.56</v>
      </c>
      <c r="E517" s="9">
        <f t="shared" si="10"/>
        <v>2.56</v>
      </c>
      <c r="F517" t="s">
        <v>162</v>
      </c>
      <c r="G517" t="s">
        <v>456</v>
      </c>
      <c r="H517" t="s">
        <v>173</v>
      </c>
      <c r="I517" s="2" t="str">
        <f>_xlfn.XLOOKUP(H517,'Reference table'!$A$2:$A$87,'Reference table'!$B$2:$B$87)</f>
        <v>Household</v>
      </c>
      <c r="J517" t="s">
        <v>25</v>
      </c>
    </row>
    <row r="518" spans="1:10">
      <c r="A518" s="8">
        <v>44805</v>
      </c>
      <c r="B518" t="s">
        <v>461</v>
      </c>
      <c r="C518">
        <v>1</v>
      </c>
      <c r="D518" s="10">
        <v>1.07</v>
      </c>
      <c r="E518" s="9">
        <f t="shared" si="10"/>
        <v>1.07</v>
      </c>
      <c r="F518" t="s">
        <v>162</v>
      </c>
      <c r="G518" t="s">
        <v>456</v>
      </c>
      <c r="H518" t="s">
        <v>173</v>
      </c>
      <c r="I518" s="2" t="str">
        <f>_xlfn.XLOOKUP(H518,'Reference table'!$A$2:$A$87,'Reference table'!$B$2:$B$87)</f>
        <v>Household</v>
      </c>
      <c r="J518" t="s">
        <v>25</v>
      </c>
    </row>
    <row r="519" spans="1:10">
      <c r="A519" s="8">
        <v>44805</v>
      </c>
      <c r="B519" t="s">
        <v>465</v>
      </c>
      <c r="C519">
        <v>1</v>
      </c>
      <c r="D519" s="10">
        <v>12.25</v>
      </c>
      <c r="E519" s="9">
        <f t="shared" si="10"/>
        <v>12.25</v>
      </c>
      <c r="F519" t="s">
        <v>162</v>
      </c>
      <c r="G519" t="s">
        <v>465</v>
      </c>
      <c r="H519" t="s">
        <v>535</v>
      </c>
      <c r="I519" s="2" t="str">
        <f>_xlfn.XLOOKUP(H519,'Reference table'!$A$2:$A$87,'Reference table'!$B$2:$B$87)</f>
        <v>Grocery</v>
      </c>
      <c r="J519" t="s">
        <v>25</v>
      </c>
    </row>
    <row r="520" spans="1:10">
      <c r="A520" s="8">
        <v>44805</v>
      </c>
      <c r="B520" t="s">
        <v>951</v>
      </c>
      <c r="C520">
        <v>1</v>
      </c>
      <c r="D520" s="3">
        <v>9.5</v>
      </c>
      <c r="E520" s="3">
        <f t="shared" ref="E520" si="11">D520*C520</f>
        <v>9.5</v>
      </c>
      <c r="F520" t="s">
        <v>162</v>
      </c>
      <c r="G520" t="s">
        <v>951</v>
      </c>
      <c r="H520" t="s">
        <v>951</v>
      </c>
      <c r="I520" s="2" t="str">
        <f>_xlfn.XLOOKUP(H520,'Reference table'!$A$2:$A$87,'Reference table'!$B$2:$B$87)</f>
        <v>Subscription</v>
      </c>
      <c r="J520" t="s">
        <v>25</v>
      </c>
    </row>
    <row r="521" spans="1:10">
      <c r="A521" s="8">
        <v>44806</v>
      </c>
      <c r="B521" t="s">
        <v>988</v>
      </c>
      <c r="C521">
        <v>1</v>
      </c>
      <c r="D521" s="10">
        <f>Rent!$F$14</f>
        <v>616.66666666666663</v>
      </c>
      <c r="E521" s="9">
        <f t="shared" si="10"/>
        <v>616.66666666666663</v>
      </c>
      <c r="F521" s="2" t="s">
        <v>162</v>
      </c>
      <c r="G521" t="s">
        <v>38</v>
      </c>
      <c r="H521" t="s">
        <v>98</v>
      </c>
      <c r="I521" s="2" t="str">
        <f>_xlfn.XLOOKUP(H521,'Reference table'!$A$2:$A$87,'Reference table'!$B$2:$B$87)</f>
        <v>Rental</v>
      </c>
      <c r="J521" t="s">
        <v>25</v>
      </c>
    </row>
    <row r="522" spans="1:10">
      <c r="A522" s="8">
        <v>44806</v>
      </c>
      <c r="B522" t="s">
        <v>988</v>
      </c>
      <c r="C522">
        <v>1</v>
      </c>
      <c r="D522" s="10">
        <f>Rent!$F$15</f>
        <v>783.33333333333337</v>
      </c>
      <c r="E522" s="9">
        <f t="shared" si="10"/>
        <v>783.33333333333337</v>
      </c>
      <c r="F522" s="2" t="s">
        <v>162</v>
      </c>
      <c r="G522" t="s">
        <v>38</v>
      </c>
      <c r="H522" t="s">
        <v>98</v>
      </c>
      <c r="I522" s="2" t="str">
        <f>_xlfn.XLOOKUP(H522,'Reference table'!$A$2:$A$87,'Reference table'!$B$2:$B$87)</f>
        <v>Rental</v>
      </c>
      <c r="J522" t="s">
        <v>24</v>
      </c>
    </row>
    <row r="523" spans="1:10">
      <c r="A523" s="8">
        <v>44806</v>
      </c>
      <c r="B523" t="s">
        <v>476</v>
      </c>
      <c r="C523">
        <v>1</v>
      </c>
      <c r="D523" s="10">
        <v>1.75</v>
      </c>
      <c r="E523" s="9">
        <f t="shared" si="10"/>
        <v>1.75</v>
      </c>
      <c r="F523" t="s">
        <v>162</v>
      </c>
      <c r="G523" t="s">
        <v>36</v>
      </c>
      <c r="H523" t="s">
        <v>45</v>
      </c>
      <c r="I523" s="2" t="str">
        <f>_xlfn.XLOOKUP(H523,'Reference table'!$A$2:$A$87,'Reference table'!$B$2:$B$87)</f>
        <v>Grocery</v>
      </c>
      <c r="J523" t="s">
        <v>24</v>
      </c>
    </row>
    <row r="524" spans="1:10">
      <c r="A524" s="8">
        <v>44806</v>
      </c>
      <c r="B524" t="s">
        <v>81</v>
      </c>
      <c r="C524">
        <v>1</v>
      </c>
      <c r="D524" s="10">
        <v>0.56999999999999995</v>
      </c>
      <c r="E524" s="9">
        <f t="shared" si="10"/>
        <v>0.56999999999999995</v>
      </c>
      <c r="F524" t="s">
        <v>162</v>
      </c>
      <c r="G524" t="s">
        <v>36</v>
      </c>
      <c r="H524" t="s">
        <v>51</v>
      </c>
      <c r="I524" s="2" t="str">
        <f>_xlfn.XLOOKUP(H524,'Reference table'!$A$2:$A$87,'Reference table'!$B$2:$B$87)</f>
        <v>Grocery</v>
      </c>
      <c r="J524" t="s">
        <v>24</v>
      </c>
    </row>
    <row r="525" spans="1:10">
      <c r="A525" s="8">
        <v>44806</v>
      </c>
      <c r="B525" t="s">
        <v>309</v>
      </c>
      <c r="C525">
        <v>1</v>
      </c>
      <c r="D525" s="10">
        <v>1.39</v>
      </c>
      <c r="E525" s="9">
        <f t="shared" si="10"/>
        <v>1.39</v>
      </c>
      <c r="F525" t="s">
        <v>162</v>
      </c>
      <c r="G525" t="s">
        <v>36</v>
      </c>
      <c r="H525" t="s">
        <v>216</v>
      </c>
      <c r="I525" s="2" t="str">
        <f>_xlfn.XLOOKUP(H525,'Reference table'!$A$2:$A$87,'Reference table'!$B$2:$B$87)</f>
        <v>Grocery</v>
      </c>
      <c r="J525" t="s">
        <v>24</v>
      </c>
    </row>
    <row r="526" spans="1:10">
      <c r="A526" s="8">
        <v>44806</v>
      </c>
      <c r="B526" t="s">
        <v>477</v>
      </c>
      <c r="C526">
        <v>1</v>
      </c>
      <c r="D526" s="10">
        <v>0.23</v>
      </c>
      <c r="E526" s="9">
        <f t="shared" si="10"/>
        <v>0.23</v>
      </c>
      <c r="F526" t="s">
        <v>162</v>
      </c>
      <c r="G526" t="s">
        <v>36</v>
      </c>
      <c r="H526" t="s">
        <v>509</v>
      </c>
      <c r="I526" s="2" t="str">
        <f>_xlfn.XLOOKUP(H526,'Reference table'!$A$2:$A$87,'Reference table'!$B$2:$B$87)</f>
        <v>Grocery</v>
      </c>
      <c r="J526" t="s">
        <v>24</v>
      </c>
    </row>
    <row r="527" spans="1:10">
      <c r="A527" s="8">
        <v>44806</v>
      </c>
      <c r="B527" t="s">
        <v>478</v>
      </c>
      <c r="C527">
        <v>1</v>
      </c>
      <c r="D527" s="10">
        <v>4</v>
      </c>
      <c r="E527" s="9">
        <f t="shared" si="10"/>
        <v>4</v>
      </c>
      <c r="F527" t="s">
        <v>162</v>
      </c>
      <c r="G527" t="s">
        <v>185</v>
      </c>
      <c r="H527" t="s">
        <v>173</v>
      </c>
      <c r="I527" s="2" t="str">
        <f>_xlfn.XLOOKUP(H527,'Reference table'!$A$2:$A$87,'Reference table'!$B$2:$B$87)</f>
        <v>Household</v>
      </c>
      <c r="J527" t="s">
        <v>25</v>
      </c>
    </row>
    <row r="528" spans="1:10">
      <c r="A528" s="8">
        <v>44806</v>
      </c>
      <c r="B528" t="s">
        <v>479</v>
      </c>
      <c r="C528">
        <v>2</v>
      </c>
      <c r="D528" s="10">
        <v>3.25</v>
      </c>
      <c r="E528" s="9">
        <f t="shared" si="10"/>
        <v>6.5</v>
      </c>
      <c r="F528" t="s">
        <v>162</v>
      </c>
      <c r="G528" t="s">
        <v>185</v>
      </c>
      <c r="H528" t="s">
        <v>281</v>
      </c>
      <c r="I528" s="2" t="str">
        <f>_xlfn.XLOOKUP(H528,'Reference table'!$A$2:$A$87,'Reference table'!$B$2:$B$87)</f>
        <v>Personal Care</v>
      </c>
      <c r="J528" t="s">
        <v>25</v>
      </c>
    </row>
    <row r="529" spans="1:10">
      <c r="A529" s="8">
        <v>44806</v>
      </c>
      <c r="B529" t="s">
        <v>480</v>
      </c>
      <c r="C529">
        <v>2</v>
      </c>
      <c r="D529" s="10">
        <v>2.5</v>
      </c>
      <c r="E529" s="9">
        <f t="shared" si="10"/>
        <v>5</v>
      </c>
      <c r="F529" t="s">
        <v>162</v>
      </c>
      <c r="G529" t="s">
        <v>185</v>
      </c>
      <c r="H529" t="s">
        <v>226</v>
      </c>
      <c r="I529" s="2" t="str">
        <f>_xlfn.XLOOKUP(H529,'Reference table'!$A$2:$A$87,'Reference table'!$B$2:$B$87)</f>
        <v>Household</v>
      </c>
      <c r="J529" t="s">
        <v>25</v>
      </c>
    </row>
    <row r="530" spans="1:10">
      <c r="A530" s="8">
        <v>44806</v>
      </c>
      <c r="B530" t="s">
        <v>481</v>
      </c>
      <c r="C530">
        <v>1</v>
      </c>
      <c r="D530" s="10">
        <v>7</v>
      </c>
      <c r="E530" s="9">
        <f t="shared" si="10"/>
        <v>7</v>
      </c>
      <c r="F530" t="s">
        <v>162</v>
      </c>
      <c r="G530" t="s">
        <v>185</v>
      </c>
      <c r="H530" t="s">
        <v>466</v>
      </c>
      <c r="I530" s="2" t="str">
        <f>_xlfn.XLOOKUP(H530,'Reference table'!$A$2:$A$87,'Reference table'!$B$2:$B$87)</f>
        <v>Household</v>
      </c>
      <c r="J530" t="s">
        <v>25</v>
      </c>
    </row>
    <row r="531" spans="1:10">
      <c r="A531" s="8">
        <v>44806</v>
      </c>
      <c r="B531" t="s">
        <v>482</v>
      </c>
      <c r="C531">
        <v>1</v>
      </c>
      <c r="D531" s="10">
        <v>0.75</v>
      </c>
      <c r="E531" s="9">
        <f t="shared" si="10"/>
        <v>0.75</v>
      </c>
      <c r="F531" t="s">
        <v>162</v>
      </c>
      <c r="G531" t="s">
        <v>200</v>
      </c>
      <c r="H531" t="s">
        <v>509</v>
      </c>
      <c r="I531" s="2" t="str">
        <f>_xlfn.XLOOKUP(H531,'Reference table'!$A$2:$A$87,'Reference table'!$B$2:$B$87)</f>
        <v>Grocery</v>
      </c>
      <c r="J531" t="s">
        <v>25</v>
      </c>
    </row>
    <row r="532" spans="1:10">
      <c r="A532" s="8">
        <v>44806</v>
      </c>
      <c r="B532" t="s">
        <v>483</v>
      </c>
      <c r="C532">
        <v>1</v>
      </c>
      <c r="D532" s="10">
        <v>1.25</v>
      </c>
      <c r="E532" s="9">
        <f t="shared" si="10"/>
        <v>1.25</v>
      </c>
      <c r="F532" t="s">
        <v>162</v>
      </c>
      <c r="G532" t="s">
        <v>200</v>
      </c>
      <c r="H532" t="s">
        <v>50</v>
      </c>
      <c r="I532" s="2" t="str">
        <f>_xlfn.XLOOKUP(H532,'Reference table'!$A$2:$A$87,'Reference table'!$B$2:$B$87)</f>
        <v>Grocery</v>
      </c>
      <c r="J532" t="s">
        <v>25</v>
      </c>
    </row>
    <row r="533" spans="1:10">
      <c r="A533" s="8">
        <v>44806</v>
      </c>
      <c r="B533" t="s">
        <v>484</v>
      </c>
      <c r="C533">
        <v>1</v>
      </c>
      <c r="D533" s="10">
        <v>7</v>
      </c>
      <c r="E533" s="9">
        <f t="shared" si="10"/>
        <v>7</v>
      </c>
      <c r="F533" t="s">
        <v>162</v>
      </c>
      <c r="G533" t="s">
        <v>200</v>
      </c>
      <c r="H533" t="s">
        <v>466</v>
      </c>
      <c r="I533" s="2" t="str">
        <f>_xlfn.XLOOKUP(H533,'Reference table'!$A$2:$A$87,'Reference table'!$B$2:$B$87)</f>
        <v>Household</v>
      </c>
      <c r="J533" t="s">
        <v>25</v>
      </c>
    </row>
    <row r="534" spans="1:10">
      <c r="A534" s="8">
        <v>44807</v>
      </c>
      <c r="B534" t="s">
        <v>67</v>
      </c>
      <c r="C534">
        <v>1</v>
      </c>
      <c r="D534" s="10">
        <v>1.2</v>
      </c>
      <c r="E534" s="9">
        <f t="shared" si="10"/>
        <v>1.2</v>
      </c>
      <c r="F534" t="s">
        <v>285</v>
      </c>
      <c r="G534" t="s">
        <v>522</v>
      </c>
      <c r="H534" t="s">
        <v>67</v>
      </c>
      <c r="I534" s="2" t="str">
        <f>_xlfn.XLOOKUP(H534,'Reference table'!$A$2:$A$87,'Reference table'!$B$2:$B$87)</f>
        <v>Transportation</v>
      </c>
      <c r="J534" t="s">
        <v>24</v>
      </c>
    </row>
    <row r="535" spans="1:10">
      <c r="A535" s="8">
        <v>44807</v>
      </c>
      <c r="B535" t="s">
        <v>67</v>
      </c>
      <c r="C535">
        <v>1</v>
      </c>
      <c r="D535" s="10">
        <v>1.2</v>
      </c>
      <c r="E535" s="9">
        <f t="shared" si="10"/>
        <v>1.2</v>
      </c>
      <c r="F535" t="s">
        <v>285</v>
      </c>
      <c r="G535" t="s">
        <v>522</v>
      </c>
      <c r="H535" t="s">
        <v>67</v>
      </c>
      <c r="I535" s="2" t="str">
        <f>_xlfn.XLOOKUP(H535,'Reference table'!$A$2:$A$87,'Reference table'!$B$2:$B$87)</f>
        <v>Transportation</v>
      </c>
      <c r="J535" t="s">
        <v>25</v>
      </c>
    </row>
    <row r="536" spans="1:10">
      <c r="A536" s="8">
        <v>44807</v>
      </c>
      <c r="B536" t="s">
        <v>67</v>
      </c>
      <c r="C536">
        <v>1</v>
      </c>
      <c r="D536" s="10">
        <v>1.1499999999999999</v>
      </c>
      <c r="E536" s="9">
        <f t="shared" si="10"/>
        <v>1.1499999999999999</v>
      </c>
      <c r="F536" t="s">
        <v>285</v>
      </c>
      <c r="G536" t="s">
        <v>522</v>
      </c>
      <c r="H536" t="s">
        <v>67</v>
      </c>
      <c r="I536" s="2" t="str">
        <f>_xlfn.XLOOKUP(H536,'Reference table'!$A$2:$A$87,'Reference table'!$B$2:$B$87)</f>
        <v>Transportation</v>
      </c>
      <c r="J536" t="s">
        <v>24</v>
      </c>
    </row>
    <row r="537" spans="1:10">
      <c r="A537" s="8">
        <v>44807</v>
      </c>
      <c r="B537" t="s">
        <v>67</v>
      </c>
      <c r="C537">
        <v>1</v>
      </c>
      <c r="D537" s="10">
        <v>1.1499999999999999</v>
      </c>
      <c r="E537" s="9">
        <f t="shared" si="10"/>
        <v>1.1499999999999999</v>
      </c>
      <c r="F537" t="s">
        <v>285</v>
      </c>
      <c r="G537" t="s">
        <v>522</v>
      </c>
      <c r="H537" t="s">
        <v>67</v>
      </c>
      <c r="I537" s="2" t="str">
        <f>_xlfn.XLOOKUP(H537,'Reference table'!$A$2:$A$87,'Reference table'!$B$2:$B$87)</f>
        <v>Transportation</v>
      </c>
      <c r="J537" t="s">
        <v>25</v>
      </c>
    </row>
    <row r="538" spans="1:10">
      <c r="A538" s="8">
        <v>44807</v>
      </c>
      <c r="B538" t="s">
        <v>488</v>
      </c>
      <c r="C538">
        <v>2</v>
      </c>
      <c r="D538" s="10">
        <v>3.99</v>
      </c>
      <c r="E538" s="9">
        <f t="shared" si="10"/>
        <v>7.98</v>
      </c>
      <c r="F538" t="s">
        <v>162</v>
      </c>
      <c r="G538" t="s">
        <v>489</v>
      </c>
      <c r="H538" t="s">
        <v>531</v>
      </c>
      <c r="I538" s="2" t="str">
        <f>_xlfn.XLOOKUP(H538,'Reference table'!$A$2:$A$87,'Reference table'!$B$2:$B$87)</f>
        <v>Others</v>
      </c>
      <c r="J538" t="s">
        <v>25</v>
      </c>
    </row>
    <row r="539" spans="1:10">
      <c r="A539" s="8">
        <v>44807</v>
      </c>
      <c r="B539" t="s">
        <v>490</v>
      </c>
      <c r="C539">
        <v>1</v>
      </c>
      <c r="D539" s="10">
        <v>5.69</v>
      </c>
      <c r="E539" s="9">
        <f t="shared" si="10"/>
        <v>5.69</v>
      </c>
      <c r="F539" t="s">
        <v>162</v>
      </c>
      <c r="G539" t="s">
        <v>489</v>
      </c>
      <c r="H539" t="s">
        <v>50</v>
      </c>
      <c r="I539" s="2" t="str">
        <f>_xlfn.XLOOKUP(H539,'Reference table'!$A$2:$A$87,'Reference table'!$B$2:$B$87)</f>
        <v>Grocery</v>
      </c>
      <c r="J539" t="s">
        <v>24</v>
      </c>
    </row>
    <row r="540" spans="1:10">
      <c r="A540" s="8">
        <v>44807</v>
      </c>
      <c r="B540" t="s">
        <v>491</v>
      </c>
      <c r="C540">
        <v>1</v>
      </c>
      <c r="D540" s="10">
        <v>13</v>
      </c>
      <c r="E540" s="9">
        <f t="shared" si="10"/>
        <v>13</v>
      </c>
      <c r="F540" t="s">
        <v>162</v>
      </c>
      <c r="G540" t="s">
        <v>492</v>
      </c>
      <c r="H540" t="s">
        <v>216</v>
      </c>
      <c r="I540" s="2" t="str">
        <f>_xlfn.XLOOKUP(H540,'Reference table'!$A$2:$A$87,'Reference table'!$B$2:$B$87)</f>
        <v>Grocery</v>
      </c>
      <c r="J540" t="s">
        <v>24</v>
      </c>
    </row>
    <row r="541" spans="1:10">
      <c r="A541" s="8">
        <v>44807</v>
      </c>
      <c r="B541" t="s">
        <v>493</v>
      </c>
      <c r="C541">
        <v>1</v>
      </c>
      <c r="D541" s="10">
        <v>22</v>
      </c>
      <c r="E541" s="9">
        <f t="shared" si="10"/>
        <v>22</v>
      </c>
      <c r="F541" t="s">
        <v>162</v>
      </c>
      <c r="G541" t="s">
        <v>494</v>
      </c>
      <c r="H541" t="s">
        <v>515</v>
      </c>
      <c r="I541" s="2" t="str">
        <f>_xlfn.XLOOKUP(H541,'Reference table'!$A$2:$A$87,'Reference table'!$B$2:$B$87)</f>
        <v>Dinning</v>
      </c>
      <c r="J541" t="s">
        <v>24</v>
      </c>
    </row>
    <row r="542" spans="1:10">
      <c r="A542" s="8">
        <v>44808</v>
      </c>
      <c r="B542" t="s">
        <v>113</v>
      </c>
      <c r="C542">
        <v>1</v>
      </c>
      <c r="D542" s="10">
        <v>8.08</v>
      </c>
      <c r="E542" s="9">
        <f t="shared" si="10"/>
        <v>8.08</v>
      </c>
      <c r="F542" t="s">
        <v>162</v>
      </c>
      <c r="G542" t="s">
        <v>496</v>
      </c>
      <c r="H542" t="s">
        <v>113</v>
      </c>
      <c r="I542" s="2" t="str">
        <f>_xlfn.XLOOKUP(H542,'Reference table'!$A$2:$A$87,'Reference table'!$B$2:$B$87)</f>
        <v>Dinning</v>
      </c>
      <c r="J542" t="s">
        <v>24</v>
      </c>
    </row>
    <row r="543" spans="1:10">
      <c r="A543" s="8">
        <v>44808</v>
      </c>
      <c r="B543" t="s">
        <v>67</v>
      </c>
      <c r="C543">
        <v>2</v>
      </c>
      <c r="D543" s="10">
        <v>2.0499999999999998</v>
      </c>
      <c r="E543" s="9">
        <f t="shared" si="10"/>
        <v>4.0999999999999996</v>
      </c>
      <c r="F543" t="s">
        <v>285</v>
      </c>
      <c r="G543" t="s">
        <v>522</v>
      </c>
      <c r="H543" t="s">
        <v>67</v>
      </c>
      <c r="I543" s="2" t="str">
        <f>_xlfn.XLOOKUP(H543,'Reference table'!$A$2:$A$87,'Reference table'!$B$2:$B$87)</f>
        <v>Transportation</v>
      </c>
      <c r="J543" t="s">
        <v>24</v>
      </c>
    </row>
    <row r="544" spans="1:10">
      <c r="A544" s="8">
        <v>44808</v>
      </c>
      <c r="B544" t="s">
        <v>67</v>
      </c>
      <c r="C544">
        <v>2</v>
      </c>
      <c r="D544" s="10">
        <v>2.0499999999999998</v>
      </c>
      <c r="E544" s="9">
        <f t="shared" si="10"/>
        <v>4.0999999999999996</v>
      </c>
      <c r="F544" t="s">
        <v>285</v>
      </c>
      <c r="G544" t="s">
        <v>522</v>
      </c>
      <c r="H544" t="s">
        <v>67</v>
      </c>
      <c r="I544" s="2" t="str">
        <f>_xlfn.XLOOKUP(H544,'Reference table'!$A$2:$A$87,'Reference table'!$B$2:$B$87)</f>
        <v>Transportation</v>
      </c>
      <c r="J544" t="s">
        <v>25</v>
      </c>
    </row>
    <row r="545" spans="1:10">
      <c r="A545" s="8">
        <v>44808</v>
      </c>
      <c r="B545" t="s">
        <v>630</v>
      </c>
      <c r="C545">
        <v>1</v>
      </c>
      <c r="D545" s="10">
        <v>3.5</v>
      </c>
      <c r="E545" s="9">
        <f t="shared" si="10"/>
        <v>3.5</v>
      </c>
      <c r="F545" t="s">
        <v>162</v>
      </c>
      <c r="G545" t="s">
        <v>632</v>
      </c>
      <c r="H545" t="s">
        <v>633</v>
      </c>
      <c r="I545" s="2" t="str">
        <f>_xlfn.XLOOKUP(H545,'Reference table'!$A$2:$A$87,'Reference table'!$B$2:$B$87)</f>
        <v>Others</v>
      </c>
      <c r="J545" t="s">
        <v>25</v>
      </c>
    </row>
    <row r="546" spans="1:10">
      <c r="A546" s="8">
        <v>44808</v>
      </c>
      <c r="B546" t="s">
        <v>434</v>
      </c>
      <c r="C546">
        <v>1</v>
      </c>
      <c r="D546" s="10">
        <v>5</v>
      </c>
      <c r="E546" s="9">
        <f t="shared" si="10"/>
        <v>5</v>
      </c>
      <c r="F546" t="s">
        <v>162</v>
      </c>
      <c r="G546" t="s">
        <v>435</v>
      </c>
      <c r="H546" t="s">
        <v>530</v>
      </c>
      <c r="I546" s="2" t="str">
        <f>_xlfn.XLOOKUP(H546,'Reference table'!$A$2:$A$87,'Reference table'!$B$2:$B$87)</f>
        <v>Others</v>
      </c>
      <c r="J546" t="s">
        <v>24</v>
      </c>
    </row>
    <row r="547" spans="1:10">
      <c r="A547" s="8">
        <v>44808</v>
      </c>
      <c r="B547" t="s">
        <v>434</v>
      </c>
      <c r="C547">
        <v>1</v>
      </c>
      <c r="D547" s="10">
        <v>5</v>
      </c>
      <c r="E547" s="9">
        <f t="shared" si="10"/>
        <v>5</v>
      </c>
      <c r="F547" t="s">
        <v>162</v>
      </c>
      <c r="G547" t="s">
        <v>435</v>
      </c>
      <c r="H547" t="s">
        <v>530</v>
      </c>
      <c r="I547" s="2" t="str">
        <f>_xlfn.XLOOKUP(H547,'Reference table'!$A$2:$A$87,'Reference table'!$B$2:$B$87)</f>
        <v>Others</v>
      </c>
      <c r="J547" t="s">
        <v>25</v>
      </c>
    </row>
    <row r="548" spans="1:10">
      <c r="A548" s="8">
        <v>44808</v>
      </c>
      <c r="B548" t="s">
        <v>495</v>
      </c>
      <c r="C548">
        <v>1</v>
      </c>
      <c r="D548" s="10">
        <v>12.32</v>
      </c>
      <c r="E548" s="9">
        <f t="shared" si="10"/>
        <v>12.32</v>
      </c>
      <c r="F548" t="s">
        <v>162</v>
      </c>
      <c r="G548" t="s">
        <v>497</v>
      </c>
      <c r="H548" t="s">
        <v>505</v>
      </c>
      <c r="I548" s="2" t="str">
        <f>_xlfn.XLOOKUP(H548,'Reference table'!$A$2:$A$87,'Reference table'!$B$2:$B$87)</f>
        <v>Dinning</v>
      </c>
      <c r="J548" t="s">
        <v>24</v>
      </c>
    </row>
    <row r="549" spans="1:10">
      <c r="A549" s="8">
        <v>44808</v>
      </c>
      <c r="B549" t="s">
        <v>495</v>
      </c>
      <c r="C549">
        <v>1</v>
      </c>
      <c r="D549" s="10">
        <v>12.32</v>
      </c>
      <c r="E549" s="9">
        <f t="shared" si="10"/>
        <v>12.32</v>
      </c>
      <c r="F549" t="s">
        <v>162</v>
      </c>
      <c r="G549" t="s">
        <v>497</v>
      </c>
      <c r="H549" t="s">
        <v>505</v>
      </c>
      <c r="I549" s="2" t="str">
        <f>_xlfn.XLOOKUP(H549,'Reference table'!$A$2:$A$87,'Reference table'!$B$2:$B$87)</f>
        <v>Dinning</v>
      </c>
      <c r="J549" t="s">
        <v>25</v>
      </c>
    </row>
    <row r="550" spans="1:10">
      <c r="A550" s="8">
        <v>44809</v>
      </c>
      <c r="B550" t="s">
        <v>503</v>
      </c>
      <c r="C550">
        <v>1</v>
      </c>
      <c r="D550" s="10">
        <v>76.75</v>
      </c>
      <c r="E550" s="9">
        <f t="shared" si="10"/>
        <v>76.75</v>
      </c>
      <c r="F550" t="s">
        <v>162</v>
      </c>
      <c r="G550" t="s">
        <v>504</v>
      </c>
      <c r="H550" t="s">
        <v>521</v>
      </c>
      <c r="I550" s="2" t="str">
        <f>_xlfn.XLOOKUP(H550,'Reference table'!$A$2:$A$87,'Reference table'!$B$2:$B$87)</f>
        <v>Utility</v>
      </c>
      <c r="J550" t="s">
        <v>25</v>
      </c>
    </row>
    <row r="551" spans="1:10">
      <c r="A551" s="8">
        <v>44809</v>
      </c>
      <c r="B551" t="s">
        <v>340</v>
      </c>
      <c r="C551">
        <v>1</v>
      </c>
      <c r="D551" s="10">
        <v>35</v>
      </c>
      <c r="E551" s="9">
        <f t="shared" si="10"/>
        <v>35</v>
      </c>
      <c r="F551" t="s">
        <v>162</v>
      </c>
      <c r="G551" t="s">
        <v>1203</v>
      </c>
      <c r="H551" t="s">
        <v>340</v>
      </c>
      <c r="I551" s="2" t="str">
        <f>_xlfn.XLOOKUP(H551,'Reference table'!$A$2:$A$87,'Reference table'!$B$2:$B$87)</f>
        <v>Utility</v>
      </c>
      <c r="J551" t="s">
        <v>25</v>
      </c>
    </row>
    <row r="552" spans="1:10">
      <c r="A552" s="8">
        <v>44810</v>
      </c>
      <c r="B552" t="s">
        <v>67</v>
      </c>
      <c r="C552">
        <v>2</v>
      </c>
      <c r="D552" s="10">
        <v>2.0499999999999998</v>
      </c>
      <c r="E552" s="9">
        <f t="shared" si="10"/>
        <v>4.0999999999999996</v>
      </c>
      <c r="F552" t="s">
        <v>285</v>
      </c>
      <c r="G552" t="s">
        <v>522</v>
      </c>
      <c r="H552" t="s">
        <v>67</v>
      </c>
      <c r="I552" s="2" t="str">
        <f>_xlfn.XLOOKUP(H552,'Reference table'!$A$2:$A$87,'Reference table'!$B$2:$B$87)</f>
        <v>Transportation</v>
      </c>
      <c r="J552" t="s">
        <v>25</v>
      </c>
    </row>
    <row r="553" spans="1:10">
      <c r="A553" s="8">
        <v>44810</v>
      </c>
      <c r="B553" t="s">
        <v>67</v>
      </c>
      <c r="C553">
        <v>2</v>
      </c>
      <c r="D553" s="10">
        <v>2.0499999999999998</v>
      </c>
      <c r="E553" s="9">
        <f t="shared" si="10"/>
        <v>4.0999999999999996</v>
      </c>
      <c r="F553" t="s">
        <v>285</v>
      </c>
      <c r="G553" t="s">
        <v>522</v>
      </c>
      <c r="H553" t="s">
        <v>67</v>
      </c>
      <c r="I553" s="2" t="str">
        <f>_xlfn.XLOOKUP(H553,'Reference table'!$A$2:$A$87,'Reference table'!$B$2:$B$87)</f>
        <v>Transportation</v>
      </c>
      <c r="J553" t="s">
        <v>24</v>
      </c>
    </row>
    <row r="554" spans="1:10">
      <c r="A554" s="8">
        <v>44810</v>
      </c>
      <c r="B554" t="s">
        <v>26</v>
      </c>
      <c r="C554">
        <v>1</v>
      </c>
      <c r="D554" s="10">
        <v>4.55</v>
      </c>
      <c r="E554" s="9">
        <f t="shared" si="10"/>
        <v>4.55</v>
      </c>
      <c r="F554" t="s">
        <v>162</v>
      </c>
      <c r="G554" t="s">
        <v>250</v>
      </c>
      <c r="H554" t="s">
        <v>273</v>
      </c>
      <c r="I554" s="2" t="str">
        <f>_xlfn.XLOOKUP(H554,'Reference table'!$A$2:$A$87,'Reference table'!$B$2:$B$87)</f>
        <v>Dinning</v>
      </c>
      <c r="J554" t="s">
        <v>25</v>
      </c>
    </row>
    <row r="555" spans="1:10">
      <c r="A555" s="8">
        <v>44810</v>
      </c>
      <c r="B555" t="s">
        <v>498</v>
      </c>
      <c r="C555">
        <v>1</v>
      </c>
      <c r="D555" s="10">
        <v>2.75</v>
      </c>
      <c r="E555" s="9">
        <f t="shared" si="10"/>
        <v>2.75</v>
      </c>
      <c r="F555" t="s">
        <v>467</v>
      </c>
      <c r="G555" t="s">
        <v>124</v>
      </c>
      <c r="H555" t="s">
        <v>281</v>
      </c>
      <c r="I555" s="2" t="str">
        <f>_xlfn.XLOOKUP(H555,'Reference table'!$A$2:$A$87,'Reference table'!$B$2:$B$87)</f>
        <v>Personal Care</v>
      </c>
      <c r="J555" t="s">
        <v>25</v>
      </c>
    </row>
    <row r="556" spans="1:10">
      <c r="A556" s="8">
        <v>44810</v>
      </c>
      <c r="B556" t="s">
        <v>499</v>
      </c>
      <c r="C556">
        <v>1</v>
      </c>
      <c r="D556" s="10">
        <v>1.5</v>
      </c>
      <c r="E556" s="9">
        <f t="shared" si="10"/>
        <v>1.5</v>
      </c>
      <c r="F556" t="s">
        <v>467</v>
      </c>
      <c r="G556" t="s">
        <v>124</v>
      </c>
      <c r="H556" t="s">
        <v>281</v>
      </c>
      <c r="I556" s="2" t="str">
        <f>_xlfn.XLOOKUP(H556,'Reference table'!$A$2:$A$87,'Reference table'!$B$2:$B$87)</f>
        <v>Personal Care</v>
      </c>
      <c r="J556" t="s">
        <v>25</v>
      </c>
    </row>
    <row r="557" spans="1:10">
      <c r="A557" s="8">
        <v>44810</v>
      </c>
      <c r="B557" t="s">
        <v>500</v>
      </c>
      <c r="C557">
        <v>1</v>
      </c>
      <c r="D557" s="10">
        <v>4.49</v>
      </c>
      <c r="E557" s="9">
        <f t="shared" si="10"/>
        <v>4.49</v>
      </c>
      <c r="F557" t="s">
        <v>162</v>
      </c>
      <c r="G557" t="s">
        <v>502</v>
      </c>
      <c r="H557" t="s">
        <v>115</v>
      </c>
      <c r="I557" s="2" t="str">
        <f>_xlfn.XLOOKUP(H557,'Reference table'!$A$2:$A$87,'Reference table'!$B$2:$B$87)</f>
        <v>Grocery</v>
      </c>
      <c r="J557" t="s">
        <v>24</v>
      </c>
    </row>
    <row r="558" spans="1:10">
      <c r="A558" s="8">
        <v>44810</v>
      </c>
      <c r="B558" t="s">
        <v>501</v>
      </c>
      <c r="C558">
        <v>1</v>
      </c>
      <c r="D558" s="10">
        <v>2.29</v>
      </c>
      <c r="E558" s="9">
        <f t="shared" si="10"/>
        <v>2.29</v>
      </c>
      <c r="F558" t="s">
        <v>162</v>
      </c>
      <c r="G558" t="s">
        <v>502</v>
      </c>
      <c r="H558" t="s">
        <v>273</v>
      </c>
      <c r="I558" s="2" t="str">
        <f>_xlfn.XLOOKUP(H558,'Reference table'!$A$2:$A$87,'Reference table'!$B$2:$B$87)</f>
        <v>Dinning</v>
      </c>
      <c r="J558" t="s">
        <v>24</v>
      </c>
    </row>
    <row r="559" spans="1:10">
      <c r="A559" s="8">
        <v>44810</v>
      </c>
      <c r="B559" t="s">
        <v>505</v>
      </c>
      <c r="C559">
        <v>1</v>
      </c>
      <c r="D559" s="10">
        <v>24.84</v>
      </c>
      <c r="E559" s="9">
        <f t="shared" si="10"/>
        <v>24.84</v>
      </c>
      <c r="F559" t="s">
        <v>162</v>
      </c>
      <c r="G559" t="s">
        <v>506</v>
      </c>
      <c r="H559" t="s">
        <v>505</v>
      </c>
      <c r="I559" s="2" t="str">
        <f>_xlfn.XLOOKUP(H559,'Reference table'!$A$2:$A$87,'Reference table'!$B$2:$B$87)</f>
        <v>Dinning</v>
      </c>
      <c r="J559" t="s">
        <v>24</v>
      </c>
    </row>
    <row r="560" spans="1:10">
      <c r="A560" s="8">
        <v>44810</v>
      </c>
      <c r="B560" t="s">
        <v>505</v>
      </c>
      <c r="C560">
        <v>1</v>
      </c>
      <c r="D560" s="10">
        <v>24.84</v>
      </c>
      <c r="E560" s="9">
        <f t="shared" si="10"/>
        <v>24.84</v>
      </c>
      <c r="F560" t="s">
        <v>162</v>
      </c>
      <c r="G560" t="s">
        <v>506</v>
      </c>
      <c r="H560" t="s">
        <v>505</v>
      </c>
      <c r="I560" s="2" t="str">
        <f>_xlfn.XLOOKUP(H560,'Reference table'!$A$2:$A$87,'Reference table'!$B$2:$B$87)</f>
        <v>Dinning</v>
      </c>
      <c r="J560" t="s">
        <v>25</v>
      </c>
    </row>
    <row r="561" spans="1:10">
      <c r="A561" s="8">
        <v>44811</v>
      </c>
      <c r="B561" t="s">
        <v>67</v>
      </c>
      <c r="C561">
        <v>2</v>
      </c>
      <c r="D561" s="10">
        <v>2.0499999999999998</v>
      </c>
      <c r="E561" s="9">
        <f t="shared" si="10"/>
        <v>4.0999999999999996</v>
      </c>
      <c r="F561" t="s">
        <v>285</v>
      </c>
      <c r="G561" t="s">
        <v>522</v>
      </c>
      <c r="H561" t="s">
        <v>67</v>
      </c>
      <c r="I561" s="2" t="str">
        <f>_xlfn.XLOOKUP(H561,'Reference table'!$A$2:$A$87,'Reference table'!$B$2:$B$87)</f>
        <v>Transportation</v>
      </c>
      <c r="J561" t="s">
        <v>24</v>
      </c>
    </row>
    <row r="562" spans="1:10">
      <c r="A562" s="8">
        <v>44811</v>
      </c>
      <c r="B562" t="s">
        <v>67</v>
      </c>
      <c r="C562">
        <v>2</v>
      </c>
      <c r="D562" s="10">
        <v>2.0499999999999998</v>
      </c>
      <c r="E562" s="9">
        <f t="shared" si="10"/>
        <v>4.0999999999999996</v>
      </c>
      <c r="F562" t="s">
        <v>285</v>
      </c>
      <c r="G562" t="s">
        <v>522</v>
      </c>
      <c r="H562" t="s">
        <v>67</v>
      </c>
      <c r="I562" s="2" t="str">
        <f>_xlfn.XLOOKUP(H562,'Reference table'!$A$2:$A$87,'Reference table'!$B$2:$B$87)</f>
        <v>Transportation</v>
      </c>
      <c r="J562" t="s">
        <v>25</v>
      </c>
    </row>
    <row r="563" spans="1:10">
      <c r="A563" s="8">
        <v>44811</v>
      </c>
      <c r="B563" t="s">
        <v>23</v>
      </c>
      <c r="C563">
        <v>2</v>
      </c>
      <c r="D563" s="10">
        <v>1.65</v>
      </c>
      <c r="E563" s="9">
        <f t="shared" si="10"/>
        <v>3.3</v>
      </c>
      <c r="F563" t="s">
        <v>162</v>
      </c>
      <c r="G563" t="s">
        <v>522</v>
      </c>
      <c r="H563" t="s">
        <v>23</v>
      </c>
      <c r="I563" s="2" t="str">
        <f>_xlfn.XLOOKUP(H563,'Reference table'!$A$2:$A$87,'Reference table'!$B$2:$B$87)</f>
        <v>Transportation</v>
      </c>
      <c r="J563" t="s">
        <v>24</v>
      </c>
    </row>
    <row r="564" spans="1:10">
      <c r="A564" s="8">
        <v>44811</v>
      </c>
      <c r="B564" t="s">
        <v>23</v>
      </c>
      <c r="C564">
        <v>1</v>
      </c>
      <c r="D564" s="10">
        <v>1.65</v>
      </c>
      <c r="E564" s="9">
        <f t="shared" si="10"/>
        <v>1.65</v>
      </c>
      <c r="F564" t="s">
        <v>162</v>
      </c>
      <c r="G564" t="s">
        <v>522</v>
      </c>
      <c r="H564" t="s">
        <v>23</v>
      </c>
      <c r="I564" s="2" t="str">
        <f>_xlfn.XLOOKUP(H564,'Reference table'!$A$2:$A$87,'Reference table'!$B$2:$B$87)</f>
        <v>Transportation</v>
      </c>
      <c r="J564" t="s">
        <v>25</v>
      </c>
    </row>
    <row r="565" spans="1:10">
      <c r="A565" s="8">
        <v>44811</v>
      </c>
      <c r="B565" t="s">
        <v>505</v>
      </c>
      <c r="C565">
        <v>1</v>
      </c>
      <c r="D565" s="10">
        <v>15.2</v>
      </c>
      <c r="E565" s="9">
        <f t="shared" si="10"/>
        <v>15.2</v>
      </c>
      <c r="F565" t="s">
        <v>162</v>
      </c>
      <c r="G565" t="s">
        <v>507</v>
      </c>
      <c r="H565" t="s">
        <v>505</v>
      </c>
      <c r="I565" s="2" t="str">
        <f>_xlfn.XLOOKUP(H565,'Reference table'!$A$2:$A$87,'Reference table'!$B$2:$B$87)</f>
        <v>Dinning</v>
      </c>
      <c r="J565" t="s">
        <v>24</v>
      </c>
    </row>
    <row r="566" spans="1:10">
      <c r="A566" s="8">
        <v>44811</v>
      </c>
      <c r="B566" t="s">
        <v>505</v>
      </c>
      <c r="C566">
        <v>1</v>
      </c>
      <c r="D566" s="10">
        <v>15.2</v>
      </c>
      <c r="E566" s="9">
        <f t="shared" si="10"/>
        <v>15.2</v>
      </c>
      <c r="F566" t="s">
        <v>162</v>
      </c>
      <c r="G566" t="s">
        <v>507</v>
      </c>
      <c r="H566" t="s">
        <v>505</v>
      </c>
      <c r="I566" s="2" t="str">
        <f>_xlfn.XLOOKUP(H566,'Reference table'!$A$2:$A$87,'Reference table'!$B$2:$B$87)</f>
        <v>Dinning</v>
      </c>
      <c r="J566" t="s">
        <v>25</v>
      </c>
    </row>
    <row r="567" spans="1:10">
      <c r="A567" s="8">
        <v>44811</v>
      </c>
      <c r="B567" t="s">
        <v>26</v>
      </c>
      <c r="C567">
        <v>1</v>
      </c>
      <c r="D567" s="10">
        <v>5.75</v>
      </c>
      <c r="E567" s="9">
        <f t="shared" si="10"/>
        <v>5.75</v>
      </c>
      <c r="F567" t="s">
        <v>162</v>
      </c>
      <c r="G567" t="s">
        <v>508</v>
      </c>
      <c r="H567" t="s">
        <v>273</v>
      </c>
      <c r="I567" s="2" t="str">
        <f>_xlfn.XLOOKUP(H567,'Reference table'!$A$2:$A$87,'Reference table'!$B$2:$B$87)</f>
        <v>Dinning</v>
      </c>
      <c r="J567" t="s">
        <v>25</v>
      </c>
    </row>
    <row r="568" spans="1:10">
      <c r="A568" s="8">
        <v>44812</v>
      </c>
      <c r="B568" t="s">
        <v>306</v>
      </c>
      <c r="C568">
        <v>1</v>
      </c>
      <c r="D568" s="10">
        <v>1.35</v>
      </c>
      <c r="E568" s="9">
        <f t="shared" si="10"/>
        <v>1.35</v>
      </c>
      <c r="F568" t="s">
        <v>162</v>
      </c>
      <c r="G568" t="s">
        <v>36</v>
      </c>
      <c r="H568" t="s">
        <v>45</v>
      </c>
      <c r="I568" s="2" t="str">
        <f>_xlfn.XLOOKUP(H568,'Reference table'!$A$2:$A$87,'Reference table'!$B$2:$B$87)</f>
        <v>Grocery</v>
      </c>
      <c r="J568" t="s">
        <v>24</v>
      </c>
    </row>
    <row r="569" spans="1:10">
      <c r="A569" s="8">
        <v>44812</v>
      </c>
      <c r="B569" t="s">
        <v>439</v>
      </c>
      <c r="C569">
        <v>1</v>
      </c>
      <c r="D569" s="10">
        <v>1.45</v>
      </c>
      <c r="E569" s="9">
        <f t="shared" si="10"/>
        <v>1.45</v>
      </c>
      <c r="F569" t="s">
        <v>162</v>
      </c>
      <c r="G569" t="s">
        <v>36</v>
      </c>
      <c r="H569" t="s">
        <v>45</v>
      </c>
      <c r="I569" s="2" t="str">
        <f>_xlfn.XLOOKUP(H569,'Reference table'!$A$2:$A$87,'Reference table'!$B$2:$B$87)</f>
        <v>Grocery</v>
      </c>
      <c r="J569" t="s">
        <v>24</v>
      </c>
    </row>
    <row r="570" spans="1:10">
      <c r="A570" s="8">
        <v>44812</v>
      </c>
      <c r="B570" t="s">
        <v>86</v>
      </c>
      <c r="C570">
        <v>1</v>
      </c>
      <c r="D570" s="10">
        <v>0.5</v>
      </c>
      <c r="E570" s="9">
        <f t="shared" si="10"/>
        <v>0.5</v>
      </c>
      <c r="F570" t="s">
        <v>162</v>
      </c>
      <c r="G570" t="s">
        <v>36</v>
      </c>
      <c r="H570" t="s">
        <v>53</v>
      </c>
      <c r="I570" s="2" t="str">
        <f>_xlfn.XLOOKUP(H570,'Reference table'!$A$2:$A$87,'Reference table'!$B$2:$B$87)</f>
        <v>Grocery</v>
      </c>
      <c r="J570" t="s">
        <v>24</v>
      </c>
    </row>
    <row r="571" spans="1:10">
      <c r="A571" s="8">
        <v>44813</v>
      </c>
      <c r="B571" t="s">
        <v>67</v>
      </c>
      <c r="C571">
        <v>2</v>
      </c>
      <c r="D571" s="3">
        <v>2.0499999999999998</v>
      </c>
      <c r="E571" s="9">
        <f t="shared" si="10"/>
        <v>4.0999999999999996</v>
      </c>
      <c r="F571" t="s">
        <v>285</v>
      </c>
      <c r="G571" t="s">
        <v>522</v>
      </c>
      <c r="H571" t="s">
        <v>67</v>
      </c>
      <c r="I571" s="2" t="str">
        <f>_xlfn.XLOOKUP(H571,'Reference table'!$A$2:$A$87,'Reference table'!$B$2:$B$87)</f>
        <v>Transportation</v>
      </c>
      <c r="J571" t="s">
        <v>24</v>
      </c>
    </row>
    <row r="572" spans="1:10">
      <c r="A572" s="8">
        <v>44813</v>
      </c>
      <c r="B572" t="s">
        <v>67</v>
      </c>
      <c r="C572">
        <v>2</v>
      </c>
      <c r="D572" s="3">
        <v>2.0499999999999998</v>
      </c>
      <c r="E572" s="9">
        <f t="shared" si="10"/>
        <v>4.0999999999999996</v>
      </c>
      <c r="F572" t="s">
        <v>285</v>
      </c>
      <c r="G572" t="s">
        <v>522</v>
      </c>
      <c r="H572" t="s">
        <v>67</v>
      </c>
      <c r="I572" s="2" t="str">
        <f>_xlfn.XLOOKUP(H572,'Reference table'!$A$2:$A$87,'Reference table'!$B$2:$B$87)</f>
        <v>Transportation</v>
      </c>
      <c r="J572" t="s">
        <v>25</v>
      </c>
    </row>
    <row r="573" spans="1:10">
      <c r="A573" s="8">
        <v>44813</v>
      </c>
      <c r="B573" t="s">
        <v>67</v>
      </c>
      <c r="C573">
        <v>1</v>
      </c>
      <c r="D573" s="3">
        <v>1.1499999999999999</v>
      </c>
      <c r="E573" s="9">
        <f t="shared" si="10"/>
        <v>1.1499999999999999</v>
      </c>
      <c r="F573" t="s">
        <v>285</v>
      </c>
      <c r="G573" t="s">
        <v>522</v>
      </c>
      <c r="H573" t="s">
        <v>67</v>
      </c>
      <c r="I573" s="2" t="str">
        <f>_xlfn.XLOOKUP(H573,'Reference table'!$A$2:$A$87,'Reference table'!$B$2:$B$87)</f>
        <v>Transportation</v>
      </c>
      <c r="J573" t="s">
        <v>24</v>
      </c>
    </row>
    <row r="574" spans="1:10">
      <c r="A574" s="8">
        <v>44813</v>
      </c>
      <c r="B574" t="s">
        <v>67</v>
      </c>
      <c r="C574">
        <v>1</v>
      </c>
      <c r="D574" s="3">
        <v>1.1499999999999999</v>
      </c>
      <c r="E574" s="9">
        <f t="shared" si="10"/>
        <v>1.1499999999999999</v>
      </c>
      <c r="F574" t="s">
        <v>285</v>
      </c>
      <c r="G574" t="s">
        <v>522</v>
      </c>
      <c r="H574" t="s">
        <v>67</v>
      </c>
      <c r="I574" s="2" t="str">
        <f>_xlfn.XLOOKUP(H574,'Reference table'!$A$2:$A$87,'Reference table'!$B$2:$B$87)</f>
        <v>Transportation</v>
      </c>
      <c r="J574" t="s">
        <v>25</v>
      </c>
    </row>
    <row r="575" spans="1:10">
      <c r="A575" s="8">
        <v>44813</v>
      </c>
      <c r="B575" t="s">
        <v>545</v>
      </c>
      <c r="C575">
        <v>1</v>
      </c>
      <c r="D575" s="3">
        <v>15.34</v>
      </c>
      <c r="E575" s="9">
        <f t="shared" si="10"/>
        <v>15.34</v>
      </c>
      <c r="F575" t="s">
        <v>162</v>
      </c>
      <c r="G575" t="s">
        <v>546</v>
      </c>
      <c r="H575" t="s">
        <v>529</v>
      </c>
      <c r="I575" s="2" t="str">
        <f>_xlfn.XLOOKUP(H575,'Reference table'!$A$2:$A$87,'Reference table'!$B$2:$B$87)</f>
        <v>Others</v>
      </c>
      <c r="J575" t="s">
        <v>25</v>
      </c>
    </row>
    <row r="576" spans="1:10">
      <c r="A576" s="8">
        <v>44813</v>
      </c>
      <c r="B576" t="s">
        <v>634</v>
      </c>
      <c r="C576">
        <v>1</v>
      </c>
      <c r="D576" s="3">
        <v>2.4500000000000002</v>
      </c>
      <c r="E576" s="9">
        <f t="shared" si="10"/>
        <v>2.4500000000000002</v>
      </c>
      <c r="F576" t="s">
        <v>162</v>
      </c>
      <c r="G576" t="s">
        <v>35</v>
      </c>
      <c r="H576" t="s">
        <v>273</v>
      </c>
      <c r="I576" s="2" t="str">
        <f>_xlfn.XLOOKUP(H576,'Reference table'!$A$2:$A$87,'Reference table'!$B$2:$B$87)</f>
        <v>Dinning</v>
      </c>
      <c r="J576" t="s">
        <v>25</v>
      </c>
    </row>
    <row r="577" spans="1:10">
      <c r="A577" s="8">
        <v>44813</v>
      </c>
      <c r="B577" t="s">
        <v>548</v>
      </c>
      <c r="C577">
        <v>1</v>
      </c>
      <c r="D577" s="3">
        <v>6.8</v>
      </c>
      <c r="E577" s="9">
        <f t="shared" si="10"/>
        <v>6.8</v>
      </c>
      <c r="F577" t="s">
        <v>162</v>
      </c>
      <c r="G577" t="s">
        <v>547</v>
      </c>
      <c r="H577" t="s">
        <v>544</v>
      </c>
      <c r="I577" s="2" t="str">
        <f>_xlfn.XLOOKUP(H577,'Reference table'!$A$2:$A$87,'Reference table'!$B$2:$B$87)</f>
        <v>Dinning</v>
      </c>
      <c r="J577" t="s">
        <v>24</v>
      </c>
    </row>
    <row r="578" spans="1:10">
      <c r="A578" s="8">
        <v>44813</v>
      </c>
      <c r="B578" t="s">
        <v>549</v>
      </c>
      <c r="C578">
        <v>1</v>
      </c>
      <c r="D578" s="3">
        <v>11</v>
      </c>
      <c r="E578" s="9">
        <f t="shared" si="10"/>
        <v>11</v>
      </c>
      <c r="F578" t="s">
        <v>162</v>
      </c>
      <c r="G578" t="s">
        <v>547</v>
      </c>
      <c r="H578" t="s">
        <v>544</v>
      </c>
      <c r="I578" s="2" t="str">
        <f>_xlfn.XLOOKUP(H578,'Reference table'!$A$2:$A$87,'Reference table'!$B$2:$B$87)</f>
        <v>Dinning</v>
      </c>
      <c r="J578" t="s">
        <v>25</v>
      </c>
    </row>
    <row r="579" spans="1:10">
      <c r="A579" s="8">
        <v>44813</v>
      </c>
      <c r="B579" t="s">
        <v>436</v>
      </c>
      <c r="C579">
        <v>1</v>
      </c>
      <c r="D579" s="3">
        <v>39.950000000000003</v>
      </c>
      <c r="E579" s="9">
        <f t="shared" si="10"/>
        <v>39.950000000000003</v>
      </c>
      <c r="F579" t="s">
        <v>162</v>
      </c>
      <c r="G579" t="s">
        <v>543</v>
      </c>
      <c r="H579" t="s">
        <v>505</v>
      </c>
      <c r="I579" s="2" t="str">
        <f>_xlfn.XLOOKUP(H579,'Reference table'!$A$2:$A$87,'Reference table'!$B$2:$B$87)</f>
        <v>Dinning</v>
      </c>
      <c r="J579" t="s">
        <v>25</v>
      </c>
    </row>
    <row r="580" spans="1:10">
      <c r="A580" s="8">
        <v>44814</v>
      </c>
      <c r="B580" t="s">
        <v>1465</v>
      </c>
      <c r="C580">
        <v>1</v>
      </c>
      <c r="D580" s="3">
        <v>2.4900000000000002</v>
      </c>
      <c r="E580" s="3">
        <f>D580*C580</f>
        <v>2.4900000000000002</v>
      </c>
      <c r="F580" t="s">
        <v>162</v>
      </c>
      <c r="G580" t="s">
        <v>865</v>
      </c>
      <c r="H580" t="s">
        <v>866</v>
      </c>
      <c r="I580" s="2" t="str">
        <f>_xlfn.XLOOKUP(H580,'Reference table'!$A$2:$A$87,'Reference table'!$B$2:$B$87)</f>
        <v>Subscription</v>
      </c>
      <c r="J580" t="s">
        <v>25</v>
      </c>
    </row>
    <row r="581" spans="1:10">
      <c r="A581" s="8">
        <v>44814</v>
      </c>
      <c r="B581" t="s">
        <v>425</v>
      </c>
      <c r="C581">
        <v>1</v>
      </c>
      <c r="D581" s="3">
        <f>3.69+4.19</f>
        <v>7.8800000000000008</v>
      </c>
      <c r="E581" s="9">
        <f t="shared" ref="E581:E612" si="12">C581*D581</f>
        <v>7.8800000000000008</v>
      </c>
      <c r="F581" t="s">
        <v>162</v>
      </c>
      <c r="G581" t="s">
        <v>224</v>
      </c>
      <c r="H581" t="s">
        <v>113</v>
      </c>
      <c r="I581" s="2" t="str">
        <f>_xlfn.XLOOKUP(H581,'Reference table'!$A$2:$A$87,'Reference table'!$B$2:$B$87)</f>
        <v>Dinning</v>
      </c>
      <c r="J581" t="s">
        <v>25</v>
      </c>
    </row>
    <row r="582" spans="1:10">
      <c r="A582" s="8">
        <v>44814</v>
      </c>
      <c r="B582" t="s">
        <v>23</v>
      </c>
      <c r="C582">
        <v>2</v>
      </c>
      <c r="D582" s="3">
        <v>1.65</v>
      </c>
      <c r="E582" s="9">
        <f t="shared" si="12"/>
        <v>3.3</v>
      </c>
      <c r="F582" t="s">
        <v>162</v>
      </c>
      <c r="G582" t="s">
        <v>522</v>
      </c>
      <c r="H582" t="s">
        <v>23</v>
      </c>
      <c r="I582" s="2" t="str">
        <f>_xlfn.XLOOKUP(H582,'Reference table'!$A$2:$A$87,'Reference table'!$B$2:$B$87)</f>
        <v>Transportation</v>
      </c>
      <c r="J582" t="s">
        <v>25</v>
      </c>
    </row>
    <row r="583" spans="1:10">
      <c r="A583" s="8">
        <v>44814</v>
      </c>
      <c r="B583" t="s">
        <v>23</v>
      </c>
      <c r="C583">
        <v>2</v>
      </c>
      <c r="D583" s="3">
        <v>1.65</v>
      </c>
      <c r="E583" s="9">
        <f t="shared" si="12"/>
        <v>3.3</v>
      </c>
      <c r="F583" t="s">
        <v>162</v>
      </c>
      <c r="G583" t="s">
        <v>522</v>
      </c>
      <c r="H583" t="s">
        <v>23</v>
      </c>
      <c r="I583" s="2" t="str">
        <f>_xlfn.XLOOKUP(H583,'Reference table'!$A$2:$A$87,'Reference table'!$B$2:$B$87)</f>
        <v>Transportation</v>
      </c>
      <c r="J583" t="s">
        <v>24</v>
      </c>
    </row>
    <row r="584" spans="1:10">
      <c r="A584" s="8">
        <v>44814</v>
      </c>
      <c r="B584" t="s">
        <v>550</v>
      </c>
      <c r="C584">
        <v>1</v>
      </c>
      <c r="D584" s="3">
        <v>1.36</v>
      </c>
      <c r="E584" s="9">
        <f t="shared" si="12"/>
        <v>1.36</v>
      </c>
      <c r="F584" t="s">
        <v>162</v>
      </c>
      <c r="G584" t="s">
        <v>164</v>
      </c>
      <c r="H584" t="s">
        <v>532</v>
      </c>
      <c r="I584" s="2" t="str">
        <f>_xlfn.XLOOKUP(H584,'Reference table'!$A$2:$A$87,'Reference table'!$B$2:$B$87)</f>
        <v>Others</v>
      </c>
      <c r="J584" t="s">
        <v>24</v>
      </c>
    </row>
    <row r="585" spans="1:10">
      <c r="A585" s="8">
        <v>44814</v>
      </c>
      <c r="B585" t="s">
        <v>551</v>
      </c>
      <c r="C585">
        <v>2</v>
      </c>
      <c r="D585" s="3">
        <v>0.49</v>
      </c>
      <c r="E585" s="9">
        <f t="shared" si="12"/>
        <v>0.98</v>
      </c>
      <c r="F585" t="s">
        <v>162</v>
      </c>
      <c r="G585" t="s">
        <v>164</v>
      </c>
      <c r="H585" t="s">
        <v>532</v>
      </c>
      <c r="I585" s="2" t="str">
        <f>_xlfn.XLOOKUP(H585,'Reference table'!$A$2:$A$87,'Reference table'!$B$2:$B$87)</f>
        <v>Others</v>
      </c>
      <c r="J585" t="s">
        <v>24</v>
      </c>
    </row>
    <row r="586" spans="1:10">
      <c r="A586" s="8">
        <v>44814</v>
      </c>
      <c r="B586" t="s">
        <v>397</v>
      </c>
      <c r="C586">
        <v>1</v>
      </c>
      <c r="D586" s="3">
        <v>6</v>
      </c>
      <c r="E586" s="9">
        <f t="shared" si="12"/>
        <v>6</v>
      </c>
      <c r="F586" t="s">
        <v>162</v>
      </c>
      <c r="G586" t="s">
        <v>164</v>
      </c>
      <c r="H586" t="s">
        <v>532</v>
      </c>
      <c r="I586" s="2" t="str">
        <f>_xlfn.XLOOKUP(H586,'Reference table'!$A$2:$A$87,'Reference table'!$B$2:$B$87)</f>
        <v>Others</v>
      </c>
      <c r="J586" t="s">
        <v>24</v>
      </c>
    </row>
    <row r="587" spans="1:10">
      <c r="A587" s="8">
        <v>44815</v>
      </c>
      <c r="B587" t="s">
        <v>23</v>
      </c>
      <c r="C587">
        <v>2</v>
      </c>
      <c r="D587" s="3">
        <v>1.65</v>
      </c>
      <c r="E587" s="9">
        <f t="shared" si="12"/>
        <v>3.3</v>
      </c>
      <c r="F587" t="s">
        <v>162</v>
      </c>
      <c r="G587" t="s">
        <v>522</v>
      </c>
      <c r="H587" t="s">
        <v>23</v>
      </c>
      <c r="I587" s="2" t="str">
        <f>_xlfn.XLOOKUP(H587,'Reference table'!$A$2:$A$87,'Reference table'!$B$2:$B$87)</f>
        <v>Transportation</v>
      </c>
      <c r="J587" t="s">
        <v>24</v>
      </c>
    </row>
    <row r="588" spans="1:10">
      <c r="A588" s="8">
        <v>44815</v>
      </c>
      <c r="B588" t="s">
        <v>23</v>
      </c>
      <c r="C588">
        <v>2</v>
      </c>
      <c r="D588" s="3">
        <v>1.65</v>
      </c>
      <c r="E588" s="3">
        <f t="shared" si="12"/>
        <v>3.3</v>
      </c>
      <c r="F588" t="s">
        <v>162</v>
      </c>
      <c r="G588" t="s">
        <v>522</v>
      </c>
      <c r="H588" t="s">
        <v>23</v>
      </c>
      <c r="I588" s="2" t="str">
        <f>_xlfn.XLOOKUP(H588,'Reference table'!$A$2:$A$87,'Reference table'!$B$2:$B$87)</f>
        <v>Transportation</v>
      </c>
      <c r="J588" t="s">
        <v>25</v>
      </c>
    </row>
    <row r="589" spans="1:10">
      <c r="A589" s="8">
        <v>44815</v>
      </c>
      <c r="B589" t="s">
        <v>63</v>
      </c>
      <c r="C589">
        <v>1</v>
      </c>
      <c r="D589" s="3">
        <v>1</v>
      </c>
      <c r="E589" s="3">
        <f t="shared" si="12"/>
        <v>1</v>
      </c>
      <c r="F589" t="s">
        <v>162</v>
      </c>
      <c r="G589" t="s">
        <v>64</v>
      </c>
      <c r="H589" t="s">
        <v>53</v>
      </c>
      <c r="I589" s="2" t="str">
        <f>_xlfn.XLOOKUP(H589,'Reference table'!$A$2:$A$87,'Reference table'!$B$2:$B$87)</f>
        <v>Grocery</v>
      </c>
      <c r="J589" t="s">
        <v>25</v>
      </c>
    </row>
    <row r="590" spans="1:10">
      <c r="A590" s="8">
        <v>44815</v>
      </c>
      <c r="B590" t="s">
        <v>552</v>
      </c>
      <c r="C590">
        <v>1</v>
      </c>
      <c r="D590" s="3">
        <v>1</v>
      </c>
      <c r="E590" s="3">
        <f t="shared" si="12"/>
        <v>1</v>
      </c>
      <c r="F590" t="s">
        <v>162</v>
      </c>
      <c r="G590" t="s">
        <v>64</v>
      </c>
      <c r="H590" t="s">
        <v>53</v>
      </c>
      <c r="I590" s="2" t="str">
        <f>_xlfn.XLOOKUP(H590,'Reference table'!$A$2:$A$87,'Reference table'!$B$2:$B$87)</f>
        <v>Grocery</v>
      </c>
      <c r="J590" t="s">
        <v>25</v>
      </c>
    </row>
    <row r="591" spans="1:10">
      <c r="A591" s="8">
        <v>44815</v>
      </c>
      <c r="B591" t="s">
        <v>553</v>
      </c>
      <c r="C591">
        <v>1</v>
      </c>
      <c r="D591" s="3">
        <v>15</v>
      </c>
      <c r="E591" s="3">
        <f t="shared" si="12"/>
        <v>15</v>
      </c>
      <c r="F591" t="s">
        <v>162</v>
      </c>
      <c r="G591" t="s">
        <v>270</v>
      </c>
      <c r="H591" t="s">
        <v>173</v>
      </c>
      <c r="I591" s="2" t="str">
        <f>_xlfn.XLOOKUP(H591,'Reference table'!$A$2:$A$87,'Reference table'!$B$2:$B$87)</f>
        <v>Household</v>
      </c>
      <c r="J591" t="s">
        <v>25</v>
      </c>
    </row>
    <row r="592" spans="1:10">
      <c r="A592" s="8">
        <v>44815</v>
      </c>
      <c r="B592" t="s">
        <v>600</v>
      </c>
      <c r="C592">
        <v>1</v>
      </c>
      <c r="D592" s="3">
        <v>43</v>
      </c>
      <c r="E592" s="3">
        <f t="shared" si="12"/>
        <v>43</v>
      </c>
      <c r="F592" t="s">
        <v>391</v>
      </c>
      <c r="G592" t="s">
        <v>601</v>
      </c>
      <c r="H592" t="s">
        <v>626</v>
      </c>
      <c r="I592" s="2" t="str">
        <f>_xlfn.XLOOKUP(H592,'Reference table'!$A$2:$A$87,'Reference table'!$B$2:$B$87)</f>
        <v>Others</v>
      </c>
      <c r="J592" t="s">
        <v>24</v>
      </c>
    </row>
    <row r="593" spans="1:11">
      <c r="A593" s="8">
        <v>44816</v>
      </c>
      <c r="B593" t="s">
        <v>23</v>
      </c>
      <c r="C593">
        <v>2</v>
      </c>
      <c r="D593" s="3">
        <v>1.65</v>
      </c>
      <c r="E593" s="3">
        <f t="shared" si="12"/>
        <v>3.3</v>
      </c>
      <c r="F593" t="s">
        <v>162</v>
      </c>
      <c r="G593" t="s">
        <v>522</v>
      </c>
      <c r="H593" t="s">
        <v>23</v>
      </c>
      <c r="I593" s="2" t="str">
        <f>_xlfn.XLOOKUP(H593,'Reference table'!$A$2:$A$87,'Reference table'!$B$2:$B$87)</f>
        <v>Transportation</v>
      </c>
      <c r="J593" t="s">
        <v>25</v>
      </c>
    </row>
    <row r="594" spans="1:11">
      <c r="A594" s="8">
        <v>44816</v>
      </c>
      <c r="B594" t="s">
        <v>23</v>
      </c>
      <c r="C594">
        <v>2</v>
      </c>
      <c r="D594" s="3">
        <v>1.65</v>
      </c>
      <c r="E594" s="3">
        <f t="shared" si="12"/>
        <v>3.3</v>
      </c>
      <c r="F594" t="s">
        <v>162</v>
      </c>
      <c r="G594" t="s">
        <v>522</v>
      </c>
      <c r="H594" t="s">
        <v>23</v>
      </c>
      <c r="I594" s="2" t="str">
        <f>_xlfn.XLOOKUP(H594,'Reference table'!$A$2:$A$87,'Reference table'!$B$2:$B$87)</f>
        <v>Transportation</v>
      </c>
      <c r="J594" t="s">
        <v>24</v>
      </c>
    </row>
    <row r="595" spans="1:11">
      <c r="A595" s="8">
        <v>44816</v>
      </c>
      <c r="B595" t="s">
        <v>554</v>
      </c>
      <c r="C595">
        <v>1</v>
      </c>
      <c r="D595" s="3">
        <v>3</v>
      </c>
      <c r="E595" s="3">
        <f t="shared" si="12"/>
        <v>3</v>
      </c>
      <c r="F595" t="s">
        <v>162</v>
      </c>
      <c r="G595" t="s">
        <v>182</v>
      </c>
      <c r="H595" t="s">
        <v>173</v>
      </c>
      <c r="I595" s="2" t="str">
        <f>_xlfn.XLOOKUP(H595,'Reference table'!$A$2:$A$87,'Reference table'!$B$2:$B$87)</f>
        <v>Household</v>
      </c>
      <c r="J595" t="s">
        <v>24</v>
      </c>
    </row>
    <row r="596" spans="1:11">
      <c r="A596" s="8">
        <v>44816</v>
      </c>
      <c r="B596" t="s">
        <v>555</v>
      </c>
      <c r="C596">
        <v>1</v>
      </c>
      <c r="D596" s="3">
        <v>6</v>
      </c>
      <c r="E596" s="3">
        <f t="shared" si="12"/>
        <v>6</v>
      </c>
      <c r="F596" t="s">
        <v>162</v>
      </c>
      <c r="G596" t="s">
        <v>182</v>
      </c>
      <c r="H596" t="s">
        <v>173</v>
      </c>
      <c r="I596" s="2" t="str">
        <f>_xlfn.XLOOKUP(H596,'Reference table'!$A$2:$A$87,'Reference table'!$B$2:$B$87)</f>
        <v>Household</v>
      </c>
      <c r="J596" t="s">
        <v>24</v>
      </c>
    </row>
    <row r="597" spans="1:11">
      <c r="A597" s="8">
        <v>44816</v>
      </c>
      <c r="B597" t="s">
        <v>556</v>
      </c>
      <c r="C597">
        <v>1</v>
      </c>
      <c r="D597" s="3">
        <v>3.95</v>
      </c>
      <c r="E597" s="3">
        <f t="shared" si="12"/>
        <v>3.95</v>
      </c>
      <c r="F597" t="s">
        <v>162</v>
      </c>
      <c r="G597" t="s">
        <v>252</v>
      </c>
      <c r="H597" t="s">
        <v>49</v>
      </c>
      <c r="I597" s="2" t="str">
        <f>_xlfn.XLOOKUP(H597,'Reference table'!$A$2:$A$87,'Reference table'!$B$2:$B$87)</f>
        <v>Grocery</v>
      </c>
      <c r="J597" t="s">
        <v>25</v>
      </c>
    </row>
    <row r="598" spans="1:11">
      <c r="A598" s="8">
        <v>44816</v>
      </c>
      <c r="B598" t="s">
        <v>3</v>
      </c>
      <c r="C598">
        <v>1</v>
      </c>
      <c r="D598" s="3">
        <v>3.75</v>
      </c>
      <c r="E598" s="3">
        <f t="shared" si="12"/>
        <v>3.75</v>
      </c>
      <c r="F598" t="s">
        <v>162</v>
      </c>
      <c r="G598" t="s">
        <v>252</v>
      </c>
      <c r="H598" t="s">
        <v>509</v>
      </c>
      <c r="I598" s="2" t="str">
        <f>_xlfn.XLOOKUP(H598,'Reference table'!$A$2:$A$87,'Reference table'!$B$2:$B$87)</f>
        <v>Grocery</v>
      </c>
      <c r="J598" t="s">
        <v>25</v>
      </c>
    </row>
    <row r="599" spans="1:11">
      <c r="A599" s="8">
        <v>44816</v>
      </c>
      <c r="B599" t="s">
        <v>557</v>
      </c>
      <c r="C599">
        <v>1</v>
      </c>
      <c r="D599" s="3">
        <v>2.95</v>
      </c>
      <c r="E599" s="3">
        <f t="shared" si="12"/>
        <v>2.95</v>
      </c>
      <c r="F599" t="s">
        <v>162</v>
      </c>
      <c r="G599" t="s">
        <v>252</v>
      </c>
      <c r="H599" t="s">
        <v>49</v>
      </c>
      <c r="I599" s="2" t="str">
        <f>_xlfn.XLOOKUP(H599,'Reference table'!$A$2:$A$87,'Reference table'!$B$2:$B$87)</f>
        <v>Grocery</v>
      </c>
      <c r="J599" t="s">
        <v>25</v>
      </c>
    </row>
    <row r="600" spans="1:11">
      <c r="A600" s="8">
        <v>44816</v>
      </c>
      <c r="B600" t="s">
        <v>267</v>
      </c>
      <c r="C600">
        <v>1</v>
      </c>
      <c r="D600" s="3">
        <v>1.4</v>
      </c>
      <c r="E600" s="3">
        <f t="shared" si="12"/>
        <v>1.4</v>
      </c>
      <c r="F600" t="s">
        <v>162</v>
      </c>
      <c r="G600" t="s">
        <v>252</v>
      </c>
      <c r="H600" t="s">
        <v>509</v>
      </c>
      <c r="I600" s="2" t="str">
        <f>_xlfn.XLOOKUP(H600,'Reference table'!$A$2:$A$87,'Reference table'!$B$2:$B$87)</f>
        <v>Grocery</v>
      </c>
      <c r="J600" t="s">
        <v>25</v>
      </c>
    </row>
    <row r="601" spans="1:11">
      <c r="A601" s="8">
        <v>44816</v>
      </c>
      <c r="B601" t="s">
        <v>259</v>
      </c>
      <c r="C601">
        <v>1</v>
      </c>
      <c r="D601" s="3">
        <v>6.95</v>
      </c>
      <c r="E601" s="3">
        <f t="shared" si="12"/>
        <v>6.95</v>
      </c>
      <c r="F601" t="s">
        <v>162</v>
      </c>
      <c r="G601" t="s">
        <v>252</v>
      </c>
      <c r="H601" t="s">
        <v>49</v>
      </c>
      <c r="I601" s="2" t="str">
        <f>_xlfn.XLOOKUP(H601,'Reference table'!$A$2:$A$87,'Reference table'!$B$2:$B$87)</f>
        <v>Grocery</v>
      </c>
      <c r="J601" t="s">
        <v>25</v>
      </c>
    </row>
    <row r="602" spans="1:11">
      <c r="A602" s="8">
        <v>44816</v>
      </c>
      <c r="B602" t="s">
        <v>558</v>
      </c>
      <c r="C602">
        <v>1</v>
      </c>
      <c r="D602" s="3">
        <v>2.38</v>
      </c>
      <c r="E602" s="3">
        <f t="shared" si="12"/>
        <v>2.38</v>
      </c>
      <c r="F602" t="s">
        <v>162</v>
      </c>
      <c r="G602" t="s">
        <v>252</v>
      </c>
      <c r="H602" t="s">
        <v>509</v>
      </c>
      <c r="I602" s="2" t="str">
        <f>_xlfn.XLOOKUP(H602,'Reference table'!$A$2:$A$87,'Reference table'!$B$2:$B$87)</f>
        <v>Grocery</v>
      </c>
      <c r="J602" t="s">
        <v>25</v>
      </c>
    </row>
    <row r="603" spans="1:11">
      <c r="A603" s="8">
        <v>44816</v>
      </c>
      <c r="B603" t="s">
        <v>559</v>
      </c>
      <c r="C603">
        <v>1</v>
      </c>
      <c r="D603" s="3">
        <v>6.95</v>
      </c>
      <c r="E603" s="3">
        <f t="shared" si="12"/>
        <v>6.95</v>
      </c>
      <c r="F603" t="s">
        <v>162</v>
      </c>
      <c r="G603" t="s">
        <v>252</v>
      </c>
      <c r="H603" t="s">
        <v>49</v>
      </c>
      <c r="I603" s="2" t="str">
        <f>_xlfn.XLOOKUP(H603,'Reference table'!$A$2:$A$87,'Reference table'!$B$2:$B$87)</f>
        <v>Grocery</v>
      </c>
      <c r="J603" t="s">
        <v>25</v>
      </c>
    </row>
    <row r="604" spans="1:11">
      <c r="A604" s="8">
        <v>44816</v>
      </c>
      <c r="B604" t="s">
        <v>560</v>
      </c>
      <c r="C604">
        <v>1</v>
      </c>
      <c r="D604" s="3">
        <v>5.5</v>
      </c>
      <c r="E604" s="3">
        <f t="shared" si="12"/>
        <v>5.5</v>
      </c>
      <c r="F604" t="s">
        <v>162</v>
      </c>
      <c r="G604" t="s">
        <v>252</v>
      </c>
      <c r="H604" t="s">
        <v>49</v>
      </c>
      <c r="I604" s="2" t="str">
        <f>_xlfn.XLOOKUP(H604,'Reference table'!$A$2:$A$87,'Reference table'!$B$2:$B$87)</f>
        <v>Grocery</v>
      </c>
      <c r="J604" t="s">
        <v>25</v>
      </c>
    </row>
    <row r="605" spans="1:11">
      <c r="A605" s="8">
        <v>44816</v>
      </c>
      <c r="B605" t="s">
        <v>561</v>
      </c>
      <c r="C605">
        <v>1</v>
      </c>
      <c r="D605" s="3">
        <v>2.97</v>
      </c>
      <c r="E605" s="3">
        <f t="shared" si="12"/>
        <v>2.97</v>
      </c>
      <c r="F605" t="s">
        <v>162</v>
      </c>
      <c r="G605" t="s">
        <v>252</v>
      </c>
      <c r="H605" t="s">
        <v>51</v>
      </c>
      <c r="I605" s="2" t="str">
        <f>_xlfn.XLOOKUP(H605,'Reference table'!$A$2:$A$87,'Reference table'!$B$2:$B$87)</f>
        <v>Grocery</v>
      </c>
      <c r="J605" t="s">
        <v>25</v>
      </c>
    </row>
    <row r="606" spans="1:11">
      <c r="A606" s="8">
        <v>44816</v>
      </c>
      <c r="B606" t="s">
        <v>260</v>
      </c>
      <c r="C606">
        <v>1</v>
      </c>
      <c r="D606" s="3">
        <v>1.8</v>
      </c>
      <c r="E606" s="3">
        <f t="shared" si="12"/>
        <v>1.8</v>
      </c>
      <c r="F606" t="s">
        <v>162</v>
      </c>
      <c r="G606" t="s">
        <v>252</v>
      </c>
      <c r="H606" t="s">
        <v>49</v>
      </c>
      <c r="I606" s="2" t="str">
        <f>_xlfn.XLOOKUP(H606,'Reference table'!$A$2:$A$87,'Reference table'!$B$2:$B$87)</f>
        <v>Grocery</v>
      </c>
      <c r="J606" t="s">
        <v>25</v>
      </c>
    </row>
    <row r="607" spans="1:11">
      <c r="A607" s="8">
        <v>44816</v>
      </c>
      <c r="B607" t="s">
        <v>428</v>
      </c>
      <c r="C607">
        <v>1</v>
      </c>
      <c r="D607" s="3">
        <v>1.69</v>
      </c>
      <c r="E607" s="3">
        <f t="shared" si="12"/>
        <v>1.69</v>
      </c>
      <c r="F607" t="s">
        <v>162</v>
      </c>
      <c r="G607" t="s">
        <v>252</v>
      </c>
      <c r="H607" t="s">
        <v>509</v>
      </c>
      <c r="I607" s="2" t="str">
        <f>_xlfn.XLOOKUP(H607,'Reference table'!$A$2:$A$87,'Reference table'!$B$2:$B$87)</f>
        <v>Grocery</v>
      </c>
      <c r="J607" t="s">
        <v>25</v>
      </c>
      <c r="K607" s="3"/>
    </row>
    <row r="608" spans="1:11">
      <c r="A608" s="8">
        <v>44817</v>
      </c>
      <c r="B608" t="s">
        <v>562</v>
      </c>
      <c r="C608">
        <v>1</v>
      </c>
      <c r="D608" s="3">
        <v>1.1499999999999999</v>
      </c>
      <c r="E608" s="3">
        <f t="shared" si="12"/>
        <v>1.1499999999999999</v>
      </c>
      <c r="F608" t="s">
        <v>162</v>
      </c>
      <c r="G608" t="s">
        <v>147</v>
      </c>
      <c r="H608" t="s">
        <v>141</v>
      </c>
      <c r="I608" s="2" t="str">
        <f>_xlfn.XLOOKUP(H608,'Reference table'!$A$2:$A$87,'Reference table'!$B$2:$B$87)</f>
        <v>Grocery</v>
      </c>
      <c r="J608" t="s">
        <v>25</v>
      </c>
    </row>
    <row r="609" spans="1:10">
      <c r="A609" s="8">
        <v>44817</v>
      </c>
      <c r="B609" t="s">
        <v>380</v>
      </c>
      <c r="C609">
        <v>1</v>
      </c>
      <c r="D609" s="3">
        <v>1.25</v>
      </c>
      <c r="E609" s="3">
        <f t="shared" si="12"/>
        <v>1.25</v>
      </c>
      <c r="F609" t="s">
        <v>162</v>
      </c>
      <c r="G609" t="s">
        <v>147</v>
      </c>
      <c r="H609" t="s">
        <v>367</v>
      </c>
      <c r="I609" s="2" t="str">
        <f>_xlfn.XLOOKUP(H609,'Reference table'!$A$2:$A$87,'Reference table'!$B$2:$B$87)</f>
        <v>Grocery</v>
      </c>
      <c r="J609" t="s">
        <v>25</v>
      </c>
    </row>
    <row r="610" spans="1:10">
      <c r="A610" s="8">
        <v>44817</v>
      </c>
      <c r="B610" t="s">
        <v>230</v>
      </c>
      <c r="C610">
        <v>1</v>
      </c>
      <c r="D610" s="3">
        <v>0.95</v>
      </c>
      <c r="E610" s="3">
        <f t="shared" si="12"/>
        <v>0.95</v>
      </c>
      <c r="F610" t="s">
        <v>162</v>
      </c>
      <c r="G610" t="s">
        <v>147</v>
      </c>
      <c r="H610" t="s">
        <v>51</v>
      </c>
      <c r="I610" s="2" t="str">
        <f>_xlfn.XLOOKUP(H610,'Reference table'!$A$2:$A$87,'Reference table'!$B$2:$B$87)</f>
        <v>Grocery</v>
      </c>
      <c r="J610" t="s">
        <v>25</v>
      </c>
    </row>
    <row r="611" spans="1:10">
      <c r="A611" s="8">
        <v>44817</v>
      </c>
      <c r="B611" t="s">
        <v>563</v>
      </c>
      <c r="C611">
        <v>1</v>
      </c>
      <c r="D611" s="3">
        <v>0.95</v>
      </c>
      <c r="E611" s="3">
        <f t="shared" si="12"/>
        <v>0.95</v>
      </c>
      <c r="F611" t="s">
        <v>162</v>
      </c>
      <c r="G611" t="s">
        <v>147</v>
      </c>
      <c r="H611" t="s">
        <v>367</v>
      </c>
      <c r="I611" s="2" t="str">
        <f>_xlfn.XLOOKUP(H611,'Reference table'!$A$2:$A$87,'Reference table'!$B$2:$B$87)</f>
        <v>Grocery</v>
      </c>
      <c r="J611" t="s">
        <v>25</v>
      </c>
    </row>
    <row r="612" spans="1:10">
      <c r="A612" s="8">
        <v>44817</v>
      </c>
      <c r="B612" t="s">
        <v>359</v>
      </c>
      <c r="C612">
        <v>1</v>
      </c>
      <c r="D612" s="3">
        <v>1.5</v>
      </c>
      <c r="E612" s="3">
        <f t="shared" si="12"/>
        <v>1.5</v>
      </c>
      <c r="F612" t="s">
        <v>162</v>
      </c>
      <c r="G612" t="s">
        <v>147</v>
      </c>
      <c r="H612" t="s">
        <v>50</v>
      </c>
      <c r="I612" s="2" t="str">
        <f>_xlfn.XLOOKUP(H612,'Reference table'!$A$2:$A$87,'Reference table'!$B$2:$B$87)</f>
        <v>Grocery</v>
      </c>
      <c r="J612" t="s">
        <v>25</v>
      </c>
    </row>
    <row r="613" spans="1:10">
      <c r="A613" s="8">
        <v>44817</v>
      </c>
      <c r="B613" t="s">
        <v>564</v>
      </c>
      <c r="C613">
        <v>1</v>
      </c>
      <c r="D613" s="3">
        <v>0.7</v>
      </c>
      <c r="E613" s="3">
        <f t="shared" ref="E613:E644" si="13">C613*D613</f>
        <v>0.7</v>
      </c>
      <c r="F613" t="s">
        <v>162</v>
      </c>
      <c r="G613" t="s">
        <v>147</v>
      </c>
      <c r="H613" t="s">
        <v>219</v>
      </c>
      <c r="I613" s="2" t="str">
        <f>_xlfn.XLOOKUP(H613,'Reference table'!$A$2:$A$87,'Reference table'!$B$2:$B$87)</f>
        <v>Grocery</v>
      </c>
      <c r="J613" t="s">
        <v>25</v>
      </c>
    </row>
    <row r="614" spans="1:10">
      <c r="A614" s="8">
        <v>44817</v>
      </c>
      <c r="B614" t="s">
        <v>565</v>
      </c>
      <c r="C614">
        <v>1</v>
      </c>
      <c r="D614" s="3">
        <v>0.6</v>
      </c>
      <c r="E614" s="3">
        <f t="shared" si="13"/>
        <v>0.6</v>
      </c>
      <c r="F614" t="s">
        <v>162</v>
      </c>
      <c r="G614" t="s">
        <v>147</v>
      </c>
      <c r="H614" t="s">
        <v>219</v>
      </c>
      <c r="I614" s="2" t="str">
        <f>_xlfn.XLOOKUP(H614,'Reference table'!$A$2:$A$87,'Reference table'!$B$2:$B$87)</f>
        <v>Grocery</v>
      </c>
      <c r="J614" t="s">
        <v>25</v>
      </c>
    </row>
    <row r="615" spans="1:10">
      <c r="A615" s="8">
        <v>44817</v>
      </c>
      <c r="B615" t="s">
        <v>566</v>
      </c>
      <c r="C615">
        <v>1</v>
      </c>
      <c r="D615" s="3">
        <v>0.95</v>
      </c>
      <c r="E615" s="3">
        <f t="shared" si="13"/>
        <v>0.95</v>
      </c>
      <c r="F615" t="s">
        <v>162</v>
      </c>
      <c r="G615" t="s">
        <v>147</v>
      </c>
      <c r="H615" t="s">
        <v>367</v>
      </c>
      <c r="I615" s="2" t="str">
        <f>_xlfn.XLOOKUP(H615,'Reference table'!$A$2:$A$87,'Reference table'!$B$2:$B$87)</f>
        <v>Grocery</v>
      </c>
      <c r="J615" t="s">
        <v>25</v>
      </c>
    </row>
    <row r="616" spans="1:10">
      <c r="A616" s="8">
        <v>44817</v>
      </c>
      <c r="B616" t="s">
        <v>567</v>
      </c>
      <c r="C616">
        <v>1</v>
      </c>
      <c r="D616" s="3">
        <v>1.5</v>
      </c>
      <c r="E616" s="3">
        <f t="shared" si="13"/>
        <v>1.5</v>
      </c>
      <c r="F616" t="s">
        <v>162</v>
      </c>
      <c r="G616" t="s">
        <v>147</v>
      </c>
      <c r="H616" t="s">
        <v>367</v>
      </c>
      <c r="I616" s="2" t="str">
        <f>_xlfn.XLOOKUP(H616,'Reference table'!$A$2:$A$87,'Reference table'!$B$2:$B$87)</f>
        <v>Grocery</v>
      </c>
      <c r="J616" t="s">
        <v>25</v>
      </c>
    </row>
    <row r="617" spans="1:10">
      <c r="A617" s="8">
        <v>44817</v>
      </c>
      <c r="B617" t="s">
        <v>655</v>
      </c>
      <c r="C617">
        <v>1</v>
      </c>
      <c r="D617" s="3">
        <v>121.44</v>
      </c>
      <c r="E617" s="3">
        <f t="shared" si="13"/>
        <v>121.44</v>
      </c>
      <c r="F617" t="s">
        <v>162</v>
      </c>
      <c r="G617" t="s">
        <v>656</v>
      </c>
      <c r="H617" t="s">
        <v>666</v>
      </c>
      <c r="I617" s="2" t="str">
        <f>_xlfn.XLOOKUP(H617,'Reference table'!$A$2:$A$87,'Reference table'!$B$2:$B$87)</f>
        <v>Travel</v>
      </c>
      <c r="J617" t="s">
        <v>25</v>
      </c>
    </row>
    <row r="618" spans="1:10">
      <c r="A618" s="8">
        <v>44817</v>
      </c>
      <c r="B618" t="s">
        <v>660</v>
      </c>
      <c r="C618">
        <v>1</v>
      </c>
      <c r="D618" s="3">
        <v>150</v>
      </c>
      <c r="E618" s="3">
        <f t="shared" si="13"/>
        <v>150</v>
      </c>
      <c r="F618" t="s">
        <v>162</v>
      </c>
      <c r="G618" t="s">
        <v>118</v>
      </c>
      <c r="H618" t="s">
        <v>980</v>
      </c>
      <c r="I618" s="2" t="str">
        <f>_xlfn.XLOOKUP(H618,'Reference table'!$A$2:$A$87,'Reference table'!$B$2:$B$87)</f>
        <v>Travel</v>
      </c>
      <c r="J618" t="s">
        <v>25</v>
      </c>
    </row>
    <row r="619" spans="1:10">
      <c r="A619" s="8">
        <v>44818</v>
      </c>
      <c r="B619" t="s">
        <v>425</v>
      </c>
      <c r="C619">
        <v>1</v>
      </c>
      <c r="D619" s="3">
        <v>17.600000000000001</v>
      </c>
      <c r="E619" s="3">
        <f t="shared" si="13"/>
        <v>17.600000000000001</v>
      </c>
      <c r="F619" t="s">
        <v>391</v>
      </c>
      <c r="G619" t="s">
        <v>38</v>
      </c>
      <c r="H619" t="s">
        <v>113</v>
      </c>
      <c r="I619" s="2" t="str">
        <f>_xlfn.XLOOKUP(H619,'Reference table'!$A$2:$A$87,'Reference table'!$B$2:$B$87)</f>
        <v>Dinning</v>
      </c>
      <c r="J619" t="s">
        <v>24</v>
      </c>
    </row>
    <row r="620" spans="1:10">
      <c r="A620" s="8">
        <v>44818</v>
      </c>
      <c r="B620" t="s">
        <v>568</v>
      </c>
      <c r="C620">
        <v>1</v>
      </c>
      <c r="D620" s="3">
        <v>30</v>
      </c>
      <c r="E620" s="3">
        <f t="shared" si="13"/>
        <v>30</v>
      </c>
      <c r="F620" t="s">
        <v>391</v>
      </c>
      <c r="G620" t="s">
        <v>38</v>
      </c>
      <c r="H620" t="s">
        <v>532</v>
      </c>
      <c r="I620" s="2" t="str">
        <f>_xlfn.XLOOKUP(H620,'Reference table'!$A$2:$A$87,'Reference table'!$B$2:$B$87)</f>
        <v>Others</v>
      </c>
      <c r="J620" t="s">
        <v>24</v>
      </c>
    </row>
    <row r="621" spans="1:10">
      <c r="A621" s="8">
        <v>44818</v>
      </c>
      <c r="B621" t="s">
        <v>731</v>
      </c>
      <c r="C621">
        <v>1</v>
      </c>
      <c r="D621" s="3">
        <v>16.989999999999998</v>
      </c>
      <c r="E621" s="3">
        <f t="shared" si="13"/>
        <v>16.989999999999998</v>
      </c>
      <c r="F621" t="s">
        <v>162</v>
      </c>
      <c r="G621" t="s">
        <v>734</v>
      </c>
      <c r="H621" t="s">
        <v>733</v>
      </c>
      <c r="I621" s="2" t="str">
        <f>_xlfn.XLOOKUP(H621,'Reference table'!$A$2:$A$87,'Reference table'!$B$2:$B$87)</f>
        <v>Others</v>
      </c>
      <c r="J621" t="s">
        <v>24</v>
      </c>
    </row>
    <row r="622" spans="1:10">
      <c r="A622" s="8">
        <v>44819</v>
      </c>
      <c r="B622" t="s">
        <v>381</v>
      </c>
      <c r="C622">
        <v>1</v>
      </c>
      <c r="D622" s="3">
        <v>0.69</v>
      </c>
      <c r="E622" s="3">
        <f t="shared" si="13"/>
        <v>0.69</v>
      </c>
      <c r="F622" t="s">
        <v>162</v>
      </c>
      <c r="G622" t="s">
        <v>164</v>
      </c>
      <c r="H622" t="s">
        <v>51</v>
      </c>
      <c r="I622" s="2" t="str">
        <f>_xlfn.XLOOKUP(H622,'Reference table'!$A$2:$A$87,'Reference table'!$B$2:$B$87)</f>
        <v>Grocery</v>
      </c>
      <c r="J622" t="s">
        <v>24</v>
      </c>
    </row>
    <row r="623" spans="1:10">
      <c r="A623" s="8">
        <v>44819</v>
      </c>
      <c r="B623" t="s">
        <v>345</v>
      </c>
      <c r="C623">
        <v>1</v>
      </c>
      <c r="D623" s="3">
        <v>0.91</v>
      </c>
      <c r="E623" s="3">
        <f t="shared" si="13"/>
        <v>0.91</v>
      </c>
      <c r="F623" t="s">
        <v>162</v>
      </c>
      <c r="G623" t="s">
        <v>164</v>
      </c>
      <c r="H623" t="s">
        <v>51</v>
      </c>
      <c r="I623" s="2" t="str">
        <f>_xlfn.XLOOKUP(H623,'Reference table'!$A$2:$A$87,'Reference table'!$B$2:$B$87)</f>
        <v>Grocery</v>
      </c>
      <c r="J623" t="s">
        <v>24</v>
      </c>
    </row>
    <row r="624" spans="1:10">
      <c r="A624" s="8">
        <v>44819</v>
      </c>
      <c r="B624" t="s">
        <v>451</v>
      </c>
      <c r="C624">
        <v>1</v>
      </c>
      <c r="D624" s="3">
        <v>0.89</v>
      </c>
      <c r="E624" s="3">
        <f t="shared" si="13"/>
        <v>0.89</v>
      </c>
      <c r="F624" t="s">
        <v>162</v>
      </c>
      <c r="G624" t="s">
        <v>36</v>
      </c>
      <c r="H624" t="s">
        <v>49</v>
      </c>
      <c r="I624" s="2" t="str">
        <f>_xlfn.XLOOKUP(H624,'Reference table'!$A$2:$A$87,'Reference table'!$B$2:$B$87)</f>
        <v>Grocery</v>
      </c>
      <c r="J624" t="s">
        <v>24</v>
      </c>
    </row>
    <row r="625" spans="1:10">
      <c r="A625" s="8">
        <v>44819</v>
      </c>
      <c r="B625" t="s">
        <v>323</v>
      </c>
      <c r="C625">
        <v>1</v>
      </c>
      <c r="D625" s="3">
        <v>1.99</v>
      </c>
      <c r="E625" s="3">
        <f t="shared" si="13"/>
        <v>1.99</v>
      </c>
      <c r="F625" t="s">
        <v>162</v>
      </c>
      <c r="G625" t="s">
        <v>36</v>
      </c>
      <c r="H625" t="s">
        <v>52</v>
      </c>
      <c r="I625" s="2" t="str">
        <f>_xlfn.XLOOKUP(H625,'Reference table'!$A$2:$A$87,'Reference table'!$B$2:$B$87)</f>
        <v>Grocery</v>
      </c>
      <c r="J625" t="s">
        <v>24</v>
      </c>
    </row>
    <row r="626" spans="1:10">
      <c r="A626" s="8">
        <v>44819</v>
      </c>
      <c r="B626" t="s">
        <v>569</v>
      </c>
      <c r="C626">
        <v>1</v>
      </c>
      <c r="D626" s="3">
        <v>1.99</v>
      </c>
      <c r="E626" s="3">
        <f t="shared" si="13"/>
        <v>1.99</v>
      </c>
      <c r="F626" t="s">
        <v>162</v>
      </c>
      <c r="G626" t="s">
        <v>36</v>
      </c>
      <c r="H626" t="s">
        <v>52</v>
      </c>
      <c r="I626" s="2" t="str">
        <f>_xlfn.XLOOKUP(H626,'Reference table'!$A$2:$A$87,'Reference table'!$B$2:$B$87)</f>
        <v>Grocery</v>
      </c>
      <c r="J626" t="s">
        <v>24</v>
      </c>
    </row>
    <row r="627" spans="1:10">
      <c r="A627" s="8">
        <v>44819</v>
      </c>
      <c r="B627" t="s">
        <v>356</v>
      </c>
      <c r="C627">
        <v>1</v>
      </c>
      <c r="D627" s="3">
        <v>0.49</v>
      </c>
      <c r="E627" s="3">
        <f t="shared" si="13"/>
        <v>0.49</v>
      </c>
      <c r="F627" t="s">
        <v>162</v>
      </c>
      <c r="G627" t="s">
        <v>36</v>
      </c>
      <c r="H627" t="s">
        <v>51</v>
      </c>
      <c r="I627" s="2" t="str">
        <f>_xlfn.XLOOKUP(H627,'Reference table'!$A$2:$A$87,'Reference table'!$B$2:$B$87)</f>
        <v>Grocery</v>
      </c>
      <c r="J627" t="s">
        <v>24</v>
      </c>
    </row>
    <row r="628" spans="1:10">
      <c r="A628" s="8">
        <v>44819</v>
      </c>
      <c r="B628" t="s">
        <v>570</v>
      </c>
      <c r="C628">
        <v>1</v>
      </c>
      <c r="D628" s="3">
        <v>0.95</v>
      </c>
      <c r="E628" s="3">
        <f t="shared" si="13"/>
        <v>0.95</v>
      </c>
      <c r="F628" t="s">
        <v>162</v>
      </c>
      <c r="G628" t="s">
        <v>36</v>
      </c>
      <c r="H628" t="s">
        <v>51</v>
      </c>
      <c r="I628" s="2" t="str">
        <f>_xlfn.XLOOKUP(H628,'Reference table'!$A$2:$A$87,'Reference table'!$B$2:$B$87)</f>
        <v>Grocery</v>
      </c>
      <c r="J628" t="s">
        <v>24</v>
      </c>
    </row>
    <row r="629" spans="1:10">
      <c r="A629" s="8">
        <v>44819</v>
      </c>
      <c r="B629" t="s">
        <v>571</v>
      </c>
      <c r="C629">
        <v>1</v>
      </c>
      <c r="D629" s="3">
        <v>2</v>
      </c>
      <c r="E629" s="3">
        <f t="shared" si="13"/>
        <v>2</v>
      </c>
      <c r="F629" t="s">
        <v>162</v>
      </c>
      <c r="G629" t="s">
        <v>164</v>
      </c>
      <c r="H629" t="s">
        <v>141</v>
      </c>
      <c r="I629" s="2" t="str">
        <f>_xlfn.XLOOKUP(H629,'Reference table'!$A$2:$A$87,'Reference table'!$B$2:$B$87)</f>
        <v>Grocery</v>
      </c>
      <c r="J629" t="s">
        <v>24</v>
      </c>
    </row>
    <row r="630" spans="1:10">
      <c r="A630" s="8">
        <v>44819</v>
      </c>
      <c r="B630" t="s">
        <v>572</v>
      </c>
      <c r="C630">
        <v>1</v>
      </c>
      <c r="D630" s="3">
        <v>1.1499999999999999</v>
      </c>
      <c r="E630" s="3">
        <f t="shared" si="13"/>
        <v>1.1499999999999999</v>
      </c>
      <c r="F630" t="s">
        <v>162</v>
      </c>
      <c r="G630" t="s">
        <v>164</v>
      </c>
      <c r="H630" t="s">
        <v>219</v>
      </c>
      <c r="I630" s="2" t="str">
        <f>_xlfn.XLOOKUP(H630,'Reference table'!$A$2:$A$87,'Reference table'!$B$2:$B$87)</f>
        <v>Grocery</v>
      </c>
      <c r="J630" t="s">
        <v>24</v>
      </c>
    </row>
    <row r="631" spans="1:10">
      <c r="A631" s="8">
        <v>44819</v>
      </c>
      <c r="B631" t="s">
        <v>573</v>
      </c>
      <c r="C631">
        <v>1</v>
      </c>
      <c r="D631" s="3">
        <v>2.19</v>
      </c>
      <c r="E631" s="3">
        <f t="shared" si="13"/>
        <v>2.19</v>
      </c>
      <c r="F631" t="s">
        <v>162</v>
      </c>
      <c r="G631" t="s">
        <v>164</v>
      </c>
      <c r="H631" t="s">
        <v>52</v>
      </c>
      <c r="I631" s="2" t="str">
        <f>_xlfn.XLOOKUP(H631,'Reference table'!$A$2:$A$87,'Reference table'!$B$2:$B$87)</f>
        <v>Grocery</v>
      </c>
      <c r="J631" t="s">
        <v>24</v>
      </c>
    </row>
    <row r="632" spans="1:10">
      <c r="A632" s="8">
        <v>44819</v>
      </c>
      <c r="B632" t="s">
        <v>574</v>
      </c>
      <c r="C632">
        <v>1</v>
      </c>
      <c r="D632" s="3">
        <v>6.65</v>
      </c>
      <c r="E632" s="3">
        <f t="shared" si="13"/>
        <v>6.65</v>
      </c>
      <c r="F632" t="s">
        <v>162</v>
      </c>
      <c r="G632" t="s">
        <v>39</v>
      </c>
      <c r="H632" t="s">
        <v>49</v>
      </c>
      <c r="I632" s="2" t="str">
        <f>_xlfn.XLOOKUP(H632,'Reference table'!$A$2:$A$87,'Reference table'!$B$2:$B$87)</f>
        <v>Grocery</v>
      </c>
      <c r="J632" t="s">
        <v>24</v>
      </c>
    </row>
    <row r="633" spans="1:10">
      <c r="A633" s="8">
        <v>44820</v>
      </c>
      <c r="B633" t="s">
        <v>575</v>
      </c>
      <c r="C633">
        <v>1</v>
      </c>
      <c r="D633" s="3">
        <v>8.5</v>
      </c>
      <c r="E633" s="3">
        <f t="shared" si="13"/>
        <v>8.5</v>
      </c>
      <c r="F633" t="s">
        <v>162</v>
      </c>
      <c r="G633" t="s">
        <v>164</v>
      </c>
      <c r="H633" t="s">
        <v>216</v>
      </c>
      <c r="I633" s="2" t="str">
        <f>_xlfn.XLOOKUP(H633,'Reference table'!$A$2:$A$87,'Reference table'!$B$2:$B$87)</f>
        <v>Grocery</v>
      </c>
      <c r="J633" t="s">
        <v>24</v>
      </c>
    </row>
    <row r="634" spans="1:10">
      <c r="A634" s="8">
        <v>44820</v>
      </c>
      <c r="B634" t="s">
        <v>67</v>
      </c>
      <c r="C634">
        <v>1</v>
      </c>
      <c r="D634" s="3">
        <v>4.5999999999999996</v>
      </c>
      <c r="E634" s="3">
        <f t="shared" si="13"/>
        <v>4.5999999999999996</v>
      </c>
      <c r="F634" t="s">
        <v>285</v>
      </c>
      <c r="G634" t="s">
        <v>522</v>
      </c>
      <c r="H634" t="s">
        <v>67</v>
      </c>
      <c r="I634" s="2" t="str">
        <f>_xlfn.XLOOKUP(H634,'Reference table'!$A$2:$A$87,'Reference table'!$B$2:$B$87)</f>
        <v>Transportation</v>
      </c>
      <c r="J634" t="s">
        <v>24</v>
      </c>
    </row>
    <row r="635" spans="1:10">
      <c r="A635" s="8">
        <v>44820</v>
      </c>
      <c r="B635" t="s">
        <v>67</v>
      </c>
      <c r="C635">
        <v>1</v>
      </c>
      <c r="D635" s="3">
        <v>4.5999999999999996</v>
      </c>
      <c r="E635" s="3">
        <f t="shared" si="13"/>
        <v>4.5999999999999996</v>
      </c>
      <c r="F635" t="s">
        <v>285</v>
      </c>
      <c r="G635" t="s">
        <v>522</v>
      </c>
      <c r="H635" t="s">
        <v>67</v>
      </c>
      <c r="I635" s="2" t="str">
        <f>_xlfn.XLOOKUP(H635,'Reference table'!$A$2:$A$87,'Reference table'!$B$2:$B$87)</f>
        <v>Transportation</v>
      </c>
      <c r="J635" t="s">
        <v>25</v>
      </c>
    </row>
    <row r="636" spans="1:10">
      <c r="A636" s="8">
        <v>44820</v>
      </c>
      <c r="B636" t="s">
        <v>436</v>
      </c>
      <c r="C636">
        <v>1</v>
      </c>
      <c r="D636" s="3">
        <v>20.95</v>
      </c>
      <c r="E636" s="3">
        <f t="shared" si="13"/>
        <v>20.95</v>
      </c>
      <c r="F636" t="s">
        <v>162</v>
      </c>
      <c r="G636" t="s">
        <v>576</v>
      </c>
      <c r="H636" t="s">
        <v>577</v>
      </c>
      <c r="I636" s="2" t="str">
        <f>_xlfn.XLOOKUP(H636,'Reference table'!$A$2:$A$87,'Reference table'!$B$2:$B$87)</f>
        <v>Dinning</v>
      </c>
      <c r="J636" t="s">
        <v>24</v>
      </c>
    </row>
    <row r="637" spans="1:10">
      <c r="A637" s="8">
        <v>44820</v>
      </c>
      <c r="B637" t="s">
        <v>67</v>
      </c>
      <c r="C637">
        <v>1</v>
      </c>
      <c r="D637" s="3">
        <v>2.0499999999999998</v>
      </c>
      <c r="E637" s="3">
        <f t="shared" si="13"/>
        <v>2.0499999999999998</v>
      </c>
      <c r="F637" t="s">
        <v>285</v>
      </c>
      <c r="G637" t="s">
        <v>522</v>
      </c>
      <c r="H637" t="s">
        <v>67</v>
      </c>
      <c r="I637" s="2" t="str">
        <f>_xlfn.XLOOKUP(H637,'Reference table'!$A$2:$A$87,'Reference table'!$B$2:$B$87)</f>
        <v>Transportation</v>
      </c>
      <c r="J637" t="s">
        <v>24</v>
      </c>
    </row>
    <row r="638" spans="1:10">
      <c r="A638" s="8">
        <v>44820</v>
      </c>
      <c r="B638" t="s">
        <v>67</v>
      </c>
      <c r="C638">
        <v>1</v>
      </c>
      <c r="D638" s="3">
        <v>2.0499999999999998</v>
      </c>
      <c r="E638" s="3">
        <f t="shared" si="13"/>
        <v>2.0499999999999998</v>
      </c>
      <c r="F638" t="s">
        <v>285</v>
      </c>
      <c r="G638" t="s">
        <v>522</v>
      </c>
      <c r="H638" t="s">
        <v>67</v>
      </c>
      <c r="I638" s="2" t="str">
        <f>_xlfn.XLOOKUP(H638,'Reference table'!$A$2:$A$87,'Reference table'!$B$2:$B$87)</f>
        <v>Transportation</v>
      </c>
      <c r="J638" t="s">
        <v>25</v>
      </c>
    </row>
    <row r="639" spans="1:10">
      <c r="A639" s="8">
        <v>44821</v>
      </c>
      <c r="B639" t="s">
        <v>578</v>
      </c>
      <c r="C639">
        <v>1</v>
      </c>
      <c r="D639" s="3">
        <v>4.75</v>
      </c>
      <c r="E639" s="3">
        <f t="shared" si="13"/>
        <v>4.75</v>
      </c>
      <c r="F639" t="s">
        <v>162</v>
      </c>
      <c r="G639" t="s">
        <v>579</v>
      </c>
      <c r="H639" t="s">
        <v>625</v>
      </c>
      <c r="I639" s="2" t="str">
        <f>_xlfn.XLOOKUP(H639,'Reference table'!$A$2:$A$87,'Reference table'!$B$2:$B$87)</f>
        <v>Transportation</v>
      </c>
      <c r="J639" t="s">
        <v>24</v>
      </c>
    </row>
    <row r="640" spans="1:10">
      <c r="A640" s="8">
        <v>44821</v>
      </c>
      <c r="B640" t="s">
        <v>580</v>
      </c>
      <c r="C640">
        <v>1</v>
      </c>
      <c r="D640" s="3">
        <v>4.75</v>
      </c>
      <c r="E640" s="3">
        <f t="shared" si="13"/>
        <v>4.75</v>
      </c>
      <c r="F640" t="s">
        <v>162</v>
      </c>
      <c r="G640" t="s">
        <v>579</v>
      </c>
      <c r="H640" t="s">
        <v>625</v>
      </c>
      <c r="I640" s="2" t="str">
        <f>_xlfn.XLOOKUP(H640,'Reference table'!$A$2:$A$87,'Reference table'!$B$2:$B$87)</f>
        <v>Transportation</v>
      </c>
      <c r="J640" t="s">
        <v>25</v>
      </c>
    </row>
    <row r="641" spans="1:10">
      <c r="A641" s="8">
        <v>44821</v>
      </c>
      <c r="B641" t="s">
        <v>425</v>
      </c>
      <c r="C641">
        <v>1</v>
      </c>
      <c r="D641" s="3">
        <f>50.49-16.67</f>
        <v>33.82</v>
      </c>
      <c r="E641" s="3">
        <f t="shared" si="13"/>
        <v>33.82</v>
      </c>
      <c r="F641" t="s">
        <v>162</v>
      </c>
      <c r="G641" t="s">
        <v>581</v>
      </c>
      <c r="H641" t="s">
        <v>512</v>
      </c>
      <c r="I641" s="2" t="str">
        <f>_xlfn.XLOOKUP(H641,'Reference table'!$A$2:$A$87,'Reference table'!$B$2:$B$87)</f>
        <v>Dinning</v>
      </c>
      <c r="J641" t="s">
        <v>24</v>
      </c>
    </row>
    <row r="642" spans="1:10">
      <c r="A642" s="8">
        <v>44821</v>
      </c>
      <c r="B642" t="s">
        <v>221</v>
      </c>
      <c r="C642">
        <v>1</v>
      </c>
      <c r="D642" s="3">
        <v>1.27</v>
      </c>
      <c r="E642" s="3">
        <f t="shared" si="13"/>
        <v>1.27</v>
      </c>
      <c r="F642" t="s">
        <v>162</v>
      </c>
      <c r="G642" t="s">
        <v>106</v>
      </c>
      <c r="H642" t="s">
        <v>53</v>
      </c>
      <c r="I642" s="2" t="str">
        <f>_xlfn.XLOOKUP(H642,'Reference table'!$A$2:$A$87,'Reference table'!$B$2:$B$87)</f>
        <v>Grocery</v>
      </c>
      <c r="J642" t="s">
        <v>25</v>
      </c>
    </row>
    <row r="643" spans="1:10">
      <c r="A643" s="8">
        <v>44821</v>
      </c>
      <c r="B643" t="s">
        <v>582</v>
      </c>
      <c r="C643">
        <v>1</v>
      </c>
      <c r="D643" s="3">
        <v>0.85</v>
      </c>
      <c r="E643" s="3">
        <f t="shared" si="13"/>
        <v>0.85</v>
      </c>
      <c r="F643" t="s">
        <v>162</v>
      </c>
      <c r="G643" t="s">
        <v>106</v>
      </c>
      <c r="H643" t="s">
        <v>509</v>
      </c>
      <c r="I643" s="2" t="str">
        <f>_xlfn.XLOOKUP(H643,'Reference table'!$A$2:$A$87,'Reference table'!$B$2:$B$87)</f>
        <v>Grocery</v>
      </c>
      <c r="J643" t="s">
        <v>25</v>
      </c>
    </row>
    <row r="644" spans="1:10">
      <c r="A644" s="8">
        <v>44821</v>
      </c>
      <c r="B644" t="s">
        <v>583</v>
      </c>
      <c r="C644">
        <v>1</v>
      </c>
      <c r="D644" s="3">
        <v>1.25</v>
      </c>
      <c r="E644" s="3">
        <f t="shared" si="13"/>
        <v>1.25</v>
      </c>
      <c r="F644" t="s">
        <v>162</v>
      </c>
      <c r="G644" t="s">
        <v>106</v>
      </c>
      <c r="H644" t="s">
        <v>50</v>
      </c>
      <c r="I644" s="2" t="str">
        <f>_xlfn.XLOOKUP(H644,'Reference table'!$A$2:$A$87,'Reference table'!$B$2:$B$87)</f>
        <v>Grocery</v>
      </c>
      <c r="J644" t="s">
        <v>25</v>
      </c>
    </row>
    <row r="645" spans="1:10">
      <c r="A645" s="8">
        <v>44821</v>
      </c>
      <c r="B645" t="s">
        <v>584</v>
      </c>
      <c r="C645">
        <v>1</v>
      </c>
      <c r="D645" s="3">
        <v>4.0999999999999996</v>
      </c>
      <c r="E645" s="3">
        <f t="shared" ref="E645:E667" si="14">C645*D645</f>
        <v>4.0999999999999996</v>
      </c>
      <c r="F645" t="s">
        <v>162</v>
      </c>
      <c r="G645" t="s">
        <v>106</v>
      </c>
      <c r="H645" t="s">
        <v>115</v>
      </c>
      <c r="I645" s="2" t="str">
        <f>_xlfn.XLOOKUP(H645,'Reference table'!$A$2:$A$87,'Reference table'!$B$2:$B$87)</f>
        <v>Grocery</v>
      </c>
      <c r="J645" t="s">
        <v>25</v>
      </c>
    </row>
    <row r="646" spans="1:10">
      <c r="A646" s="8">
        <v>44821</v>
      </c>
      <c r="B646" t="s">
        <v>585</v>
      </c>
      <c r="C646">
        <v>1</v>
      </c>
      <c r="D646" s="3">
        <v>0.65</v>
      </c>
      <c r="E646" s="3">
        <f t="shared" si="14"/>
        <v>0.65</v>
      </c>
      <c r="F646" t="s">
        <v>162</v>
      </c>
      <c r="G646" t="s">
        <v>106</v>
      </c>
      <c r="H646" t="s">
        <v>50</v>
      </c>
      <c r="I646" s="2" t="str">
        <f>_xlfn.XLOOKUP(H646,'Reference table'!$A$2:$A$87,'Reference table'!$B$2:$B$87)</f>
        <v>Grocery</v>
      </c>
      <c r="J646" t="s">
        <v>25</v>
      </c>
    </row>
    <row r="647" spans="1:10">
      <c r="A647" s="8">
        <v>44821</v>
      </c>
      <c r="B647" t="s">
        <v>465</v>
      </c>
      <c r="C647">
        <v>1</v>
      </c>
      <c r="D647" s="3">
        <v>8.24</v>
      </c>
      <c r="E647" s="3">
        <f t="shared" si="14"/>
        <v>8.24</v>
      </c>
      <c r="F647" t="s">
        <v>162</v>
      </c>
      <c r="G647" t="s">
        <v>465</v>
      </c>
      <c r="H647" t="s">
        <v>535</v>
      </c>
      <c r="I647" s="2" t="str">
        <f>_xlfn.XLOOKUP(H647,'Reference table'!$A$2:$A$87,'Reference table'!$B$2:$B$87)</f>
        <v>Grocery</v>
      </c>
      <c r="J647" t="s">
        <v>25</v>
      </c>
    </row>
    <row r="648" spans="1:10">
      <c r="A648" s="8">
        <v>44822</v>
      </c>
      <c r="B648" t="s">
        <v>67</v>
      </c>
      <c r="C648">
        <v>2</v>
      </c>
      <c r="D648" s="3">
        <v>2.2999999999999998</v>
      </c>
      <c r="E648" s="3">
        <f t="shared" si="14"/>
        <v>4.5999999999999996</v>
      </c>
      <c r="F648" t="s">
        <v>285</v>
      </c>
      <c r="G648" t="s">
        <v>522</v>
      </c>
      <c r="H648" t="s">
        <v>67</v>
      </c>
      <c r="I648" s="2" t="str">
        <f>_xlfn.XLOOKUP(H648,'Reference table'!$A$2:$A$87,'Reference table'!$B$2:$B$87)</f>
        <v>Transportation</v>
      </c>
      <c r="J648" t="s">
        <v>24</v>
      </c>
    </row>
    <row r="649" spans="1:10">
      <c r="A649" s="8">
        <v>44822</v>
      </c>
      <c r="B649" t="s">
        <v>67</v>
      </c>
      <c r="C649">
        <v>2</v>
      </c>
      <c r="D649" s="3">
        <v>2.2999999999999998</v>
      </c>
      <c r="E649" s="3">
        <f t="shared" si="14"/>
        <v>4.5999999999999996</v>
      </c>
      <c r="F649" t="s">
        <v>285</v>
      </c>
      <c r="G649" t="s">
        <v>522</v>
      </c>
      <c r="H649" t="s">
        <v>67</v>
      </c>
      <c r="I649" s="2" t="str">
        <f>_xlfn.XLOOKUP(H649,'Reference table'!$A$2:$A$87,'Reference table'!$B$2:$B$87)</f>
        <v>Transportation</v>
      </c>
      <c r="J649" t="s">
        <v>25</v>
      </c>
    </row>
    <row r="650" spans="1:10">
      <c r="A650" s="8">
        <v>44822</v>
      </c>
      <c r="B650" t="s">
        <v>586</v>
      </c>
      <c r="C650">
        <v>2</v>
      </c>
      <c r="D650" s="3">
        <v>10</v>
      </c>
      <c r="E650" s="3">
        <f t="shared" si="14"/>
        <v>20</v>
      </c>
      <c r="F650" t="s">
        <v>163</v>
      </c>
      <c r="G650" t="s">
        <v>587</v>
      </c>
      <c r="H650" t="s">
        <v>588</v>
      </c>
      <c r="I650" s="2" t="str">
        <f>_xlfn.XLOOKUP(H650,'Reference table'!$A$2:$A$87,'Reference table'!$B$2:$B$87)</f>
        <v>Others</v>
      </c>
      <c r="J650" t="s">
        <v>25</v>
      </c>
    </row>
    <row r="651" spans="1:10">
      <c r="A651" s="8">
        <v>44822</v>
      </c>
      <c r="B651" t="s">
        <v>589</v>
      </c>
      <c r="C651">
        <v>1</v>
      </c>
      <c r="D651" s="3">
        <v>5.75</v>
      </c>
      <c r="E651" s="3">
        <f t="shared" si="14"/>
        <v>5.75</v>
      </c>
      <c r="F651" t="s">
        <v>162</v>
      </c>
      <c r="G651" t="s">
        <v>590</v>
      </c>
      <c r="H651" t="s">
        <v>588</v>
      </c>
      <c r="I651" s="2" t="str">
        <f>_xlfn.XLOOKUP(H651,'Reference table'!$A$2:$A$87,'Reference table'!$B$2:$B$87)</f>
        <v>Others</v>
      </c>
      <c r="J651" t="s">
        <v>25</v>
      </c>
    </row>
    <row r="652" spans="1:10">
      <c r="A652" s="8">
        <v>44822</v>
      </c>
      <c r="B652" t="s">
        <v>591</v>
      </c>
      <c r="C652">
        <v>1</v>
      </c>
      <c r="D652" s="3">
        <f>2.19-0.66</f>
        <v>1.5299999999999998</v>
      </c>
      <c r="E652" s="3">
        <f t="shared" si="14"/>
        <v>1.5299999999999998</v>
      </c>
      <c r="F652" t="s">
        <v>162</v>
      </c>
      <c r="G652" t="s">
        <v>321</v>
      </c>
      <c r="H652" t="s">
        <v>49</v>
      </c>
      <c r="I652" s="2" t="str">
        <f>_xlfn.XLOOKUP(H652,'Reference table'!$A$2:$A$87,'Reference table'!$B$2:$B$87)</f>
        <v>Grocery</v>
      </c>
      <c r="J652" t="s">
        <v>25</v>
      </c>
    </row>
    <row r="653" spans="1:10">
      <c r="A653" s="8">
        <v>44822</v>
      </c>
      <c r="B653" t="s">
        <v>592</v>
      </c>
      <c r="C653">
        <v>1</v>
      </c>
      <c r="D653" s="3">
        <v>4.99</v>
      </c>
      <c r="E653" s="3">
        <f t="shared" si="14"/>
        <v>4.99</v>
      </c>
      <c r="F653" t="s">
        <v>162</v>
      </c>
      <c r="G653" t="s">
        <v>321</v>
      </c>
      <c r="H653" t="s">
        <v>216</v>
      </c>
      <c r="I653" s="2" t="str">
        <f>_xlfn.XLOOKUP(H653,'Reference table'!$A$2:$A$87,'Reference table'!$B$2:$B$87)</f>
        <v>Grocery</v>
      </c>
      <c r="J653" t="s">
        <v>25</v>
      </c>
    </row>
    <row r="654" spans="1:10">
      <c r="A654" s="8">
        <v>44822</v>
      </c>
      <c r="B654" t="s">
        <v>28</v>
      </c>
      <c r="C654">
        <v>2</v>
      </c>
      <c r="D654" s="3">
        <v>0.89</v>
      </c>
      <c r="E654" s="3">
        <f t="shared" si="14"/>
        <v>1.78</v>
      </c>
      <c r="F654" t="s">
        <v>162</v>
      </c>
      <c r="G654" t="s">
        <v>321</v>
      </c>
      <c r="H654" t="s">
        <v>50</v>
      </c>
      <c r="I654" s="2" t="str">
        <f>_xlfn.XLOOKUP(H654,'Reference table'!$A$2:$A$87,'Reference table'!$B$2:$B$87)</f>
        <v>Grocery</v>
      </c>
      <c r="J654" t="s">
        <v>25</v>
      </c>
    </row>
    <row r="655" spans="1:10">
      <c r="A655" s="8">
        <v>44822</v>
      </c>
      <c r="B655" t="s">
        <v>30</v>
      </c>
      <c r="C655">
        <v>2</v>
      </c>
      <c r="D655" s="3">
        <v>0.89</v>
      </c>
      <c r="E655" s="3">
        <f t="shared" si="14"/>
        <v>1.78</v>
      </c>
      <c r="F655" t="s">
        <v>162</v>
      </c>
      <c r="G655" t="s">
        <v>321</v>
      </c>
      <c r="H655" t="s">
        <v>50</v>
      </c>
      <c r="I655" s="2" t="str">
        <f>_xlfn.XLOOKUP(H655,'Reference table'!$A$2:$A$87,'Reference table'!$B$2:$B$87)</f>
        <v>Grocery</v>
      </c>
      <c r="J655" t="s">
        <v>25</v>
      </c>
    </row>
    <row r="656" spans="1:10">
      <c r="A656" s="8">
        <v>44822</v>
      </c>
      <c r="B656" t="s">
        <v>593</v>
      </c>
      <c r="C656">
        <v>1</v>
      </c>
      <c r="D656" s="3">
        <v>0.79</v>
      </c>
      <c r="E656" s="3">
        <f t="shared" si="14"/>
        <v>0.79</v>
      </c>
      <c r="F656" t="s">
        <v>162</v>
      </c>
      <c r="G656" t="s">
        <v>321</v>
      </c>
      <c r="H656" t="s">
        <v>50</v>
      </c>
      <c r="I656" s="2" t="str">
        <f>_xlfn.XLOOKUP(H656,'Reference table'!$A$2:$A$87,'Reference table'!$B$2:$B$87)</f>
        <v>Grocery</v>
      </c>
      <c r="J656" t="s">
        <v>25</v>
      </c>
    </row>
    <row r="657" spans="1:10">
      <c r="A657" s="8">
        <v>44822</v>
      </c>
      <c r="B657" t="s">
        <v>594</v>
      </c>
      <c r="C657">
        <v>1</v>
      </c>
      <c r="D657" s="3">
        <v>0.85</v>
      </c>
      <c r="E657" s="3">
        <f t="shared" si="14"/>
        <v>0.85</v>
      </c>
      <c r="F657" t="s">
        <v>162</v>
      </c>
      <c r="G657" t="s">
        <v>321</v>
      </c>
      <c r="H657" t="s">
        <v>50</v>
      </c>
      <c r="I657" s="2" t="str">
        <f>_xlfn.XLOOKUP(H657,'Reference table'!$A$2:$A$87,'Reference table'!$B$2:$B$87)</f>
        <v>Grocery</v>
      </c>
      <c r="J657" t="s">
        <v>25</v>
      </c>
    </row>
    <row r="658" spans="1:10">
      <c r="A658" s="8">
        <v>44822</v>
      </c>
      <c r="B658" t="s">
        <v>324</v>
      </c>
      <c r="C658">
        <v>1</v>
      </c>
      <c r="D658" s="3">
        <v>0.4</v>
      </c>
      <c r="E658" s="3">
        <f t="shared" si="14"/>
        <v>0.4</v>
      </c>
      <c r="F658" t="s">
        <v>162</v>
      </c>
      <c r="G658" t="s">
        <v>321</v>
      </c>
      <c r="H658" t="s">
        <v>262</v>
      </c>
      <c r="I658" s="2" t="str">
        <f>_xlfn.XLOOKUP(H658,'Reference table'!$A$2:$A$87,'Reference table'!$B$2:$B$87)</f>
        <v>Grocery</v>
      </c>
      <c r="J658" t="s">
        <v>25</v>
      </c>
    </row>
    <row r="659" spans="1:10">
      <c r="A659" s="8">
        <v>44822</v>
      </c>
      <c r="B659" t="s">
        <v>436</v>
      </c>
      <c r="C659">
        <v>1</v>
      </c>
      <c r="D659" s="3">
        <v>15.5</v>
      </c>
      <c r="E659" s="3">
        <f t="shared" si="14"/>
        <v>15.5</v>
      </c>
      <c r="F659" t="s">
        <v>162</v>
      </c>
      <c r="G659" t="s">
        <v>595</v>
      </c>
      <c r="H659" t="s">
        <v>113</v>
      </c>
      <c r="I659" s="2" t="str">
        <f>_xlfn.XLOOKUP(H659,'Reference table'!$A$2:$A$87,'Reference table'!$B$2:$B$87)</f>
        <v>Dinning</v>
      </c>
      <c r="J659" t="s">
        <v>25</v>
      </c>
    </row>
    <row r="660" spans="1:10">
      <c r="A660" s="8">
        <v>44822</v>
      </c>
      <c r="B660" t="s">
        <v>471</v>
      </c>
      <c r="C660">
        <v>1</v>
      </c>
      <c r="D660" s="3">
        <v>26.12</v>
      </c>
      <c r="E660" s="3">
        <f t="shared" si="14"/>
        <v>26.12</v>
      </c>
      <c r="F660" t="s">
        <v>162</v>
      </c>
      <c r="G660" t="s">
        <v>472</v>
      </c>
      <c r="H660" t="s">
        <v>471</v>
      </c>
      <c r="I660" s="2" t="str">
        <f>_xlfn.XLOOKUP(H660,'Reference table'!$A$2:$A$87,'Reference table'!$B$2:$B$87)</f>
        <v>Personal Care</v>
      </c>
      <c r="J660" t="s">
        <v>25</v>
      </c>
    </row>
    <row r="661" spans="1:10">
      <c r="A661" s="8">
        <v>44824</v>
      </c>
      <c r="B661" t="s">
        <v>86</v>
      </c>
      <c r="C661">
        <v>1</v>
      </c>
      <c r="D661" s="3">
        <v>0.5</v>
      </c>
      <c r="E661" s="3">
        <f t="shared" si="14"/>
        <v>0.5</v>
      </c>
      <c r="F661" t="s">
        <v>162</v>
      </c>
      <c r="G661" t="s">
        <v>36</v>
      </c>
      <c r="H661" t="s">
        <v>53</v>
      </c>
      <c r="I661" s="2" t="str">
        <f>_xlfn.XLOOKUP(H661,'Reference table'!$A$2:$A$87,'Reference table'!$B$2:$B$87)</f>
        <v>Grocery</v>
      </c>
      <c r="J661" t="s">
        <v>25</v>
      </c>
    </row>
    <row r="662" spans="1:10">
      <c r="A662" s="8">
        <v>44824</v>
      </c>
      <c r="B662" t="s">
        <v>190</v>
      </c>
      <c r="C662">
        <v>1</v>
      </c>
      <c r="D662" s="3">
        <v>0.69</v>
      </c>
      <c r="E662" s="3">
        <f t="shared" si="14"/>
        <v>0.69</v>
      </c>
      <c r="F662" t="s">
        <v>162</v>
      </c>
      <c r="G662" t="s">
        <v>36</v>
      </c>
      <c r="H662" t="s">
        <v>525</v>
      </c>
      <c r="I662" s="2" t="str">
        <f>_xlfn.XLOOKUP(H662,'Reference table'!$A$2:$A$87,'Reference table'!$B$2:$B$87)</f>
        <v>Household</v>
      </c>
      <c r="J662" t="s">
        <v>25</v>
      </c>
    </row>
    <row r="663" spans="1:10">
      <c r="A663" s="8">
        <v>44824</v>
      </c>
      <c r="B663" t="s">
        <v>596</v>
      </c>
      <c r="C663">
        <v>1</v>
      </c>
      <c r="D663" s="3">
        <v>1.39</v>
      </c>
      <c r="E663" s="3">
        <f t="shared" si="14"/>
        <v>1.39</v>
      </c>
      <c r="F663" t="s">
        <v>162</v>
      </c>
      <c r="G663" t="s">
        <v>36</v>
      </c>
      <c r="H663" t="s">
        <v>45</v>
      </c>
      <c r="I663" s="2" t="str">
        <f>_xlfn.XLOOKUP(H663,'Reference table'!$A$2:$A$87,'Reference table'!$B$2:$B$87)</f>
        <v>Grocery</v>
      </c>
      <c r="J663" t="s">
        <v>25</v>
      </c>
    </row>
    <row r="664" spans="1:10">
      <c r="A664" s="8">
        <v>44824</v>
      </c>
      <c r="B664" t="s">
        <v>368</v>
      </c>
      <c r="C664">
        <v>1</v>
      </c>
      <c r="D664" s="3">
        <v>1.79</v>
      </c>
      <c r="E664" s="3">
        <f t="shared" si="14"/>
        <v>1.79</v>
      </c>
      <c r="F664" t="s">
        <v>162</v>
      </c>
      <c r="G664" t="s">
        <v>36</v>
      </c>
      <c r="H664" t="s">
        <v>53</v>
      </c>
      <c r="I664" s="2" t="str">
        <f>_xlfn.XLOOKUP(H664,'Reference table'!$A$2:$A$87,'Reference table'!$B$2:$B$87)</f>
        <v>Grocery</v>
      </c>
      <c r="J664" t="s">
        <v>25</v>
      </c>
    </row>
    <row r="665" spans="1:10">
      <c r="A665" s="8">
        <v>44824</v>
      </c>
      <c r="B665" t="s">
        <v>597</v>
      </c>
      <c r="C665">
        <v>1</v>
      </c>
      <c r="D665" s="3">
        <v>0.55000000000000004</v>
      </c>
      <c r="E665" s="3">
        <f t="shared" si="14"/>
        <v>0.55000000000000004</v>
      </c>
      <c r="F665" t="s">
        <v>162</v>
      </c>
      <c r="G665" t="s">
        <v>36</v>
      </c>
      <c r="H665" t="s">
        <v>525</v>
      </c>
      <c r="I665" s="2" t="str">
        <f>_xlfn.XLOOKUP(H665,'Reference table'!$A$2:$A$87,'Reference table'!$B$2:$B$87)</f>
        <v>Household</v>
      </c>
      <c r="J665" t="s">
        <v>25</v>
      </c>
    </row>
    <row r="666" spans="1:10">
      <c r="A666" s="8">
        <v>44824</v>
      </c>
      <c r="B666" t="s">
        <v>598</v>
      </c>
      <c r="C666">
        <v>1</v>
      </c>
      <c r="D666" s="3">
        <v>0.69</v>
      </c>
      <c r="E666" s="3">
        <f t="shared" si="14"/>
        <v>0.69</v>
      </c>
      <c r="F666" t="s">
        <v>162</v>
      </c>
      <c r="G666" t="s">
        <v>36</v>
      </c>
      <c r="H666" t="s">
        <v>281</v>
      </c>
      <c r="I666" s="2" t="str">
        <f>_xlfn.XLOOKUP(H666,'Reference table'!$A$2:$A$87,'Reference table'!$B$2:$B$87)</f>
        <v>Personal Care</v>
      </c>
      <c r="J666" t="s">
        <v>25</v>
      </c>
    </row>
    <row r="667" spans="1:10">
      <c r="A667" s="8">
        <v>44824</v>
      </c>
      <c r="B667" t="s">
        <v>599</v>
      </c>
      <c r="C667">
        <v>1</v>
      </c>
      <c r="D667" s="3">
        <v>0.45</v>
      </c>
      <c r="E667" s="3">
        <f t="shared" si="14"/>
        <v>0.45</v>
      </c>
      <c r="F667" t="s">
        <v>162</v>
      </c>
      <c r="G667" t="s">
        <v>36</v>
      </c>
      <c r="H667" t="s">
        <v>216</v>
      </c>
      <c r="I667" s="2" t="str">
        <f>_xlfn.XLOOKUP(H667,'Reference table'!$A$2:$A$87,'Reference table'!$B$2:$B$87)</f>
        <v>Grocery</v>
      </c>
      <c r="J667" t="s">
        <v>25</v>
      </c>
    </row>
    <row r="668" spans="1:10">
      <c r="A668" s="8">
        <v>44826</v>
      </c>
      <c r="B668" t="s">
        <v>188</v>
      </c>
      <c r="C668">
        <v>3</v>
      </c>
      <c r="D668" s="3">
        <f>2.5/3</f>
        <v>0.83333333333333337</v>
      </c>
      <c r="E668" s="3">
        <f t="shared" ref="E668:E699" si="15">D668*C668</f>
        <v>2.5</v>
      </c>
      <c r="F668" t="s">
        <v>162</v>
      </c>
      <c r="G668" t="s">
        <v>185</v>
      </c>
      <c r="H668" t="s">
        <v>525</v>
      </c>
      <c r="I668" s="2" t="str">
        <f>_xlfn.XLOOKUP(H668,'Reference table'!$A$2:$A$87,'Reference table'!$B$2:$B$87)</f>
        <v>Household</v>
      </c>
      <c r="J668" t="s">
        <v>25</v>
      </c>
    </row>
    <row r="669" spans="1:10">
      <c r="A669" s="8">
        <v>44826</v>
      </c>
      <c r="B669" t="s">
        <v>602</v>
      </c>
      <c r="C669">
        <v>1</v>
      </c>
      <c r="D669" s="3">
        <v>3.5</v>
      </c>
      <c r="E669" s="3">
        <f t="shared" si="15"/>
        <v>3.5</v>
      </c>
      <c r="F669" t="s">
        <v>162</v>
      </c>
      <c r="G669" t="s">
        <v>185</v>
      </c>
      <c r="H669" t="s">
        <v>525</v>
      </c>
      <c r="I669" s="2" t="str">
        <f>_xlfn.XLOOKUP(H669,'Reference table'!$A$2:$A$87,'Reference table'!$B$2:$B$87)</f>
        <v>Household</v>
      </c>
      <c r="J669" t="s">
        <v>25</v>
      </c>
    </row>
    <row r="670" spans="1:10">
      <c r="A670" s="8">
        <v>44826</v>
      </c>
      <c r="B670" t="s">
        <v>603</v>
      </c>
      <c r="C670">
        <v>1</v>
      </c>
      <c r="D670" s="3">
        <v>2.1</v>
      </c>
      <c r="E670" s="3">
        <f t="shared" si="15"/>
        <v>2.1</v>
      </c>
      <c r="F670" t="s">
        <v>162</v>
      </c>
      <c r="G670" t="s">
        <v>185</v>
      </c>
      <c r="H670" t="s">
        <v>471</v>
      </c>
      <c r="I670" s="2" t="str">
        <f>_xlfn.XLOOKUP(H670,'Reference table'!$A$2:$A$87,'Reference table'!$B$2:$B$87)</f>
        <v>Personal Care</v>
      </c>
      <c r="J670" t="s">
        <v>25</v>
      </c>
    </row>
    <row r="671" spans="1:10">
      <c r="A671" s="8">
        <v>44826</v>
      </c>
      <c r="B671" t="s">
        <v>604</v>
      </c>
      <c r="C671">
        <v>1</v>
      </c>
      <c r="D671" s="3">
        <v>0.55000000000000004</v>
      </c>
      <c r="E671" s="3">
        <f t="shared" si="15"/>
        <v>0.55000000000000004</v>
      </c>
      <c r="F671" t="s">
        <v>162</v>
      </c>
      <c r="G671" t="s">
        <v>36</v>
      </c>
      <c r="H671" t="s">
        <v>51</v>
      </c>
      <c r="I671" s="2" t="str">
        <f>_xlfn.XLOOKUP(H671,'Reference table'!$A$2:$A$87,'Reference table'!$B$2:$B$87)</f>
        <v>Grocery</v>
      </c>
      <c r="J671" t="s">
        <v>25</v>
      </c>
    </row>
    <row r="672" spans="1:10">
      <c r="A672" s="8">
        <v>44826</v>
      </c>
      <c r="B672" t="s">
        <v>299</v>
      </c>
      <c r="C672">
        <v>1</v>
      </c>
      <c r="D672" s="3">
        <v>0.69</v>
      </c>
      <c r="E672" s="3">
        <f t="shared" si="15"/>
        <v>0.69</v>
      </c>
      <c r="F672" t="s">
        <v>162</v>
      </c>
      <c r="G672" t="s">
        <v>36</v>
      </c>
      <c r="H672" t="s">
        <v>509</v>
      </c>
      <c r="I672" s="2" t="str">
        <f>_xlfn.XLOOKUP(H672,'Reference table'!$A$2:$A$87,'Reference table'!$B$2:$B$87)</f>
        <v>Grocery</v>
      </c>
      <c r="J672" t="s">
        <v>25</v>
      </c>
    </row>
    <row r="673" spans="1:10">
      <c r="A673" s="8">
        <v>44826</v>
      </c>
      <c r="B673" t="s">
        <v>86</v>
      </c>
      <c r="C673">
        <v>1</v>
      </c>
      <c r="D673" s="3">
        <v>0.5</v>
      </c>
      <c r="E673" s="3">
        <f t="shared" si="15"/>
        <v>0.5</v>
      </c>
      <c r="F673" t="s">
        <v>162</v>
      </c>
      <c r="G673" t="s">
        <v>36</v>
      </c>
      <c r="H673" t="s">
        <v>53</v>
      </c>
      <c r="I673" s="2" t="str">
        <f>_xlfn.XLOOKUP(H673,'Reference table'!$A$2:$A$87,'Reference table'!$B$2:$B$87)</f>
        <v>Grocery</v>
      </c>
      <c r="J673" t="s">
        <v>25</v>
      </c>
    </row>
    <row r="674" spans="1:10">
      <c r="A674" s="8">
        <v>44826</v>
      </c>
      <c r="B674" t="s">
        <v>605</v>
      </c>
      <c r="C674">
        <v>1</v>
      </c>
      <c r="D674" s="3">
        <v>1.19</v>
      </c>
      <c r="E674" s="3">
        <f t="shared" si="15"/>
        <v>1.19</v>
      </c>
      <c r="F674" t="s">
        <v>162</v>
      </c>
      <c r="G674" t="s">
        <v>36</v>
      </c>
      <c r="H674" t="s">
        <v>49</v>
      </c>
      <c r="I674" s="2" t="str">
        <f>_xlfn.XLOOKUP(H674,'Reference table'!$A$2:$A$87,'Reference table'!$B$2:$B$87)</f>
        <v>Grocery</v>
      </c>
      <c r="J674" t="s">
        <v>25</v>
      </c>
    </row>
    <row r="675" spans="1:10">
      <c r="A675" s="8">
        <v>44826</v>
      </c>
      <c r="B675" t="s">
        <v>606</v>
      </c>
      <c r="C675">
        <v>1</v>
      </c>
      <c r="D675" s="3">
        <v>0.79</v>
      </c>
      <c r="E675" s="3">
        <f t="shared" si="15"/>
        <v>0.79</v>
      </c>
      <c r="F675" t="s">
        <v>162</v>
      </c>
      <c r="G675" t="s">
        <v>36</v>
      </c>
      <c r="H675" t="s">
        <v>49</v>
      </c>
      <c r="I675" s="2" t="str">
        <f>_xlfn.XLOOKUP(H675,'Reference table'!$A$2:$A$87,'Reference table'!$B$2:$B$87)</f>
        <v>Grocery</v>
      </c>
      <c r="J675" t="s">
        <v>25</v>
      </c>
    </row>
    <row r="676" spans="1:10">
      <c r="A676" s="8">
        <v>44826</v>
      </c>
      <c r="B676" t="s">
        <v>607</v>
      </c>
      <c r="C676">
        <v>1</v>
      </c>
      <c r="D676" s="3">
        <v>1.59</v>
      </c>
      <c r="E676" s="3">
        <f t="shared" si="15"/>
        <v>1.59</v>
      </c>
      <c r="F676" t="s">
        <v>162</v>
      </c>
      <c r="G676" t="s">
        <v>36</v>
      </c>
      <c r="H676" t="s">
        <v>49</v>
      </c>
      <c r="I676" s="2" t="str">
        <f>_xlfn.XLOOKUP(H676,'Reference table'!$A$2:$A$87,'Reference table'!$B$2:$B$87)</f>
        <v>Grocery</v>
      </c>
      <c r="J676" t="s">
        <v>25</v>
      </c>
    </row>
    <row r="677" spans="1:10">
      <c r="A677" s="8">
        <v>44826</v>
      </c>
      <c r="B677" t="s">
        <v>608</v>
      </c>
      <c r="C677">
        <v>1</v>
      </c>
      <c r="D677" s="3">
        <v>1.89</v>
      </c>
      <c r="E677" s="3">
        <f t="shared" si="15"/>
        <v>1.89</v>
      </c>
      <c r="F677" t="s">
        <v>162</v>
      </c>
      <c r="G677" t="s">
        <v>36</v>
      </c>
      <c r="H677" t="s">
        <v>49</v>
      </c>
      <c r="I677" s="2" t="str">
        <f>_xlfn.XLOOKUP(H677,'Reference table'!$A$2:$A$87,'Reference table'!$B$2:$B$87)</f>
        <v>Grocery</v>
      </c>
      <c r="J677" t="s">
        <v>25</v>
      </c>
    </row>
    <row r="678" spans="1:10">
      <c r="A678" s="8">
        <v>44826</v>
      </c>
      <c r="B678" t="s">
        <v>609</v>
      </c>
      <c r="C678">
        <v>1</v>
      </c>
      <c r="D678" s="3">
        <v>6.85</v>
      </c>
      <c r="E678" s="3">
        <f t="shared" si="15"/>
        <v>6.85</v>
      </c>
      <c r="F678" t="s">
        <v>162</v>
      </c>
      <c r="G678" t="s">
        <v>610</v>
      </c>
      <c r="H678" t="s">
        <v>611</v>
      </c>
      <c r="I678" s="2" t="str">
        <f>_xlfn.XLOOKUP(H678,'Reference table'!$A$2:$A$87,'Reference table'!$B$2:$B$87)</f>
        <v>Others</v>
      </c>
      <c r="J678" t="s">
        <v>24</v>
      </c>
    </row>
    <row r="679" spans="1:10">
      <c r="A679" s="8">
        <v>44827</v>
      </c>
      <c r="B679" t="s">
        <v>67</v>
      </c>
      <c r="C679">
        <v>2</v>
      </c>
      <c r="D679" s="3">
        <v>2.0499999999999998</v>
      </c>
      <c r="E679" s="3">
        <f t="shared" si="15"/>
        <v>4.0999999999999996</v>
      </c>
      <c r="F679" t="s">
        <v>285</v>
      </c>
      <c r="G679" t="s">
        <v>522</v>
      </c>
      <c r="H679" t="s">
        <v>67</v>
      </c>
      <c r="I679" s="2" t="str">
        <f>_xlfn.XLOOKUP(H679,'Reference table'!$A$2:$A$87,'Reference table'!$B$2:$B$87)</f>
        <v>Transportation</v>
      </c>
      <c r="J679" t="s">
        <v>24</v>
      </c>
    </row>
    <row r="680" spans="1:10">
      <c r="A680" s="8">
        <v>44827</v>
      </c>
      <c r="B680" t="s">
        <v>425</v>
      </c>
      <c r="C680">
        <v>1</v>
      </c>
      <c r="D680" s="3">
        <v>22</v>
      </c>
      <c r="E680" s="3">
        <f t="shared" si="15"/>
        <v>22</v>
      </c>
      <c r="F680" t="s">
        <v>391</v>
      </c>
      <c r="G680" t="s">
        <v>612</v>
      </c>
      <c r="H680" t="s">
        <v>512</v>
      </c>
      <c r="I680" s="2" t="str">
        <f>_xlfn.XLOOKUP(H680,'Reference table'!$A$2:$A$87,'Reference table'!$B$2:$B$87)</f>
        <v>Dinning</v>
      </c>
      <c r="J680" t="s">
        <v>24</v>
      </c>
    </row>
    <row r="681" spans="1:10">
      <c r="A681" s="8">
        <v>44827</v>
      </c>
      <c r="B681" t="s">
        <v>125</v>
      </c>
      <c r="C681">
        <v>1</v>
      </c>
      <c r="D681" s="3">
        <v>4.99</v>
      </c>
      <c r="E681" s="3">
        <f t="shared" si="15"/>
        <v>4.99</v>
      </c>
      <c r="F681" t="s">
        <v>162</v>
      </c>
      <c r="G681" t="s">
        <v>125</v>
      </c>
      <c r="H681" t="s">
        <v>535</v>
      </c>
      <c r="I681" s="2" t="str">
        <f>_xlfn.XLOOKUP(H681,'Reference table'!$A$2:$A$87,'Reference table'!$B$2:$B$87)</f>
        <v>Grocery</v>
      </c>
      <c r="J681" t="s">
        <v>24</v>
      </c>
    </row>
    <row r="682" spans="1:10">
      <c r="A682" s="8">
        <v>44827</v>
      </c>
      <c r="B682" t="s">
        <v>471</v>
      </c>
      <c r="C682">
        <v>1</v>
      </c>
      <c r="D682" s="3">
        <v>19.54</v>
      </c>
      <c r="E682" s="3">
        <f t="shared" si="15"/>
        <v>19.54</v>
      </c>
      <c r="F682" t="s">
        <v>162</v>
      </c>
      <c r="G682" t="s">
        <v>623</v>
      </c>
      <c r="H682" t="s">
        <v>471</v>
      </c>
      <c r="I682" s="2" t="str">
        <f>_xlfn.XLOOKUP(H682,'Reference table'!$A$2:$A$87,'Reference table'!$B$2:$B$87)</f>
        <v>Personal Care</v>
      </c>
      <c r="J682" t="s">
        <v>25</v>
      </c>
    </row>
    <row r="683" spans="1:10">
      <c r="A683" s="8">
        <v>44828</v>
      </c>
      <c r="B683" t="s">
        <v>613</v>
      </c>
      <c r="C683">
        <v>1</v>
      </c>
      <c r="D683" s="3">
        <v>179.39</v>
      </c>
      <c r="E683" s="3">
        <f t="shared" si="15"/>
        <v>179.39</v>
      </c>
      <c r="F683" t="s">
        <v>162</v>
      </c>
      <c r="G683" t="s">
        <v>614</v>
      </c>
      <c r="H683" t="s">
        <v>625</v>
      </c>
      <c r="I683" s="2" t="str">
        <f>_xlfn.XLOOKUP(H683,'Reference table'!$A$2:$A$87,'Reference table'!$B$2:$B$87)</f>
        <v>Transportation</v>
      </c>
      <c r="J683" t="s">
        <v>25</v>
      </c>
    </row>
    <row r="684" spans="1:10">
      <c r="A684" s="8">
        <v>44828</v>
      </c>
      <c r="B684" t="s">
        <v>119</v>
      </c>
      <c r="C684">
        <v>1</v>
      </c>
      <c r="D684" s="3">
        <v>10.15</v>
      </c>
      <c r="E684" s="3">
        <f t="shared" si="15"/>
        <v>10.15</v>
      </c>
      <c r="F684" t="s">
        <v>162</v>
      </c>
      <c r="G684" t="s">
        <v>119</v>
      </c>
      <c r="H684" t="s">
        <v>119</v>
      </c>
      <c r="I684" s="2" t="str">
        <f>_xlfn.XLOOKUP(H684,'Reference table'!$A$2:$A$87,'Reference table'!$B$2:$B$87)</f>
        <v>Transportation</v>
      </c>
      <c r="J684" t="s">
        <v>25</v>
      </c>
    </row>
    <row r="685" spans="1:10">
      <c r="A685" s="8">
        <v>44828</v>
      </c>
      <c r="B685" t="s">
        <v>144</v>
      </c>
      <c r="C685">
        <v>1</v>
      </c>
      <c r="D685" s="3">
        <v>3.99</v>
      </c>
      <c r="E685" s="3">
        <f t="shared" si="15"/>
        <v>3.99</v>
      </c>
      <c r="F685" t="s">
        <v>162</v>
      </c>
      <c r="G685" t="s">
        <v>615</v>
      </c>
      <c r="H685" t="s">
        <v>46</v>
      </c>
      <c r="I685" s="2" t="str">
        <f>_xlfn.XLOOKUP(H685,'Reference table'!$A$2:$A$87,'Reference table'!$B$2:$B$87)</f>
        <v>Grocery</v>
      </c>
      <c r="J685" t="s">
        <v>25</v>
      </c>
    </row>
    <row r="686" spans="1:10">
      <c r="A686" s="8">
        <v>44828</v>
      </c>
      <c r="B686" t="s">
        <v>616</v>
      </c>
      <c r="C686">
        <v>1</v>
      </c>
      <c r="D686" s="3">
        <v>9.8000000000000007</v>
      </c>
      <c r="E686" s="3">
        <f t="shared" si="15"/>
        <v>9.8000000000000007</v>
      </c>
      <c r="F686" t="s">
        <v>162</v>
      </c>
      <c r="G686" t="s">
        <v>616</v>
      </c>
      <c r="H686" t="s">
        <v>273</v>
      </c>
      <c r="I686" s="2" t="str">
        <f>_xlfn.XLOOKUP(H686,'Reference table'!$A$2:$A$87,'Reference table'!$B$2:$B$87)</f>
        <v>Dinning</v>
      </c>
      <c r="J686" t="s">
        <v>25</v>
      </c>
    </row>
    <row r="687" spans="1:10">
      <c r="A687" s="8">
        <v>44828</v>
      </c>
      <c r="B687" t="s">
        <v>67</v>
      </c>
      <c r="C687">
        <v>2</v>
      </c>
      <c r="D687" s="3">
        <v>2.0499999999999998</v>
      </c>
      <c r="E687" s="3">
        <f t="shared" si="15"/>
        <v>4.0999999999999996</v>
      </c>
      <c r="F687" t="s">
        <v>285</v>
      </c>
      <c r="G687" t="s">
        <v>522</v>
      </c>
      <c r="H687" t="s">
        <v>67</v>
      </c>
      <c r="I687" s="2" t="str">
        <f>_xlfn.XLOOKUP(H687,'Reference table'!$A$2:$A$87,'Reference table'!$B$2:$B$87)</f>
        <v>Transportation</v>
      </c>
      <c r="J687" t="s">
        <v>25</v>
      </c>
    </row>
    <row r="688" spans="1:10">
      <c r="A688" s="8">
        <v>44828</v>
      </c>
      <c r="B688" t="s">
        <v>67</v>
      </c>
      <c r="C688">
        <v>2</v>
      </c>
      <c r="D688" s="3">
        <v>2.0499999999999998</v>
      </c>
      <c r="E688" s="3">
        <f t="shared" si="15"/>
        <v>4.0999999999999996</v>
      </c>
      <c r="F688" t="s">
        <v>285</v>
      </c>
      <c r="G688" t="s">
        <v>522</v>
      </c>
      <c r="H688" t="s">
        <v>67</v>
      </c>
      <c r="I688" s="2" t="str">
        <f>_xlfn.XLOOKUP(H688,'Reference table'!$A$2:$A$87,'Reference table'!$B$2:$B$87)</f>
        <v>Transportation</v>
      </c>
      <c r="J688" t="s">
        <v>24</v>
      </c>
    </row>
    <row r="689" spans="1:10">
      <c r="A689" s="8">
        <v>44828</v>
      </c>
      <c r="B689" t="s">
        <v>67</v>
      </c>
      <c r="C689">
        <v>1</v>
      </c>
      <c r="D689" s="3">
        <v>1.65</v>
      </c>
      <c r="E689" s="3">
        <f t="shared" si="15"/>
        <v>1.65</v>
      </c>
      <c r="F689" t="s">
        <v>285</v>
      </c>
      <c r="G689" t="s">
        <v>522</v>
      </c>
      <c r="H689" t="s">
        <v>67</v>
      </c>
      <c r="I689" s="2" t="str">
        <f>_xlfn.XLOOKUP(H689,'Reference table'!$A$2:$A$87,'Reference table'!$B$2:$B$87)</f>
        <v>Transportation</v>
      </c>
      <c r="J689" t="s">
        <v>25</v>
      </c>
    </row>
    <row r="690" spans="1:10">
      <c r="A690" s="8">
        <v>44828</v>
      </c>
      <c r="B690" t="s">
        <v>67</v>
      </c>
      <c r="C690">
        <v>1</v>
      </c>
      <c r="D690" s="3">
        <v>1.65</v>
      </c>
      <c r="E690" s="3">
        <f t="shared" si="15"/>
        <v>1.65</v>
      </c>
      <c r="F690" t="s">
        <v>285</v>
      </c>
      <c r="G690" t="s">
        <v>522</v>
      </c>
      <c r="H690" t="s">
        <v>67</v>
      </c>
      <c r="I690" s="2" t="str">
        <f>_xlfn.XLOOKUP(H690,'Reference table'!$A$2:$A$87,'Reference table'!$B$2:$B$87)</f>
        <v>Transportation</v>
      </c>
      <c r="J690" t="s">
        <v>24</v>
      </c>
    </row>
    <row r="691" spans="1:10">
      <c r="A691" s="8">
        <v>44829</v>
      </c>
      <c r="B691" t="s">
        <v>230</v>
      </c>
      <c r="C691">
        <v>2</v>
      </c>
      <c r="D691" s="3">
        <v>0.89</v>
      </c>
      <c r="E691" s="3">
        <f t="shared" si="15"/>
        <v>1.78</v>
      </c>
      <c r="F691" t="s">
        <v>162</v>
      </c>
      <c r="G691" t="s">
        <v>36</v>
      </c>
      <c r="H691" t="s">
        <v>51</v>
      </c>
      <c r="I691" s="2" t="str">
        <f>_xlfn.XLOOKUP(H691,'Reference table'!$A$2:$A$87,'Reference table'!$B$2:$B$87)</f>
        <v>Grocery</v>
      </c>
      <c r="J691" t="s">
        <v>24</v>
      </c>
    </row>
    <row r="692" spans="1:10">
      <c r="A692" s="8">
        <v>44829</v>
      </c>
      <c r="B692" t="s">
        <v>617</v>
      </c>
      <c r="C692">
        <v>1</v>
      </c>
      <c r="D692" s="3">
        <v>1.79</v>
      </c>
      <c r="E692" s="3">
        <f t="shared" si="15"/>
        <v>1.79</v>
      </c>
      <c r="F692" t="s">
        <v>162</v>
      </c>
      <c r="G692" t="s">
        <v>36</v>
      </c>
      <c r="H692" t="s">
        <v>52</v>
      </c>
      <c r="I692" s="2" t="str">
        <f>_xlfn.XLOOKUP(H692,'Reference table'!$A$2:$A$87,'Reference table'!$B$2:$B$87)</f>
        <v>Grocery</v>
      </c>
      <c r="J692" t="s">
        <v>24</v>
      </c>
    </row>
    <row r="693" spans="1:10">
      <c r="A693" s="8">
        <v>44829</v>
      </c>
      <c r="B693" t="s">
        <v>618</v>
      </c>
      <c r="C693">
        <v>1</v>
      </c>
      <c r="D693" s="3">
        <v>1.79</v>
      </c>
      <c r="E693" s="3">
        <f t="shared" si="15"/>
        <v>1.79</v>
      </c>
      <c r="F693" t="s">
        <v>162</v>
      </c>
      <c r="G693" t="s">
        <v>36</v>
      </c>
      <c r="H693" t="s">
        <v>50</v>
      </c>
      <c r="I693" s="2" t="str">
        <f>_xlfn.XLOOKUP(H693,'Reference table'!$A$2:$A$87,'Reference table'!$B$2:$B$87)</f>
        <v>Grocery</v>
      </c>
      <c r="J693" t="s">
        <v>24</v>
      </c>
    </row>
    <row r="694" spans="1:10">
      <c r="A694" s="8">
        <v>44829</v>
      </c>
      <c r="B694" t="s">
        <v>619</v>
      </c>
      <c r="C694">
        <v>1</v>
      </c>
      <c r="D694" s="3">
        <v>0.95</v>
      </c>
      <c r="E694" s="3">
        <f t="shared" si="15"/>
        <v>0.95</v>
      </c>
      <c r="F694" t="s">
        <v>162</v>
      </c>
      <c r="G694" t="s">
        <v>36</v>
      </c>
      <c r="H694" t="s">
        <v>51</v>
      </c>
      <c r="I694" s="2" t="str">
        <f>_xlfn.XLOOKUP(H694,'Reference table'!$A$2:$A$87,'Reference table'!$B$2:$B$87)</f>
        <v>Grocery</v>
      </c>
      <c r="J694" t="s">
        <v>24</v>
      </c>
    </row>
    <row r="695" spans="1:10">
      <c r="A695" s="8">
        <v>44829</v>
      </c>
      <c r="B695" t="s">
        <v>620</v>
      </c>
      <c r="C695">
        <v>1</v>
      </c>
      <c r="D695" s="3">
        <v>1.29</v>
      </c>
      <c r="E695" s="3">
        <f t="shared" si="15"/>
        <v>1.29</v>
      </c>
      <c r="F695" t="s">
        <v>162</v>
      </c>
      <c r="G695" t="s">
        <v>164</v>
      </c>
      <c r="H695" t="s">
        <v>50</v>
      </c>
      <c r="I695" s="2" t="str">
        <f>_xlfn.XLOOKUP(H695,'Reference table'!$A$2:$A$87,'Reference table'!$B$2:$B$87)</f>
        <v>Grocery</v>
      </c>
      <c r="J695" t="s">
        <v>24</v>
      </c>
    </row>
    <row r="696" spans="1:10">
      <c r="A696" s="8">
        <v>44829</v>
      </c>
      <c r="B696" t="s">
        <v>621</v>
      </c>
      <c r="C696">
        <v>1</v>
      </c>
      <c r="D696" s="3">
        <v>2.1</v>
      </c>
      <c r="E696" s="3">
        <f t="shared" si="15"/>
        <v>2.1</v>
      </c>
      <c r="F696" t="s">
        <v>162</v>
      </c>
      <c r="G696" t="s">
        <v>164</v>
      </c>
      <c r="H696" t="s">
        <v>216</v>
      </c>
      <c r="I696" s="2" t="str">
        <f>_xlfn.XLOOKUP(H696,'Reference table'!$A$2:$A$87,'Reference table'!$B$2:$B$87)</f>
        <v>Grocery</v>
      </c>
      <c r="J696" t="s">
        <v>24</v>
      </c>
    </row>
    <row r="697" spans="1:10">
      <c r="A697" s="8">
        <v>44829</v>
      </c>
      <c r="B697" t="s">
        <v>622</v>
      </c>
      <c r="C697">
        <v>1</v>
      </c>
      <c r="D697" s="3">
        <v>1.2</v>
      </c>
      <c r="E697" s="3">
        <f t="shared" si="15"/>
        <v>1.2</v>
      </c>
      <c r="F697" t="s">
        <v>162</v>
      </c>
      <c r="G697" t="s">
        <v>164</v>
      </c>
      <c r="H697" t="s">
        <v>367</v>
      </c>
      <c r="I697" s="2" t="str">
        <f>_xlfn.XLOOKUP(H697,'Reference table'!$A$2:$A$87,'Reference table'!$B$2:$B$87)</f>
        <v>Grocery</v>
      </c>
      <c r="J697" t="s">
        <v>24</v>
      </c>
    </row>
    <row r="698" spans="1:10">
      <c r="A698" s="8">
        <v>44829</v>
      </c>
      <c r="B698" t="s">
        <v>582</v>
      </c>
      <c r="C698">
        <v>2</v>
      </c>
      <c r="D698" s="3">
        <v>0.75</v>
      </c>
      <c r="E698" s="3">
        <f t="shared" si="15"/>
        <v>1.5</v>
      </c>
      <c r="F698" t="s">
        <v>162</v>
      </c>
      <c r="G698" t="s">
        <v>164</v>
      </c>
      <c r="H698" t="s">
        <v>509</v>
      </c>
      <c r="I698" s="2" t="str">
        <f>_xlfn.XLOOKUP(H698,'Reference table'!$A$2:$A$87,'Reference table'!$B$2:$B$87)</f>
        <v>Grocery</v>
      </c>
      <c r="J698" t="s">
        <v>24</v>
      </c>
    </row>
    <row r="699" spans="1:10">
      <c r="A699" s="8">
        <v>44829</v>
      </c>
      <c r="B699" t="s">
        <v>93</v>
      </c>
      <c r="C699">
        <v>1</v>
      </c>
      <c r="D699" s="3">
        <v>10</v>
      </c>
      <c r="E699" s="3">
        <f t="shared" si="15"/>
        <v>10</v>
      </c>
      <c r="F699" t="s">
        <v>162</v>
      </c>
      <c r="G699" t="s">
        <v>94</v>
      </c>
      <c r="H699" t="s">
        <v>519</v>
      </c>
      <c r="I699" s="2" t="str">
        <f>_xlfn.XLOOKUP(H699,'Reference table'!$A$2:$A$87,'Reference table'!$B$2:$B$87)</f>
        <v>Utility</v>
      </c>
      <c r="J699" t="s">
        <v>25</v>
      </c>
    </row>
    <row r="700" spans="1:10">
      <c r="A700" s="8">
        <v>44829</v>
      </c>
      <c r="B700" t="s">
        <v>93</v>
      </c>
      <c r="C700">
        <v>1</v>
      </c>
      <c r="D700" s="3">
        <v>10</v>
      </c>
      <c r="E700" s="3">
        <f t="shared" ref="E700:E731" si="16">D700*C700</f>
        <v>10</v>
      </c>
      <c r="F700" t="s">
        <v>162</v>
      </c>
      <c r="G700" t="s">
        <v>94</v>
      </c>
      <c r="H700" t="s">
        <v>519</v>
      </c>
      <c r="I700" s="2" t="str">
        <f>_xlfn.XLOOKUP(H700,'Reference table'!$A$2:$A$87,'Reference table'!$B$2:$B$87)</f>
        <v>Utility</v>
      </c>
      <c r="J700" t="s">
        <v>24</v>
      </c>
    </row>
    <row r="701" spans="1:10">
      <c r="A701" s="8">
        <v>44830</v>
      </c>
      <c r="B701" t="s">
        <v>628</v>
      </c>
      <c r="C701">
        <v>1</v>
      </c>
      <c r="D701" s="3">
        <v>147.16999999999999</v>
      </c>
      <c r="E701" s="3">
        <f t="shared" si="16"/>
        <v>147.16999999999999</v>
      </c>
      <c r="F701" t="s">
        <v>162</v>
      </c>
      <c r="G701" t="s">
        <v>629</v>
      </c>
      <c r="H701" t="s">
        <v>628</v>
      </c>
      <c r="I701" s="2" t="str">
        <f>_xlfn.XLOOKUP(H701,'Reference table'!$A$2:$A$87,'Reference table'!$B$2:$B$87)</f>
        <v>Utility</v>
      </c>
      <c r="J701" t="s">
        <v>25</v>
      </c>
    </row>
    <row r="702" spans="1:10">
      <c r="A702" s="8">
        <v>44830</v>
      </c>
      <c r="B702" t="s">
        <v>630</v>
      </c>
      <c r="C702">
        <v>1</v>
      </c>
      <c r="D702" s="3">
        <v>0.95</v>
      </c>
      <c r="E702" s="3">
        <f t="shared" si="16"/>
        <v>0.95</v>
      </c>
      <c r="F702" t="s">
        <v>162</v>
      </c>
      <c r="G702" t="s">
        <v>631</v>
      </c>
      <c r="H702" t="s">
        <v>633</v>
      </c>
      <c r="I702" s="2" t="str">
        <f>_xlfn.XLOOKUP(H702,'Reference table'!$A$2:$A$87,'Reference table'!$B$2:$B$87)</f>
        <v>Others</v>
      </c>
      <c r="J702" t="s">
        <v>25</v>
      </c>
    </row>
    <row r="703" spans="1:10">
      <c r="A703" s="8">
        <v>44831</v>
      </c>
      <c r="B703" t="s">
        <v>125</v>
      </c>
      <c r="C703">
        <v>1</v>
      </c>
      <c r="D703" s="3">
        <v>14.99</v>
      </c>
      <c r="E703" s="3">
        <f t="shared" si="16"/>
        <v>14.99</v>
      </c>
      <c r="F703" t="s">
        <v>162</v>
      </c>
      <c r="G703" t="s">
        <v>125</v>
      </c>
      <c r="H703" t="s">
        <v>535</v>
      </c>
      <c r="I703" s="2" t="str">
        <f>_xlfn.XLOOKUP(H703,'Reference table'!$A$2:$A$87,'Reference table'!$B$2:$B$87)</f>
        <v>Grocery</v>
      </c>
      <c r="J703" t="s">
        <v>25</v>
      </c>
    </row>
    <row r="704" spans="1:10">
      <c r="A704" s="8">
        <v>44833</v>
      </c>
      <c r="B704" t="s">
        <v>67</v>
      </c>
      <c r="C704">
        <v>2</v>
      </c>
      <c r="D704" s="3">
        <v>2.0499999999999998</v>
      </c>
      <c r="E704" s="3">
        <f t="shared" si="16"/>
        <v>4.0999999999999996</v>
      </c>
      <c r="F704" t="s">
        <v>285</v>
      </c>
      <c r="G704" t="s">
        <v>522</v>
      </c>
      <c r="H704" t="s">
        <v>67</v>
      </c>
      <c r="I704" s="2" t="str">
        <f>_xlfn.XLOOKUP(H704,'Reference table'!$A$2:$A$87,'Reference table'!$B$2:$B$87)</f>
        <v>Transportation</v>
      </c>
      <c r="J704" t="s">
        <v>25</v>
      </c>
    </row>
    <row r="705" spans="1:10">
      <c r="A705" s="8">
        <v>44833</v>
      </c>
      <c r="B705" t="s">
        <v>67</v>
      </c>
      <c r="C705">
        <v>2</v>
      </c>
      <c r="D705" s="3">
        <v>2.0499999999999998</v>
      </c>
      <c r="E705" s="3">
        <f t="shared" si="16"/>
        <v>4.0999999999999996</v>
      </c>
      <c r="F705" t="s">
        <v>285</v>
      </c>
      <c r="G705" t="s">
        <v>522</v>
      </c>
      <c r="H705" t="s">
        <v>67</v>
      </c>
      <c r="I705" s="2" t="str">
        <f>_xlfn.XLOOKUP(H705,'Reference table'!$A$2:$A$87,'Reference table'!$B$2:$B$87)</f>
        <v>Transportation</v>
      </c>
      <c r="J705" t="s">
        <v>24</v>
      </c>
    </row>
    <row r="706" spans="1:10">
      <c r="A706" s="8">
        <v>44833</v>
      </c>
      <c r="B706" t="s">
        <v>67</v>
      </c>
      <c r="C706">
        <v>1</v>
      </c>
      <c r="D706" s="3">
        <v>2.5</v>
      </c>
      <c r="E706" s="3">
        <f t="shared" si="16"/>
        <v>2.5</v>
      </c>
      <c r="F706" t="s">
        <v>285</v>
      </c>
      <c r="G706" t="s">
        <v>522</v>
      </c>
      <c r="H706" t="s">
        <v>67</v>
      </c>
      <c r="I706" s="2" t="str">
        <f>_xlfn.XLOOKUP(H706,'Reference table'!$A$2:$A$87,'Reference table'!$B$2:$B$87)</f>
        <v>Transportation</v>
      </c>
      <c r="J706" t="s">
        <v>25</v>
      </c>
    </row>
    <row r="707" spans="1:10">
      <c r="A707" s="8">
        <v>44833</v>
      </c>
      <c r="B707" t="s">
        <v>67</v>
      </c>
      <c r="C707">
        <v>1</v>
      </c>
      <c r="D707" s="3">
        <v>2.5</v>
      </c>
      <c r="E707" s="3">
        <f t="shared" si="16"/>
        <v>2.5</v>
      </c>
      <c r="F707" t="s">
        <v>285</v>
      </c>
      <c r="G707" t="s">
        <v>522</v>
      </c>
      <c r="H707" t="s">
        <v>67</v>
      </c>
      <c r="I707" s="2" t="str">
        <f>_xlfn.XLOOKUP(H707,'Reference table'!$A$2:$A$87,'Reference table'!$B$2:$B$87)</f>
        <v>Transportation</v>
      </c>
      <c r="J707" t="s">
        <v>24</v>
      </c>
    </row>
    <row r="708" spans="1:10">
      <c r="A708" s="8">
        <v>44833</v>
      </c>
      <c r="B708" t="s">
        <v>635</v>
      </c>
      <c r="C708">
        <v>1</v>
      </c>
      <c r="D708" s="3">
        <v>14.99</v>
      </c>
      <c r="E708" s="3">
        <f t="shared" si="16"/>
        <v>14.99</v>
      </c>
      <c r="F708" t="s">
        <v>162</v>
      </c>
      <c r="G708" t="s">
        <v>636</v>
      </c>
      <c r="H708" t="s">
        <v>468</v>
      </c>
      <c r="I708" s="2" t="str">
        <f>_xlfn.XLOOKUP(H708,'Reference table'!$A$2:$A$87,'Reference table'!$B$2:$B$87)</f>
        <v>Outfit</v>
      </c>
      <c r="J708" t="s">
        <v>24</v>
      </c>
    </row>
    <row r="709" spans="1:10">
      <c r="A709" s="8">
        <v>44833</v>
      </c>
      <c r="B709" t="s">
        <v>436</v>
      </c>
      <c r="C709">
        <v>1</v>
      </c>
      <c r="D709" s="3">
        <v>38.5</v>
      </c>
      <c r="E709" s="3">
        <f t="shared" si="16"/>
        <v>38.5</v>
      </c>
      <c r="F709" t="s">
        <v>162</v>
      </c>
      <c r="G709" t="s">
        <v>637</v>
      </c>
      <c r="H709" t="s">
        <v>512</v>
      </c>
      <c r="I709" s="2" t="str">
        <f>_xlfn.XLOOKUP(H709,'Reference table'!$A$2:$A$87,'Reference table'!$B$2:$B$87)</f>
        <v>Dinning</v>
      </c>
      <c r="J709" t="s">
        <v>24</v>
      </c>
    </row>
    <row r="710" spans="1:10">
      <c r="A710" s="8">
        <v>44833</v>
      </c>
      <c r="B710" t="s">
        <v>436</v>
      </c>
      <c r="C710">
        <v>1</v>
      </c>
      <c r="D710" s="3">
        <v>38.5</v>
      </c>
      <c r="E710" s="3">
        <f t="shared" si="16"/>
        <v>38.5</v>
      </c>
      <c r="F710" t="s">
        <v>162</v>
      </c>
      <c r="G710" t="s">
        <v>637</v>
      </c>
      <c r="H710" t="s">
        <v>512</v>
      </c>
      <c r="I710" s="2" t="str">
        <f>_xlfn.XLOOKUP(H710,'Reference table'!$A$2:$A$87,'Reference table'!$B$2:$B$87)</f>
        <v>Dinning</v>
      </c>
      <c r="J710" t="s">
        <v>25</v>
      </c>
    </row>
    <row r="711" spans="1:10">
      <c r="A711" s="8">
        <v>44834</v>
      </c>
      <c r="B711" t="s">
        <v>667</v>
      </c>
      <c r="C711">
        <v>1</v>
      </c>
      <c r="D711" s="3">
        <v>15</v>
      </c>
      <c r="E711" s="3">
        <f t="shared" si="16"/>
        <v>15</v>
      </c>
      <c r="F711" t="s">
        <v>163</v>
      </c>
      <c r="G711" t="s">
        <v>1044</v>
      </c>
      <c r="H711" t="s">
        <v>417</v>
      </c>
      <c r="I711" s="2" t="str">
        <f>_xlfn.XLOOKUP(H711,'Reference table'!$A$2:$A$87,'Reference table'!$B$2:$B$87)</f>
        <v>Others</v>
      </c>
      <c r="J711" t="s">
        <v>24</v>
      </c>
    </row>
    <row r="712" spans="1:10">
      <c r="A712" s="8">
        <v>44834</v>
      </c>
      <c r="B712" t="s">
        <v>638</v>
      </c>
      <c r="C712">
        <v>1</v>
      </c>
      <c r="D712" s="3">
        <v>1.25</v>
      </c>
      <c r="E712" s="3">
        <f t="shared" si="16"/>
        <v>1.25</v>
      </c>
      <c r="F712" t="s">
        <v>467</v>
      </c>
      <c r="G712" t="s">
        <v>639</v>
      </c>
      <c r="H712" t="s">
        <v>50</v>
      </c>
      <c r="I712" s="2" t="str">
        <f>_xlfn.XLOOKUP(H712,'Reference table'!$A$2:$A$87,'Reference table'!$B$2:$B$87)</f>
        <v>Grocery</v>
      </c>
      <c r="J712" t="s">
        <v>25</v>
      </c>
    </row>
    <row r="713" spans="1:10">
      <c r="A713" s="8">
        <v>44834</v>
      </c>
      <c r="B713" t="s">
        <v>640</v>
      </c>
      <c r="C713">
        <v>1</v>
      </c>
      <c r="D713" s="3">
        <v>1.05</v>
      </c>
      <c r="E713" s="3">
        <f t="shared" si="16"/>
        <v>1.05</v>
      </c>
      <c r="F713" t="s">
        <v>467</v>
      </c>
      <c r="G713" t="s">
        <v>639</v>
      </c>
      <c r="H713" t="s">
        <v>509</v>
      </c>
      <c r="I713" s="2" t="str">
        <f>_xlfn.XLOOKUP(H713,'Reference table'!$A$2:$A$87,'Reference table'!$B$2:$B$87)</f>
        <v>Grocery</v>
      </c>
      <c r="J713" t="s">
        <v>25</v>
      </c>
    </row>
    <row r="714" spans="1:10">
      <c r="A714" s="8">
        <v>44834</v>
      </c>
      <c r="B714" t="s">
        <v>641</v>
      </c>
      <c r="C714">
        <v>2</v>
      </c>
      <c r="D714" s="3">
        <v>0.9</v>
      </c>
      <c r="E714" s="3">
        <f t="shared" si="16"/>
        <v>1.8</v>
      </c>
      <c r="F714" t="s">
        <v>162</v>
      </c>
      <c r="G714" t="s">
        <v>185</v>
      </c>
      <c r="H714" t="s">
        <v>281</v>
      </c>
      <c r="I714" s="2" t="str">
        <f>_xlfn.XLOOKUP(H714,'Reference table'!$A$2:$A$87,'Reference table'!$B$2:$B$87)</f>
        <v>Personal Care</v>
      </c>
      <c r="J714" t="s">
        <v>24</v>
      </c>
    </row>
    <row r="715" spans="1:10">
      <c r="A715" s="8">
        <v>44834</v>
      </c>
      <c r="B715" t="s">
        <v>642</v>
      </c>
      <c r="C715">
        <v>1</v>
      </c>
      <c r="D715" s="3">
        <v>0.49</v>
      </c>
      <c r="E715" s="3">
        <f t="shared" si="16"/>
        <v>0.49</v>
      </c>
      <c r="F715" t="s">
        <v>162</v>
      </c>
      <c r="G715" t="s">
        <v>36</v>
      </c>
      <c r="H715" t="s">
        <v>216</v>
      </c>
      <c r="I715" s="2" t="str">
        <f>_xlfn.XLOOKUP(H715,'Reference table'!$A$2:$A$87,'Reference table'!$B$2:$B$87)</f>
        <v>Grocery</v>
      </c>
      <c r="J715" t="s">
        <v>25</v>
      </c>
    </row>
    <row r="716" spans="1:10">
      <c r="A716" s="8">
        <v>44834</v>
      </c>
      <c r="B716" t="s">
        <v>643</v>
      </c>
      <c r="C716">
        <v>1</v>
      </c>
      <c r="D716" s="3">
        <v>1.69</v>
      </c>
      <c r="E716" s="3">
        <f t="shared" si="16"/>
        <v>1.69</v>
      </c>
      <c r="F716" t="s">
        <v>162</v>
      </c>
      <c r="G716" t="s">
        <v>36</v>
      </c>
      <c r="H716" t="s">
        <v>46</v>
      </c>
      <c r="I716" s="2" t="str">
        <f>_xlfn.XLOOKUP(H716,'Reference table'!$A$2:$A$87,'Reference table'!$B$2:$B$87)</f>
        <v>Grocery</v>
      </c>
      <c r="J716" t="s">
        <v>25</v>
      </c>
    </row>
    <row r="717" spans="1:10">
      <c r="A717" s="8">
        <v>44834</v>
      </c>
      <c r="B717" t="s">
        <v>209</v>
      </c>
      <c r="C717">
        <v>1</v>
      </c>
      <c r="D717" s="3">
        <v>1.89</v>
      </c>
      <c r="E717" s="3">
        <f t="shared" si="16"/>
        <v>1.89</v>
      </c>
      <c r="F717" t="s">
        <v>162</v>
      </c>
      <c r="G717" t="s">
        <v>36</v>
      </c>
      <c r="H717" t="s">
        <v>281</v>
      </c>
      <c r="I717" s="2" t="str">
        <f>_xlfn.XLOOKUP(H717,'Reference table'!$A$2:$A$87,'Reference table'!$B$2:$B$87)</f>
        <v>Personal Care</v>
      </c>
      <c r="J717" t="s">
        <v>25</v>
      </c>
    </row>
    <row r="718" spans="1:10">
      <c r="A718" s="8">
        <v>44834</v>
      </c>
      <c r="B718" t="s">
        <v>644</v>
      </c>
      <c r="C718">
        <v>1</v>
      </c>
      <c r="D718" s="3">
        <v>1.05</v>
      </c>
      <c r="E718" s="3">
        <f t="shared" si="16"/>
        <v>1.05</v>
      </c>
      <c r="F718" t="s">
        <v>162</v>
      </c>
      <c r="G718" t="s">
        <v>36</v>
      </c>
      <c r="H718" t="s">
        <v>45</v>
      </c>
      <c r="I718" s="2" t="str">
        <f>_xlfn.XLOOKUP(H718,'Reference table'!$A$2:$A$87,'Reference table'!$B$2:$B$87)</f>
        <v>Grocery</v>
      </c>
      <c r="J718" t="s">
        <v>25</v>
      </c>
    </row>
    <row r="719" spans="1:10">
      <c r="A719" s="8">
        <v>44834</v>
      </c>
      <c r="B719" t="s">
        <v>645</v>
      </c>
      <c r="C719">
        <v>1</v>
      </c>
      <c r="D719" s="3">
        <v>1.0900000000000001</v>
      </c>
      <c r="E719" s="3">
        <f t="shared" si="16"/>
        <v>1.0900000000000001</v>
      </c>
      <c r="F719" t="s">
        <v>162</v>
      </c>
      <c r="G719" t="s">
        <v>36</v>
      </c>
      <c r="H719" t="s">
        <v>367</v>
      </c>
      <c r="I719" s="2" t="str">
        <f>_xlfn.XLOOKUP(H719,'Reference table'!$A$2:$A$87,'Reference table'!$B$2:$B$87)</f>
        <v>Grocery</v>
      </c>
      <c r="J719" t="s">
        <v>25</v>
      </c>
    </row>
    <row r="720" spans="1:10">
      <c r="A720" s="8">
        <v>44834</v>
      </c>
      <c r="B720" t="s">
        <v>646</v>
      </c>
      <c r="C720">
        <v>1</v>
      </c>
      <c r="D720" s="3">
        <v>1.0900000000000001</v>
      </c>
      <c r="E720" s="3">
        <f t="shared" si="16"/>
        <v>1.0900000000000001</v>
      </c>
      <c r="F720" t="s">
        <v>162</v>
      </c>
      <c r="G720" t="s">
        <v>36</v>
      </c>
      <c r="H720" t="s">
        <v>367</v>
      </c>
      <c r="I720" s="2" t="str">
        <f>_xlfn.XLOOKUP(H720,'Reference table'!$A$2:$A$87,'Reference table'!$B$2:$B$87)</f>
        <v>Grocery</v>
      </c>
      <c r="J720" t="s">
        <v>25</v>
      </c>
    </row>
    <row r="721" spans="1:10">
      <c r="A721" s="8">
        <v>44834</v>
      </c>
      <c r="B721" t="s">
        <v>86</v>
      </c>
      <c r="C721">
        <v>2</v>
      </c>
      <c r="D721" s="3">
        <v>0.5</v>
      </c>
      <c r="E721" s="3">
        <f t="shared" si="16"/>
        <v>1</v>
      </c>
      <c r="F721" t="s">
        <v>162</v>
      </c>
      <c r="G721" t="s">
        <v>36</v>
      </c>
      <c r="H721" t="s">
        <v>53</v>
      </c>
      <c r="I721" s="2" t="str">
        <f>_xlfn.XLOOKUP(H721,'Reference table'!$A$2:$A$87,'Reference table'!$B$2:$B$87)</f>
        <v>Grocery</v>
      </c>
      <c r="J721" t="s">
        <v>25</v>
      </c>
    </row>
    <row r="722" spans="1:10">
      <c r="A722" s="8">
        <v>44834</v>
      </c>
      <c r="B722" t="s">
        <v>647</v>
      </c>
      <c r="C722">
        <v>1</v>
      </c>
      <c r="D722" s="3">
        <v>1.25</v>
      </c>
      <c r="E722" s="3">
        <f t="shared" si="16"/>
        <v>1.25</v>
      </c>
      <c r="F722" t="s">
        <v>162</v>
      </c>
      <c r="G722" t="s">
        <v>147</v>
      </c>
      <c r="H722" t="s">
        <v>532</v>
      </c>
      <c r="I722" s="2" t="str">
        <f>_xlfn.XLOOKUP(H722,'Reference table'!$A$2:$A$87,'Reference table'!$B$2:$B$87)</f>
        <v>Others</v>
      </c>
      <c r="J722" t="s">
        <v>24</v>
      </c>
    </row>
    <row r="723" spans="1:10">
      <c r="A723" s="8">
        <v>44834</v>
      </c>
      <c r="B723" t="s">
        <v>77</v>
      </c>
      <c r="C723">
        <v>1</v>
      </c>
      <c r="D723" s="3">
        <v>1.65</v>
      </c>
      <c r="E723" s="3">
        <f t="shared" si="16"/>
        <v>1.65</v>
      </c>
      <c r="F723" t="s">
        <v>162</v>
      </c>
      <c r="G723" t="s">
        <v>147</v>
      </c>
      <c r="H723" t="s">
        <v>532</v>
      </c>
      <c r="I723" s="2" t="str">
        <f>_xlfn.XLOOKUP(H723,'Reference table'!$A$2:$A$87,'Reference table'!$B$2:$B$87)</f>
        <v>Others</v>
      </c>
      <c r="J723" t="s">
        <v>24</v>
      </c>
    </row>
    <row r="724" spans="1:10">
      <c r="A724" s="8">
        <v>44834</v>
      </c>
      <c r="B724" t="s">
        <v>566</v>
      </c>
      <c r="C724">
        <v>1</v>
      </c>
      <c r="D724" s="3">
        <v>0.95</v>
      </c>
      <c r="E724" s="3">
        <f t="shared" si="16"/>
        <v>0.95</v>
      </c>
      <c r="F724" t="s">
        <v>162</v>
      </c>
      <c r="G724" t="s">
        <v>147</v>
      </c>
      <c r="H724" t="s">
        <v>367</v>
      </c>
      <c r="I724" s="2" t="str">
        <f>_xlfn.XLOOKUP(H724,'Reference table'!$A$2:$A$87,'Reference table'!$B$2:$B$87)</f>
        <v>Grocery</v>
      </c>
      <c r="J724" t="s">
        <v>24</v>
      </c>
    </row>
    <row r="725" spans="1:10">
      <c r="A725" s="8">
        <v>44834</v>
      </c>
      <c r="B725" t="s">
        <v>274</v>
      </c>
      <c r="C725">
        <v>2</v>
      </c>
      <c r="D725" s="3">
        <v>1</v>
      </c>
      <c r="E725" s="3">
        <f t="shared" si="16"/>
        <v>2</v>
      </c>
      <c r="F725" t="s">
        <v>162</v>
      </c>
      <c r="G725" t="s">
        <v>147</v>
      </c>
      <c r="H725" t="s">
        <v>532</v>
      </c>
      <c r="I725" s="2" t="str">
        <f>_xlfn.XLOOKUP(H725,'Reference table'!$A$2:$A$87,'Reference table'!$B$2:$B$87)</f>
        <v>Others</v>
      </c>
      <c r="J725" t="s">
        <v>24</v>
      </c>
    </row>
    <row r="726" spans="1:10">
      <c r="A726" s="8">
        <v>44834</v>
      </c>
      <c r="B726" t="s">
        <v>230</v>
      </c>
      <c r="C726">
        <v>1</v>
      </c>
      <c r="D726" s="3">
        <v>0.95</v>
      </c>
      <c r="E726" s="3">
        <f t="shared" si="16"/>
        <v>0.95</v>
      </c>
      <c r="F726" t="s">
        <v>162</v>
      </c>
      <c r="G726" t="s">
        <v>147</v>
      </c>
      <c r="H726" t="s">
        <v>51</v>
      </c>
      <c r="I726" s="2" t="str">
        <f>_xlfn.XLOOKUP(H726,'Reference table'!$A$2:$A$87,'Reference table'!$B$2:$B$87)</f>
        <v>Grocery</v>
      </c>
      <c r="J726" t="s">
        <v>24</v>
      </c>
    </row>
    <row r="727" spans="1:10">
      <c r="A727" s="8">
        <v>44834</v>
      </c>
      <c r="B727" t="s">
        <v>648</v>
      </c>
      <c r="C727">
        <v>1</v>
      </c>
      <c r="D727" s="3">
        <v>7.95</v>
      </c>
      <c r="E727" s="3">
        <f t="shared" si="16"/>
        <v>7.95</v>
      </c>
      <c r="F727" t="s">
        <v>162</v>
      </c>
      <c r="G727" t="s">
        <v>147</v>
      </c>
      <c r="H727" t="s">
        <v>273</v>
      </c>
      <c r="I727" s="2" t="str">
        <f>_xlfn.XLOOKUP(H727,'Reference table'!$A$2:$A$87,'Reference table'!$B$2:$B$87)</f>
        <v>Dinning</v>
      </c>
      <c r="J727" t="s">
        <v>24</v>
      </c>
    </row>
    <row r="728" spans="1:10">
      <c r="A728" s="8">
        <v>44834</v>
      </c>
      <c r="B728" t="s">
        <v>658</v>
      </c>
      <c r="C728">
        <v>1</v>
      </c>
      <c r="D728" s="3">
        <v>18.82</v>
      </c>
      <c r="E728" s="3">
        <f t="shared" si="16"/>
        <v>18.82</v>
      </c>
      <c r="F728" t="s">
        <v>162</v>
      </c>
      <c r="G728" t="s">
        <v>657</v>
      </c>
      <c r="H728" t="s">
        <v>468</v>
      </c>
      <c r="I728" s="2" t="str">
        <f>_xlfn.XLOOKUP(H728,'Reference table'!$A$2:$A$87,'Reference table'!$B$2:$B$87)</f>
        <v>Outfit</v>
      </c>
      <c r="J728" t="s">
        <v>25</v>
      </c>
    </row>
    <row r="729" spans="1:10">
      <c r="A729" s="8">
        <v>44834</v>
      </c>
      <c r="B729" t="s">
        <v>659</v>
      </c>
      <c r="C729">
        <v>1</v>
      </c>
      <c r="D729" s="3">
        <v>56.96</v>
      </c>
      <c r="E729" s="3">
        <f t="shared" si="16"/>
        <v>56.96</v>
      </c>
      <c r="F729" t="s">
        <v>162</v>
      </c>
      <c r="G729" t="s">
        <v>657</v>
      </c>
      <c r="H729" t="s">
        <v>468</v>
      </c>
      <c r="I729" s="2" t="str">
        <f>_xlfn.XLOOKUP(H729,'Reference table'!$A$2:$A$87,'Reference table'!$B$2:$B$87)</f>
        <v>Outfit</v>
      </c>
      <c r="J729" t="s">
        <v>25</v>
      </c>
    </row>
    <row r="730" spans="1:10">
      <c r="A730" s="8">
        <v>44835</v>
      </c>
      <c r="B730" t="s">
        <v>125</v>
      </c>
      <c r="C730">
        <v>1</v>
      </c>
      <c r="D730" s="3">
        <v>23.48</v>
      </c>
      <c r="E730" s="3">
        <f t="shared" si="16"/>
        <v>23.48</v>
      </c>
      <c r="F730" t="s">
        <v>162</v>
      </c>
      <c r="G730" t="s">
        <v>125</v>
      </c>
      <c r="H730" t="s">
        <v>535</v>
      </c>
      <c r="I730" s="2" t="str">
        <f>_xlfn.XLOOKUP(H730,'Reference table'!$A$2:$A$87,'Reference table'!$B$2:$B$87)</f>
        <v>Grocery</v>
      </c>
      <c r="J730" t="s">
        <v>24</v>
      </c>
    </row>
    <row r="731" spans="1:10">
      <c r="A731" s="8">
        <v>44835</v>
      </c>
      <c r="B731" t="s">
        <v>425</v>
      </c>
      <c r="C731">
        <v>1</v>
      </c>
      <c r="D731" s="3">
        <v>8.24</v>
      </c>
      <c r="E731" s="3">
        <f t="shared" si="16"/>
        <v>8.24</v>
      </c>
      <c r="F731" t="s">
        <v>162</v>
      </c>
      <c r="G731" t="s">
        <v>649</v>
      </c>
      <c r="H731" t="s">
        <v>517</v>
      </c>
      <c r="I731" s="2" t="str">
        <f>_xlfn.XLOOKUP(H731,'Reference table'!$A$2:$A$87,'Reference table'!$B$2:$B$87)</f>
        <v>Dinning</v>
      </c>
      <c r="J731" t="s">
        <v>24</v>
      </c>
    </row>
    <row r="732" spans="1:10">
      <c r="A732" s="8">
        <v>44835</v>
      </c>
      <c r="B732" t="s">
        <v>67</v>
      </c>
      <c r="C732">
        <v>3</v>
      </c>
      <c r="D732" s="3">
        <v>2.0499999999999998</v>
      </c>
      <c r="E732" s="3">
        <f t="shared" ref="E732:E741" si="17">D732*C732</f>
        <v>6.1499999999999995</v>
      </c>
      <c r="F732" t="s">
        <v>285</v>
      </c>
      <c r="G732" t="s">
        <v>522</v>
      </c>
      <c r="H732" t="s">
        <v>67</v>
      </c>
      <c r="I732" s="2" t="str">
        <f>_xlfn.XLOOKUP(H732,'Reference table'!$A$2:$A$87,'Reference table'!$B$2:$B$87)</f>
        <v>Transportation</v>
      </c>
      <c r="J732" t="s">
        <v>24</v>
      </c>
    </row>
    <row r="733" spans="1:10">
      <c r="A733" s="8">
        <v>44835</v>
      </c>
      <c r="B733" t="s">
        <v>67</v>
      </c>
      <c r="C733">
        <v>3</v>
      </c>
      <c r="D733" s="3">
        <v>2.0499999999999998</v>
      </c>
      <c r="E733" s="3">
        <f t="shared" si="17"/>
        <v>6.1499999999999995</v>
      </c>
      <c r="F733" t="s">
        <v>285</v>
      </c>
      <c r="G733" t="s">
        <v>522</v>
      </c>
      <c r="H733" t="s">
        <v>67</v>
      </c>
      <c r="I733" s="2" t="str">
        <f>_xlfn.XLOOKUP(H733,'Reference table'!$A$2:$A$87,'Reference table'!$B$2:$B$87)</f>
        <v>Transportation</v>
      </c>
      <c r="J733" t="s">
        <v>24</v>
      </c>
    </row>
    <row r="734" spans="1:10">
      <c r="A734" s="8">
        <v>44835</v>
      </c>
      <c r="B734" t="s">
        <v>650</v>
      </c>
      <c r="C734">
        <v>1</v>
      </c>
      <c r="D734" s="3">
        <v>12.99</v>
      </c>
      <c r="E734" s="3">
        <f t="shared" si="17"/>
        <v>12.99</v>
      </c>
      <c r="F734" t="s">
        <v>162</v>
      </c>
      <c r="G734" t="s">
        <v>636</v>
      </c>
      <c r="H734" t="s">
        <v>651</v>
      </c>
      <c r="I734" s="2" t="str">
        <f>_xlfn.XLOOKUP(H734,'Reference table'!$A$2:$A$87,'Reference table'!$B$2:$B$87)</f>
        <v>Outfit</v>
      </c>
      <c r="J734" t="s">
        <v>24</v>
      </c>
    </row>
    <row r="735" spans="1:10">
      <c r="A735" s="8">
        <v>44835</v>
      </c>
      <c r="B735" t="s">
        <v>652</v>
      </c>
      <c r="C735">
        <v>1</v>
      </c>
      <c r="D735" s="3">
        <v>69.989999999999995</v>
      </c>
      <c r="E735" s="3">
        <f t="shared" si="17"/>
        <v>69.989999999999995</v>
      </c>
      <c r="F735" t="s">
        <v>162</v>
      </c>
      <c r="G735" t="s">
        <v>636</v>
      </c>
      <c r="H735" t="s">
        <v>468</v>
      </c>
      <c r="I735" s="2" t="str">
        <f>_xlfn.XLOOKUP(H735,'Reference table'!$A$2:$A$87,'Reference table'!$B$2:$B$87)</f>
        <v>Outfit</v>
      </c>
      <c r="J735" t="s">
        <v>24</v>
      </c>
    </row>
    <row r="736" spans="1:10">
      <c r="A736" s="8">
        <v>44835</v>
      </c>
      <c r="B736" t="s">
        <v>653</v>
      </c>
      <c r="C736">
        <v>1</v>
      </c>
      <c r="D736" s="3">
        <v>24.99</v>
      </c>
      <c r="E736" s="3">
        <f t="shared" si="17"/>
        <v>24.99</v>
      </c>
      <c r="F736" t="s">
        <v>162</v>
      </c>
      <c r="G736" t="s">
        <v>636</v>
      </c>
      <c r="H736" t="s">
        <v>468</v>
      </c>
      <c r="I736" s="2" t="str">
        <f>_xlfn.XLOOKUP(H736,'Reference table'!$A$2:$A$87,'Reference table'!$B$2:$B$87)</f>
        <v>Outfit</v>
      </c>
      <c r="J736" t="s">
        <v>24</v>
      </c>
    </row>
    <row r="737" spans="1:10">
      <c r="A737" s="8">
        <v>44835</v>
      </c>
      <c r="B737" t="s">
        <v>654</v>
      </c>
      <c r="C737">
        <v>1</v>
      </c>
      <c r="D737" s="3">
        <v>35.19</v>
      </c>
      <c r="E737" s="3">
        <f t="shared" si="17"/>
        <v>35.19</v>
      </c>
      <c r="F737" t="s">
        <v>467</v>
      </c>
      <c r="G737" t="s">
        <v>33</v>
      </c>
      <c r="H737" t="s">
        <v>468</v>
      </c>
      <c r="I737" s="2" t="str">
        <f>_xlfn.XLOOKUP(H737,'Reference table'!$A$2:$A$87,'Reference table'!$B$2:$B$87)</f>
        <v>Outfit</v>
      </c>
      <c r="J737" t="s">
        <v>25</v>
      </c>
    </row>
    <row r="738" spans="1:10">
      <c r="A738" s="8">
        <v>44835</v>
      </c>
      <c r="B738" t="s">
        <v>23</v>
      </c>
      <c r="C738">
        <v>2</v>
      </c>
      <c r="D738" s="3">
        <v>1.65</v>
      </c>
      <c r="E738" s="3">
        <f t="shared" si="17"/>
        <v>3.3</v>
      </c>
      <c r="F738" t="s">
        <v>162</v>
      </c>
      <c r="G738" t="s">
        <v>522</v>
      </c>
      <c r="H738" t="s">
        <v>23</v>
      </c>
      <c r="I738" s="2" t="str">
        <f>_xlfn.XLOOKUP(H738,'Reference table'!$A$2:$A$87,'Reference table'!$B$2:$B$87)</f>
        <v>Transportation</v>
      </c>
      <c r="J738" t="s">
        <v>24</v>
      </c>
    </row>
    <row r="739" spans="1:10">
      <c r="A739" s="8">
        <v>44835</v>
      </c>
      <c r="B739" t="s">
        <v>23</v>
      </c>
      <c r="C739">
        <v>2</v>
      </c>
      <c r="D739" s="3">
        <v>1.65</v>
      </c>
      <c r="E739" s="3">
        <f t="shared" si="17"/>
        <v>3.3</v>
      </c>
      <c r="F739" t="s">
        <v>162</v>
      </c>
      <c r="G739" t="s">
        <v>522</v>
      </c>
      <c r="H739" t="s">
        <v>23</v>
      </c>
      <c r="I739" s="2" t="str">
        <f>_xlfn.XLOOKUP(H739,'Reference table'!$A$2:$A$87,'Reference table'!$B$2:$B$87)</f>
        <v>Transportation</v>
      </c>
      <c r="J739" t="s">
        <v>25</v>
      </c>
    </row>
    <row r="740" spans="1:10">
      <c r="A740" s="8">
        <v>44835</v>
      </c>
      <c r="B740" t="s">
        <v>677</v>
      </c>
      <c r="C740">
        <v>1</v>
      </c>
      <c r="D740" s="3">
        <v>0.01</v>
      </c>
      <c r="E740" s="3">
        <f t="shared" si="17"/>
        <v>0.01</v>
      </c>
      <c r="F740" t="s">
        <v>162</v>
      </c>
      <c r="G740" t="s">
        <v>678</v>
      </c>
      <c r="H740" t="s">
        <v>173</v>
      </c>
      <c r="I740" s="2" t="str">
        <f>_xlfn.XLOOKUP(H740,'Reference table'!$A$2:$A$87,'Reference table'!$B$2:$B$87)</f>
        <v>Household</v>
      </c>
      <c r="J740" t="s">
        <v>25</v>
      </c>
    </row>
    <row r="741" spans="1:10">
      <c r="A741" s="8">
        <v>44835</v>
      </c>
      <c r="B741" t="s">
        <v>951</v>
      </c>
      <c r="C741">
        <v>1</v>
      </c>
      <c r="D741" s="3">
        <v>9.5</v>
      </c>
      <c r="E741" s="3">
        <f t="shared" si="17"/>
        <v>9.5</v>
      </c>
      <c r="F741" t="s">
        <v>162</v>
      </c>
      <c r="G741" t="s">
        <v>951</v>
      </c>
      <c r="H741" t="s">
        <v>951</v>
      </c>
      <c r="I741" s="2" t="str">
        <f>_xlfn.XLOOKUP(H741,'Reference table'!$A$2:$A$87,'Reference table'!$B$2:$B$87)</f>
        <v>Subscription</v>
      </c>
      <c r="J741" t="s">
        <v>25</v>
      </c>
    </row>
    <row r="742" spans="1:10">
      <c r="A742" s="8">
        <v>44836</v>
      </c>
      <c r="B742" t="s">
        <v>988</v>
      </c>
      <c r="C742">
        <v>1</v>
      </c>
      <c r="D742" s="10">
        <f>Rent!$F$14</f>
        <v>616.66666666666663</v>
      </c>
      <c r="E742" s="9">
        <f>C742*D742</f>
        <v>616.66666666666663</v>
      </c>
      <c r="F742" s="2" t="s">
        <v>162</v>
      </c>
      <c r="G742" t="s">
        <v>38</v>
      </c>
      <c r="H742" t="s">
        <v>98</v>
      </c>
      <c r="I742" s="2" t="str">
        <f>_xlfn.XLOOKUP(H742,'Reference table'!$A$2:$A$87,'Reference table'!$B$2:$B$87)</f>
        <v>Rental</v>
      </c>
      <c r="J742" t="s">
        <v>25</v>
      </c>
    </row>
    <row r="743" spans="1:10">
      <c r="A743" s="8">
        <v>44836</v>
      </c>
      <c r="B743" t="s">
        <v>988</v>
      </c>
      <c r="C743">
        <v>1</v>
      </c>
      <c r="D743" s="10">
        <f>Rent!$F$15</f>
        <v>783.33333333333337</v>
      </c>
      <c r="E743" s="9">
        <f>C743*D743</f>
        <v>783.33333333333337</v>
      </c>
      <c r="F743" s="2" t="s">
        <v>162</v>
      </c>
      <c r="G743" t="s">
        <v>38</v>
      </c>
      <c r="H743" t="s">
        <v>98</v>
      </c>
      <c r="I743" s="2" t="str">
        <f>_xlfn.XLOOKUP(H743,'Reference table'!$A$2:$A$87,'Reference table'!$B$2:$B$87)</f>
        <v>Rental</v>
      </c>
      <c r="J743" t="s">
        <v>24</v>
      </c>
    </row>
    <row r="744" spans="1:10">
      <c r="A744" s="8">
        <v>44836</v>
      </c>
      <c r="B744" t="s">
        <v>662</v>
      </c>
      <c r="C744">
        <v>1</v>
      </c>
      <c r="D744" s="3">
        <v>74.989999999999995</v>
      </c>
      <c r="E744" s="3">
        <f t="shared" ref="E744:E775" si="18">D744*C744</f>
        <v>74.989999999999995</v>
      </c>
      <c r="F744" t="s">
        <v>162</v>
      </c>
      <c r="G744" t="s">
        <v>664</v>
      </c>
      <c r="H744" t="s">
        <v>663</v>
      </c>
      <c r="I744" s="2" t="str">
        <f>_xlfn.XLOOKUP(H744,'Reference table'!$A$2:$A$87,'Reference table'!$B$2:$B$87)</f>
        <v>Travel</v>
      </c>
      <c r="J744" t="s">
        <v>25</v>
      </c>
    </row>
    <row r="745" spans="1:10">
      <c r="A745" s="8">
        <v>44836</v>
      </c>
      <c r="B745" t="s">
        <v>218</v>
      </c>
      <c r="C745">
        <v>1</v>
      </c>
      <c r="D745" s="3">
        <v>0.99</v>
      </c>
      <c r="E745" s="3">
        <f t="shared" si="18"/>
        <v>0.99</v>
      </c>
      <c r="F745" t="s">
        <v>162</v>
      </c>
      <c r="G745" t="s">
        <v>36</v>
      </c>
      <c r="H745" t="s">
        <v>219</v>
      </c>
      <c r="I745" s="2" t="str">
        <f>_xlfn.XLOOKUP(H745,'Reference table'!$A$2:$A$87,'Reference table'!$B$2:$B$87)</f>
        <v>Grocery</v>
      </c>
      <c r="J745" t="s">
        <v>24</v>
      </c>
    </row>
    <row r="746" spans="1:10">
      <c r="A746" s="8">
        <v>44836</v>
      </c>
      <c r="B746" t="s">
        <v>668</v>
      </c>
      <c r="C746">
        <v>1</v>
      </c>
      <c r="D746" s="3">
        <v>1.69</v>
      </c>
      <c r="E746" s="3">
        <f t="shared" si="18"/>
        <v>1.69</v>
      </c>
      <c r="F746" t="s">
        <v>162</v>
      </c>
      <c r="G746" t="s">
        <v>36</v>
      </c>
      <c r="H746" t="s">
        <v>219</v>
      </c>
      <c r="I746" s="2" t="str">
        <f>_xlfn.XLOOKUP(H746,'Reference table'!$A$2:$A$87,'Reference table'!$B$2:$B$87)</f>
        <v>Grocery</v>
      </c>
      <c r="J746" t="s">
        <v>24</v>
      </c>
    </row>
    <row r="747" spans="1:10">
      <c r="A747" s="8">
        <v>44836</v>
      </c>
      <c r="B747" t="s">
        <v>669</v>
      </c>
      <c r="C747">
        <v>1</v>
      </c>
      <c r="D747" s="3">
        <v>0.59</v>
      </c>
      <c r="E747" s="3">
        <f t="shared" si="18"/>
        <v>0.59</v>
      </c>
      <c r="F747" t="s">
        <v>162</v>
      </c>
      <c r="G747" t="s">
        <v>36</v>
      </c>
      <c r="H747" t="s">
        <v>51</v>
      </c>
      <c r="I747" s="2" t="str">
        <f>_xlfn.XLOOKUP(H747,'Reference table'!$A$2:$A$87,'Reference table'!$B$2:$B$87)</f>
        <v>Grocery</v>
      </c>
      <c r="J747" t="s">
        <v>24</v>
      </c>
    </row>
    <row r="748" spans="1:10">
      <c r="A748" s="8">
        <v>44836</v>
      </c>
      <c r="B748" t="s">
        <v>151</v>
      </c>
      <c r="C748">
        <v>1</v>
      </c>
      <c r="D748" s="3">
        <v>0.5</v>
      </c>
      <c r="E748" s="3">
        <f t="shared" si="18"/>
        <v>0.5</v>
      </c>
      <c r="F748" t="s">
        <v>162</v>
      </c>
      <c r="G748" t="s">
        <v>36</v>
      </c>
      <c r="H748" t="s">
        <v>51</v>
      </c>
      <c r="I748" s="2" t="str">
        <f>_xlfn.XLOOKUP(H748,'Reference table'!$A$2:$A$87,'Reference table'!$B$2:$B$87)</f>
        <v>Grocery</v>
      </c>
      <c r="J748" t="s">
        <v>24</v>
      </c>
    </row>
    <row r="749" spans="1:10">
      <c r="A749" s="8">
        <v>44836</v>
      </c>
      <c r="B749" t="s">
        <v>412</v>
      </c>
      <c r="C749">
        <v>1</v>
      </c>
      <c r="D749" s="3">
        <v>0.42</v>
      </c>
      <c r="E749" s="3">
        <f t="shared" si="18"/>
        <v>0.42</v>
      </c>
      <c r="F749" t="s">
        <v>162</v>
      </c>
      <c r="G749" t="s">
        <v>36</v>
      </c>
      <c r="H749" t="s">
        <v>51</v>
      </c>
      <c r="I749" s="2" t="str">
        <f>_xlfn.XLOOKUP(H749,'Reference table'!$A$2:$A$87,'Reference table'!$B$2:$B$87)</f>
        <v>Grocery</v>
      </c>
      <c r="J749" t="s">
        <v>24</v>
      </c>
    </row>
    <row r="750" spans="1:10">
      <c r="A750" s="8">
        <v>44836</v>
      </c>
      <c r="B750" t="s">
        <v>670</v>
      </c>
      <c r="C750">
        <v>1</v>
      </c>
      <c r="D750" s="3">
        <v>2.68</v>
      </c>
      <c r="E750" s="3">
        <f t="shared" si="18"/>
        <v>2.68</v>
      </c>
      <c r="F750" t="s">
        <v>162</v>
      </c>
      <c r="G750" t="s">
        <v>164</v>
      </c>
      <c r="H750" t="s">
        <v>52</v>
      </c>
      <c r="I750" s="2" t="str">
        <f>_xlfn.XLOOKUP(H750,'Reference table'!$A$2:$A$87,'Reference table'!$B$2:$B$87)</f>
        <v>Grocery</v>
      </c>
      <c r="J750" t="s">
        <v>24</v>
      </c>
    </row>
    <row r="751" spans="1:10">
      <c r="A751" s="8">
        <v>44836</v>
      </c>
      <c r="B751" t="s">
        <v>671</v>
      </c>
      <c r="C751">
        <v>1</v>
      </c>
      <c r="D751" s="3">
        <v>2</v>
      </c>
      <c r="E751" s="3">
        <f t="shared" si="18"/>
        <v>2</v>
      </c>
      <c r="F751" t="s">
        <v>162</v>
      </c>
      <c r="G751" t="s">
        <v>224</v>
      </c>
      <c r="H751" t="s">
        <v>113</v>
      </c>
      <c r="I751" s="2" t="str">
        <f>_xlfn.XLOOKUP(H751,'Reference table'!$A$2:$A$87,'Reference table'!$B$2:$B$87)</f>
        <v>Dinning</v>
      </c>
      <c r="J751" t="s">
        <v>24</v>
      </c>
    </row>
    <row r="752" spans="1:10">
      <c r="A752" s="8">
        <v>44838</v>
      </c>
      <c r="B752" t="s">
        <v>209</v>
      </c>
      <c r="C752">
        <v>2</v>
      </c>
      <c r="D752" s="3">
        <v>1</v>
      </c>
      <c r="E752" s="3">
        <f t="shared" si="18"/>
        <v>2</v>
      </c>
      <c r="F752" t="s">
        <v>162</v>
      </c>
      <c r="G752" t="s">
        <v>164</v>
      </c>
      <c r="H752" t="s">
        <v>281</v>
      </c>
      <c r="I752" s="2" t="str">
        <f>_xlfn.XLOOKUP(H752,'Reference table'!$A$2:$A$87,'Reference table'!$B$2:$B$87)</f>
        <v>Personal Care</v>
      </c>
      <c r="J752" t="s">
        <v>25</v>
      </c>
    </row>
    <row r="753" spans="1:10">
      <c r="A753" s="8">
        <v>44838</v>
      </c>
      <c r="B753" t="s">
        <v>304</v>
      </c>
      <c r="C753">
        <v>1</v>
      </c>
      <c r="D753" s="3">
        <v>0.9</v>
      </c>
      <c r="E753" s="3">
        <f t="shared" si="18"/>
        <v>0.9</v>
      </c>
      <c r="F753" t="s">
        <v>162</v>
      </c>
      <c r="G753" t="s">
        <v>147</v>
      </c>
      <c r="H753" t="s">
        <v>51</v>
      </c>
      <c r="I753" s="2" t="str">
        <f>_xlfn.XLOOKUP(H753,'Reference table'!$A$2:$A$87,'Reference table'!$B$2:$B$87)</f>
        <v>Grocery</v>
      </c>
      <c r="J753" t="s">
        <v>24</v>
      </c>
    </row>
    <row r="754" spans="1:10">
      <c r="A754" s="8">
        <v>44838</v>
      </c>
      <c r="B754" t="s">
        <v>672</v>
      </c>
      <c r="C754">
        <v>1</v>
      </c>
      <c r="D754" s="3">
        <v>0.55000000000000004</v>
      </c>
      <c r="E754" s="3">
        <f t="shared" si="18"/>
        <v>0.55000000000000004</v>
      </c>
      <c r="F754" t="s">
        <v>162</v>
      </c>
      <c r="G754" t="s">
        <v>147</v>
      </c>
      <c r="H754" t="s">
        <v>219</v>
      </c>
      <c r="I754" s="2" t="str">
        <f>_xlfn.XLOOKUP(H754,'Reference table'!$A$2:$A$87,'Reference table'!$B$2:$B$87)</f>
        <v>Grocery</v>
      </c>
      <c r="J754" t="s">
        <v>24</v>
      </c>
    </row>
    <row r="755" spans="1:10">
      <c r="A755" s="8">
        <v>44838</v>
      </c>
      <c r="B755" t="s">
        <v>673</v>
      </c>
      <c r="C755">
        <v>1</v>
      </c>
      <c r="D755" s="3">
        <v>2.19</v>
      </c>
      <c r="E755" s="3">
        <f t="shared" si="18"/>
        <v>2.19</v>
      </c>
      <c r="F755" t="s">
        <v>162</v>
      </c>
      <c r="G755" t="s">
        <v>36</v>
      </c>
      <c r="H755" t="s">
        <v>45</v>
      </c>
      <c r="I755" s="2" t="str">
        <f>_xlfn.XLOOKUP(H755,'Reference table'!$A$2:$A$87,'Reference table'!$B$2:$B$87)</f>
        <v>Grocery</v>
      </c>
      <c r="J755" t="s">
        <v>24</v>
      </c>
    </row>
    <row r="756" spans="1:10">
      <c r="A756" s="8">
        <v>44838</v>
      </c>
      <c r="B756" t="s">
        <v>674</v>
      </c>
      <c r="C756">
        <v>1</v>
      </c>
      <c r="D756" s="3">
        <v>0.69</v>
      </c>
      <c r="E756" s="3">
        <f t="shared" si="18"/>
        <v>0.69</v>
      </c>
      <c r="F756" t="s">
        <v>162</v>
      </c>
      <c r="G756" t="s">
        <v>36</v>
      </c>
      <c r="H756" t="s">
        <v>45</v>
      </c>
      <c r="I756" s="2" t="str">
        <f>_xlfn.XLOOKUP(H756,'Reference table'!$A$2:$A$87,'Reference table'!$B$2:$B$87)</f>
        <v>Grocery</v>
      </c>
      <c r="J756" t="s">
        <v>24</v>
      </c>
    </row>
    <row r="757" spans="1:10">
      <c r="A757" s="8">
        <v>44838</v>
      </c>
      <c r="B757" t="s">
        <v>675</v>
      </c>
      <c r="C757">
        <v>1</v>
      </c>
      <c r="D757" s="3">
        <v>1.0900000000000001</v>
      </c>
      <c r="E757" s="3">
        <f t="shared" si="18"/>
        <v>1.0900000000000001</v>
      </c>
      <c r="F757" t="s">
        <v>162</v>
      </c>
      <c r="G757" t="s">
        <v>36</v>
      </c>
      <c r="H757" t="s">
        <v>46</v>
      </c>
      <c r="I757" s="2" t="str">
        <f>_xlfn.XLOOKUP(H757,'Reference table'!$A$2:$A$87,'Reference table'!$B$2:$B$87)</f>
        <v>Grocery</v>
      </c>
      <c r="J757" t="s">
        <v>24</v>
      </c>
    </row>
    <row r="758" spans="1:10">
      <c r="A758" s="8">
        <v>44838</v>
      </c>
      <c r="B758" t="s">
        <v>439</v>
      </c>
      <c r="C758">
        <v>1</v>
      </c>
      <c r="D758" s="3">
        <v>1.55</v>
      </c>
      <c r="E758" s="3">
        <f t="shared" si="18"/>
        <v>1.55</v>
      </c>
      <c r="F758" t="s">
        <v>162</v>
      </c>
      <c r="G758" t="s">
        <v>36</v>
      </c>
      <c r="H758" t="s">
        <v>45</v>
      </c>
      <c r="I758" s="2" t="str">
        <f>_xlfn.XLOOKUP(H758,'Reference table'!$A$2:$A$87,'Reference table'!$B$2:$B$87)</f>
        <v>Grocery</v>
      </c>
      <c r="J758" t="s">
        <v>24</v>
      </c>
    </row>
    <row r="759" spans="1:10">
      <c r="A759" s="8">
        <v>44838</v>
      </c>
      <c r="B759" t="s">
        <v>676</v>
      </c>
      <c r="C759">
        <v>1</v>
      </c>
      <c r="D759" s="3">
        <v>1.29</v>
      </c>
      <c r="E759" s="3">
        <f t="shared" si="18"/>
        <v>1.29</v>
      </c>
      <c r="F759" t="s">
        <v>162</v>
      </c>
      <c r="G759" t="s">
        <v>36</v>
      </c>
      <c r="H759" t="s">
        <v>45</v>
      </c>
      <c r="I759" s="2" t="str">
        <f>_xlfn.XLOOKUP(H759,'Reference table'!$A$2:$A$87,'Reference table'!$B$2:$B$87)</f>
        <v>Grocery</v>
      </c>
      <c r="J759" t="s">
        <v>24</v>
      </c>
    </row>
    <row r="760" spans="1:10">
      <c r="A760" s="8">
        <v>44838</v>
      </c>
      <c r="B760" t="s">
        <v>192</v>
      </c>
      <c r="C760">
        <v>1</v>
      </c>
      <c r="D760" s="3">
        <v>0.85</v>
      </c>
      <c r="E760" s="3">
        <f t="shared" si="18"/>
        <v>0.85</v>
      </c>
      <c r="F760" t="s">
        <v>162</v>
      </c>
      <c r="G760" t="s">
        <v>36</v>
      </c>
      <c r="H760" t="s">
        <v>525</v>
      </c>
      <c r="I760" s="2" t="str">
        <f>_xlfn.XLOOKUP(H760,'Reference table'!$A$2:$A$87,'Reference table'!$B$2:$B$87)</f>
        <v>Household</v>
      </c>
      <c r="J760" t="s">
        <v>24</v>
      </c>
    </row>
    <row r="761" spans="1:10">
      <c r="A761" s="8">
        <v>44838</v>
      </c>
      <c r="B761" t="s">
        <v>503</v>
      </c>
      <c r="C761">
        <v>1</v>
      </c>
      <c r="D761" s="3">
        <v>76.150000000000006</v>
      </c>
      <c r="E761" s="3">
        <f t="shared" si="18"/>
        <v>76.150000000000006</v>
      </c>
      <c r="F761" t="s">
        <v>162</v>
      </c>
      <c r="G761" t="s">
        <v>504</v>
      </c>
      <c r="H761" t="s">
        <v>521</v>
      </c>
      <c r="I761" s="2" t="str">
        <f>_xlfn.XLOOKUP(H761,'Reference table'!$A$2:$A$87,'Reference table'!$B$2:$B$87)</f>
        <v>Utility</v>
      </c>
      <c r="J761" t="s">
        <v>25</v>
      </c>
    </row>
    <row r="762" spans="1:10">
      <c r="A762" s="8">
        <v>44840</v>
      </c>
      <c r="B762" t="s">
        <v>67</v>
      </c>
      <c r="C762">
        <v>1</v>
      </c>
      <c r="D762" s="3">
        <v>2.0499999999999998</v>
      </c>
      <c r="E762" s="3">
        <f t="shared" si="18"/>
        <v>2.0499999999999998</v>
      </c>
      <c r="F762" t="s">
        <v>285</v>
      </c>
      <c r="G762" t="s">
        <v>522</v>
      </c>
      <c r="H762" t="s">
        <v>67</v>
      </c>
      <c r="I762" s="2" t="str">
        <f>_xlfn.XLOOKUP(H762,'Reference table'!$A$2:$A$87,'Reference table'!$B$2:$B$87)</f>
        <v>Transportation</v>
      </c>
      <c r="J762" t="s">
        <v>24</v>
      </c>
    </row>
    <row r="763" spans="1:10">
      <c r="A763" s="8">
        <v>44840</v>
      </c>
      <c r="B763" t="s">
        <v>67</v>
      </c>
      <c r="C763">
        <v>1</v>
      </c>
      <c r="D763" s="3">
        <v>4.3</v>
      </c>
      <c r="E763" s="3">
        <f t="shared" si="18"/>
        <v>4.3</v>
      </c>
      <c r="F763" t="s">
        <v>285</v>
      </c>
      <c r="G763" t="s">
        <v>522</v>
      </c>
      <c r="H763" t="s">
        <v>67</v>
      </c>
      <c r="I763" s="2" t="str">
        <f>_xlfn.XLOOKUP(H763,'Reference table'!$A$2:$A$87,'Reference table'!$B$2:$B$87)</f>
        <v>Transportation</v>
      </c>
      <c r="J763" t="s">
        <v>24</v>
      </c>
    </row>
    <row r="764" spans="1:10">
      <c r="A764" s="8">
        <v>44840</v>
      </c>
      <c r="B764" t="s">
        <v>67</v>
      </c>
      <c r="C764">
        <v>1</v>
      </c>
      <c r="D764" s="3">
        <v>5</v>
      </c>
      <c r="E764" s="3">
        <f t="shared" si="18"/>
        <v>5</v>
      </c>
      <c r="F764" t="s">
        <v>285</v>
      </c>
      <c r="G764" t="s">
        <v>522</v>
      </c>
      <c r="H764" t="s">
        <v>67</v>
      </c>
      <c r="I764" s="2" t="str">
        <f>_xlfn.XLOOKUP(H764,'Reference table'!$A$2:$A$87,'Reference table'!$B$2:$B$87)</f>
        <v>Transportation</v>
      </c>
      <c r="J764" t="s">
        <v>25</v>
      </c>
    </row>
    <row r="765" spans="1:10">
      <c r="A765" s="8">
        <v>44840</v>
      </c>
      <c r="B765" t="s">
        <v>23</v>
      </c>
      <c r="C765">
        <v>1</v>
      </c>
      <c r="D765" s="3">
        <v>1.25</v>
      </c>
      <c r="E765" s="3">
        <f t="shared" si="18"/>
        <v>1.25</v>
      </c>
      <c r="F765" t="s">
        <v>285</v>
      </c>
      <c r="G765" t="s">
        <v>522</v>
      </c>
      <c r="H765" t="s">
        <v>23</v>
      </c>
      <c r="I765" s="2" t="str">
        <f>_xlfn.XLOOKUP(H765,'Reference table'!$A$2:$A$87,'Reference table'!$B$2:$B$87)</f>
        <v>Transportation</v>
      </c>
      <c r="J765" t="s">
        <v>25</v>
      </c>
    </row>
    <row r="766" spans="1:10">
      <c r="A766" s="8">
        <v>44840</v>
      </c>
      <c r="B766" t="s">
        <v>67</v>
      </c>
      <c r="C766">
        <v>1</v>
      </c>
      <c r="D766" s="3">
        <v>4.3</v>
      </c>
      <c r="E766" s="3">
        <f t="shared" si="18"/>
        <v>4.3</v>
      </c>
      <c r="F766" t="s">
        <v>285</v>
      </c>
      <c r="G766" t="s">
        <v>522</v>
      </c>
      <c r="H766" t="s">
        <v>67</v>
      </c>
      <c r="I766" s="2" t="str">
        <f>_xlfn.XLOOKUP(H766,'Reference table'!$A$2:$A$87,'Reference table'!$B$2:$B$87)</f>
        <v>Transportation</v>
      </c>
      <c r="J766" t="s">
        <v>25</v>
      </c>
    </row>
    <row r="767" spans="1:10">
      <c r="A767" s="8">
        <v>44840</v>
      </c>
      <c r="B767" t="s">
        <v>425</v>
      </c>
      <c r="C767">
        <v>1</v>
      </c>
      <c r="D767" s="3">
        <v>22.35</v>
      </c>
      <c r="E767" s="3">
        <f t="shared" si="18"/>
        <v>22.35</v>
      </c>
      <c r="F767" t="s">
        <v>162</v>
      </c>
      <c r="G767" t="s">
        <v>679</v>
      </c>
      <c r="H767" t="s">
        <v>318</v>
      </c>
      <c r="I767" s="2" t="str">
        <f>_xlfn.XLOOKUP(H767,'Reference table'!$A$2:$A$87,'Reference table'!$B$2:$B$87)</f>
        <v>Dinning</v>
      </c>
      <c r="J767" t="s">
        <v>25</v>
      </c>
    </row>
    <row r="768" spans="1:10">
      <c r="A768" s="8">
        <v>44840</v>
      </c>
      <c r="B768" t="s">
        <v>680</v>
      </c>
      <c r="C768">
        <v>1</v>
      </c>
      <c r="D768" s="3">
        <v>25</v>
      </c>
      <c r="E768" s="3">
        <f t="shared" si="18"/>
        <v>25</v>
      </c>
      <c r="F768" t="s">
        <v>162</v>
      </c>
      <c r="G768" t="s">
        <v>639</v>
      </c>
      <c r="H768" t="s">
        <v>468</v>
      </c>
      <c r="I768" s="2" t="str">
        <f>_xlfn.XLOOKUP(H768,'Reference table'!$A$2:$A$87,'Reference table'!$B$2:$B$87)</f>
        <v>Outfit</v>
      </c>
      <c r="J768" t="s">
        <v>24</v>
      </c>
    </row>
    <row r="769" spans="1:10">
      <c r="A769" s="8">
        <v>44840</v>
      </c>
      <c r="B769" t="s">
        <v>681</v>
      </c>
      <c r="C769">
        <v>1</v>
      </c>
      <c r="D769" s="3">
        <v>2</v>
      </c>
      <c r="E769" s="3">
        <f t="shared" si="18"/>
        <v>2</v>
      </c>
      <c r="F769" t="s">
        <v>162</v>
      </c>
      <c r="G769" t="s">
        <v>343</v>
      </c>
      <c r="H769" t="s">
        <v>468</v>
      </c>
      <c r="I769" s="2" t="str">
        <f>_xlfn.XLOOKUP(H769,'Reference table'!$A$2:$A$87,'Reference table'!$B$2:$B$87)</f>
        <v>Outfit</v>
      </c>
      <c r="J769" t="s">
        <v>24</v>
      </c>
    </row>
    <row r="770" spans="1:10">
      <c r="A770" s="8">
        <v>44842</v>
      </c>
      <c r="B770" t="s">
        <v>67</v>
      </c>
      <c r="C770">
        <v>1</v>
      </c>
      <c r="D770" s="3">
        <v>1.1499999999999999</v>
      </c>
      <c r="E770" s="3">
        <f t="shared" si="18"/>
        <v>1.1499999999999999</v>
      </c>
      <c r="F770" t="s">
        <v>285</v>
      </c>
      <c r="G770" t="s">
        <v>522</v>
      </c>
      <c r="H770" t="s">
        <v>67</v>
      </c>
      <c r="I770" s="2" t="str">
        <f>_xlfn.XLOOKUP(H770,'Reference table'!$A$2:$A$87,'Reference table'!$B$2:$B$87)</f>
        <v>Transportation</v>
      </c>
      <c r="J770" t="s">
        <v>24</v>
      </c>
    </row>
    <row r="771" spans="1:10">
      <c r="A771" s="8">
        <v>44842</v>
      </c>
      <c r="B771" t="s">
        <v>67</v>
      </c>
      <c r="C771">
        <v>1</v>
      </c>
      <c r="D771" s="3">
        <v>1.1499999999999999</v>
      </c>
      <c r="E771" s="3">
        <f t="shared" si="18"/>
        <v>1.1499999999999999</v>
      </c>
      <c r="F771" t="s">
        <v>285</v>
      </c>
      <c r="G771" t="s">
        <v>522</v>
      </c>
      <c r="H771" t="s">
        <v>67</v>
      </c>
      <c r="I771" s="2" t="str">
        <f>_xlfn.XLOOKUP(H771,'Reference table'!$A$2:$A$87,'Reference table'!$B$2:$B$87)</f>
        <v>Transportation</v>
      </c>
      <c r="J771" t="s">
        <v>25</v>
      </c>
    </row>
    <row r="772" spans="1:10">
      <c r="A772" s="8">
        <v>44842</v>
      </c>
      <c r="B772" t="s">
        <v>682</v>
      </c>
      <c r="C772">
        <v>1</v>
      </c>
      <c r="D772" s="3">
        <v>21</v>
      </c>
      <c r="E772" s="3">
        <f t="shared" si="18"/>
        <v>21</v>
      </c>
      <c r="F772" t="s">
        <v>162</v>
      </c>
      <c r="G772" t="s">
        <v>686</v>
      </c>
      <c r="H772" t="s">
        <v>625</v>
      </c>
      <c r="I772" s="2" t="str">
        <f>_xlfn.XLOOKUP(H772,'Reference table'!$A$2:$A$87,'Reference table'!$B$2:$B$87)</f>
        <v>Transportation</v>
      </c>
      <c r="J772" t="s">
        <v>25</v>
      </c>
    </row>
    <row r="773" spans="1:10">
      <c r="A773" s="8">
        <v>44842</v>
      </c>
      <c r="B773" t="s">
        <v>425</v>
      </c>
      <c r="C773">
        <v>1</v>
      </c>
      <c r="D773" s="3">
        <v>10.49</v>
      </c>
      <c r="E773" s="3">
        <f t="shared" si="18"/>
        <v>10.49</v>
      </c>
      <c r="F773" t="s">
        <v>162</v>
      </c>
      <c r="G773" t="s">
        <v>683</v>
      </c>
      <c r="H773" t="s">
        <v>113</v>
      </c>
      <c r="I773" s="2" t="str">
        <f>_xlfn.XLOOKUP(H773,'Reference table'!$A$2:$A$87,'Reference table'!$B$2:$B$87)</f>
        <v>Dinning</v>
      </c>
      <c r="J773" t="s">
        <v>24</v>
      </c>
    </row>
    <row r="774" spans="1:10">
      <c r="A774" s="8">
        <v>44842</v>
      </c>
      <c r="B774" t="s">
        <v>425</v>
      </c>
      <c r="C774">
        <v>1</v>
      </c>
      <c r="D774" s="3">
        <v>7.9</v>
      </c>
      <c r="E774" s="3">
        <f t="shared" si="18"/>
        <v>7.9</v>
      </c>
      <c r="F774" t="s">
        <v>162</v>
      </c>
      <c r="G774" t="s">
        <v>684</v>
      </c>
      <c r="H774" t="s">
        <v>685</v>
      </c>
      <c r="I774" s="2" t="str">
        <f>_xlfn.XLOOKUP(H774,'Reference table'!$A$2:$A$87,'Reference table'!$B$2:$B$87)</f>
        <v>Dinning</v>
      </c>
      <c r="J774" t="s">
        <v>25</v>
      </c>
    </row>
    <row r="775" spans="1:10">
      <c r="A775" s="8">
        <v>44842</v>
      </c>
      <c r="B775" t="s">
        <v>6</v>
      </c>
      <c r="C775">
        <v>1</v>
      </c>
      <c r="D775" s="3">
        <v>0.65</v>
      </c>
      <c r="E775" s="3">
        <f t="shared" si="18"/>
        <v>0.65</v>
      </c>
      <c r="F775" t="s">
        <v>162</v>
      </c>
      <c r="G775" t="s">
        <v>321</v>
      </c>
      <c r="H775" t="s">
        <v>216</v>
      </c>
      <c r="I775" s="2" t="str">
        <f>_xlfn.XLOOKUP(H775,'Reference table'!$A$2:$A$87,'Reference table'!$B$2:$B$87)</f>
        <v>Grocery</v>
      </c>
      <c r="J775" t="s">
        <v>24</v>
      </c>
    </row>
    <row r="776" spans="1:10">
      <c r="A776" s="8">
        <v>44842</v>
      </c>
      <c r="B776" t="s">
        <v>689</v>
      </c>
      <c r="C776">
        <v>1</v>
      </c>
      <c r="D776" s="3">
        <v>0.75</v>
      </c>
      <c r="E776" s="3">
        <f t="shared" ref="E776:E807" si="19">D776*C776</f>
        <v>0.75</v>
      </c>
      <c r="F776" t="s">
        <v>162</v>
      </c>
      <c r="G776" t="s">
        <v>321</v>
      </c>
      <c r="H776" t="s">
        <v>50</v>
      </c>
      <c r="I776" s="2" t="str">
        <f>_xlfn.XLOOKUP(H776,'Reference table'!$A$2:$A$87,'Reference table'!$B$2:$B$87)</f>
        <v>Grocery</v>
      </c>
      <c r="J776" t="s">
        <v>24</v>
      </c>
    </row>
    <row r="777" spans="1:10">
      <c r="A777" s="8">
        <v>44842</v>
      </c>
      <c r="B777" t="s">
        <v>337</v>
      </c>
      <c r="C777">
        <v>1</v>
      </c>
      <c r="D777" s="3">
        <v>1.39</v>
      </c>
      <c r="E777" s="3">
        <f t="shared" si="19"/>
        <v>1.39</v>
      </c>
      <c r="F777" t="s">
        <v>162</v>
      </c>
      <c r="G777" t="s">
        <v>321</v>
      </c>
      <c r="H777" t="s">
        <v>50</v>
      </c>
      <c r="I777" s="2" t="str">
        <f>_xlfn.XLOOKUP(H777,'Reference table'!$A$2:$A$87,'Reference table'!$B$2:$B$87)</f>
        <v>Grocery</v>
      </c>
      <c r="J777" t="s">
        <v>24</v>
      </c>
    </row>
    <row r="778" spans="1:10">
      <c r="A778" s="8">
        <v>44842</v>
      </c>
      <c r="B778" t="s">
        <v>690</v>
      </c>
      <c r="C778">
        <v>1</v>
      </c>
      <c r="D778" s="3">
        <v>1.0900000000000001</v>
      </c>
      <c r="E778" s="3">
        <f t="shared" si="19"/>
        <v>1.0900000000000001</v>
      </c>
      <c r="F778" t="s">
        <v>162</v>
      </c>
      <c r="G778" t="s">
        <v>321</v>
      </c>
      <c r="H778" t="s">
        <v>115</v>
      </c>
      <c r="I778" s="2" t="str">
        <f>_xlfn.XLOOKUP(H778,'Reference table'!$A$2:$A$87,'Reference table'!$B$2:$B$87)</f>
        <v>Grocery</v>
      </c>
      <c r="J778" t="s">
        <v>24</v>
      </c>
    </row>
    <row r="779" spans="1:10">
      <c r="A779" s="8">
        <v>44842</v>
      </c>
      <c r="B779" t="s">
        <v>691</v>
      </c>
      <c r="C779">
        <v>1</v>
      </c>
      <c r="D779" s="3">
        <v>0.95</v>
      </c>
      <c r="E779" s="3">
        <f t="shared" si="19"/>
        <v>0.95</v>
      </c>
      <c r="F779" t="s">
        <v>162</v>
      </c>
      <c r="G779" t="s">
        <v>321</v>
      </c>
      <c r="H779" t="s">
        <v>50</v>
      </c>
      <c r="I779" s="2" t="str">
        <f>_xlfn.XLOOKUP(H779,'Reference table'!$A$2:$A$87,'Reference table'!$B$2:$B$87)</f>
        <v>Grocery</v>
      </c>
      <c r="J779" t="s">
        <v>24</v>
      </c>
    </row>
    <row r="780" spans="1:10">
      <c r="A780" s="8">
        <v>44842</v>
      </c>
      <c r="B780" t="s">
        <v>436</v>
      </c>
      <c r="C780">
        <v>1</v>
      </c>
      <c r="D780" s="3">
        <v>14.85</v>
      </c>
      <c r="E780" s="3">
        <f t="shared" si="19"/>
        <v>14.85</v>
      </c>
      <c r="F780" t="s">
        <v>162</v>
      </c>
      <c r="G780" t="s">
        <v>692</v>
      </c>
      <c r="H780" t="s">
        <v>113</v>
      </c>
      <c r="I780" s="2" t="str">
        <f>_xlfn.XLOOKUP(H780,'Reference table'!$A$2:$A$87,'Reference table'!$B$2:$B$87)</f>
        <v>Dinning</v>
      </c>
      <c r="J780" t="s">
        <v>24</v>
      </c>
    </row>
    <row r="781" spans="1:10">
      <c r="A781" s="8">
        <v>44843</v>
      </c>
      <c r="B781" t="s">
        <v>23</v>
      </c>
      <c r="C781">
        <v>2</v>
      </c>
      <c r="D781" s="3">
        <v>4.2</v>
      </c>
      <c r="E781" s="3">
        <f t="shared" si="19"/>
        <v>8.4</v>
      </c>
      <c r="F781" t="s">
        <v>162</v>
      </c>
      <c r="G781" t="s">
        <v>693</v>
      </c>
      <c r="H781" t="s">
        <v>688</v>
      </c>
      <c r="I781" s="2" t="str">
        <f>_xlfn.XLOOKUP(H781,'Reference table'!$A$2:$A$87,'Reference table'!$B$2:$B$87)</f>
        <v>Travel</v>
      </c>
      <c r="J781" t="s">
        <v>24</v>
      </c>
    </row>
    <row r="782" spans="1:10">
      <c r="A782" s="8">
        <v>44843</v>
      </c>
      <c r="B782" t="s">
        <v>694</v>
      </c>
      <c r="C782">
        <v>1</v>
      </c>
      <c r="D782" s="3">
        <v>23.6</v>
      </c>
      <c r="E782" s="3">
        <f t="shared" si="19"/>
        <v>23.6</v>
      </c>
      <c r="F782" t="s">
        <v>162</v>
      </c>
      <c r="G782" t="s">
        <v>695</v>
      </c>
      <c r="H782" t="s">
        <v>685</v>
      </c>
      <c r="I782" s="2" t="str">
        <f>_xlfn.XLOOKUP(H782,'Reference table'!$A$2:$A$87,'Reference table'!$B$2:$B$87)</f>
        <v>Dinning</v>
      </c>
      <c r="J782" t="s">
        <v>24</v>
      </c>
    </row>
    <row r="783" spans="1:10">
      <c r="A783" s="8">
        <v>44843</v>
      </c>
      <c r="B783" t="s">
        <v>696</v>
      </c>
      <c r="C783">
        <v>1</v>
      </c>
      <c r="D783" s="3">
        <v>3.5</v>
      </c>
      <c r="E783" s="3">
        <f t="shared" si="19"/>
        <v>3.5</v>
      </c>
      <c r="F783" t="s">
        <v>163</v>
      </c>
      <c r="G783" t="s">
        <v>64</v>
      </c>
      <c r="H783" t="s">
        <v>517</v>
      </c>
      <c r="I783" s="2" t="str">
        <f>_xlfn.XLOOKUP(H783,'Reference table'!$A$2:$A$87,'Reference table'!$B$2:$B$87)</f>
        <v>Dinning</v>
      </c>
      <c r="J783" t="s">
        <v>25</v>
      </c>
    </row>
    <row r="784" spans="1:10">
      <c r="A784" s="8">
        <v>44843</v>
      </c>
      <c r="B784" t="s">
        <v>697</v>
      </c>
      <c r="C784">
        <v>1</v>
      </c>
      <c r="D784" s="3">
        <v>2.4</v>
      </c>
      <c r="E784" s="3">
        <f t="shared" si="19"/>
        <v>2.4</v>
      </c>
      <c r="F784" t="s">
        <v>162</v>
      </c>
      <c r="G784" t="s">
        <v>698</v>
      </c>
      <c r="H784" t="s">
        <v>685</v>
      </c>
      <c r="I784" s="2" t="str">
        <f>_xlfn.XLOOKUP(H784,'Reference table'!$A$2:$A$87,'Reference table'!$B$2:$B$87)</f>
        <v>Dinning</v>
      </c>
      <c r="J784" t="s">
        <v>25</v>
      </c>
    </row>
    <row r="785" spans="1:10">
      <c r="A785" s="8">
        <v>44843</v>
      </c>
      <c r="B785" t="s">
        <v>648</v>
      </c>
      <c r="C785">
        <v>1</v>
      </c>
      <c r="D785" s="3">
        <v>5.38</v>
      </c>
      <c r="E785" s="3">
        <f t="shared" si="19"/>
        <v>5.38</v>
      </c>
      <c r="F785" t="s">
        <v>162</v>
      </c>
      <c r="G785" t="s">
        <v>699</v>
      </c>
      <c r="H785" t="s">
        <v>273</v>
      </c>
      <c r="I785" s="2" t="str">
        <f>_xlfn.XLOOKUP(H785,'Reference table'!$A$2:$A$87,'Reference table'!$B$2:$B$87)</f>
        <v>Dinning</v>
      </c>
      <c r="J785" t="s">
        <v>25</v>
      </c>
    </row>
    <row r="786" spans="1:10">
      <c r="A786" s="8">
        <v>44843</v>
      </c>
      <c r="B786" t="s">
        <v>436</v>
      </c>
      <c r="C786">
        <v>1</v>
      </c>
      <c r="D786" s="3">
        <v>47.3</v>
      </c>
      <c r="E786" s="3">
        <f t="shared" si="19"/>
        <v>47.3</v>
      </c>
      <c r="F786" t="s">
        <v>162</v>
      </c>
      <c r="G786" t="s">
        <v>700</v>
      </c>
      <c r="H786" t="s">
        <v>505</v>
      </c>
      <c r="I786" s="2" t="str">
        <f>_xlfn.XLOOKUP(H786,'Reference table'!$A$2:$A$87,'Reference table'!$B$2:$B$87)</f>
        <v>Dinning</v>
      </c>
      <c r="J786" t="s">
        <v>24</v>
      </c>
    </row>
    <row r="787" spans="1:10">
      <c r="A787" s="8">
        <v>44844</v>
      </c>
      <c r="B787" t="s">
        <v>1465</v>
      </c>
      <c r="C787">
        <v>1</v>
      </c>
      <c r="D787" s="3">
        <v>2.4900000000000002</v>
      </c>
      <c r="E787" s="3">
        <f t="shared" si="19"/>
        <v>2.4900000000000002</v>
      </c>
      <c r="F787" t="s">
        <v>162</v>
      </c>
      <c r="G787" t="s">
        <v>865</v>
      </c>
      <c r="H787" t="s">
        <v>866</v>
      </c>
      <c r="I787" s="2" t="str">
        <f>_xlfn.XLOOKUP(H787,'Reference table'!$A$2:$A$87,'Reference table'!$B$2:$B$87)</f>
        <v>Subscription</v>
      </c>
      <c r="J787" t="s">
        <v>25</v>
      </c>
    </row>
    <row r="788" spans="1:10">
      <c r="A788" s="8">
        <v>44844</v>
      </c>
      <c r="B788" t="s">
        <v>701</v>
      </c>
      <c r="C788">
        <v>1</v>
      </c>
      <c r="D788" s="3">
        <v>3.2</v>
      </c>
      <c r="E788" s="3">
        <f t="shared" si="19"/>
        <v>3.2</v>
      </c>
      <c r="F788" t="s">
        <v>162</v>
      </c>
      <c r="G788" t="s">
        <v>702</v>
      </c>
      <c r="H788" t="s">
        <v>512</v>
      </c>
      <c r="I788" s="2" t="str">
        <f>_xlfn.XLOOKUP(H788,'Reference table'!$A$2:$A$87,'Reference table'!$B$2:$B$87)</f>
        <v>Dinning</v>
      </c>
      <c r="J788" t="s">
        <v>24</v>
      </c>
    </row>
    <row r="789" spans="1:10">
      <c r="A789" s="8">
        <v>44845</v>
      </c>
      <c r="B789" t="s">
        <v>704</v>
      </c>
      <c r="C789">
        <v>1</v>
      </c>
      <c r="D789" s="3">
        <v>1.2</v>
      </c>
      <c r="E789" s="3">
        <f t="shared" si="19"/>
        <v>1.2</v>
      </c>
      <c r="F789" t="s">
        <v>163</v>
      </c>
      <c r="G789" t="s">
        <v>38</v>
      </c>
      <c r="H789" t="s">
        <v>688</v>
      </c>
      <c r="I789" s="2" t="str">
        <f>_xlfn.XLOOKUP(H789,'Reference table'!$A$2:$A$87,'Reference table'!$B$2:$B$87)</f>
        <v>Travel</v>
      </c>
      <c r="J789" t="s">
        <v>24</v>
      </c>
    </row>
    <row r="790" spans="1:10">
      <c r="A790" s="8">
        <v>44845</v>
      </c>
      <c r="B790" t="s">
        <v>425</v>
      </c>
      <c r="C790">
        <v>1</v>
      </c>
      <c r="D790" s="3">
        <v>28.05</v>
      </c>
      <c r="E790" s="3">
        <f t="shared" si="19"/>
        <v>28.05</v>
      </c>
      <c r="F790" t="s">
        <v>162</v>
      </c>
      <c r="G790" t="s">
        <v>703</v>
      </c>
      <c r="H790" t="s">
        <v>514</v>
      </c>
      <c r="I790" s="2" t="str">
        <f>_xlfn.XLOOKUP(H790,'Reference table'!$A$2:$A$87,'Reference table'!$B$2:$B$87)</f>
        <v>Dinning</v>
      </c>
      <c r="J790" t="s">
        <v>24</v>
      </c>
    </row>
    <row r="791" spans="1:10">
      <c r="A791" s="8">
        <v>44845</v>
      </c>
      <c r="B791" t="s">
        <v>723</v>
      </c>
      <c r="C791">
        <v>1</v>
      </c>
      <c r="D791" s="3">
        <v>10</v>
      </c>
      <c r="E791" s="3">
        <f t="shared" si="19"/>
        <v>10</v>
      </c>
      <c r="F791" t="s">
        <v>162</v>
      </c>
      <c r="G791" t="s">
        <v>724</v>
      </c>
      <c r="H791" t="s">
        <v>688</v>
      </c>
      <c r="I791" s="2" t="str">
        <f>_xlfn.XLOOKUP(H791,'Reference table'!$A$2:$A$87,'Reference table'!$B$2:$B$87)</f>
        <v>Travel</v>
      </c>
      <c r="J791" t="s">
        <v>25</v>
      </c>
    </row>
    <row r="792" spans="1:10">
      <c r="A792" s="8">
        <v>44845</v>
      </c>
      <c r="B792" t="s">
        <v>167</v>
      </c>
      <c r="C792">
        <v>1</v>
      </c>
      <c r="D792" s="3">
        <v>0.55000000000000004</v>
      </c>
      <c r="E792" s="3">
        <f t="shared" si="19"/>
        <v>0.55000000000000004</v>
      </c>
      <c r="F792" t="s">
        <v>162</v>
      </c>
      <c r="G792" t="s">
        <v>705</v>
      </c>
      <c r="H792" t="s">
        <v>216</v>
      </c>
      <c r="I792" s="2" t="str">
        <f>_xlfn.XLOOKUP(H792,'Reference table'!$A$2:$A$87,'Reference table'!$B$2:$B$87)</f>
        <v>Grocery</v>
      </c>
      <c r="J792" t="s">
        <v>25</v>
      </c>
    </row>
    <row r="793" spans="1:10">
      <c r="A793" s="8">
        <v>44845</v>
      </c>
      <c r="B793" t="s">
        <v>706</v>
      </c>
      <c r="C793">
        <v>1</v>
      </c>
      <c r="D793" s="3">
        <f>4-0.67</f>
        <v>3.33</v>
      </c>
      <c r="E793" s="3">
        <f t="shared" si="19"/>
        <v>3.33</v>
      </c>
      <c r="F793" t="s">
        <v>162</v>
      </c>
      <c r="G793" t="s">
        <v>707</v>
      </c>
      <c r="H793" t="s">
        <v>708</v>
      </c>
      <c r="I793" s="2" t="str">
        <f>_xlfn.XLOOKUP(H793,'Reference table'!$A$2:$A$87,'Reference table'!$B$2:$B$87)</f>
        <v>Travel</v>
      </c>
      <c r="J793" t="s">
        <v>24</v>
      </c>
    </row>
    <row r="794" spans="1:10">
      <c r="A794" s="8">
        <v>44845</v>
      </c>
      <c r="B794" t="s">
        <v>709</v>
      </c>
      <c r="C794">
        <v>1</v>
      </c>
      <c r="D794" s="3">
        <v>3.33</v>
      </c>
      <c r="E794" s="3">
        <f t="shared" si="19"/>
        <v>3.33</v>
      </c>
      <c r="F794" t="s">
        <v>162</v>
      </c>
      <c r="G794" t="s">
        <v>707</v>
      </c>
      <c r="H794" t="s">
        <v>708</v>
      </c>
      <c r="I794" s="2" t="str">
        <f>_xlfn.XLOOKUP(H794,'Reference table'!$A$2:$A$87,'Reference table'!$B$2:$B$87)</f>
        <v>Travel</v>
      </c>
      <c r="J794" t="s">
        <v>24</v>
      </c>
    </row>
    <row r="795" spans="1:10">
      <c r="A795" s="8">
        <v>44845</v>
      </c>
      <c r="B795" t="s">
        <v>710</v>
      </c>
      <c r="C795">
        <v>1</v>
      </c>
      <c r="D795" s="3">
        <v>3.33</v>
      </c>
      <c r="E795" s="3">
        <f t="shared" si="19"/>
        <v>3.33</v>
      </c>
      <c r="F795" t="s">
        <v>162</v>
      </c>
      <c r="G795" t="s">
        <v>707</v>
      </c>
      <c r="H795" t="s">
        <v>708</v>
      </c>
      <c r="I795" s="2" t="str">
        <f>_xlfn.XLOOKUP(H795,'Reference table'!$A$2:$A$87,'Reference table'!$B$2:$B$87)</f>
        <v>Travel</v>
      </c>
      <c r="J795" t="s">
        <v>24</v>
      </c>
    </row>
    <row r="796" spans="1:10">
      <c r="A796" s="8">
        <v>44845</v>
      </c>
      <c r="B796" t="s">
        <v>711</v>
      </c>
      <c r="C796">
        <v>1</v>
      </c>
      <c r="D796" s="3">
        <v>2.75</v>
      </c>
      <c r="E796" s="3">
        <f t="shared" si="19"/>
        <v>2.75</v>
      </c>
      <c r="F796" t="s">
        <v>162</v>
      </c>
      <c r="G796" t="s">
        <v>707</v>
      </c>
      <c r="H796" t="s">
        <v>708</v>
      </c>
      <c r="I796" s="2" t="str">
        <f>_xlfn.XLOOKUP(H796,'Reference table'!$A$2:$A$87,'Reference table'!$B$2:$B$87)</f>
        <v>Travel</v>
      </c>
      <c r="J796" t="s">
        <v>24</v>
      </c>
    </row>
    <row r="797" spans="1:10">
      <c r="A797" s="8">
        <v>44845</v>
      </c>
      <c r="B797" t="s">
        <v>725</v>
      </c>
      <c r="C797">
        <v>1</v>
      </c>
      <c r="D797" s="3">
        <v>17.39</v>
      </c>
      <c r="E797" s="3">
        <f t="shared" si="19"/>
        <v>17.39</v>
      </c>
      <c r="F797" t="s">
        <v>162</v>
      </c>
      <c r="G797" t="s">
        <v>614</v>
      </c>
      <c r="H797" t="s">
        <v>688</v>
      </c>
      <c r="I797" s="2" t="str">
        <f>_xlfn.XLOOKUP(H797,'Reference table'!$A$2:$A$87,'Reference table'!$B$2:$B$87)</f>
        <v>Travel</v>
      </c>
      <c r="J797" t="s">
        <v>25</v>
      </c>
    </row>
    <row r="798" spans="1:10">
      <c r="A798" s="8">
        <v>44845</v>
      </c>
      <c r="B798" t="s">
        <v>67</v>
      </c>
      <c r="C798">
        <v>1</v>
      </c>
      <c r="D798" s="3">
        <v>2.0499999999999998</v>
      </c>
      <c r="E798" s="3">
        <f t="shared" si="19"/>
        <v>2.0499999999999998</v>
      </c>
      <c r="F798" t="s">
        <v>285</v>
      </c>
      <c r="G798" t="s">
        <v>522</v>
      </c>
      <c r="H798" t="s">
        <v>67</v>
      </c>
      <c r="I798" s="2" t="str">
        <f>_xlfn.XLOOKUP(H798,'Reference table'!$A$2:$A$87,'Reference table'!$B$2:$B$87)</f>
        <v>Transportation</v>
      </c>
      <c r="J798" t="s">
        <v>24</v>
      </c>
    </row>
    <row r="799" spans="1:10">
      <c r="A799" s="8">
        <v>44845</v>
      </c>
      <c r="B799" t="s">
        <v>67</v>
      </c>
      <c r="C799">
        <v>1</v>
      </c>
      <c r="D799" s="3">
        <v>2.0499999999999998</v>
      </c>
      <c r="E799" s="3">
        <f t="shared" si="19"/>
        <v>2.0499999999999998</v>
      </c>
      <c r="F799" t="s">
        <v>285</v>
      </c>
      <c r="G799" t="s">
        <v>522</v>
      </c>
      <c r="H799" t="s">
        <v>67</v>
      </c>
      <c r="I799" s="2" t="str">
        <f>_xlfn.XLOOKUP(H799,'Reference table'!$A$2:$A$87,'Reference table'!$B$2:$B$87)</f>
        <v>Transportation</v>
      </c>
      <c r="J799" t="s">
        <v>25</v>
      </c>
    </row>
    <row r="800" spans="1:10">
      <c r="A800" s="8">
        <v>44845</v>
      </c>
      <c r="B800" t="s">
        <v>436</v>
      </c>
      <c r="C800">
        <v>1</v>
      </c>
      <c r="D800" s="3">
        <v>9.98</v>
      </c>
      <c r="E800" s="3">
        <f t="shared" si="19"/>
        <v>9.98</v>
      </c>
      <c r="F800" t="s">
        <v>162</v>
      </c>
      <c r="G800" t="s">
        <v>496</v>
      </c>
      <c r="H800" t="s">
        <v>113</v>
      </c>
      <c r="I800" s="2" t="str">
        <f>_xlfn.XLOOKUP(H800,'Reference table'!$A$2:$A$87,'Reference table'!$B$2:$B$87)</f>
        <v>Dinning</v>
      </c>
      <c r="J800" t="s">
        <v>24</v>
      </c>
    </row>
    <row r="801" spans="1:10">
      <c r="A801" s="8">
        <v>44846</v>
      </c>
      <c r="B801" t="s">
        <v>67</v>
      </c>
      <c r="C801">
        <v>2</v>
      </c>
      <c r="D801" s="3">
        <v>2.0499999999999998</v>
      </c>
      <c r="E801" s="3">
        <f t="shared" si="19"/>
        <v>4.0999999999999996</v>
      </c>
      <c r="F801" t="s">
        <v>285</v>
      </c>
      <c r="G801" t="s">
        <v>522</v>
      </c>
      <c r="H801" t="s">
        <v>67</v>
      </c>
      <c r="I801" s="2" t="str">
        <f>_xlfn.XLOOKUP(H801,'Reference table'!$A$2:$A$87,'Reference table'!$B$2:$B$87)</f>
        <v>Transportation</v>
      </c>
      <c r="J801" t="s">
        <v>24</v>
      </c>
    </row>
    <row r="802" spans="1:10">
      <c r="A802" s="8">
        <v>44846</v>
      </c>
      <c r="B802" t="s">
        <v>67</v>
      </c>
      <c r="C802">
        <v>2</v>
      </c>
      <c r="D802" s="3">
        <v>2.0499999999999998</v>
      </c>
      <c r="E802" s="3">
        <f t="shared" si="19"/>
        <v>4.0999999999999996</v>
      </c>
      <c r="F802" t="s">
        <v>285</v>
      </c>
      <c r="G802" t="s">
        <v>522</v>
      </c>
      <c r="H802" t="s">
        <v>67</v>
      </c>
      <c r="I802" s="2" t="str">
        <f>_xlfn.XLOOKUP(H802,'Reference table'!$A$2:$A$87,'Reference table'!$B$2:$B$87)</f>
        <v>Transportation</v>
      </c>
      <c r="J802" t="s">
        <v>25</v>
      </c>
    </row>
    <row r="803" spans="1:10">
      <c r="A803" s="8">
        <v>44846</v>
      </c>
      <c r="B803" t="s">
        <v>26</v>
      </c>
      <c r="C803">
        <v>1</v>
      </c>
      <c r="D803" s="3">
        <v>3.26</v>
      </c>
      <c r="E803" s="3">
        <f t="shared" si="19"/>
        <v>3.26</v>
      </c>
      <c r="F803" t="s">
        <v>162</v>
      </c>
      <c r="G803" t="s">
        <v>712</v>
      </c>
      <c r="H803" t="s">
        <v>273</v>
      </c>
      <c r="I803" s="2" t="str">
        <f>_xlfn.XLOOKUP(H803,'Reference table'!$A$2:$A$87,'Reference table'!$B$2:$B$87)</f>
        <v>Dinning</v>
      </c>
      <c r="J803" t="s">
        <v>25</v>
      </c>
    </row>
    <row r="804" spans="1:10">
      <c r="A804" s="8">
        <v>44846</v>
      </c>
      <c r="B804" t="s">
        <v>436</v>
      </c>
      <c r="C804">
        <v>1</v>
      </c>
      <c r="D804" s="3">
        <v>25.98</v>
      </c>
      <c r="E804" s="3">
        <f t="shared" si="19"/>
        <v>25.98</v>
      </c>
      <c r="F804" t="s">
        <v>162</v>
      </c>
      <c r="G804" t="s">
        <v>713</v>
      </c>
      <c r="H804" t="s">
        <v>512</v>
      </c>
      <c r="I804" s="2" t="str">
        <f>_xlfn.XLOOKUP(H804,'Reference table'!$A$2:$A$87,'Reference table'!$B$2:$B$87)</f>
        <v>Dinning</v>
      </c>
      <c r="J804" t="s">
        <v>24</v>
      </c>
    </row>
    <row r="805" spans="1:10">
      <c r="A805" s="8">
        <v>44846</v>
      </c>
      <c r="B805" t="s">
        <v>436</v>
      </c>
      <c r="C805">
        <v>1</v>
      </c>
      <c r="D805" s="3">
        <v>25.98</v>
      </c>
      <c r="E805" s="3">
        <f t="shared" si="19"/>
        <v>25.98</v>
      </c>
      <c r="F805" t="s">
        <v>162</v>
      </c>
      <c r="G805" t="s">
        <v>713</v>
      </c>
      <c r="H805" t="s">
        <v>512</v>
      </c>
      <c r="I805" s="2" t="str">
        <f>_xlfn.XLOOKUP(H805,'Reference table'!$A$2:$A$87,'Reference table'!$B$2:$B$87)</f>
        <v>Dinning</v>
      </c>
      <c r="J805" t="s">
        <v>25</v>
      </c>
    </row>
    <row r="806" spans="1:10">
      <c r="A806" s="8">
        <v>44846</v>
      </c>
      <c r="B806" t="s">
        <v>714</v>
      </c>
      <c r="C806">
        <v>1</v>
      </c>
      <c r="D806" s="3">
        <v>2.29</v>
      </c>
      <c r="E806" s="3">
        <f t="shared" si="19"/>
        <v>2.29</v>
      </c>
      <c r="F806" t="s">
        <v>162</v>
      </c>
      <c r="G806" t="s">
        <v>502</v>
      </c>
      <c r="H806" t="s">
        <v>273</v>
      </c>
      <c r="I806" s="2" t="str">
        <f>_xlfn.XLOOKUP(H806,'Reference table'!$A$2:$A$87,'Reference table'!$B$2:$B$87)</f>
        <v>Dinning</v>
      </c>
      <c r="J806" t="s">
        <v>25</v>
      </c>
    </row>
    <row r="807" spans="1:10">
      <c r="A807" s="8">
        <v>44846</v>
      </c>
      <c r="B807" t="s">
        <v>715</v>
      </c>
      <c r="C807">
        <v>1</v>
      </c>
      <c r="D807" s="3">
        <v>4.0999999999999996</v>
      </c>
      <c r="E807" s="3">
        <f t="shared" si="19"/>
        <v>4.0999999999999996</v>
      </c>
      <c r="F807" t="s">
        <v>162</v>
      </c>
      <c r="G807" t="s">
        <v>106</v>
      </c>
      <c r="H807" t="s">
        <v>115</v>
      </c>
      <c r="I807" s="2" t="str">
        <f>_xlfn.XLOOKUP(H807,'Reference table'!$A$2:$A$87,'Reference table'!$B$2:$B$87)</f>
        <v>Grocery</v>
      </c>
      <c r="J807" t="s">
        <v>24</v>
      </c>
    </row>
    <row r="808" spans="1:10">
      <c r="A808" s="8">
        <v>44846</v>
      </c>
      <c r="B808" t="s">
        <v>731</v>
      </c>
      <c r="C808">
        <v>1</v>
      </c>
      <c r="D808" s="3">
        <v>33</v>
      </c>
      <c r="E808" s="3">
        <f t="shared" ref="E808:E839" si="20">D808*C808</f>
        <v>33</v>
      </c>
      <c r="F808" t="s">
        <v>162</v>
      </c>
      <c r="G808" t="s">
        <v>732</v>
      </c>
      <c r="H808" t="s">
        <v>733</v>
      </c>
      <c r="I808" s="2" t="str">
        <f>_xlfn.XLOOKUP(H808,'Reference table'!$A$2:$A$87,'Reference table'!$B$2:$B$87)</f>
        <v>Others</v>
      </c>
      <c r="J808" t="s">
        <v>24</v>
      </c>
    </row>
    <row r="809" spans="1:10">
      <c r="A809" s="8">
        <v>44847</v>
      </c>
      <c r="B809" t="s">
        <v>716</v>
      </c>
      <c r="C809">
        <v>1</v>
      </c>
      <c r="D809" s="3">
        <v>2.4900000000000002</v>
      </c>
      <c r="E809" s="3">
        <f t="shared" si="20"/>
        <v>2.4900000000000002</v>
      </c>
      <c r="F809" t="s">
        <v>162</v>
      </c>
      <c r="G809" t="s">
        <v>36</v>
      </c>
      <c r="H809" t="s">
        <v>52</v>
      </c>
      <c r="I809" s="2" t="str">
        <f>_xlfn.XLOOKUP(H809,'Reference table'!$A$2:$A$87,'Reference table'!$B$2:$B$87)</f>
        <v>Grocery</v>
      </c>
      <c r="J809" t="s">
        <v>25</v>
      </c>
    </row>
    <row r="810" spans="1:10">
      <c r="A810" s="8">
        <v>44847</v>
      </c>
      <c r="B810" t="s">
        <v>717</v>
      </c>
      <c r="C810">
        <v>1</v>
      </c>
      <c r="D810" s="3">
        <v>1.69</v>
      </c>
      <c r="E810" s="3">
        <f t="shared" si="20"/>
        <v>1.69</v>
      </c>
      <c r="F810" t="s">
        <v>162</v>
      </c>
      <c r="G810" t="s">
        <v>36</v>
      </c>
      <c r="H810" t="s">
        <v>46</v>
      </c>
      <c r="I810" s="2" t="str">
        <f>_xlfn.XLOOKUP(H810,'Reference table'!$A$2:$A$87,'Reference table'!$B$2:$B$87)</f>
        <v>Grocery</v>
      </c>
      <c r="J810" t="s">
        <v>25</v>
      </c>
    </row>
    <row r="811" spans="1:10">
      <c r="A811" s="8">
        <v>44847</v>
      </c>
      <c r="B811" t="s">
        <v>718</v>
      </c>
      <c r="C811">
        <v>1</v>
      </c>
      <c r="D811" s="3">
        <v>0.82</v>
      </c>
      <c r="E811" s="3">
        <f t="shared" si="20"/>
        <v>0.82</v>
      </c>
      <c r="F811" t="s">
        <v>162</v>
      </c>
      <c r="G811" t="s">
        <v>36</v>
      </c>
      <c r="H811" t="s">
        <v>51</v>
      </c>
      <c r="I811" s="2" t="str">
        <f>_xlfn.XLOOKUP(H811,'Reference table'!$A$2:$A$87,'Reference table'!$B$2:$B$87)</f>
        <v>Grocery</v>
      </c>
      <c r="J811" t="s">
        <v>25</v>
      </c>
    </row>
    <row r="812" spans="1:10">
      <c r="A812" s="8">
        <v>44847</v>
      </c>
      <c r="B812" t="s">
        <v>619</v>
      </c>
      <c r="C812">
        <v>1</v>
      </c>
      <c r="D812" s="3">
        <v>0.95</v>
      </c>
      <c r="E812" s="3">
        <f t="shared" si="20"/>
        <v>0.95</v>
      </c>
      <c r="F812" t="s">
        <v>162</v>
      </c>
      <c r="G812" t="s">
        <v>36</v>
      </c>
      <c r="H812" t="s">
        <v>51</v>
      </c>
      <c r="I812" s="2" t="str">
        <f>_xlfn.XLOOKUP(H812,'Reference table'!$A$2:$A$87,'Reference table'!$B$2:$B$87)</f>
        <v>Grocery</v>
      </c>
      <c r="J812" t="s">
        <v>25</v>
      </c>
    </row>
    <row r="813" spans="1:10">
      <c r="A813" s="8">
        <v>44847</v>
      </c>
      <c r="B813" t="s">
        <v>719</v>
      </c>
      <c r="C813">
        <v>1</v>
      </c>
      <c r="D813" s="3">
        <v>2.15</v>
      </c>
      <c r="E813" s="3">
        <f t="shared" si="20"/>
        <v>2.15</v>
      </c>
      <c r="F813" t="s">
        <v>162</v>
      </c>
      <c r="G813" t="s">
        <v>36</v>
      </c>
      <c r="H813" t="s">
        <v>52</v>
      </c>
      <c r="I813" s="2" t="str">
        <f>_xlfn.XLOOKUP(H813,'Reference table'!$A$2:$A$87,'Reference table'!$B$2:$B$87)</f>
        <v>Grocery</v>
      </c>
      <c r="J813" t="s">
        <v>25</v>
      </c>
    </row>
    <row r="814" spans="1:10">
      <c r="A814" s="8">
        <v>44847</v>
      </c>
      <c r="B814" t="s">
        <v>720</v>
      </c>
      <c r="C814">
        <v>1</v>
      </c>
      <c r="D814" s="3">
        <v>0.75</v>
      </c>
      <c r="E814" s="3">
        <f t="shared" si="20"/>
        <v>0.75</v>
      </c>
      <c r="F814" t="s">
        <v>162</v>
      </c>
      <c r="G814" t="s">
        <v>36</v>
      </c>
      <c r="H814" t="s">
        <v>53</v>
      </c>
      <c r="I814" s="2" t="str">
        <f>_xlfn.XLOOKUP(H814,'Reference table'!$A$2:$A$87,'Reference table'!$B$2:$B$87)</f>
        <v>Grocery</v>
      </c>
      <c r="J814" t="s">
        <v>25</v>
      </c>
    </row>
    <row r="815" spans="1:10">
      <c r="A815" s="8">
        <v>44847</v>
      </c>
      <c r="B815" t="s">
        <v>86</v>
      </c>
      <c r="C815">
        <v>1</v>
      </c>
      <c r="D815" s="3">
        <v>0.5</v>
      </c>
      <c r="E815" s="3">
        <f t="shared" si="20"/>
        <v>0.5</v>
      </c>
      <c r="F815" t="s">
        <v>162</v>
      </c>
      <c r="G815" t="s">
        <v>36</v>
      </c>
      <c r="H815" t="s">
        <v>53</v>
      </c>
      <c r="I815" s="2" t="str">
        <f>_xlfn.XLOOKUP(H815,'Reference table'!$A$2:$A$87,'Reference table'!$B$2:$B$87)</f>
        <v>Grocery</v>
      </c>
      <c r="J815" t="s">
        <v>25</v>
      </c>
    </row>
    <row r="816" spans="1:10">
      <c r="A816" s="8">
        <v>44847</v>
      </c>
      <c r="B816" t="s">
        <v>231</v>
      </c>
      <c r="C816">
        <v>1</v>
      </c>
      <c r="D816" s="3">
        <v>0.52</v>
      </c>
      <c r="E816" s="3">
        <f t="shared" si="20"/>
        <v>0.52</v>
      </c>
      <c r="F816" t="s">
        <v>162</v>
      </c>
      <c r="G816" t="s">
        <v>36</v>
      </c>
      <c r="H816" t="s">
        <v>219</v>
      </c>
      <c r="I816" s="2" t="str">
        <f>_xlfn.XLOOKUP(H816,'Reference table'!$A$2:$A$87,'Reference table'!$B$2:$B$87)</f>
        <v>Grocery</v>
      </c>
      <c r="J816" t="s">
        <v>25</v>
      </c>
    </row>
    <row r="817" spans="1:11">
      <c r="A817" s="8">
        <v>44847</v>
      </c>
      <c r="B817" t="s">
        <v>309</v>
      </c>
      <c r="C817">
        <v>1</v>
      </c>
      <c r="D817" s="3">
        <v>1.39</v>
      </c>
      <c r="E817" s="3">
        <f t="shared" si="20"/>
        <v>1.39</v>
      </c>
      <c r="F817" t="s">
        <v>162</v>
      </c>
      <c r="G817" t="s">
        <v>36</v>
      </c>
      <c r="H817" t="s">
        <v>216</v>
      </c>
      <c r="I817" s="2" t="str">
        <f>_xlfn.XLOOKUP(H817,'Reference table'!$A$2:$A$87,'Reference table'!$B$2:$B$87)</f>
        <v>Grocery</v>
      </c>
      <c r="J817" t="s">
        <v>25</v>
      </c>
    </row>
    <row r="818" spans="1:11">
      <c r="A818" s="8">
        <v>44847</v>
      </c>
      <c r="B818" t="s">
        <v>378</v>
      </c>
      <c r="C818">
        <v>1</v>
      </c>
      <c r="D818" s="3">
        <v>1</v>
      </c>
      <c r="E818" s="3">
        <f t="shared" si="20"/>
        <v>1</v>
      </c>
      <c r="F818" t="s">
        <v>162</v>
      </c>
      <c r="G818" t="s">
        <v>147</v>
      </c>
      <c r="H818" t="s">
        <v>45</v>
      </c>
      <c r="I818" s="2" t="str">
        <f>_xlfn.XLOOKUP(H818,'Reference table'!$A$2:$A$87,'Reference table'!$B$2:$B$87)</f>
        <v>Grocery</v>
      </c>
      <c r="J818" t="s">
        <v>25</v>
      </c>
    </row>
    <row r="819" spans="1:11">
      <c r="A819" s="8">
        <v>44847</v>
      </c>
      <c r="B819" t="s">
        <v>276</v>
      </c>
      <c r="C819">
        <v>1</v>
      </c>
      <c r="D819" s="3">
        <v>6.5</v>
      </c>
      <c r="E819" s="3">
        <f t="shared" si="20"/>
        <v>6.5</v>
      </c>
      <c r="F819" t="s">
        <v>162</v>
      </c>
      <c r="G819" t="s">
        <v>147</v>
      </c>
      <c r="H819" t="s">
        <v>509</v>
      </c>
      <c r="I819" s="2" t="str">
        <f>_xlfn.XLOOKUP(H819,'Reference table'!$A$2:$A$87,'Reference table'!$B$2:$B$87)</f>
        <v>Grocery</v>
      </c>
      <c r="J819" t="s">
        <v>25</v>
      </c>
    </row>
    <row r="820" spans="1:11">
      <c r="A820" s="8">
        <v>44847</v>
      </c>
      <c r="B820" t="s">
        <v>721</v>
      </c>
      <c r="C820">
        <v>1</v>
      </c>
      <c r="D820" s="3">
        <v>0.8</v>
      </c>
      <c r="E820" s="3">
        <f t="shared" si="20"/>
        <v>0.8</v>
      </c>
      <c r="F820" t="s">
        <v>162</v>
      </c>
      <c r="G820" t="s">
        <v>147</v>
      </c>
      <c r="H820" t="s">
        <v>219</v>
      </c>
      <c r="I820" s="2" t="str">
        <f>_xlfn.XLOOKUP(H820,'Reference table'!$A$2:$A$87,'Reference table'!$B$2:$B$87)</f>
        <v>Grocery</v>
      </c>
      <c r="J820" t="s">
        <v>25</v>
      </c>
    </row>
    <row r="821" spans="1:11">
      <c r="A821" s="8">
        <v>44847</v>
      </c>
      <c r="B821" t="s">
        <v>722</v>
      </c>
      <c r="C821">
        <v>1</v>
      </c>
      <c r="D821" s="3">
        <v>1.2</v>
      </c>
      <c r="E821" s="3">
        <f t="shared" si="20"/>
        <v>1.2</v>
      </c>
      <c r="F821" t="s">
        <v>162</v>
      </c>
      <c r="G821" t="s">
        <v>147</v>
      </c>
      <c r="H821" t="s">
        <v>141</v>
      </c>
      <c r="I821" s="2" t="str">
        <f>_xlfn.XLOOKUP(H821,'Reference table'!$A$2:$A$87,'Reference table'!$B$2:$B$87)</f>
        <v>Grocery</v>
      </c>
      <c r="J821" t="s">
        <v>25</v>
      </c>
    </row>
    <row r="822" spans="1:11">
      <c r="A822" s="8">
        <v>44847</v>
      </c>
      <c r="B822" t="s">
        <v>491</v>
      </c>
      <c r="C822">
        <v>1</v>
      </c>
      <c r="D822" s="3">
        <v>17</v>
      </c>
      <c r="E822" s="3">
        <f t="shared" si="20"/>
        <v>17</v>
      </c>
      <c r="F822" t="s">
        <v>162</v>
      </c>
      <c r="G822" t="s">
        <v>147</v>
      </c>
      <c r="H822" t="s">
        <v>216</v>
      </c>
      <c r="I822" s="2" t="str">
        <f>_xlfn.XLOOKUP(H822,'Reference table'!$A$2:$A$87,'Reference table'!$B$2:$B$87)</f>
        <v>Grocery</v>
      </c>
      <c r="J822" t="s">
        <v>25</v>
      </c>
      <c r="K822" s="3"/>
    </row>
    <row r="823" spans="1:11">
      <c r="A823" s="8">
        <v>44848</v>
      </c>
      <c r="B823" t="s">
        <v>425</v>
      </c>
      <c r="C823">
        <v>1</v>
      </c>
      <c r="D823" s="3">
        <v>5.99</v>
      </c>
      <c r="E823" s="3">
        <f t="shared" si="20"/>
        <v>5.99</v>
      </c>
      <c r="F823" t="s">
        <v>162</v>
      </c>
      <c r="G823" t="s">
        <v>496</v>
      </c>
      <c r="H823" t="s">
        <v>113</v>
      </c>
      <c r="I823" s="2" t="str">
        <f>_xlfn.XLOOKUP(H823,'Reference table'!$A$2:$A$87,'Reference table'!$B$2:$B$87)</f>
        <v>Dinning</v>
      </c>
      <c r="J823" t="s">
        <v>25</v>
      </c>
    </row>
    <row r="824" spans="1:11">
      <c r="A824" s="8">
        <v>44848</v>
      </c>
      <c r="B824" t="s">
        <v>67</v>
      </c>
      <c r="C824">
        <v>2</v>
      </c>
      <c r="D824" s="3">
        <v>2.0499999999999998</v>
      </c>
      <c r="E824" s="3">
        <f t="shared" si="20"/>
        <v>4.0999999999999996</v>
      </c>
      <c r="F824" t="s">
        <v>285</v>
      </c>
      <c r="G824" t="s">
        <v>522</v>
      </c>
      <c r="H824" t="s">
        <v>67</v>
      </c>
      <c r="I824" s="2" t="str">
        <f>_xlfn.XLOOKUP(H824,'Reference table'!$A$2:$A$87,'Reference table'!$B$2:$B$87)</f>
        <v>Transportation</v>
      </c>
      <c r="J824" t="s">
        <v>24</v>
      </c>
    </row>
    <row r="825" spans="1:11">
      <c r="A825" s="8">
        <v>44848</v>
      </c>
      <c r="B825" t="s">
        <v>67</v>
      </c>
      <c r="C825">
        <v>1</v>
      </c>
      <c r="D825" s="3">
        <v>2.0499999999999998</v>
      </c>
      <c r="E825" s="3">
        <f t="shared" si="20"/>
        <v>2.0499999999999998</v>
      </c>
      <c r="F825" t="s">
        <v>285</v>
      </c>
      <c r="G825" t="s">
        <v>522</v>
      </c>
      <c r="H825" t="s">
        <v>23</v>
      </c>
      <c r="I825" s="2" t="str">
        <f>_xlfn.XLOOKUP(H825,'Reference table'!$A$2:$A$87,'Reference table'!$B$2:$B$87)</f>
        <v>Transportation</v>
      </c>
      <c r="J825" t="s">
        <v>25</v>
      </c>
    </row>
    <row r="826" spans="1:11">
      <c r="A826" s="8">
        <v>44848</v>
      </c>
      <c r="B826" t="s">
        <v>23</v>
      </c>
      <c r="C826">
        <v>2</v>
      </c>
      <c r="D826" s="3">
        <v>1.65</v>
      </c>
      <c r="E826" s="3">
        <f t="shared" si="20"/>
        <v>3.3</v>
      </c>
      <c r="F826" t="s">
        <v>285</v>
      </c>
      <c r="G826" t="s">
        <v>522</v>
      </c>
      <c r="H826" t="s">
        <v>67</v>
      </c>
      <c r="I826" s="2" t="str">
        <f>_xlfn.XLOOKUP(H826,'Reference table'!$A$2:$A$87,'Reference table'!$B$2:$B$87)</f>
        <v>Transportation</v>
      </c>
      <c r="J826" t="s">
        <v>25</v>
      </c>
    </row>
    <row r="827" spans="1:11">
      <c r="A827" s="8">
        <v>44848</v>
      </c>
      <c r="B827" t="s">
        <v>67</v>
      </c>
      <c r="C827">
        <v>1</v>
      </c>
      <c r="D827" s="3">
        <v>1.9</v>
      </c>
      <c r="E827" s="3">
        <f t="shared" si="20"/>
        <v>1.9</v>
      </c>
      <c r="F827" t="s">
        <v>285</v>
      </c>
      <c r="G827" t="s">
        <v>522</v>
      </c>
      <c r="H827" t="s">
        <v>67</v>
      </c>
      <c r="I827" s="2" t="str">
        <f>_xlfn.XLOOKUP(H827,'Reference table'!$A$2:$A$87,'Reference table'!$B$2:$B$87)</f>
        <v>Transportation</v>
      </c>
      <c r="J827" t="s">
        <v>25</v>
      </c>
      <c r="K827" s="3"/>
    </row>
    <row r="828" spans="1:11">
      <c r="A828" s="8">
        <v>44848</v>
      </c>
      <c r="B828" t="s">
        <v>436</v>
      </c>
      <c r="C828">
        <v>1</v>
      </c>
      <c r="D828" s="3">
        <v>66.75</v>
      </c>
      <c r="E828" s="3">
        <f t="shared" si="20"/>
        <v>66.75</v>
      </c>
      <c r="F828" t="s">
        <v>162</v>
      </c>
      <c r="G828" t="s">
        <v>726</v>
      </c>
      <c r="H828" t="s">
        <v>512</v>
      </c>
      <c r="I828" s="2" t="str">
        <f>_xlfn.XLOOKUP(H828,'Reference table'!$A$2:$A$87,'Reference table'!$B$2:$B$87)</f>
        <v>Dinning</v>
      </c>
      <c r="J828" t="s">
        <v>25</v>
      </c>
    </row>
    <row r="829" spans="1:11">
      <c r="A829" s="8">
        <v>44850</v>
      </c>
      <c r="B829" t="s">
        <v>747</v>
      </c>
      <c r="C829">
        <v>1</v>
      </c>
      <c r="D829" s="3">
        <v>0.55000000000000004</v>
      </c>
      <c r="E829" s="3">
        <f t="shared" si="20"/>
        <v>0.55000000000000004</v>
      </c>
      <c r="F829" t="s">
        <v>162</v>
      </c>
      <c r="G829" t="s">
        <v>639</v>
      </c>
      <c r="H829" t="s">
        <v>262</v>
      </c>
      <c r="I829" s="2" t="str">
        <f>_xlfn.XLOOKUP(H829,'Reference table'!$A$2:$A$87,'Reference table'!$B$2:$B$87)</f>
        <v>Grocery</v>
      </c>
      <c r="J829" t="s">
        <v>25</v>
      </c>
    </row>
    <row r="830" spans="1:11">
      <c r="A830" s="8">
        <v>44850</v>
      </c>
      <c r="B830" t="s">
        <v>230</v>
      </c>
      <c r="C830">
        <v>1</v>
      </c>
      <c r="D830" s="3">
        <v>0.79</v>
      </c>
      <c r="E830" s="3">
        <f t="shared" si="20"/>
        <v>0.79</v>
      </c>
      <c r="F830" t="s">
        <v>162</v>
      </c>
      <c r="G830" t="s">
        <v>147</v>
      </c>
      <c r="H830" t="s">
        <v>51</v>
      </c>
      <c r="I830" s="2" t="str">
        <f>_xlfn.XLOOKUP(H830,'Reference table'!$A$2:$A$87,'Reference table'!$B$2:$B$87)</f>
        <v>Grocery</v>
      </c>
      <c r="J830" t="s">
        <v>25</v>
      </c>
    </row>
    <row r="831" spans="1:11">
      <c r="A831" s="8">
        <v>44850</v>
      </c>
      <c r="B831" t="s">
        <v>727</v>
      </c>
      <c r="C831">
        <v>1</v>
      </c>
      <c r="D831" s="3">
        <v>0.99</v>
      </c>
      <c r="E831" s="3">
        <f t="shared" si="20"/>
        <v>0.99</v>
      </c>
      <c r="F831" t="s">
        <v>162</v>
      </c>
      <c r="G831" t="s">
        <v>36</v>
      </c>
      <c r="H831" t="s">
        <v>216</v>
      </c>
      <c r="I831" s="2" t="str">
        <f>_xlfn.XLOOKUP(H831,'Reference table'!$A$2:$A$87,'Reference table'!$B$2:$B$87)</f>
        <v>Grocery</v>
      </c>
      <c r="J831" t="s">
        <v>24</v>
      </c>
    </row>
    <row r="832" spans="1:11">
      <c r="A832" s="8">
        <v>44850</v>
      </c>
      <c r="B832" t="s">
        <v>451</v>
      </c>
      <c r="C832">
        <v>1</v>
      </c>
      <c r="D832" s="3">
        <v>0.89</v>
      </c>
      <c r="E832" s="3">
        <f t="shared" si="20"/>
        <v>0.89</v>
      </c>
      <c r="F832" t="s">
        <v>162</v>
      </c>
      <c r="G832" t="s">
        <v>36</v>
      </c>
      <c r="H832" t="s">
        <v>49</v>
      </c>
      <c r="I832" s="2" t="str">
        <f>_xlfn.XLOOKUP(H832,'Reference table'!$A$2:$A$87,'Reference table'!$B$2:$B$87)</f>
        <v>Grocery</v>
      </c>
      <c r="J832" t="s">
        <v>24</v>
      </c>
    </row>
    <row r="833" spans="1:10">
      <c r="A833" s="8">
        <v>44850</v>
      </c>
      <c r="B833" t="s">
        <v>728</v>
      </c>
      <c r="C833">
        <v>1</v>
      </c>
      <c r="D833" s="3">
        <v>0.62</v>
      </c>
      <c r="E833" s="3">
        <f t="shared" si="20"/>
        <v>0.62</v>
      </c>
      <c r="F833" t="s">
        <v>162</v>
      </c>
      <c r="G833" t="s">
        <v>36</v>
      </c>
      <c r="H833" t="s">
        <v>52</v>
      </c>
      <c r="I833" s="2" t="str">
        <f>_xlfn.XLOOKUP(H833,'Reference table'!$A$2:$A$87,'Reference table'!$B$2:$B$87)</f>
        <v>Grocery</v>
      </c>
      <c r="J833" t="s">
        <v>24</v>
      </c>
    </row>
    <row r="834" spans="1:10">
      <c r="A834" s="8">
        <v>44850</v>
      </c>
      <c r="B834" t="s">
        <v>83</v>
      </c>
      <c r="C834">
        <v>1</v>
      </c>
      <c r="D834" s="3">
        <v>2.69</v>
      </c>
      <c r="E834" s="3">
        <f t="shared" si="20"/>
        <v>2.69</v>
      </c>
      <c r="F834" t="s">
        <v>162</v>
      </c>
      <c r="G834" t="s">
        <v>36</v>
      </c>
      <c r="H834" t="s">
        <v>52</v>
      </c>
      <c r="I834" s="2" t="str">
        <f>_xlfn.XLOOKUP(H834,'Reference table'!$A$2:$A$87,'Reference table'!$B$2:$B$87)</f>
        <v>Grocery</v>
      </c>
      <c r="J834" t="s">
        <v>24</v>
      </c>
    </row>
    <row r="835" spans="1:10">
      <c r="A835" s="8">
        <v>44850</v>
      </c>
      <c r="B835" t="s">
        <v>81</v>
      </c>
      <c r="C835">
        <v>1</v>
      </c>
      <c r="D835" s="3">
        <v>0.69</v>
      </c>
      <c r="E835" s="3">
        <f t="shared" si="20"/>
        <v>0.69</v>
      </c>
      <c r="F835" t="s">
        <v>162</v>
      </c>
      <c r="G835" t="s">
        <v>36</v>
      </c>
      <c r="H835" t="s">
        <v>51</v>
      </c>
      <c r="I835" s="2" t="str">
        <f>_xlfn.XLOOKUP(H835,'Reference table'!$A$2:$A$87,'Reference table'!$B$2:$B$87)</f>
        <v>Grocery</v>
      </c>
      <c r="J835" t="s">
        <v>24</v>
      </c>
    </row>
    <row r="836" spans="1:10">
      <c r="A836" s="8">
        <v>44850</v>
      </c>
      <c r="B836" t="s">
        <v>669</v>
      </c>
      <c r="C836">
        <v>1</v>
      </c>
      <c r="D836" s="3">
        <v>0.61</v>
      </c>
      <c r="E836" s="3">
        <f t="shared" si="20"/>
        <v>0.61</v>
      </c>
      <c r="F836" t="s">
        <v>162</v>
      </c>
      <c r="G836" t="s">
        <v>36</v>
      </c>
      <c r="H836" t="s">
        <v>51</v>
      </c>
      <c r="I836" s="2" t="str">
        <f>_xlfn.XLOOKUP(H836,'Reference table'!$A$2:$A$87,'Reference table'!$B$2:$B$87)</f>
        <v>Grocery</v>
      </c>
      <c r="J836" t="s">
        <v>24</v>
      </c>
    </row>
    <row r="837" spans="1:10">
      <c r="A837" s="8">
        <v>44850</v>
      </c>
      <c r="B837" t="s">
        <v>238</v>
      </c>
      <c r="C837">
        <v>1</v>
      </c>
      <c r="D837" s="3">
        <v>0.59</v>
      </c>
      <c r="E837" s="3">
        <f t="shared" si="20"/>
        <v>0.59</v>
      </c>
      <c r="F837" t="s">
        <v>162</v>
      </c>
      <c r="G837" t="s">
        <v>36</v>
      </c>
      <c r="H837" t="s">
        <v>219</v>
      </c>
      <c r="I837" s="2" t="str">
        <f>_xlfn.XLOOKUP(H837,'Reference table'!$A$2:$A$87,'Reference table'!$B$2:$B$87)</f>
        <v>Grocery</v>
      </c>
      <c r="J837" t="s">
        <v>24</v>
      </c>
    </row>
    <row r="838" spans="1:10">
      <c r="A838" s="8">
        <v>44850</v>
      </c>
      <c r="B838" t="s">
        <v>729</v>
      </c>
      <c r="C838">
        <v>1</v>
      </c>
      <c r="D838" s="3">
        <v>1.35</v>
      </c>
      <c r="E838" s="3">
        <f t="shared" si="20"/>
        <v>1.35</v>
      </c>
      <c r="F838" t="s">
        <v>162</v>
      </c>
      <c r="G838" t="s">
        <v>36</v>
      </c>
      <c r="H838" t="s">
        <v>49</v>
      </c>
      <c r="I838" s="2" t="str">
        <f>_xlfn.XLOOKUP(H838,'Reference table'!$A$2:$A$87,'Reference table'!$B$2:$B$87)</f>
        <v>Grocery</v>
      </c>
      <c r="J838" t="s">
        <v>24</v>
      </c>
    </row>
    <row r="839" spans="1:10">
      <c r="A839" s="8">
        <v>44850</v>
      </c>
      <c r="B839" t="s">
        <v>465</v>
      </c>
      <c r="C839">
        <v>1</v>
      </c>
      <c r="D839" s="3">
        <v>2.48</v>
      </c>
      <c r="E839" s="3">
        <f t="shared" si="20"/>
        <v>2.48</v>
      </c>
      <c r="F839" t="s">
        <v>162</v>
      </c>
      <c r="G839" t="s">
        <v>465</v>
      </c>
      <c r="H839" t="s">
        <v>535</v>
      </c>
      <c r="I839" s="2" t="str">
        <f>_xlfn.XLOOKUP(H839,'Reference table'!$A$2:$A$87,'Reference table'!$B$2:$B$87)</f>
        <v>Grocery</v>
      </c>
      <c r="J839" t="s">
        <v>25</v>
      </c>
    </row>
    <row r="840" spans="1:10">
      <c r="A840" s="8">
        <v>44851</v>
      </c>
      <c r="B840" t="s">
        <v>694</v>
      </c>
      <c r="C840">
        <v>1</v>
      </c>
      <c r="D840" s="3">
        <v>2.68</v>
      </c>
      <c r="E840" s="3">
        <f t="shared" ref="E840:E871" si="21">D840*C840</f>
        <v>2.68</v>
      </c>
      <c r="F840" t="s">
        <v>162</v>
      </c>
      <c r="G840" t="s">
        <v>224</v>
      </c>
      <c r="H840" t="s">
        <v>113</v>
      </c>
      <c r="I840" s="2" t="str">
        <f>_xlfn.XLOOKUP(H840,'Reference table'!$A$2:$A$87,'Reference table'!$B$2:$B$87)</f>
        <v>Dinning</v>
      </c>
      <c r="J840" t="s">
        <v>25</v>
      </c>
    </row>
    <row r="841" spans="1:10">
      <c r="A841" s="8">
        <v>44851</v>
      </c>
      <c r="B841" t="s">
        <v>340</v>
      </c>
      <c r="C841">
        <v>1</v>
      </c>
      <c r="D841" s="3">
        <v>35</v>
      </c>
      <c r="E841" s="3">
        <f t="shared" si="21"/>
        <v>35</v>
      </c>
      <c r="F841" t="s">
        <v>162</v>
      </c>
      <c r="G841" t="s">
        <v>1203</v>
      </c>
      <c r="H841" t="s">
        <v>340</v>
      </c>
      <c r="I841" s="2" t="str">
        <f>_xlfn.XLOOKUP(H841,'Reference table'!$A$2:$A$87,'Reference table'!$B$2:$B$87)</f>
        <v>Utility</v>
      </c>
      <c r="J841" t="s">
        <v>25</v>
      </c>
    </row>
    <row r="842" spans="1:10">
      <c r="A842" s="8">
        <v>44853</v>
      </c>
      <c r="B842" t="s">
        <v>730</v>
      </c>
      <c r="C842">
        <v>1</v>
      </c>
      <c r="D842" s="3">
        <v>33.94</v>
      </c>
      <c r="E842" s="3">
        <f t="shared" si="21"/>
        <v>33.94</v>
      </c>
      <c r="F842" t="s">
        <v>162</v>
      </c>
      <c r="G842" t="s">
        <v>36</v>
      </c>
      <c r="H842" t="s">
        <v>526</v>
      </c>
      <c r="I842" s="2" t="str">
        <f>_xlfn.XLOOKUP(H842,'Reference table'!$A$2:$A$87,'Reference table'!$B$2:$B$87)</f>
        <v>Household</v>
      </c>
      <c r="J842" t="s">
        <v>25</v>
      </c>
    </row>
    <row r="843" spans="1:10">
      <c r="A843" s="8">
        <v>44855</v>
      </c>
      <c r="B843" t="s">
        <v>23</v>
      </c>
      <c r="C843">
        <v>2</v>
      </c>
      <c r="D843" s="3">
        <v>1.65</v>
      </c>
      <c r="E843" s="3">
        <f t="shared" si="21"/>
        <v>3.3</v>
      </c>
      <c r="F843" t="s">
        <v>162</v>
      </c>
      <c r="G843" t="s">
        <v>522</v>
      </c>
      <c r="H843" t="s">
        <v>23</v>
      </c>
      <c r="I843" s="2" t="str">
        <f>_xlfn.XLOOKUP(H843,'Reference table'!$A$2:$A$87,'Reference table'!$B$2:$B$87)</f>
        <v>Transportation</v>
      </c>
      <c r="J843" t="s">
        <v>24</v>
      </c>
    </row>
    <row r="844" spans="1:10">
      <c r="A844" s="8">
        <v>44855</v>
      </c>
      <c r="B844" t="s">
        <v>23</v>
      </c>
      <c r="C844">
        <v>2</v>
      </c>
      <c r="D844" s="3">
        <v>1.65</v>
      </c>
      <c r="E844" s="3">
        <f t="shared" si="21"/>
        <v>3.3</v>
      </c>
      <c r="F844" t="s">
        <v>162</v>
      </c>
      <c r="G844" t="s">
        <v>522</v>
      </c>
      <c r="H844" t="s">
        <v>23</v>
      </c>
      <c r="I844" s="2" t="str">
        <f>_xlfn.XLOOKUP(H844,'Reference table'!$A$2:$A$87,'Reference table'!$B$2:$B$87)</f>
        <v>Transportation</v>
      </c>
      <c r="J844" t="s">
        <v>25</v>
      </c>
    </row>
    <row r="845" spans="1:10">
      <c r="A845" s="8">
        <v>44855</v>
      </c>
      <c r="B845" t="s">
        <v>425</v>
      </c>
      <c r="C845">
        <v>1</v>
      </c>
      <c r="D845" s="3">
        <v>21</v>
      </c>
      <c r="E845" s="3">
        <f t="shared" si="21"/>
        <v>21</v>
      </c>
      <c r="F845" t="s">
        <v>162</v>
      </c>
      <c r="G845" t="s">
        <v>735</v>
      </c>
      <c r="H845" t="s">
        <v>513</v>
      </c>
      <c r="I845" s="2" t="str">
        <f>_xlfn.XLOOKUP(H845,'Reference table'!$A$2:$A$87,'Reference table'!$B$2:$B$87)</f>
        <v>Dinning</v>
      </c>
      <c r="J845" t="s">
        <v>24</v>
      </c>
    </row>
    <row r="846" spans="1:10">
      <c r="A846" s="8">
        <v>44855</v>
      </c>
      <c r="B846" t="s">
        <v>235</v>
      </c>
      <c r="C846">
        <v>1</v>
      </c>
      <c r="D846" s="3">
        <v>2.8</v>
      </c>
      <c r="E846" s="3">
        <f t="shared" si="21"/>
        <v>2.8</v>
      </c>
      <c r="F846" t="s">
        <v>162</v>
      </c>
      <c r="G846" t="s">
        <v>252</v>
      </c>
      <c r="H846" t="s">
        <v>141</v>
      </c>
      <c r="I846" s="2" t="str">
        <f>_xlfn.XLOOKUP(H846,'Reference table'!$A$2:$A$87,'Reference table'!$B$2:$B$87)</f>
        <v>Grocery</v>
      </c>
      <c r="J846" t="s">
        <v>25</v>
      </c>
    </row>
    <row r="847" spans="1:10">
      <c r="A847" s="8">
        <v>44855</v>
      </c>
      <c r="B847" t="s">
        <v>736</v>
      </c>
      <c r="C847">
        <v>1</v>
      </c>
      <c r="D847" s="3">
        <v>5.95</v>
      </c>
      <c r="E847" s="3">
        <f t="shared" si="21"/>
        <v>5.95</v>
      </c>
      <c r="F847" t="s">
        <v>162</v>
      </c>
      <c r="G847" t="s">
        <v>252</v>
      </c>
      <c r="H847" t="s">
        <v>141</v>
      </c>
      <c r="I847" s="2" t="str">
        <f>_xlfn.XLOOKUP(H847,'Reference table'!$A$2:$A$87,'Reference table'!$B$2:$B$87)</f>
        <v>Grocery</v>
      </c>
      <c r="J847" t="s">
        <v>25</v>
      </c>
    </row>
    <row r="848" spans="1:10">
      <c r="A848" s="8">
        <v>44855</v>
      </c>
      <c r="B848" t="s">
        <v>737</v>
      </c>
      <c r="C848">
        <v>1</v>
      </c>
      <c r="D848" s="3">
        <v>2.25</v>
      </c>
      <c r="E848" s="3">
        <f t="shared" si="21"/>
        <v>2.25</v>
      </c>
      <c r="F848" t="s">
        <v>162</v>
      </c>
      <c r="G848" t="s">
        <v>252</v>
      </c>
      <c r="H848" t="s">
        <v>141</v>
      </c>
      <c r="I848" s="2" t="str">
        <f>_xlfn.XLOOKUP(H848,'Reference table'!$A$2:$A$87,'Reference table'!$B$2:$B$87)</f>
        <v>Grocery</v>
      </c>
      <c r="J848" t="s">
        <v>25</v>
      </c>
    </row>
    <row r="849" spans="1:10">
      <c r="A849" s="8">
        <v>44855</v>
      </c>
      <c r="B849" t="s">
        <v>738</v>
      </c>
      <c r="C849">
        <v>1</v>
      </c>
      <c r="D849" s="3">
        <v>4.6500000000000004</v>
      </c>
      <c r="E849" s="3">
        <f t="shared" si="21"/>
        <v>4.6500000000000004</v>
      </c>
      <c r="F849" t="s">
        <v>162</v>
      </c>
      <c r="G849" t="s">
        <v>252</v>
      </c>
      <c r="H849" t="s">
        <v>141</v>
      </c>
      <c r="I849" s="2" t="str">
        <f>_xlfn.XLOOKUP(H849,'Reference table'!$A$2:$A$87,'Reference table'!$B$2:$B$87)</f>
        <v>Grocery</v>
      </c>
      <c r="J849" t="s">
        <v>25</v>
      </c>
    </row>
    <row r="850" spans="1:10">
      <c r="A850" s="8">
        <v>44855</v>
      </c>
      <c r="B850" t="s">
        <v>251</v>
      </c>
      <c r="C850">
        <v>1</v>
      </c>
      <c r="D850" s="3">
        <v>1.66</v>
      </c>
      <c r="E850" s="3">
        <f t="shared" si="21"/>
        <v>1.66</v>
      </c>
      <c r="F850" t="s">
        <v>162</v>
      </c>
      <c r="G850" t="s">
        <v>252</v>
      </c>
      <c r="H850" t="s">
        <v>51</v>
      </c>
      <c r="I850" s="2" t="str">
        <f>_xlfn.XLOOKUP(H850,'Reference table'!$A$2:$A$87,'Reference table'!$B$2:$B$87)</f>
        <v>Grocery</v>
      </c>
      <c r="J850" t="s">
        <v>25</v>
      </c>
    </row>
    <row r="851" spans="1:10">
      <c r="A851" s="8">
        <v>44855</v>
      </c>
      <c r="B851" t="s">
        <v>739</v>
      </c>
      <c r="C851">
        <v>1</v>
      </c>
      <c r="D851" s="3">
        <v>1.8</v>
      </c>
      <c r="E851" s="3">
        <f t="shared" si="21"/>
        <v>1.8</v>
      </c>
      <c r="F851" t="s">
        <v>162</v>
      </c>
      <c r="G851" t="s">
        <v>252</v>
      </c>
      <c r="H851" t="s">
        <v>49</v>
      </c>
      <c r="I851" s="2" t="str">
        <f>_xlfn.XLOOKUP(H851,'Reference table'!$A$2:$A$87,'Reference table'!$B$2:$B$87)</f>
        <v>Grocery</v>
      </c>
      <c r="J851" t="s">
        <v>25</v>
      </c>
    </row>
    <row r="852" spans="1:10">
      <c r="A852" s="8">
        <v>44855</v>
      </c>
      <c r="B852" t="s">
        <v>741</v>
      </c>
      <c r="C852">
        <v>1</v>
      </c>
      <c r="D852" s="3">
        <v>2.95</v>
      </c>
      <c r="E852" s="3">
        <f t="shared" si="21"/>
        <v>2.95</v>
      </c>
      <c r="F852" t="s">
        <v>162</v>
      </c>
      <c r="G852" t="s">
        <v>252</v>
      </c>
      <c r="H852" t="s">
        <v>49</v>
      </c>
      <c r="I852" s="2" t="str">
        <f>_xlfn.XLOOKUP(H852,'Reference table'!$A$2:$A$87,'Reference table'!$B$2:$B$87)</f>
        <v>Grocery</v>
      </c>
      <c r="J852" t="s">
        <v>25</v>
      </c>
    </row>
    <row r="853" spans="1:10">
      <c r="A853" s="8">
        <v>44855</v>
      </c>
      <c r="B853" t="s">
        <v>742</v>
      </c>
      <c r="C853">
        <v>1</v>
      </c>
      <c r="D853" s="3">
        <v>2.95</v>
      </c>
      <c r="E853" s="3">
        <f t="shared" si="21"/>
        <v>2.95</v>
      </c>
      <c r="F853" t="s">
        <v>162</v>
      </c>
      <c r="G853" t="s">
        <v>252</v>
      </c>
      <c r="H853" t="s">
        <v>49</v>
      </c>
      <c r="I853" s="2" t="str">
        <f>_xlfn.XLOOKUP(H853,'Reference table'!$A$2:$A$87,'Reference table'!$B$2:$B$87)</f>
        <v>Grocery</v>
      </c>
      <c r="J853" t="s">
        <v>25</v>
      </c>
    </row>
    <row r="854" spans="1:10">
      <c r="A854" s="8">
        <v>44855</v>
      </c>
      <c r="B854" t="s">
        <v>255</v>
      </c>
      <c r="C854">
        <v>1</v>
      </c>
      <c r="D854" s="3">
        <v>4.45</v>
      </c>
      <c r="E854" s="3">
        <f t="shared" si="21"/>
        <v>4.45</v>
      </c>
      <c r="F854" t="s">
        <v>162</v>
      </c>
      <c r="G854" t="s">
        <v>252</v>
      </c>
      <c r="H854" t="s">
        <v>49</v>
      </c>
      <c r="I854" s="2" t="str">
        <f>_xlfn.XLOOKUP(H854,'Reference table'!$A$2:$A$87,'Reference table'!$B$2:$B$87)</f>
        <v>Grocery</v>
      </c>
      <c r="J854" t="s">
        <v>25</v>
      </c>
    </row>
    <row r="855" spans="1:10">
      <c r="A855" s="8">
        <v>44855</v>
      </c>
      <c r="B855" t="s">
        <v>501</v>
      </c>
      <c r="C855">
        <v>1</v>
      </c>
      <c r="D855" s="3">
        <v>1.98</v>
      </c>
      <c r="E855" s="3">
        <f t="shared" si="21"/>
        <v>1.98</v>
      </c>
      <c r="F855" t="s">
        <v>162</v>
      </c>
      <c r="G855" t="s">
        <v>252</v>
      </c>
      <c r="H855" t="s">
        <v>273</v>
      </c>
      <c r="I855" s="2" t="str">
        <f>_xlfn.XLOOKUP(H855,'Reference table'!$A$2:$A$87,'Reference table'!$B$2:$B$87)</f>
        <v>Dinning</v>
      </c>
      <c r="J855" t="s">
        <v>25</v>
      </c>
    </row>
    <row r="856" spans="1:10">
      <c r="A856" s="8">
        <v>44855</v>
      </c>
      <c r="B856" t="s">
        <v>743</v>
      </c>
      <c r="C856">
        <v>1</v>
      </c>
      <c r="D856" s="3">
        <v>3.95</v>
      </c>
      <c r="E856" s="3">
        <f t="shared" si="21"/>
        <v>3.95</v>
      </c>
      <c r="F856" t="s">
        <v>162</v>
      </c>
      <c r="G856" t="s">
        <v>252</v>
      </c>
      <c r="H856" t="s">
        <v>49</v>
      </c>
      <c r="I856" s="2" t="str">
        <f>_xlfn.XLOOKUP(H856,'Reference table'!$A$2:$A$87,'Reference table'!$B$2:$B$87)</f>
        <v>Grocery</v>
      </c>
      <c r="J856" t="s">
        <v>25</v>
      </c>
    </row>
    <row r="857" spans="1:10">
      <c r="A857" s="8">
        <v>44855</v>
      </c>
      <c r="B857" t="s">
        <v>267</v>
      </c>
      <c r="C857">
        <v>2</v>
      </c>
      <c r="D857" s="3">
        <v>1.4</v>
      </c>
      <c r="E857" s="3">
        <f t="shared" si="21"/>
        <v>2.8</v>
      </c>
      <c r="F857" t="s">
        <v>162</v>
      </c>
      <c r="G857" t="s">
        <v>252</v>
      </c>
      <c r="H857" t="s">
        <v>509</v>
      </c>
      <c r="I857" s="2" t="str">
        <f>_xlfn.XLOOKUP(H857,'Reference table'!$A$2:$A$87,'Reference table'!$B$2:$B$87)</f>
        <v>Grocery</v>
      </c>
      <c r="J857" t="s">
        <v>25</v>
      </c>
    </row>
    <row r="858" spans="1:10">
      <c r="A858" s="8">
        <v>44855</v>
      </c>
      <c r="B858" t="s">
        <v>744</v>
      </c>
      <c r="C858">
        <v>1</v>
      </c>
      <c r="D858" s="3">
        <v>5.5</v>
      </c>
      <c r="E858" s="3">
        <f t="shared" si="21"/>
        <v>5.5</v>
      </c>
      <c r="F858" t="s">
        <v>162</v>
      </c>
      <c r="G858" t="s">
        <v>252</v>
      </c>
      <c r="H858" t="s">
        <v>49</v>
      </c>
      <c r="I858" s="2" t="str">
        <f>_xlfn.XLOOKUP(H858,'Reference table'!$A$2:$A$87,'Reference table'!$B$2:$B$87)</f>
        <v>Grocery</v>
      </c>
      <c r="J858" t="s">
        <v>25</v>
      </c>
    </row>
    <row r="859" spans="1:10">
      <c r="A859" s="8">
        <v>44855</v>
      </c>
      <c r="B859" t="s">
        <v>745</v>
      </c>
      <c r="C859">
        <v>1</v>
      </c>
      <c r="D859" s="3">
        <v>2.5</v>
      </c>
      <c r="E859" s="3">
        <f t="shared" si="21"/>
        <v>2.5</v>
      </c>
      <c r="F859" t="s">
        <v>162</v>
      </c>
      <c r="G859" t="s">
        <v>252</v>
      </c>
      <c r="H859" t="s">
        <v>49</v>
      </c>
      <c r="I859" s="2" t="str">
        <f>_xlfn.XLOOKUP(H859,'Reference table'!$A$2:$A$87,'Reference table'!$B$2:$B$87)</f>
        <v>Grocery</v>
      </c>
      <c r="J859" t="s">
        <v>25</v>
      </c>
    </row>
    <row r="860" spans="1:10">
      <c r="A860" s="8">
        <v>44855</v>
      </c>
      <c r="B860" t="s">
        <v>746</v>
      </c>
      <c r="C860">
        <v>1</v>
      </c>
      <c r="D860" s="3">
        <v>4.25</v>
      </c>
      <c r="E860" s="3">
        <f t="shared" si="21"/>
        <v>4.25</v>
      </c>
      <c r="F860" t="s">
        <v>162</v>
      </c>
      <c r="G860" t="s">
        <v>252</v>
      </c>
      <c r="H860" t="s">
        <v>49</v>
      </c>
      <c r="I860" s="2" t="str">
        <f>_xlfn.XLOOKUP(H860,'Reference table'!$A$2:$A$87,'Reference table'!$B$2:$B$87)</f>
        <v>Grocery</v>
      </c>
      <c r="J860" t="s">
        <v>25</v>
      </c>
    </row>
    <row r="861" spans="1:10">
      <c r="A861" s="8">
        <v>44855</v>
      </c>
      <c r="B861" t="s">
        <v>748</v>
      </c>
      <c r="C861">
        <v>1</v>
      </c>
      <c r="D861" s="3">
        <v>8</v>
      </c>
      <c r="E861" s="3">
        <f t="shared" si="21"/>
        <v>8</v>
      </c>
      <c r="F861" t="s">
        <v>162</v>
      </c>
      <c r="G861" t="s">
        <v>200</v>
      </c>
      <c r="H861" t="s">
        <v>173</v>
      </c>
      <c r="I861" s="2" t="str">
        <f>_xlfn.XLOOKUP(H861,'Reference table'!$A$2:$A$87,'Reference table'!$B$2:$B$87)</f>
        <v>Household</v>
      </c>
      <c r="J861" t="s">
        <v>25</v>
      </c>
    </row>
    <row r="862" spans="1:10">
      <c r="A862" s="8">
        <v>44855</v>
      </c>
      <c r="B862" t="s">
        <v>749</v>
      </c>
      <c r="C862">
        <v>1</v>
      </c>
      <c r="D862" s="3">
        <v>2.99</v>
      </c>
      <c r="E862" s="3">
        <f t="shared" si="21"/>
        <v>2.99</v>
      </c>
      <c r="F862" t="s">
        <v>162</v>
      </c>
      <c r="G862" t="s">
        <v>200</v>
      </c>
      <c r="H862" t="s">
        <v>216</v>
      </c>
      <c r="I862" s="2" t="str">
        <f>_xlfn.XLOOKUP(H862,'Reference table'!$A$2:$A$87,'Reference table'!$B$2:$B$87)</f>
        <v>Grocery</v>
      </c>
      <c r="J862" t="s">
        <v>25</v>
      </c>
    </row>
    <row r="863" spans="1:10">
      <c r="A863" s="8">
        <v>44855</v>
      </c>
      <c r="B863" t="s">
        <v>750</v>
      </c>
      <c r="C863">
        <v>1</v>
      </c>
      <c r="D863" s="3">
        <v>1</v>
      </c>
      <c r="E863" s="3">
        <f t="shared" si="21"/>
        <v>1</v>
      </c>
      <c r="F863" t="s">
        <v>162</v>
      </c>
      <c r="G863" t="s">
        <v>200</v>
      </c>
      <c r="H863" t="s">
        <v>525</v>
      </c>
      <c r="I863" s="2" t="str">
        <f>_xlfn.XLOOKUP(H863,'Reference table'!$A$2:$A$87,'Reference table'!$B$2:$B$87)</f>
        <v>Household</v>
      </c>
      <c r="J863" t="s">
        <v>25</v>
      </c>
    </row>
    <row r="864" spans="1:10">
      <c r="A864" s="8">
        <v>44855</v>
      </c>
      <c r="B864" t="s">
        <v>751</v>
      </c>
      <c r="C864">
        <v>1</v>
      </c>
      <c r="D864" s="3">
        <v>2.89</v>
      </c>
      <c r="E864" s="3">
        <f t="shared" si="21"/>
        <v>2.89</v>
      </c>
      <c r="F864" t="s">
        <v>162</v>
      </c>
      <c r="G864" t="s">
        <v>200</v>
      </c>
      <c r="H864" t="s">
        <v>281</v>
      </c>
      <c r="I864" s="2" t="str">
        <f>_xlfn.XLOOKUP(H864,'Reference table'!$A$2:$A$87,'Reference table'!$B$2:$B$87)</f>
        <v>Personal Care</v>
      </c>
      <c r="J864" t="s">
        <v>25</v>
      </c>
    </row>
    <row r="865" spans="1:10">
      <c r="A865" s="8">
        <v>44855</v>
      </c>
      <c r="B865" t="s">
        <v>752</v>
      </c>
      <c r="C865">
        <v>1</v>
      </c>
      <c r="D865" s="3">
        <v>1.99</v>
      </c>
      <c r="E865" s="3">
        <f t="shared" si="21"/>
        <v>1.99</v>
      </c>
      <c r="F865" t="s">
        <v>162</v>
      </c>
      <c r="G865" t="s">
        <v>200</v>
      </c>
      <c r="H865" t="s">
        <v>281</v>
      </c>
      <c r="I865" s="2" t="str">
        <f>_xlfn.XLOOKUP(H865,'Reference table'!$A$2:$A$87,'Reference table'!$B$2:$B$87)</f>
        <v>Personal Care</v>
      </c>
      <c r="J865" t="s">
        <v>25</v>
      </c>
    </row>
    <row r="866" spans="1:10">
      <c r="A866" s="8">
        <v>44855</v>
      </c>
      <c r="B866" t="s">
        <v>753</v>
      </c>
      <c r="C866">
        <v>1</v>
      </c>
      <c r="D866" s="3">
        <v>5.99</v>
      </c>
      <c r="E866" s="3">
        <f t="shared" si="21"/>
        <v>5.99</v>
      </c>
      <c r="F866" t="s">
        <v>162</v>
      </c>
      <c r="G866" t="s">
        <v>200</v>
      </c>
      <c r="H866" t="s">
        <v>216</v>
      </c>
      <c r="I866" s="2" t="str">
        <f>_xlfn.XLOOKUP(H866,'Reference table'!$A$2:$A$87,'Reference table'!$B$2:$B$87)</f>
        <v>Grocery</v>
      </c>
      <c r="J866" t="s">
        <v>25</v>
      </c>
    </row>
    <row r="867" spans="1:10">
      <c r="A867" s="8">
        <v>44856</v>
      </c>
      <c r="B867" t="s">
        <v>731</v>
      </c>
      <c r="C867">
        <v>4</v>
      </c>
      <c r="D867" s="3">
        <v>7.5</v>
      </c>
      <c r="E867" s="3">
        <f t="shared" si="21"/>
        <v>30</v>
      </c>
      <c r="F867" t="s">
        <v>162</v>
      </c>
      <c r="G867" t="s">
        <v>734</v>
      </c>
      <c r="H867" t="s">
        <v>733</v>
      </c>
      <c r="I867" s="2" t="str">
        <f>_xlfn.XLOOKUP(H867,'Reference table'!$A$2:$A$87,'Reference table'!$B$2:$B$87)</f>
        <v>Others</v>
      </c>
      <c r="J867" t="s">
        <v>24</v>
      </c>
    </row>
    <row r="868" spans="1:10">
      <c r="A868" s="8">
        <v>44856</v>
      </c>
      <c r="B868" t="s">
        <v>754</v>
      </c>
      <c r="C868">
        <v>1</v>
      </c>
      <c r="D868" s="3">
        <v>0.49</v>
      </c>
      <c r="E868" s="3">
        <f t="shared" si="21"/>
        <v>0.49</v>
      </c>
      <c r="F868" t="s">
        <v>162</v>
      </c>
      <c r="G868" t="s">
        <v>36</v>
      </c>
      <c r="H868" t="s">
        <v>45</v>
      </c>
      <c r="I868" s="2" t="str">
        <f>_xlfn.XLOOKUP(H868,'Reference table'!$A$2:$A$87,'Reference table'!$B$2:$B$87)</f>
        <v>Grocery</v>
      </c>
      <c r="J868" t="s">
        <v>24</v>
      </c>
    </row>
    <row r="869" spans="1:10">
      <c r="A869" s="8">
        <v>44856</v>
      </c>
      <c r="B869" t="s">
        <v>477</v>
      </c>
      <c r="C869">
        <v>1</v>
      </c>
      <c r="D869" s="3">
        <v>0.23</v>
      </c>
      <c r="E869" s="3">
        <f t="shared" si="21"/>
        <v>0.23</v>
      </c>
      <c r="F869" t="s">
        <v>162</v>
      </c>
      <c r="G869" t="s">
        <v>36</v>
      </c>
      <c r="H869" t="s">
        <v>509</v>
      </c>
      <c r="I869" s="2" t="str">
        <f>_xlfn.XLOOKUP(H869,'Reference table'!$A$2:$A$87,'Reference table'!$B$2:$B$87)</f>
        <v>Grocery</v>
      </c>
      <c r="J869" t="s">
        <v>24</v>
      </c>
    </row>
    <row r="870" spans="1:10">
      <c r="A870" s="8">
        <v>44856</v>
      </c>
      <c r="B870" t="s">
        <v>86</v>
      </c>
      <c r="C870">
        <v>2</v>
      </c>
      <c r="D870" s="3">
        <v>0.5</v>
      </c>
      <c r="E870" s="3">
        <f t="shared" si="21"/>
        <v>1</v>
      </c>
      <c r="F870" t="s">
        <v>162</v>
      </c>
      <c r="G870" t="s">
        <v>36</v>
      </c>
      <c r="H870" t="s">
        <v>53</v>
      </c>
      <c r="I870" s="2" t="str">
        <f>_xlfn.XLOOKUP(H870,'Reference table'!$A$2:$A$87,'Reference table'!$B$2:$B$87)</f>
        <v>Grocery</v>
      </c>
      <c r="J870" t="s">
        <v>24</v>
      </c>
    </row>
    <row r="871" spans="1:10">
      <c r="A871" s="8">
        <v>44856</v>
      </c>
      <c r="B871" t="s">
        <v>755</v>
      </c>
      <c r="C871">
        <v>1</v>
      </c>
      <c r="D871" s="3">
        <v>2.25</v>
      </c>
      <c r="E871" s="3">
        <f t="shared" si="21"/>
        <v>2.25</v>
      </c>
      <c r="F871" t="s">
        <v>162</v>
      </c>
      <c r="G871" t="s">
        <v>36</v>
      </c>
      <c r="H871" t="s">
        <v>52</v>
      </c>
      <c r="I871" s="2" t="str">
        <f>_xlfn.XLOOKUP(H871,'Reference table'!$A$2:$A$87,'Reference table'!$B$2:$B$87)</f>
        <v>Grocery</v>
      </c>
      <c r="J871" t="s">
        <v>24</v>
      </c>
    </row>
    <row r="872" spans="1:10">
      <c r="A872" s="8">
        <v>44856</v>
      </c>
      <c r="B872" t="s">
        <v>231</v>
      </c>
      <c r="C872">
        <v>1</v>
      </c>
      <c r="D872" s="3">
        <v>1.65</v>
      </c>
      <c r="E872" s="3">
        <f t="shared" ref="E872:E903" si="22">D872*C872</f>
        <v>1.65</v>
      </c>
      <c r="F872" t="s">
        <v>162</v>
      </c>
      <c r="G872" t="s">
        <v>147</v>
      </c>
      <c r="H872" t="s">
        <v>141</v>
      </c>
      <c r="I872" s="2" t="str">
        <f>_xlfn.XLOOKUP(H872,'Reference table'!$A$2:$A$87,'Reference table'!$B$2:$B$87)</f>
        <v>Grocery</v>
      </c>
      <c r="J872" t="s">
        <v>24</v>
      </c>
    </row>
    <row r="873" spans="1:10">
      <c r="A873" s="8">
        <v>44856</v>
      </c>
      <c r="B873" t="s">
        <v>756</v>
      </c>
      <c r="C873">
        <v>1</v>
      </c>
      <c r="D873" s="3">
        <v>1.5</v>
      </c>
      <c r="E873" s="3">
        <f t="shared" si="22"/>
        <v>1.5</v>
      </c>
      <c r="F873" t="s">
        <v>162</v>
      </c>
      <c r="G873" t="s">
        <v>147</v>
      </c>
      <c r="H873" t="s">
        <v>141</v>
      </c>
      <c r="I873" s="2" t="str">
        <f>_xlfn.XLOOKUP(H873,'Reference table'!$A$2:$A$87,'Reference table'!$B$2:$B$87)</f>
        <v>Grocery</v>
      </c>
      <c r="J873" t="s">
        <v>24</v>
      </c>
    </row>
    <row r="874" spans="1:10">
      <c r="A874" s="8">
        <v>44856</v>
      </c>
      <c r="B874" t="s">
        <v>274</v>
      </c>
      <c r="C874">
        <v>1</v>
      </c>
      <c r="D874" s="3">
        <v>0.85</v>
      </c>
      <c r="E874" s="3">
        <f t="shared" si="22"/>
        <v>0.85</v>
      </c>
      <c r="F874" t="s">
        <v>162</v>
      </c>
      <c r="G874" t="s">
        <v>147</v>
      </c>
      <c r="H874" t="s">
        <v>50</v>
      </c>
      <c r="I874" s="2" t="str">
        <f>_xlfn.XLOOKUP(H874,'Reference table'!$A$2:$A$87,'Reference table'!$B$2:$B$87)</f>
        <v>Grocery</v>
      </c>
      <c r="J874" t="s">
        <v>24</v>
      </c>
    </row>
    <row r="875" spans="1:10">
      <c r="A875" s="8">
        <v>44856</v>
      </c>
      <c r="B875" t="s">
        <v>757</v>
      </c>
      <c r="C875">
        <v>1</v>
      </c>
      <c r="D875" s="3">
        <v>1.35</v>
      </c>
      <c r="E875" s="3">
        <f t="shared" si="22"/>
        <v>1.35</v>
      </c>
      <c r="F875" t="s">
        <v>162</v>
      </c>
      <c r="G875" t="s">
        <v>147</v>
      </c>
      <c r="H875" t="s">
        <v>367</v>
      </c>
      <c r="I875" s="2" t="str">
        <f>_xlfn.XLOOKUP(H875,'Reference table'!$A$2:$A$87,'Reference table'!$B$2:$B$87)</f>
        <v>Grocery</v>
      </c>
      <c r="J875" t="s">
        <v>24</v>
      </c>
    </row>
    <row r="876" spans="1:10">
      <c r="A876" s="8">
        <v>44856</v>
      </c>
      <c r="B876" t="s">
        <v>758</v>
      </c>
      <c r="C876">
        <v>1</v>
      </c>
      <c r="D876" s="3">
        <v>0.75</v>
      </c>
      <c r="E876" s="3">
        <f t="shared" si="22"/>
        <v>0.75</v>
      </c>
      <c r="F876" t="s">
        <v>162</v>
      </c>
      <c r="G876" t="s">
        <v>147</v>
      </c>
      <c r="H876" t="s">
        <v>50</v>
      </c>
      <c r="I876" s="2" t="str">
        <f>_xlfn.XLOOKUP(H876,'Reference table'!$A$2:$A$87,'Reference table'!$B$2:$B$87)</f>
        <v>Grocery</v>
      </c>
      <c r="J876" t="s">
        <v>24</v>
      </c>
    </row>
    <row r="877" spans="1:10">
      <c r="A877" s="8">
        <v>44856</v>
      </c>
      <c r="B877" t="s">
        <v>410</v>
      </c>
      <c r="C877">
        <v>2</v>
      </c>
      <c r="D877" s="3">
        <v>1.25</v>
      </c>
      <c r="E877" s="3">
        <f t="shared" si="22"/>
        <v>2.5</v>
      </c>
      <c r="F877" t="s">
        <v>162</v>
      </c>
      <c r="G877" t="s">
        <v>147</v>
      </c>
      <c r="H877" t="s">
        <v>367</v>
      </c>
      <c r="I877" s="2" t="str">
        <f>_xlfn.XLOOKUP(H877,'Reference table'!$A$2:$A$87,'Reference table'!$B$2:$B$87)</f>
        <v>Grocery</v>
      </c>
      <c r="J877" t="s">
        <v>24</v>
      </c>
    </row>
    <row r="878" spans="1:10">
      <c r="A878" s="8">
        <v>44856</v>
      </c>
      <c r="B878" t="s">
        <v>759</v>
      </c>
      <c r="C878">
        <v>1</v>
      </c>
      <c r="D878" s="3">
        <v>0.6</v>
      </c>
      <c r="E878" s="3">
        <f t="shared" si="22"/>
        <v>0.6</v>
      </c>
      <c r="F878" t="s">
        <v>162</v>
      </c>
      <c r="G878" t="s">
        <v>147</v>
      </c>
      <c r="H878" t="s">
        <v>45</v>
      </c>
      <c r="I878" s="2" t="str">
        <f>_xlfn.XLOOKUP(H878,'Reference table'!$A$2:$A$87,'Reference table'!$B$2:$B$87)</f>
        <v>Grocery</v>
      </c>
      <c r="J878" t="s">
        <v>24</v>
      </c>
    </row>
    <row r="879" spans="1:10">
      <c r="A879" s="8">
        <v>44857</v>
      </c>
      <c r="B879" t="s">
        <v>760</v>
      </c>
      <c r="C879">
        <v>1</v>
      </c>
      <c r="D879" s="3">
        <v>15.63</v>
      </c>
      <c r="E879" s="3">
        <f t="shared" si="22"/>
        <v>15.63</v>
      </c>
      <c r="F879" t="s">
        <v>162</v>
      </c>
      <c r="G879" t="s">
        <v>657</v>
      </c>
      <c r="H879" t="s">
        <v>468</v>
      </c>
      <c r="I879" s="2" t="str">
        <f>_xlfn.XLOOKUP(H879,'Reference table'!$A$2:$A$87,'Reference table'!$B$2:$B$87)</f>
        <v>Outfit</v>
      </c>
      <c r="J879" t="s">
        <v>25</v>
      </c>
    </row>
    <row r="880" spans="1:10">
      <c r="A880" s="8">
        <v>44857</v>
      </c>
      <c r="B880" t="s">
        <v>761</v>
      </c>
      <c r="C880">
        <v>1</v>
      </c>
      <c r="D880" s="3">
        <v>17.87</v>
      </c>
      <c r="E880" s="3">
        <f t="shared" si="22"/>
        <v>17.87</v>
      </c>
      <c r="F880" t="s">
        <v>162</v>
      </c>
      <c r="G880" t="s">
        <v>657</v>
      </c>
      <c r="H880" t="s">
        <v>468</v>
      </c>
      <c r="I880" s="2" t="str">
        <f>_xlfn.XLOOKUP(H880,'Reference table'!$A$2:$A$87,'Reference table'!$B$2:$B$87)</f>
        <v>Outfit</v>
      </c>
      <c r="J880" t="s">
        <v>25</v>
      </c>
    </row>
    <row r="881" spans="1:10">
      <c r="A881" s="8">
        <v>44857</v>
      </c>
      <c r="B881" t="s">
        <v>762</v>
      </c>
      <c r="C881">
        <v>1</v>
      </c>
      <c r="D881" s="3">
        <v>0.75</v>
      </c>
      <c r="E881" s="3">
        <f t="shared" si="22"/>
        <v>0.75</v>
      </c>
      <c r="F881" t="s">
        <v>162</v>
      </c>
      <c r="G881" t="s">
        <v>164</v>
      </c>
      <c r="H881" t="s">
        <v>219</v>
      </c>
      <c r="I881" s="2" t="str">
        <f>_xlfn.XLOOKUP(H881,'Reference table'!$A$2:$A$87,'Reference table'!$B$2:$B$87)</f>
        <v>Grocery</v>
      </c>
      <c r="J881" t="s">
        <v>24</v>
      </c>
    </row>
    <row r="882" spans="1:10">
      <c r="A882" s="8">
        <v>44857</v>
      </c>
      <c r="B882" t="s">
        <v>763</v>
      </c>
      <c r="C882">
        <v>1</v>
      </c>
      <c r="D882" s="3">
        <v>1</v>
      </c>
      <c r="E882" s="3">
        <f t="shared" si="22"/>
        <v>1</v>
      </c>
      <c r="F882" t="s">
        <v>162</v>
      </c>
      <c r="G882" t="s">
        <v>147</v>
      </c>
      <c r="H882" t="s">
        <v>51</v>
      </c>
      <c r="I882" s="2" t="str">
        <f>_xlfn.XLOOKUP(H882,'Reference table'!$A$2:$A$87,'Reference table'!$B$2:$B$87)</f>
        <v>Grocery</v>
      </c>
      <c r="J882" t="s">
        <v>24</v>
      </c>
    </row>
    <row r="883" spans="1:10">
      <c r="A883" s="8">
        <v>44857</v>
      </c>
      <c r="B883" t="s">
        <v>764</v>
      </c>
      <c r="C883">
        <v>1</v>
      </c>
      <c r="D883" s="3">
        <v>0.5</v>
      </c>
      <c r="E883" s="3">
        <f t="shared" si="22"/>
        <v>0.5</v>
      </c>
      <c r="F883" t="s">
        <v>162</v>
      </c>
      <c r="G883" t="s">
        <v>147</v>
      </c>
      <c r="H883" t="s">
        <v>219</v>
      </c>
      <c r="I883" s="2" t="str">
        <f>_xlfn.XLOOKUP(H883,'Reference table'!$A$2:$A$87,'Reference table'!$B$2:$B$87)</f>
        <v>Grocery</v>
      </c>
      <c r="J883" t="s">
        <v>24</v>
      </c>
    </row>
    <row r="884" spans="1:10">
      <c r="A884" s="8">
        <v>44857</v>
      </c>
      <c r="B884" t="s">
        <v>672</v>
      </c>
      <c r="C884">
        <v>1</v>
      </c>
      <c r="D884" s="3">
        <v>0.55000000000000004</v>
      </c>
      <c r="E884" s="3">
        <f t="shared" si="22"/>
        <v>0.55000000000000004</v>
      </c>
      <c r="F884" t="s">
        <v>162</v>
      </c>
      <c r="G884" t="s">
        <v>147</v>
      </c>
      <c r="H884" t="s">
        <v>219</v>
      </c>
      <c r="I884" s="2" t="str">
        <f>_xlfn.XLOOKUP(H884,'Reference table'!$A$2:$A$87,'Reference table'!$B$2:$B$87)</f>
        <v>Grocery</v>
      </c>
      <c r="J884" t="s">
        <v>24</v>
      </c>
    </row>
    <row r="885" spans="1:10">
      <c r="A885" s="8">
        <v>44858</v>
      </c>
      <c r="B885" t="s">
        <v>765</v>
      </c>
      <c r="C885">
        <v>1</v>
      </c>
      <c r="D885" s="3">
        <v>6</v>
      </c>
      <c r="E885" s="3">
        <f t="shared" si="22"/>
        <v>6</v>
      </c>
      <c r="F885" t="s">
        <v>162</v>
      </c>
      <c r="G885" t="s">
        <v>765</v>
      </c>
      <c r="H885" t="s">
        <v>535</v>
      </c>
      <c r="I885" s="2" t="str">
        <f>_xlfn.XLOOKUP(H885,'Reference table'!$A$2:$A$87,'Reference table'!$B$2:$B$87)</f>
        <v>Grocery</v>
      </c>
      <c r="J885" t="s">
        <v>25</v>
      </c>
    </row>
    <row r="886" spans="1:10">
      <c r="A886" s="8">
        <v>44858</v>
      </c>
      <c r="B886" t="s">
        <v>93</v>
      </c>
      <c r="C886">
        <v>1</v>
      </c>
      <c r="D886" s="3">
        <v>10</v>
      </c>
      <c r="E886" s="3">
        <f t="shared" si="22"/>
        <v>10</v>
      </c>
      <c r="F886" t="s">
        <v>162</v>
      </c>
      <c r="G886" t="s">
        <v>94</v>
      </c>
      <c r="H886" t="s">
        <v>519</v>
      </c>
      <c r="I886" s="2" t="str">
        <f>_xlfn.XLOOKUP(H886,'Reference table'!$A$2:$A$87,'Reference table'!$B$2:$B$87)</f>
        <v>Utility</v>
      </c>
      <c r="J886" t="s">
        <v>24</v>
      </c>
    </row>
    <row r="887" spans="1:10">
      <c r="A887" s="8">
        <v>44858</v>
      </c>
      <c r="B887" t="s">
        <v>93</v>
      </c>
      <c r="C887">
        <v>1</v>
      </c>
      <c r="D887" s="3">
        <v>10</v>
      </c>
      <c r="E887" s="3">
        <f t="shared" si="22"/>
        <v>10</v>
      </c>
      <c r="F887" t="s">
        <v>162</v>
      </c>
      <c r="G887" t="s">
        <v>94</v>
      </c>
      <c r="H887" t="s">
        <v>519</v>
      </c>
      <c r="I887" s="2" t="str">
        <f>_xlfn.XLOOKUP(H887,'Reference table'!$A$2:$A$87,'Reference table'!$B$2:$B$87)</f>
        <v>Utility</v>
      </c>
      <c r="J887" t="s">
        <v>25</v>
      </c>
    </row>
    <row r="888" spans="1:10">
      <c r="A888" s="8">
        <v>44859</v>
      </c>
      <c r="B888" t="s">
        <v>439</v>
      </c>
      <c r="C888">
        <v>1</v>
      </c>
      <c r="D888" s="3">
        <v>1.65</v>
      </c>
      <c r="E888" s="3">
        <f t="shared" si="22"/>
        <v>1.65</v>
      </c>
      <c r="F888" t="s">
        <v>162</v>
      </c>
      <c r="G888" t="s">
        <v>36</v>
      </c>
      <c r="H888" t="s">
        <v>45</v>
      </c>
      <c r="I888" s="2" t="str">
        <f>_xlfn.XLOOKUP(H888,'Reference table'!$A$2:$A$87,'Reference table'!$B$2:$B$87)</f>
        <v>Grocery</v>
      </c>
      <c r="J888" t="s">
        <v>25</v>
      </c>
    </row>
    <row r="889" spans="1:10">
      <c r="A889" s="8">
        <v>44859</v>
      </c>
      <c r="B889" t="s">
        <v>766</v>
      </c>
      <c r="C889">
        <v>1</v>
      </c>
      <c r="D889" s="3">
        <v>2.0499999999999998</v>
      </c>
      <c r="E889" s="3">
        <f t="shared" si="22"/>
        <v>2.0499999999999998</v>
      </c>
      <c r="F889" t="s">
        <v>162</v>
      </c>
      <c r="G889" t="s">
        <v>36</v>
      </c>
      <c r="H889" t="s">
        <v>45</v>
      </c>
      <c r="I889" s="2" t="str">
        <f>_xlfn.XLOOKUP(H889,'Reference table'!$A$2:$A$87,'Reference table'!$B$2:$B$87)</f>
        <v>Grocery</v>
      </c>
      <c r="J889" t="s">
        <v>25</v>
      </c>
    </row>
    <row r="890" spans="1:10">
      <c r="A890" s="8">
        <v>44859</v>
      </c>
      <c r="B890" t="s">
        <v>767</v>
      </c>
      <c r="C890">
        <v>1</v>
      </c>
      <c r="D890" s="3">
        <v>1.25</v>
      </c>
      <c r="E890" s="3">
        <f t="shared" si="22"/>
        <v>1.25</v>
      </c>
      <c r="F890" t="s">
        <v>162</v>
      </c>
      <c r="G890" t="s">
        <v>147</v>
      </c>
      <c r="H890" t="s">
        <v>50</v>
      </c>
      <c r="I890" s="2" t="str">
        <f>_xlfn.XLOOKUP(H890,'Reference table'!$A$2:$A$87,'Reference table'!$B$2:$B$87)</f>
        <v>Grocery</v>
      </c>
      <c r="J890" t="s">
        <v>25</v>
      </c>
    </row>
    <row r="891" spans="1:10">
      <c r="A891" s="8">
        <v>44859</v>
      </c>
      <c r="B891" t="s">
        <v>141</v>
      </c>
      <c r="C891">
        <v>1</v>
      </c>
      <c r="D891" s="3">
        <v>0.9</v>
      </c>
      <c r="E891" s="3">
        <f t="shared" si="22"/>
        <v>0.9</v>
      </c>
      <c r="F891" t="s">
        <v>162</v>
      </c>
      <c r="G891" t="s">
        <v>147</v>
      </c>
      <c r="H891" t="s">
        <v>141</v>
      </c>
      <c r="I891" s="2" t="str">
        <f>_xlfn.XLOOKUP(H891,'Reference table'!$A$2:$A$87,'Reference table'!$B$2:$B$87)</f>
        <v>Grocery</v>
      </c>
      <c r="J891" t="s">
        <v>25</v>
      </c>
    </row>
    <row r="892" spans="1:10">
      <c r="A892" s="8">
        <v>44859</v>
      </c>
      <c r="B892" t="s">
        <v>123</v>
      </c>
      <c r="C892">
        <v>1</v>
      </c>
      <c r="D892" s="3">
        <v>9.25</v>
      </c>
      <c r="E892" s="3">
        <f t="shared" si="22"/>
        <v>9.25</v>
      </c>
      <c r="F892" t="s">
        <v>162</v>
      </c>
      <c r="G892" t="s">
        <v>147</v>
      </c>
      <c r="H892" t="s">
        <v>281</v>
      </c>
      <c r="I892" s="2" t="str">
        <f>_xlfn.XLOOKUP(H892,'Reference table'!$A$2:$A$87,'Reference table'!$B$2:$B$87)</f>
        <v>Personal Care</v>
      </c>
      <c r="J892" t="s">
        <v>25</v>
      </c>
    </row>
    <row r="893" spans="1:10">
      <c r="A893" s="8">
        <v>44859</v>
      </c>
      <c r="B893" t="s">
        <v>628</v>
      </c>
      <c r="C893">
        <v>1</v>
      </c>
      <c r="D893" s="3">
        <v>147</v>
      </c>
      <c r="E893" s="3">
        <f t="shared" si="22"/>
        <v>147</v>
      </c>
      <c r="F893" t="s">
        <v>162</v>
      </c>
      <c r="G893" t="s">
        <v>629</v>
      </c>
      <c r="H893" t="s">
        <v>628</v>
      </c>
      <c r="I893" s="2" t="str">
        <f>_xlfn.XLOOKUP(H893,'Reference table'!$A$2:$A$87,'Reference table'!$B$2:$B$87)</f>
        <v>Utility</v>
      </c>
      <c r="J893" t="s">
        <v>25</v>
      </c>
    </row>
    <row r="894" spans="1:10">
      <c r="A894" s="8">
        <v>44861</v>
      </c>
      <c r="B894" t="s">
        <v>23</v>
      </c>
      <c r="C894">
        <v>2</v>
      </c>
      <c r="D894" s="3">
        <v>1.65</v>
      </c>
      <c r="E894" s="3">
        <f t="shared" si="22"/>
        <v>3.3</v>
      </c>
      <c r="F894" t="s">
        <v>162</v>
      </c>
      <c r="G894" t="s">
        <v>522</v>
      </c>
      <c r="H894" t="s">
        <v>23</v>
      </c>
      <c r="I894" s="2" t="str">
        <f>_xlfn.XLOOKUP(H894,'Reference table'!$A$2:$A$87,'Reference table'!$B$2:$B$87)</f>
        <v>Transportation</v>
      </c>
      <c r="J894" t="s">
        <v>24</v>
      </c>
    </row>
    <row r="895" spans="1:10">
      <c r="A895" s="8">
        <v>44861</v>
      </c>
      <c r="B895" t="s">
        <v>23</v>
      </c>
      <c r="C895">
        <v>2</v>
      </c>
      <c r="D895" s="3">
        <v>1.65</v>
      </c>
      <c r="E895" s="3">
        <f t="shared" si="22"/>
        <v>3.3</v>
      </c>
      <c r="F895" t="s">
        <v>285</v>
      </c>
      <c r="G895" t="s">
        <v>522</v>
      </c>
      <c r="H895" t="s">
        <v>23</v>
      </c>
      <c r="I895" s="2" t="str">
        <f>_xlfn.XLOOKUP(H895,'Reference table'!$A$2:$A$87,'Reference table'!$B$2:$B$87)</f>
        <v>Transportation</v>
      </c>
      <c r="J895" t="s">
        <v>25</v>
      </c>
    </row>
    <row r="896" spans="1:10">
      <c r="A896" s="8">
        <v>44861</v>
      </c>
      <c r="B896" t="s">
        <v>768</v>
      </c>
      <c r="C896">
        <v>1</v>
      </c>
      <c r="D896" s="3">
        <v>-34.99</v>
      </c>
      <c r="E896" s="3">
        <f t="shared" si="22"/>
        <v>-34.99</v>
      </c>
      <c r="F896" t="s">
        <v>467</v>
      </c>
      <c r="G896" t="s">
        <v>33</v>
      </c>
      <c r="H896" t="s">
        <v>468</v>
      </c>
      <c r="I896" s="2" t="str">
        <f>_xlfn.XLOOKUP(H896,'Reference table'!$A$2:$A$87,'Reference table'!$B$2:$B$87)</f>
        <v>Outfit</v>
      </c>
      <c r="J896" t="s">
        <v>25</v>
      </c>
    </row>
    <row r="897" spans="1:10">
      <c r="A897" s="8">
        <v>44861</v>
      </c>
      <c r="B897" t="s">
        <v>769</v>
      </c>
      <c r="C897">
        <v>1</v>
      </c>
      <c r="D897" s="3">
        <v>3.99</v>
      </c>
      <c r="E897" s="3">
        <f t="shared" si="22"/>
        <v>3.99</v>
      </c>
      <c r="F897" t="s">
        <v>467</v>
      </c>
      <c r="G897" t="s">
        <v>33</v>
      </c>
      <c r="H897" t="s">
        <v>468</v>
      </c>
      <c r="I897" s="2" t="str">
        <f>_xlfn.XLOOKUP(H897,'Reference table'!$A$2:$A$87,'Reference table'!$B$2:$B$87)</f>
        <v>Outfit</v>
      </c>
      <c r="J897" t="s">
        <v>25</v>
      </c>
    </row>
    <row r="898" spans="1:10">
      <c r="A898" s="8">
        <v>44861</v>
      </c>
      <c r="B898" t="s">
        <v>425</v>
      </c>
      <c r="C898">
        <v>1</v>
      </c>
      <c r="D898" s="3">
        <v>17.8</v>
      </c>
      <c r="E898" s="3">
        <f t="shared" si="22"/>
        <v>17.8</v>
      </c>
      <c r="F898" t="s">
        <v>162</v>
      </c>
      <c r="G898" t="s">
        <v>770</v>
      </c>
      <c r="H898" t="s">
        <v>505</v>
      </c>
      <c r="I898" s="2" t="str">
        <f>_xlfn.XLOOKUP(H898,'Reference table'!$A$2:$A$87,'Reference table'!$B$2:$B$87)</f>
        <v>Dinning</v>
      </c>
      <c r="J898" t="s">
        <v>24</v>
      </c>
    </row>
    <row r="899" spans="1:10">
      <c r="A899" s="8">
        <v>44861</v>
      </c>
      <c r="B899" t="s">
        <v>569</v>
      </c>
      <c r="C899">
        <v>1</v>
      </c>
      <c r="D899" s="3">
        <v>1.1000000000000001</v>
      </c>
      <c r="E899" s="3">
        <f t="shared" si="22"/>
        <v>1.1000000000000001</v>
      </c>
      <c r="F899" t="s">
        <v>162</v>
      </c>
      <c r="G899" t="s">
        <v>492</v>
      </c>
      <c r="H899" t="s">
        <v>52</v>
      </c>
      <c r="I899" s="2" t="str">
        <f>_xlfn.XLOOKUP(H899,'Reference table'!$A$2:$A$87,'Reference table'!$B$2:$B$87)</f>
        <v>Grocery</v>
      </c>
      <c r="J899" t="s">
        <v>25</v>
      </c>
    </row>
    <row r="900" spans="1:10">
      <c r="A900" s="8">
        <v>44861</v>
      </c>
      <c r="B900" t="s">
        <v>771</v>
      </c>
      <c r="C900">
        <v>2</v>
      </c>
      <c r="D900" s="3">
        <v>1</v>
      </c>
      <c r="E900" s="3">
        <f t="shared" si="22"/>
        <v>2</v>
      </c>
      <c r="F900" t="s">
        <v>162</v>
      </c>
      <c r="G900" t="s">
        <v>185</v>
      </c>
      <c r="H900" t="s">
        <v>281</v>
      </c>
      <c r="I900" s="2" t="str">
        <f>_xlfn.XLOOKUP(H900,'Reference table'!$A$2:$A$87,'Reference table'!$B$2:$B$87)</f>
        <v>Personal Care</v>
      </c>
      <c r="J900" t="s">
        <v>25</v>
      </c>
    </row>
    <row r="901" spans="1:10">
      <c r="A901" s="8">
        <v>44861</v>
      </c>
      <c r="B901" t="s">
        <v>772</v>
      </c>
      <c r="C901">
        <v>1</v>
      </c>
      <c r="D901" s="3">
        <v>9</v>
      </c>
      <c r="E901" s="3">
        <f t="shared" si="22"/>
        <v>9</v>
      </c>
      <c r="F901" t="s">
        <v>162</v>
      </c>
      <c r="G901" t="s">
        <v>185</v>
      </c>
      <c r="H901" t="s">
        <v>173</v>
      </c>
      <c r="I901" s="2" t="str">
        <f>_xlfn.XLOOKUP(H901,'Reference table'!$A$2:$A$87,'Reference table'!$B$2:$B$87)</f>
        <v>Household</v>
      </c>
      <c r="J901" t="s">
        <v>25</v>
      </c>
    </row>
    <row r="902" spans="1:10">
      <c r="A902" s="8">
        <v>44861</v>
      </c>
      <c r="B902" t="s">
        <v>773</v>
      </c>
      <c r="C902">
        <v>1</v>
      </c>
      <c r="D902" s="3">
        <v>2</v>
      </c>
      <c r="E902" s="3">
        <f t="shared" si="22"/>
        <v>2</v>
      </c>
      <c r="F902" t="s">
        <v>162</v>
      </c>
      <c r="G902" t="s">
        <v>185</v>
      </c>
      <c r="H902" t="s">
        <v>466</v>
      </c>
      <c r="I902" s="2" t="str">
        <f>_xlfn.XLOOKUP(H902,'Reference table'!$A$2:$A$87,'Reference table'!$B$2:$B$87)</f>
        <v>Household</v>
      </c>
      <c r="J902" t="s">
        <v>25</v>
      </c>
    </row>
    <row r="903" spans="1:10">
      <c r="A903" s="8">
        <v>44861</v>
      </c>
      <c r="B903" t="s">
        <v>197</v>
      </c>
      <c r="C903">
        <v>1</v>
      </c>
      <c r="D903" s="3">
        <v>0.23</v>
      </c>
      <c r="E903" s="3">
        <f t="shared" si="22"/>
        <v>0.23</v>
      </c>
      <c r="F903" t="s">
        <v>162</v>
      </c>
      <c r="G903" t="s">
        <v>36</v>
      </c>
      <c r="H903" t="s">
        <v>216</v>
      </c>
      <c r="I903" s="2" t="str">
        <f>_xlfn.XLOOKUP(H903,'Reference table'!$A$2:$A$87,'Reference table'!$B$2:$B$87)</f>
        <v>Grocery</v>
      </c>
      <c r="J903" t="s">
        <v>25</v>
      </c>
    </row>
    <row r="904" spans="1:10">
      <c r="A904" s="8">
        <v>44861</v>
      </c>
      <c r="B904" t="s">
        <v>774</v>
      </c>
      <c r="C904">
        <v>1</v>
      </c>
      <c r="D904" s="3">
        <v>2.4900000000000002</v>
      </c>
      <c r="E904" s="3">
        <f t="shared" ref="E904:E935" si="23">D904*C904</f>
        <v>2.4900000000000002</v>
      </c>
      <c r="F904" t="s">
        <v>162</v>
      </c>
      <c r="G904" t="s">
        <v>36</v>
      </c>
      <c r="H904" t="s">
        <v>52</v>
      </c>
      <c r="I904" s="2" t="str">
        <f>_xlfn.XLOOKUP(H904,'Reference table'!$A$2:$A$87,'Reference table'!$B$2:$B$87)</f>
        <v>Grocery</v>
      </c>
      <c r="J904" t="s">
        <v>25</v>
      </c>
    </row>
    <row r="905" spans="1:10">
      <c r="A905" s="8">
        <v>44861</v>
      </c>
      <c r="B905" t="s">
        <v>221</v>
      </c>
      <c r="C905">
        <v>1</v>
      </c>
      <c r="D905" s="3">
        <v>1.75</v>
      </c>
      <c r="E905" s="3">
        <f t="shared" si="23"/>
        <v>1.75</v>
      </c>
      <c r="F905" t="s">
        <v>162</v>
      </c>
      <c r="G905" t="s">
        <v>36</v>
      </c>
      <c r="H905" t="s">
        <v>53</v>
      </c>
      <c r="I905" s="2" t="str">
        <f>_xlfn.XLOOKUP(H905,'Reference table'!$A$2:$A$87,'Reference table'!$B$2:$B$87)</f>
        <v>Grocery</v>
      </c>
      <c r="J905" t="s">
        <v>25</v>
      </c>
    </row>
    <row r="906" spans="1:10">
      <c r="A906" s="8">
        <v>44861</v>
      </c>
      <c r="B906" t="s">
        <v>573</v>
      </c>
      <c r="C906">
        <v>1</v>
      </c>
      <c r="D906" s="3">
        <v>2.89</v>
      </c>
      <c r="E906" s="3">
        <f t="shared" si="23"/>
        <v>2.89</v>
      </c>
      <c r="F906" t="s">
        <v>162</v>
      </c>
      <c r="G906" t="s">
        <v>36</v>
      </c>
      <c r="H906" t="s">
        <v>52</v>
      </c>
      <c r="I906" s="2" t="str">
        <f>_xlfn.XLOOKUP(H906,'Reference table'!$A$2:$A$87,'Reference table'!$B$2:$B$87)</f>
        <v>Grocery</v>
      </c>
      <c r="J906" t="s">
        <v>25</v>
      </c>
    </row>
    <row r="907" spans="1:10">
      <c r="A907" s="8">
        <v>44861</v>
      </c>
      <c r="B907" t="s">
        <v>775</v>
      </c>
      <c r="C907">
        <v>1</v>
      </c>
      <c r="D907" s="3">
        <v>0.69</v>
      </c>
      <c r="E907" s="3">
        <f t="shared" si="23"/>
        <v>0.69</v>
      </c>
      <c r="F907" t="s">
        <v>162</v>
      </c>
      <c r="G907" t="s">
        <v>36</v>
      </c>
      <c r="H907" t="s">
        <v>141</v>
      </c>
      <c r="I907" s="2" t="str">
        <f>_xlfn.XLOOKUP(H907,'Reference table'!$A$2:$A$87,'Reference table'!$B$2:$B$87)</f>
        <v>Grocery</v>
      </c>
      <c r="J907" t="s">
        <v>25</v>
      </c>
    </row>
    <row r="908" spans="1:10">
      <c r="A908" s="8">
        <v>44861</v>
      </c>
      <c r="B908" t="s">
        <v>776</v>
      </c>
      <c r="C908">
        <v>1</v>
      </c>
      <c r="D908" s="3">
        <v>1.19</v>
      </c>
      <c r="E908" s="3">
        <f t="shared" si="23"/>
        <v>1.19</v>
      </c>
      <c r="F908" t="s">
        <v>162</v>
      </c>
      <c r="G908" t="s">
        <v>36</v>
      </c>
      <c r="H908" t="s">
        <v>51</v>
      </c>
      <c r="I908" s="2" t="str">
        <f>_xlfn.XLOOKUP(H908,'Reference table'!$A$2:$A$87,'Reference table'!$B$2:$B$87)</f>
        <v>Grocery</v>
      </c>
      <c r="J908" t="s">
        <v>25</v>
      </c>
    </row>
    <row r="909" spans="1:10">
      <c r="A909" s="8">
        <v>44861</v>
      </c>
      <c r="B909" t="s">
        <v>777</v>
      </c>
      <c r="C909">
        <v>1</v>
      </c>
      <c r="D909" s="3">
        <v>0.77</v>
      </c>
      <c r="E909" s="3">
        <f t="shared" si="23"/>
        <v>0.77</v>
      </c>
      <c r="F909" t="s">
        <v>162</v>
      </c>
      <c r="G909" t="s">
        <v>36</v>
      </c>
      <c r="H909" t="s">
        <v>51</v>
      </c>
      <c r="I909" s="2" t="str">
        <f>_xlfn.XLOOKUP(H909,'Reference table'!$A$2:$A$87,'Reference table'!$B$2:$B$87)</f>
        <v>Grocery</v>
      </c>
      <c r="J909" t="s">
        <v>25</v>
      </c>
    </row>
    <row r="910" spans="1:10">
      <c r="A910" s="8">
        <v>44861</v>
      </c>
      <c r="B910" t="s">
        <v>778</v>
      </c>
      <c r="C910">
        <v>1</v>
      </c>
      <c r="D910" s="3">
        <v>1.79</v>
      </c>
      <c r="E910" s="3">
        <f t="shared" si="23"/>
        <v>1.79</v>
      </c>
      <c r="F910" t="s">
        <v>162</v>
      </c>
      <c r="G910" t="s">
        <v>36</v>
      </c>
      <c r="H910" t="s">
        <v>49</v>
      </c>
      <c r="I910" s="2" t="str">
        <f>_xlfn.XLOOKUP(H910,'Reference table'!$A$2:$A$87,'Reference table'!$B$2:$B$87)</f>
        <v>Grocery</v>
      </c>
      <c r="J910" t="s">
        <v>25</v>
      </c>
    </row>
    <row r="911" spans="1:10">
      <c r="A911" s="8">
        <v>44861</v>
      </c>
      <c r="B911" t="s">
        <v>672</v>
      </c>
      <c r="C911">
        <v>1</v>
      </c>
      <c r="D911" s="3">
        <v>0.55000000000000004</v>
      </c>
      <c r="E911" s="3">
        <f t="shared" si="23"/>
        <v>0.55000000000000004</v>
      </c>
      <c r="F911" t="s">
        <v>162</v>
      </c>
      <c r="G911" t="s">
        <v>147</v>
      </c>
      <c r="H911" t="s">
        <v>219</v>
      </c>
      <c r="I911" s="2" t="str">
        <f>_xlfn.XLOOKUP(H911,'Reference table'!$A$2:$A$87,'Reference table'!$B$2:$B$87)</f>
        <v>Grocery</v>
      </c>
      <c r="J911" t="s">
        <v>24</v>
      </c>
    </row>
    <row r="912" spans="1:10">
      <c r="A912" s="8">
        <v>44862</v>
      </c>
      <c r="B912" t="s">
        <v>779</v>
      </c>
      <c r="C912">
        <v>1</v>
      </c>
      <c r="D912" s="3">
        <v>1.25</v>
      </c>
      <c r="E912" s="3">
        <f t="shared" si="23"/>
        <v>1.25</v>
      </c>
      <c r="F912" t="s">
        <v>162</v>
      </c>
      <c r="G912" t="s">
        <v>639</v>
      </c>
      <c r="H912" t="s">
        <v>50</v>
      </c>
      <c r="I912" s="2" t="str">
        <f>_xlfn.XLOOKUP(H912,'Reference table'!$A$2:$A$87,'Reference table'!$B$2:$B$87)</f>
        <v>Grocery</v>
      </c>
      <c r="J912" t="s">
        <v>24</v>
      </c>
    </row>
    <row r="913" spans="1:10">
      <c r="A913" s="8">
        <v>44862</v>
      </c>
      <c r="B913" t="s">
        <v>780</v>
      </c>
      <c r="C913">
        <v>1</v>
      </c>
      <c r="D913" s="3">
        <v>1.79</v>
      </c>
      <c r="E913" s="3">
        <f t="shared" si="23"/>
        <v>1.79</v>
      </c>
      <c r="F913" t="s">
        <v>162</v>
      </c>
      <c r="G913" t="s">
        <v>36</v>
      </c>
      <c r="H913" t="s">
        <v>262</v>
      </c>
      <c r="I913" s="2" t="str">
        <f>_xlfn.XLOOKUP(H913,'Reference table'!$A$2:$A$87,'Reference table'!$B$2:$B$87)</f>
        <v>Grocery</v>
      </c>
      <c r="J913" t="s">
        <v>24</v>
      </c>
    </row>
    <row r="914" spans="1:10">
      <c r="A914" s="8">
        <v>44862</v>
      </c>
      <c r="B914" t="s">
        <v>781</v>
      </c>
      <c r="C914">
        <v>1</v>
      </c>
      <c r="D914" s="3">
        <v>0.49</v>
      </c>
      <c r="E914" s="3">
        <f t="shared" si="23"/>
        <v>0.49</v>
      </c>
      <c r="F914" t="s">
        <v>162</v>
      </c>
      <c r="G914" t="s">
        <v>36</v>
      </c>
      <c r="H914" t="s">
        <v>219</v>
      </c>
      <c r="I914" s="2" t="str">
        <f>_xlfn.XLOOKUP(H914,'Reference table'!$A$2:$A$87,'Reference table'!$B$2:$B$87)</f>
        <v>Grocery</v>
      </c>
      <c r="J914" t="s">
        <v>24</v>
      </c>
    </row>
    <row r="915" spans="1:10">
      <c r="A915" s="8">
        <v>44862</v>
      </c>
      <c r="B915" t="s">
        <v>782</v>
      </c>
      <c r="C915">
        <v>1</v>
      </c>
      <c r="D915" s="3">
        <v>0.79</v>
      </c>
      <c r="E915" s="3">
        <f t="shared" si="23"/>
        <v>0.79</v>
      </c>
      <c r="F915" t="s">
        <v>162</v>
      </c>
      <c r="G915" t="s">
        <v>36</v>
      </c>
      <c r="H915" t="s">
        <v>49</v>
      </c>
      <c r="I915" s="2" t="str">
        <f>_xlfn.XLOOKUP(H915,'Reference table'!$A$2:$A$87,'Reference table'!$B$2:$B$87)</f>
        <v>Grocery</v>
      </c>
      <c r="J915" t="s">
        <v>24</v>
      </c>
    </row>
    <row r="916" spans="1:10">
      <c r="A916" s="8">
        <v>44863</v>
      </c>
      <c r="B916" t="s">
        <v>23</v>
      </c>
      <c r="C916">
        <v>2</v>
      </c>
      <c r="D916" s="3">
        <v>1.65</v>
      </c>
      <c r="E916" s="3">
        <f t="shared" si="23"/>
        <v>3.3</v>
      </c>
      <c r="F916" t="s">
        <v>285</v>
      </c>
      <c r="G916" t="s">
        <v>522</v>
      </c>
      <c r="H916" t="s">
        <v>23</v>
      </c>
      <c r="I916" s="2" t="str">
        <f>_xlfn.XLOOKUP(H916,'Reference table'!$A$2:$A$87,'Reference table'!$B$2:$B$87)</f>
        <v>Transportation</v>
      </c>
      <c r="J916" t="s">
        <v>24</v>
      </c>
    </row>
    <row r="917" spans="1:10">
      <c r="A917" s="8">
        <v>44863</v>
      </c>
      <c r="B917" t="s">
        <v>67</v>
      </c>
      <c r="C917">
        <v>1</v>
      </c>
      <c r="D917" s="3">
        <v>2.0499999999999998</v>
      </c>
      <c r="E917" s="3">
        <f t="shared" si="23"/>
        <v>2.0499999999999998</v>
      </c>
      <c r="F917" t="s">
        <v>285</v>
      </c>
      <c r="G917" t="s">
        <v>522</v>
      </c>
      <c r="H917" t="s">
        <v>67</v>
      </c>
      <c r="I917" s="2" t="str">
        <f>_xlfn.XLOOKUP(H917,'Reference table'!$A$2:$A$87,'Reference table'!$B$2:$B$87)</f>
        <v>Transportation</v>
      </c>
      <c r="J917" t="s">
        <v>24</v>
      </c>
    </row>
    <row r="918" spans="1:10">
      <c r="A918" s="8">
        <v>44863</v>
      </c>
      <c r="B918" t="s">
        <v>67</v>
      </c>
      <c r="C918">
        <v>1</v>
      </c>
      <c r="D918" s="3">
        <v>1.9</v>
      </c>
      <c r="E918" s="3">
        <f t="shared" si="23"/>
        <v>1.9</v>
      </c>
      <c r="F918" t="s">
        <v>285</v>
      </c>
      <c r="G918" t="s">
        <v>522</v>
      </c>
      <c r="H918" t="s">
        <v>67</v>
      </c>
      <c r="I918" s="2" t="str">
        <f>_xlfn.XLOOKUP(H918,'Reference table'!$A$2:$A$87,'Reference table'!$B$2:$B$87)</f>
        <v>Transportation</v>
      </c>
      <c r="J918" t="s">
        <v>24</v>
      </c>
    </row>
    <row r="919" spans="1:10">
      <c r="A919" s="8">
        <v>44863</v>
      </c>
      <c r="B919" t="s">
        <v>221</v>
      </c>
      <c r="C919">
        <v>1</v>
      </c>
      <c r="D919" s="3">
        <v>2.1</v>
      </c>
      <c r="E919" s="3">
        <f t="shared" si="23"/>
        <v>2.1</v>
      </c>
      <c r="F919" t="s">
        <v>162</v>
      </c>
      <c r="G919" t="s">
        <v>106</v>
      </c>
      <c r="H919" t="s">
        <v>53</v>
      </c>
      <c r="I919" s="2" t="str">
        <f>_xlfn.XLOOKUP(H919,'Reference table'!$A$2:$A$87,'Reference table'!$B$2:$B$87)</f>
        <v>Grocery</v>
      </c>
      <c r="J919" t="s">
        <v>24</v>
      </c>
    </row>
    <row r="920" spans="1:10">
      <c r="A920" s="8">
        <v>44864</v>
      </c>
      <c r="B920" t="s">
        <v>3</v>
      </c>
      <c r="C920">
        <v>1</v>
      </c>
      <c r="D920" s="3">
        <v>4.1900000000000004</v>
      </c>
      <c r="E920" s="3">
        <f t="shared" si="23"/>
        <v>4.1900000000000004</v>
      </c>
      <c r="F920" t="s">
        <v>162</v>
      </c>
      <c r="G920" t="s">
        <v>39</v>
      </c>
      <c r="H920" t="s">
        <v>509</v>
      </c>
      <c r="I920" s="2" t="str">
        <f>_xlfn.XLOOKUP(H920,'Reference table'!$A$2:$A$87,'Reference table'!$B$2:$B$87)</f>
        <v>Grocery</v>
      </c>
      <c r="J920" t="s">
        <v>24</v>
      </c>
    </row>
    <row r="921" spans="1:10">
      <c r="A921" s="8">
        <v>44864</v>
      </c>
      <c r="B921" t="s">
        <v>3</v>
      </c>
      <c r="C921">
        <v>1</v>
      </c>
      <c r="D921" s="3">
        <v>1.4</v>
      </c>
      <c r="E921" s="3">
        <f t="shared" si="23"/>
        <v>1.4</v>
      </c>
      <c r="F921" t="s">
        <v>162</v>
      </c>
      <c r="G921" t="s">
        <v>164</v>
      </c>
      <c r="H921" t="s">
        <v>509</v>
      </c>
      <c r="I921" s="2" t="str">
        <f>_xlfn.XLOOKUP(H921,'Reference table'!$A$2:$A$87,'Reference table'!$B$2:$B$87)</f>
        <v>Grocery</v>
      </c>
      <c r="J921" t="s">
        <v>24</v>
      </c>
    </row>
    <row r="922" spans="1:10">
      <c r="A922" s="8">
        <v>44864</v>
      </c>
      <c r="B922" t="s">
        <v>767</v>
      </c>
      <c r="C922">
        <v>1</v>
      </c>
      <c r="D922" s="3">
        <v>4</v>
      </c>
      <c r="E922" s="3">
        <f t="shared" si="23"/>
        <v>4</v>
      </c>
      <c r="F922" t="s">
        <v>162</v>
      </c>
      <c r="G922" t="s">
        <v>147</v>
      </c>
      <c r="H922" t="s">
        <v>50</v>
      </c>
      <c r="I922" s="2" t="str">
        <f>_xlfn.XLOOKUP(H922,'Reference table'!$A$2:$A$87,'Reference table'!$B$2:$B$87)</f>
        <v>Grocery</v>
      </c>
      <c r="J922" t="s">
        <v>24</v>
      </c>
    </row>
    <row r="923" spans="1:10">
      <c r="A923" s="8">
        <v>44864</v>
      </c>
      <c r="B923" t="s">
        <v>273</v>
      </c>
      <c r="C923">
        <v>1</v>
      </c>
      <c r="D923" s="3">
        <v>1</v>
      </c>
      <c r="E923" s="3">
        <f t="shared" si="23"/>
        <v>1</v>
      </c>
      <c r="F923" t="s">
        <v>162</v>
      </c>
      <c r="G923" t="s">
        <v>147</v>
      </c>
      <c r="H923" t="s">
        <v>50</v>
      </c>
      <c r="I923" s="2" t="str">
        <f>_xlfn.XLOOKUP(H923,'Reference table'!$A$2:$A$87,'Reference table'!$B$2:$B$87)</f>
        <v>Grocery</v>
      </c>
      <c r="J923" t="s">
        <v>24</v>
      </c>
    </row>
    <row r="924" spans="1:10">
      <c r="A924" s="8">
        <v>44864</v>
      </c>
      <c r="B924" t="s">
        <v>783</v>
      </c>
      <c r="C924">
        <v>1</v>
      </c>
      <c r="D924" s="3">
        <v>1.2</v>
      </c>
      <c r="E924" s="3">
        <f t="shared" si="23"/>
        <v>1.2</v>
      </c>
      <c r="F924" t="s">
        <v>162</v>
      </c>
      <c r="G924" t="s">
        <v>36</v>
      </c>
      <c r="H924" t="s">
        <v>45</v>
      </c>
      <c r="I924" s="2" t="str">
        <f>_xlfn.XLOOKUP(H924,'Reference table'!$A$2:$A$87,'Reference table'!$B$2:$B$87)</f>
        <v>Grocery</v>
      </c>
      <c r="J924" t="s">
        <v>24</v>
      </c>
    </row>
    <row r="925" spans="1:10">
      <c r="A925" s="8">
        <v>44864</v>
      </c>
      <c r="B925" t="s">
        <v>784</v>
      </c>
      <c r="C925">
        <v>1</v>
      </c>
      <c r="D925" s="3">
        <v>1.89</v>
      </c>
      <c r="E925" s="3">
        <f t="shared" si="23"/>
        <v>1.89</v>
      </c>
      <c r="F925" t="s">
        <v>162</v>
      </c>
      <c r="G925" t="s">
        <v>36</v>
      </c>
      <c r="H925" t="s">
        <v>50</v>
      </c>
      <c r="I925" s="2" t="str">
        <f>_xlfn.XLOOKUP(H925,'Reference table'!$A$2:$A$87,'Reference table'!$B$2:$B$87)</f>
        <v>Grocery</v>
      </c>
      <c r="J925" t="s">
        <v>24</v>
      </c>
    </row>
    <row r="926" spans="1:10">
      <c r="A926" s="8">
        <v>44864</v>
      </c>
      <c r="B926" t="s">
        <v>785</v>
      </c>
      <c r="C926">
        <v>1</v>
      </c>
      <c r="D926" s="3">
        <v>0.43</v>
      </c>
      <c r="E926" s="3">
        <f t="shared" si="23"/>
        <v>0.43</v>
      </c>
      <c r="F926" t="s">
        <v>162</v>
      </c>
      <c r="G926" t="s">
        <v>36</v>
      </c>
      <c r="H926" t="s">
        <v>50</v>
      </c>
      <c r="I926" s="2" t="str">
        <f>_xlfn.XLOOKUP(H926,'Reference table'!$A$2:$A$87,'Reference table'!$B$2:$B$87)</f>
        <v>Grocery</v>
      </c>
      <c r="J926" t="s">
        <v>24</v>
      </c>
    </row>
    <row r="927" spans="1:10">
      <c r="A927" s="8">
        <v>44866</v>
      </c>
      <c r="B927" t="s">
        <v>768</v>
      </c>
      <c r="C927">
        <v>1</v>
      </c>
      <c r="D927" s="3">
        <v>-34.99</v>
      </c>
      <c r="E927" s="3">
        <f t="shared" si="23"/>
        <v>-34.99</v>
      </c>
      <c r="F927" t="s">
        <v>467</v>
      </c>
      <c r="G927" t="s">
        <v>33</v>
      </c>
      <c r="H927" t="s">
        <v>468</v>
      </c>
      <c r="I927" s="2" t="str">
        <f>_xlfn.XLOOKUP(H927,'Reference table'!$A$2:$A$87,'Reference table'!$B$2:$B$87)</f>
        <v>Outfit</v>
      </c>
      <c r="J927" t="s">
        <v>25</v>
      </c>
    </row>
    <row r="928" spans="1:10">
      <c r="A928" s="8">
        <v>44866</v>
      </c>
      <c r="B928" t="s">
        <v>786</v>
      </c>
      <c r="C928">
        <v>1</v>
      </c>
      <c r="D928" s="3">
        <v>2</v>
      </c>
      <c r="E928" s="3">
        <f t="shared" si="23"/>
        <v>2</v>
      </c>
      <c r="F928" t="s">
        <v>467</v>
      </c>
      <c r="G928" t="s">
        <v>470</v>
      </c>
      <c r="H928" t="s">
        <v>173</v>
      </c>
      <c r="I928" s="2" t="str">
        <f>_xlfn.XLOOKUP(H928,'Reference table'!$A$2:$A$87,'Reference table'!$B$2:$B$87)</f>
        <v>Household</v>
      </c>
      <c r="J928" t="s">
        <v>25</v>
      </c>
    </row>
    <row r="929" spans="1:10">
      <c r="A929" s="8">
        <v>44866</v>
      </c>
      <c r="B929" t="s">
        <v>569</v>
      </c>
      <c r="C929">
        <v>1</v>
      </c>
      <c r="D929" s="3">
        <v>8.39</v>
      </c>
      <c r="E929" s="3">
        <f t="shared" si="23"/>
        <v>8.39</v>
      </c>
      <c r="F929" t="s">
        <v>162</v>
      </c>
      <c r="G929" t="s">
        <v>787</v>
      </c>
      <c r="H929" t="s">
        <v>49</v>
      </c>
      <c r="I929" s="2" t="str">
        <f>_xlfn.XLOOKUP(H929,'Reference table'!$A$2:$A$87,'Reference table'!$B$2:$B$87)</f>
        <v>Grocery</v>
      </c>
      <c r="J929" t="s">
        <v>24</v>
      </c>
    </row>
    <row r="930" spans="1:10">
      <c r="A930" s="8">
        <v>44866</v>
      </c>
      <c r="B930" t="s">
        <v>788</v>
      </c>
      <c r="C930">
        <v>1</v>
      </c>
      <c r="D930" s="3">
        <v>2.4900000000000002</v>
      </c>
      <c r="E930" s="3">
        <f t="shared" si="23"/>
        <v>2.4900000000000002</v>
      </c>
      <c r="F930" t="s">
        <v>162</v>
      </c>
      <c r="G930" t="s">
        <v>787</v>
      </c>
      <c r="H930" t="s">
        <v>45</v>
      </c>
      <c r="I930" s="2" t="str">
        <f>_xlfn.XLOOKUP(H930,'Reference table'!$A$2:$A$87,'Reference table'!$B$2:$B$87)</f>
        <v>Grocery</v>
      </c>
      <c r="J930" t="s">
        <v>24</v>
      </c>
    </row>
    <row r="931" spans="1:10">
      <c r="A931" s="8">
        <v>44866</v>
      </c>
      <c r="B931" t="s">
        <v>789</v>
      </c>
      <c r="C931">
        <v>1</v>
      </c>
      <c r="D931" s="3">
        <v>8.99</v>
      </c>
      <c r="E931" s="3">
        <f t="shared" si="23"/>
        <v>8.99</v>
      </c>
      <c r="F931" t="s">
        <v>162</v>
      </c>
      <c r="G931" t="s">
        <v>787</v>
      </c>
      <c r="H931" t="s">
        <v>790</v>
      </c>
      <c r="I931" s="2" t="str">
        <f>_xlfn.XLOOKUP(H931,'Reference table'!$A$2:$A$87,'Reference table'!$B$2:$B$87)</f>
        <v>Grocery</v>
      </c>
      <c r="J931" t="s">
        <v>24</v>
      </c>
    </row>
    <row r="932" spans="1:10">
      <c r="A932" s="8">
        <v>44866</v>
      </c>
      <c r="B932" t="s">
        <v>791</v>
      </c>
      <c r="C932">
        <v>1</v>
      </c>
      <c r="D932" s="3">
        <v>6.29</v>
      </c>
      <c r="E932" s="3">
        <f t="shared" si="23"/>
        <v>6.29</v>
      </c>
      <c r="F932" t="s">
        <v>162</v>
      </c>
      <c r="G932" t="s">
        <v>787</v>
      </c>
      <c r="H932" t="s">
        <v>173</v>
      </c>
      <c r="I932" s="2" t="str">
        <f>_xlfn.XLOOKUP(H932,'Reference table'!$A$2:$A$87,'Reference table'!$B$2:$B$87)</f>
        <v>Household</v>
      </c>
      <c r="J932" t="s">
        <v>24</v>
      </c>
    </row>
    <row r="933" spans="1:10">
      <c r="A933" s="8">
        <v>44866</v>
      </c>
      <c r="B933" t="s">
        <v>792</v>
      </c>
      <c r="C933">
        <v>1</v>
      </c>
      <c r="D933" s="3">
        <v>3.89</v>
      </c>
      <c r="E933" s="3">
        <f t="shared" si="23"/>
        <v>3.89</v>
      </c>
      <c r="F933" t="s">
        <v>162</v>
      </c>
      <c r="G933" t="s">
        <v>787</v>
      </c>
      <c r="H933" t="s">
        <v>49</v>
      </c>
      <c r="I933" s="2" t="str">
        <f>_xlfn.XLOOKUP(H933,'Reference table'!$A$2:$A$87,'Reference table'!$B$2:$B$87)</f>
        <v>Grocery</v>
      </c>
      <c r="J933" t="s">
        <v>24</v>
      </c>
    </row>
    <row r="934" spans="1:10">
      <c r="A934" s="8">
        <v>44866</v>
      </c>
      <c r="B934" t="s">
        <v>793</v>
      </c>
      <c r="C934">
        <v>1</v>
      </c>
      <c r="D934" s="3">
        <v>15.49</v>
      </c>
      <c r="E934" s="3">
        <f t="shared" si="23"/>
        <v>15.49</v>
      </c>
      <c r="F934" t="s">
        <v>162</v>
      </c>
      <c r="G934" t="s">
        <v>787</v>
      </c>
      <c r="H934" t="s">
        <v>281</v>
      </c>
      <c r="I934" s="2" t="str">
        <f>_xlfn.XLOOKUP(H934,'Reference table'!$A$2:$A$87,'Reference table'!$B$2:$B$87)</f>
        <v>Personal Care</v>
      </c>
      <c r="J934" t="s">
        <v>24</v>
      </c>
    </row>
    <row r="935" spans="1:10">
      <c r="A935" s="8">
        <v>44866</v>
      </c>
      <c r="B935" t="s">
        <v>774</v>
      </c>
      <c r="C935">
        <v>1</v>
      </c>
      <c r="D935" s="3">
        <v>5.65</v>
      </c>
      <c r="E935" s="3">
        <f t="shared" si="23"/>
        <v>5.65</v>
      </c>
      <c r="F935" t="s">
        <v>162</v>
      </c>
      <c r="G935" t="s">
        <v>787</v>
      </c>
      <c r="H935" t="s">
        <v>52</v>
      </c>
      <c r="I935" s="2" t="str">
        <f>_xlfn.XLOOKUP(H935,'Reference table'!$A$2:$A$87,'Reference table'!$B$2:$B$87)</f>
        <v>Grocery</v>
      </c>
      <c r="J935" t="s">
        <v>24</v>
      </c>
    </row>
    <row r="936" spans="1:10">
      <c r="A936" s="8">
        <v>44866</v>
      </c>
      <c r="B936" t="s">
        <v>23</v>
      </c>
      <c r="C936">
        <v>1</v>
      </c>
      <c r="D936" s="3">
        <v>1.65</v>
      </c>
      <c r="E936" s="3">
        <f t="shared" ref="E936:E939" si="24">D936*C936</f>
        <v>1.65</v>
      </c>
      <c r="F936" t="s">
        <v>162</v>
      </c>
      <c r="G936" t="s">
        <v>522</v>
      </c>
      <c r="H936" t="s">
        <v>23</v>
      </c>
      <c r="I936" s="2" t="str">
        <f>_xlfn.XLOOKUP(H936,'Reference table'!$A$2:$A$87,'Reference table'!$B$2:$B$87)</f>
        <v>Transportation</v>
      </c>
      <c r="J936" t="s">
        <v>24</v>
      </c>
    </row>
    <row r="937" spans="1:10">
      <c r="A937" s="8">
        <v>44866</v>
      </c>
      <c r="B937" t="s">
        <v>23</v>
      </c>
      <c r="C937">
        <v>1</v>
      </c>
      <c r="D937" s="3">
        <v>1.65</v>
      </c>
      <c r="E937" s="3">
        <f t="shared" si="24"/>
        <v>1.65</v>
      </c>
      <c r="F937" t="s">
        <v>162</v>
      </c>
      <c r="G937" t="s">
        <v>522</v>
      </c>
      <c r="H937" t="s">
        <v>23</v>
      </c>
      <c r="I937" s="2" t="str">
        <f>_xlfn.XLOOKUP(H937,'Reference table'!$A$2:$A$87,'Reference table'!$B$2:$B$87)</f>
        <v>Transportation</v>
      </c>
      <c r="J937" t="s">
        <v>25</v>
      </c>
    </row>
    <row r="938" spans="1:10">
      <c r="A938" s="8">
        <v>44866</v>
      </c>
      <c r="B938" t="s">
        <v>697</v>
      </c>
      <c r="C938">
        <v>1</v>
      </c>
      <c r="D938" s="3">
        <v>2.85</v>
      </c>
      <c r="E938" s="3">
        <f t="shared" si="24"/>
        <v>2.85</v>
      </c>
      <c r="F938" t="s">
        <v>162</v>
      </c>
      <c r="G938" t="s">
        <v>803</v>
      </c>
      <c r="H938" t="s">
        <v>273</v>
      </c>
      <c r="I938" s="2" t="str">
        <f>_xlfn.XLOOKUP(H938,'Reference table'!$A$2:$A$87,'Reference table'!$B$2:$B$87)</f>
        <v>Dinning</v>
      </c>
      <c r="J938" t="s">
        <v>25</v>
      </c>
    </row>
    <row r="939" spans="1:10">
      <c r="A939" s="8">
        <v>44866</v>
      </c>
      <c r="B939" t="s">
        <v>951</v>
      </c>
      <c r="C939">
        <v>1</v>
      </c>
      <c r="D939" s="3">
        <v>9.5</v>
      </c>
      <c r="E939" s="3">
        <f t="shared" si="24"/>
        <v>9.5</v>
      </c>
      <c r="F939" t="s">
        <v>162</v>
      </c>
      <c r="G939" t="s">
        <v>951</v>
      </c>
      <c r="H939" t="s">
        <v>951</v>
      </c>
      <c r="I939" s="2" t="str">
        <f>_xlfn.XLOOKUP(H939,'Reference table'!$A$2:$A$87,'Reference table'!$B$2:$B$87)</f>
        <v>Subscription</v>
      </c>
      <c r="J939" t="s">
        <v>25</v>
      </c>
    </row>
    <row r="940" spans="1:10">
      <c r="A940" s="8">
        <v>44867</v>
      </c>
      <c r="B940" t="s">
        <v>988</v>
      </c>
      <c r="C940">
        <v>1</v>
      </c>
      <c r="D940" s="10">
        <f>Rent!$F$14</f>
        <v>616.66666666666663</v>
      </c>
      <c r="E940" s="9">
        <f>C940*D940</f>
        <v>616.66666666666663</v>
      </c>
      <c r="F940" s="2" t="s">
        <v>162</v>
      </c>
      <c r="G940" t="s">
        <v>38</v>
      </c>
      <c r="H940" t="s">
        <v>98</v>
      </c>
      <c r="I940" s="2" t="str">
        <f>_xlfn.XLOOKUP(H940,'Reference table'!$A$2:$A$87,'Reference table'!$B$2:$B$87)</f>
        <v>Rental</v>
      </c>
      <c r="J940" t="s">
        <v>25</v>
      </c>
    </row>
    <row r="941" spans="1:10">
      <c r="A941" s="8">
        <v>44867</v>
      </c>
      <c r="B941" t="s">
        <v>988</v>
      </c>
      <c r="C941">
        <v>1</v>
      </c>
      <c r="D941" s="10">
        <f>Rent!$F$15</f>
        <v>783.33333333333337</v>
      </c>
      <c r="E941" s="9">
        <f>C941*D941</f>
        <v>783.33333333333337</v>
      </c>
      <c r="F941" s="2" t="s">
        <v>162</v>
      </c>
      <c r="G941" t="s">
        <v>38</v>
      </c>
      <c r="H941" t="s">
        <v>98</v>
      </c>
      <c r="I941" s="2" t="str">
        <f>_xlfn.XLOOKUP(H941,'Reference table'!$A$2:$A$87,'Reference table'!$B$2:$B$87)</f>
        <v>Rental</v>
      </c>
      <c r="J941" t="s">
        <v>24</v>
      </c>
    </row>
    <row r="942" spans="1:10">
      <c r="A942" s="8">
        <v>44868</v>
      </c>
      <c r="B942" t="s">
        <v>368</v>
      </c>
      <c r="C942">
        <v>1</v>
      </c>
      <c r="D942" s="3">
        <v>0.6</v>
      </c>
      <c r="E942" s="3">
        <f t="shared" ref="E942:E1005" si="25">D942*C942</f>
        <v>0.6</v>
      </c>
      <c r="F942" t="s">
        <v>162</v>
      </c>
      <c r="G942" t="s">
        <v>36</v>
      </c>
      <c r="H942" t="s">
        <v>53</v>
      </c>
      <c r="I942" s="2" t="str">
        <f>_xlfn.XLOOKUP(H942,'Reference table'!$A$2:$A$87,'Reference table'!$B$2:$B$87)</f>
        <v>Grocery</v>
      </c>
      <c r="J942" t="s">
        <v>24</v>
      </c>
    </row>
    <row r="943" spans="1:10">
      <c r="A943" s="8">
        <v>44868</v>
      </c>
      <c r="B943" t="s">
        <v>86</v>
      </c>
      <c r="C943">
        <v>1</v>
      </c>
      <c r="D943" s="3">
        <v>0.5</v>
      </c>
      <c r="E943" s="3">
        <f t="shared" si="25"/>
        <v>0.5</v>
      </c>
      <c r="F943" t="s">
        <v>162</v>
      </c>
      <c r="G943" t="s">
        <v>36</v>
      </c>
      <c r="H943" t="s">
        <v>53</v>
      </c>
      <c r="I943" s="2" t="str">
        <f>_xlfn.XLOOKUP(H943,'Reference table'!$A$2:$A$87,'Reference table'!$B$2:$B$87)</f>
        <v>Grocery</v>
      </c>
      <c r="J943" t="s">
        <v>24</v>
      </c>
    </row>
    <row r="944" spans="1:10">
      <c r="A944" s="8">
        <v>44868</v>
      </c>
      <c r="B944" t="s">
        <v>70</v>
      </c>
      <c r="C944">
        <v>1</v>
      </c>
      <c r="D944" s="3">
        <v>1.75</v>
      </c>
      <c r="E944" s="3">
        <f t="shared" si="25"/>
        <v>1.75</v>
      </c>
      <c r="F944" t="s">
        <v>162</v>
      </c>
      <c r="G944" t="s">
        <v>36</v>
      </c>
      <c r="H944" t="s">
        <v>53</v>
      </c>
      <c r="I944" s="2" t="str">
        <f>_xlfn.XLOOKUP(H944,'Reference table'!$A$2:$A$87,'Reference table'!$B$2:$B$87)</f>
        <v>Grocery</v>
      </c>
      <c r="J944" t="s">
        <v>24</v>
      </c>
    </row>
    <row r="945" spans="1:12">
      <c r="A945" s="8">
        <v>44868</v>
      </c>
      <c r="B945" t="s">
        <v>757</v>
      </c>
      <c r="C945">
        <v>1</v>
      </c>
      <c r="D945" s="3">
        <v>1.1499999999999999</v>
      </c>
      <c r="E945" s="3">
        <f t="shared" si="25"/>
        <v>1.1499999999999999</v>
      </c>
      <c r="F945" t="s">
        <v>162</v>
      </c>
      <c r="G945" t="s">
        <v>36</v>
      </c>
      <c r="H945" t="s">
        <v>367</v>
      </c>
      <c r="I945" s="2" t="str">
        <f>_xlfn.XLOOKUP(H945,'Reference table'!$A$2:$A$87,'Reference table'!$B$2:$B$87)</f>
        <v>Grocery</v>
      </c>
      <c r="J945" t="s">
        <v>24</v>
      </c>
      <c r="K945" s="3"/>
    </row>
    <row r="946" spans="1:12">
      <c r="A946" s="8">
        <v>44868</v>
      </c>
      <c r="B946" t="s">
        <v>794</v>
      </c>
      <c r="C946">
        <v>1</v>
      </c>
      <c r="D946" s="3">
        <v>0.85</v>
      </c>
      <c r="E946" s="3">
        <f t="shared" si="25"/>
        <v>0.85</v>
      </c>
      <c r="F946" t="s">
        <v>162</v>
      </c>
      <c r="G946" t="s">
        <v>36</v>
      </c>
      <c r="H946" t="s">
        <v>367</v>
      </c>
      <c r="I946" s="2" t="str">
        <f>_xlfn.XLOOKUP(H946,'Reference table'!$A$2:$A$87,'Reference table'!$B$2:$B$87)</f>
        <v>Grocery</v>
      </c>
      <c r="J946" t="s">
        <v>24</v>
      </c>
    </row>
    <row r="947" spans="1:12">
      <c r="A947" s="8">
        <v>44868</v>
      </c>
      <c r="B947" t="s">
        <v>798</v>
      </c>
      <c r="C947">
        <v>1</v>
      </c>
      <c r="D947" s="3">
        <v>0.85</v>
      </c>
      <c r="E947" s="3">
        <f t="shared" si="25"/>
        <v>0.85</v>
      </c>
      <c r="F947" t="s">
        <v>162</v>
      </c>
      <c r="G947" t="s">
        <v>36</v>
      </c>
      <c r="H947" t="s">
        <v>216</v>
      </c>
      <c r="I947" s="2" t="str">
        <f>_xlfn.XLOOKUP(H947,'Reference table'!$A$2:$A$87,'Reference table'!$B$2:$B$87)</f>
        <v>Grocery</v>
      </c>
      <c r="J947" t="s">
        <v>24</v>
      </c>
    </row>
    <row r="948" spans="1:12">
      <c r="A948" s="8">
        <v>44868</v>
      </c>
      <c r="B948" t="s">
        <v>795</v>
      </c>
      <c r="C948">
        <v>1</v>
      </c>
      <c r="D948" s="3">
        <v>0.99</v>
      </c>
      <c r="E948" s="3">
        <f t="shared" si="25"/>
        <v>0.99</v>
      </c>
      <c r="F948" t="s">
        <v>162</v>
      </c>
      <c r="G948" t="s">
        <v>36</v>
      </c>
      <c r="H948" t="s">
        <v>216</v>
      </c>
      <c r="I948" s="2" t="str">
        <f>_xlfn.XLOOKUP(H948,'Reference table'!$A$2:$A$87,'Reference table'!$B$2:$B$87)</f>
        <v>Grocery</v>
      </c>
      <c r="J948" t="s">
        <v>24</v>
      </c>
    </row>
    <row r="949" spans="1:12">
      <c r="A949" s="8">
        <v>44868</v>
      </c>
      <c r="B949" t="s">
        <v>151</v>
      </c>
      <c r="C949">
        <v>1</v>
      </c>
      <c r="D949" s="3">
        <v>0.65</v>
      </c>
      <c r="E949" s="3">
        <f t="shared" si="25"/>
        <v>0.65</v>
      </c>
      <c r="F949" t="s">
        <v>162</v>
      </c>
      <c r="G949" t="s">
        <v>36</v>
      </c>
      <c r="H949" t="s">
        <v>51</v>
      </c>
      <c r="I949" s="2" t="str">
        <f>_xlfn.XLOOKUP(H949,'Reference table'!$A$2:$A$87,'Reference table'!$B$2:$B$87)</f>
        <v>Grocery</v>
      </c>
      <c r="J949" t="s">
        <v>24</v>
      </c>
    </row>
    <row r="950" spans="1:12">
      <c r="A950" s="8">
        <v>44868</v>
      </c>
      <c r="B950" t="s">
        <v>796</v>
      </c>
      <c r="C950">
        <v>1</v>
      </c>
      <c r="D950" s="3">
        <v>2.15</v>
      </c>
      <c r="E950" s="3">
        <f t="shared" si="25"/>
        <v>2.15</v>
      </c>
      <c r="F950" t="s">
        <v>162</v>
      </c>
      <c r="G950" t="s">
        <v>147</v>
      </c>
      <c r="H950" t="s">
        <v>45</v>
      </c>
      <c r="I950" s="2" t="str">
        <f>_xlfn.XLOOKUP(H950,'Reference table'!$A$2:$A$87,'Reference table'!$B$2:$B$87)</f>
        <v>Grocery</v>
      </c>
      <c r="J950" t="s">
        <v>24</v>
      </c>
    </row>
    <row r="951" spans="1:12">
      <c r="A951" s="8">
        <v>44868</v>
      </c>
      <c r="B951" t="s">
        <v>797</v>
      </c>
      <c r="C951">
        <v>1</v>
      </c>
      <c r="D951" s="3">
        <v>0.5</v>
      </c>
      <c r="E951" s="3">
        <f t="shared" si="25"/>
        <v>0.5</v>
      </c>
      <c r="F951" t="s">
        <v>162</v>
      </c>
      <c r="G951" t="s">
        <v>147</v>
      </c>
      <c r="H951" t="s">
        <v>141</v>
      </c>
      <c r="I951" s="2" t="str">
        <f>_xlfn.XLOOKUP(H951,'Reference table'!$A$2:$A$87,'Reference table'!$B$2:$B$87)</f>
        <v>Grocery</v>
      </c>
      <c r="J951" t="s">
        <v>24</v>
      </c>
    </row>
    <row r="952" spans="1:12">
      <c r="A952" s="8">
        <v>44869</v>
      </c>
      <c r="B952" t="s">
        <v>799</v>
      </c>
      <c r="C952">
        <v>2</v>
      </c>
      <c r="D952" s="3">
        <v>1</v>
      </c>
      <c r="E952" s="3">
        <f t="shared" si="25"/>
        <v>2</v>
      </c>
      <c r="F952" t="s">
        <v>162</v>
      </c>
      <c r="G952" t="s">
        <v>200</v>
      </c>
      <c r="H952" t="s">
        <v>115</v>
      </c>
      <c r="I952" s="2" t="str">
        <f>_xlfn.XLOOKUP(H952,'Reference table'!$A$2:$A$87,'Reference table'!$B$2:$B$87)</f>
        <v>Grocery</v>
      </c>
      <c r="J952" t="s">
        <v>24</v>
      </c>
    </row>
    <row r="953" spans="1:12">
      <c r="A953" s="8">
        <v>44869</v>
      </c>
      <c r="B953" t="s">
        <v>800</v>
      </c>
      <c r="C953">
        <v>1</v>
      </c>
      <c r="D953" s="3">
        <v>0.75</v>
      </c>
      <c r="E953" s="3">
        <f t="shared" si="25"/>
        <v>0.75</v>
      </c>
      <c r="F953" t="s">
        <v>162</v>
      </c>
      <c r="G953" t="s">
        <v>36</v>
      </c>
      <c r="H953" t="s">
        <v>219</v>
      </c>
      <c r="I953" s="2" t="str">
        <f>_xlfn.XLOOKUP(H953,'Reference table'!$A$2:$A$87,'Reference table'!$B$2:$B$87)</f>
        <v>Grocery</v>
      </c>
      <c r="J953" t="s">
        <v>24</v>
      </c>
    </row>
    <row r="954" spans="1:12">
      <c r="A954" s="8">
        <v>44869</v>
      </c>
      <c r="B954" t="s">
        <v>86</v>
      </c>
      <c r="C954">
        <v>1</v>
      </c>
      <c r="D954" s="3">
        <v>0.5</v>
      </c>
      <c r="E954" s="3">
        <f t="shared" si="25"/>
        <v>0.5</v>
      </c>
      <c r="F954" t="s">
        <v>162</v>
      </c>
      <c r="G954" t="s">
        <v>36</v>
      </c>
      <c r="H954" t="s">
        <v>53</v>
      </c>
      <c r="I954" s="2" t="str">
        <f>_xlfn.XLOOKUP(H954,'Reference table'!$A$2:$A$87,'Reference table'!$B$2:$B$87)</f>
        <v>Grocery</v>
      </c>
      <c r="J954" t="s">
        <v>24</v>
      </c>
    </row>
    <row r="955" spans="1:12">
      <c r="A955" s="8">
        <v>44869</v>
      </c>
      <c r="B955" t="s">
        <v>801</v>
      </c>
      <c r="C955">
        <v>1</v>
      </c>
      <c r="D955" s="3">
        <v>1.25</v>
      </c>
      <c r="E955" s="3">
        <f t="shared" si="25"/>
        <v>1.25</v>
      </c>
      <c r="F955" t="s">
        <v>162</v>
      </c>
      <c r="G955" t="s">
        <v>36</v>
      </c>
      <c r="H955" t="s">
        <v>173</v>
      </c>
      <c r="I955" s="2" t="str">
        <f>_xlfn.XLOOKUP(H955,'Reference table'!$A$2:$A$87,'Reference table'!$B$2:$B$87)</f>
        <v>Household</v>
      </c>
      <c r="J955" t="s">
        <v>24</v>
      </c>
    </row>
    <row r="956" spans="1:12">
      <c r="A956" s="8">
        <v>44869</v>
      </c>
      <c r="B956" t="s">
        <v>802</v>
      </c>
      <c r="C956">
        <v>1</v>
      </c>
      <c r="D956" s="3">
        <v>3</v>
      </c>
      <c r="E956" s="3">
        <f t="shared" si="25"/>
        <v>3</v>
      </c>
      <c r="F956" t="s">
        <v>162</v>
      </c>
      <c r="G956" t="s">
        <v>36</v>
      </c>
      <c r="H956" t="s">
        <v>173</v>
      </c>
      <c r="I956" s="2" t="str">
        <f>_xlfn.XLOOKUP(H956,'Reference table'!$A$2:$A$87,'Reference table'!$B$2:$B$87)</f>
        <v>Household</v>
      </c>
      <c r="J956" t="s">
        <v>24</v>
      </c>
    </row>
    <row r="957" spans="1:12">
      <c r="A957" s="8">
        <v>44869</v>
      </c>
      <c r="B957" t="s">
        <v>825</v>
      </c>
      <c r="C957">
        <v>1</v>
      </c>
      <c r="D957" s="3">
        <f xml:space="preserve"> 1.5 * $K$957/$L$957</f>
        <v>0.19186046511627911</v>
      </c>
      <c r="E957" s="3">
        <f t="shared" si="25"/>
        <v>0.19186046511627911</v>
      </c>
      <c r="F957" t="s">
        <v>162</v>
      </c>
      <c r="G957" t="s">
        <v>823</v>
      </c>
      <c r="H957" t="s">
        <v>50</v>
      </c>
      <c r="I957" s="2" t="str">
        <f>_xlfn.XLOOKUP(H957,'Reference table'!$A$2:$A$87,'Reference table'!$B$2:$B$87)</f>
        <v>Grocery</v>
      </c>
      <c r="J957" t="s">
        <v>25</v>
      </c>
      <c r="K957">
        <v>2.2000000000000002</v>
      </c>
      <c r="L957">
        <v>17.2</v>
      </c>
    </row>
    <row r="958" spans="1:12">
      <c r="A958" s="8">
        <v>44869</v>
      </c>
      <c r="B958" t="s">
        <v>824</v>
      </c>
      <c r="C958">
        <v>1</v>
      </c>
      <c r="D958" s="3">
        <f xml:space="preserve"> 1* $K$957/$L$957</f>
        <v>0.12790697674418605</v>
      </c>
      <c r="E958" s="3">
        <f t="shared" si="25"/>
        <v>0.12790697674418605</v>
      </c>
      <c r="F958" t="s">
        <v>162</v>
      </c>
      <c r="G958" t="s">
        <v>823</v>
      </c>
      <c r="H958" t="s">
        <v>50</v>
      </c>
      <c r="I958" s="2" t="str">
        <f>_xlfn.XLOOKUP(H958,'Reference table'!$A$2:$A$87,'Reference table'!$B$2:$B$87)</f>
        <v>Grocery</v>
      </c>
      <c r="J958" t="s">
        <v>25</v>
      </c>
    </row>
    <row r="959" spans="1:12">
      <c r="A959" s="8">
        <v>44869</v>
      </c>
      <c r="B959" t="s">
        <v>826</v>
      </c>
      <c r="C959">
        <v>1</v>
      </c>
      <c r="D959" s="3">
        <f>2.25* $K$957/$L$957</f>
        <v>0.28779069767441862</v>
      </c>
      <c r="E959" s="3">
        <f t="shared" si="25"/>
        <v>0.28779069767441862</v>
      </c>
      <c r="F959" t="s">
        <v>162</v>
      </c>
      <c r="G959" t="s">
        <v>823</v>
      </c>
      <c r="H959" t="s">
        <v>115</v>
      </c>
      <c r="I959" s="2" t="str">
        <f>_xlfn.XLOOKUP(H959,'Reference table'!$A$2:$A$87,'Reference table'!$B$2:$B$87)</f>
        <v>Grocery</v>
      </c>
      <c r="J959" t="s">
        <v>25</v>
      </c>
    </row>
    <row r="960" spans="1:12">
      <c r="A960" s="8">
        <v>44869</v>
      </c>
      <c r="B960" t="s">
        <v>827</v>
      </c>
      <c r="C960">
        <v>1</v>
      </c>
      <c r="D960" s="3">
        <f>2.45* $K$957/$L$957</f>
        <v>0.31337209302325586</v>
      </c>
      <c r="E960" s="3">
        <f t="shared" si="25"/>
        <v>0.31337209302325586</v>
      </c>
      <c r="F960" t="s">
        <v>162</v>
      </c>
      <c r="G960" t="s">
        <v>823</v>
      </c>
      <c r="H960" t="s">
        <v>216</v>
      </c>
      <c r="I960" s="2" t="str">
        <f>_xlfn.XLOOKUP(H960,'Reference table'!$A$2:$A$87,'Reference table'!$B$2:$B$87)</f>
        <v>Grocery</v>
      </c>
      <c r="J960" t="s">
        <v>25</v>
      </c>
    </row>
    <row r="961" spans="1:12">
      <c r="A961" s="8">
        <v>44869</v>
      </c>
      <c r="B961" t="s">
        <v>828</v>
      </c>
      <c r="C961">
        <v>1</v>
      </c>
      <c r="D961" s="3">
        <f>2.65* $K$957/$L$957</f>
        <v>0.33895348837209305</v>
      </c>
      <c r="E961" s="3">
        <f t="shared" si="25"/>
        <v>0.33895348837209305</v>
      </c>
      <c r="F961" t="s">
        <v>162</v>
      </c>
      <c r="G961" t="s">
        <v>823</v>
      </c>
      <c r="H961" t="s">
        <v>216</v>
      </c>
      <c r="I961" s="2" t="str">
        <f>_xlfn.XLOOKUP(H961,'Reference table'!$A$2:$A$87,'Reference table'!$B$2:$B$87)</f>
        <v>Grocery</v>
      </c>
      <c r="J961" t="s">
        <v>25</v>
      </c>
    </row>
    <row r="962" spans="1:12">
      <c r="A962" s="8">
        <v>44869</v>
      </c>
      <c r="B962" t="s">
        <v>829</v>
      </c>
      <c r="C962">
        <v>1</v>
      </c>
      <c r="D962" s="3">
        <f>2.25* $K$957/$L$957</f>
        <v>0.28779069767441862</v>
      </c>
      <c r="E962" s="3">
        <f t="shared" si="25"/>
        <v>0.28779069767441862</v>
      </c>
      <c r="F962" t="s">
        <v>162</v>
      </c>
      <c r="G962" t="s">
        <v>823</v>
      </c>
      <c r="H962" t="s">
        <v>281</v>
      </c>
      <c r="I962" s="2" t="str">
        <f>_xlfn.XLOOKUP(H962,'Reference table'!$A$2:$A$87,'Reference table'!$B$2:$B$87)</f>
        <v>Personal Care</v>
      </c>
      <c r="J962" t="s">
        <v>25</v>
      </c>
    </row>
    <row r="963" spans="1:12">
      <c r="A963" s="8">
        <v>44869</v>
      </c>
      <c r="B963" t="s">
        <v>830</v>
      </c>
      <c r="C963">
        <v>1</v>
      </c>
      <c r="D963" s="3">
        <f>1.75* $K$957/$L$957</f>
        <v>0.22383720930232562</v>
      </c>
      <c r="E963" s="3">
        <f t="shared" si="25"/>
        <v>0.22383720930232562</v>
      </c>
      <c r="F963" t="s">
        <v>162</v>
      </c>
      <c r="G963" t="s">
        <v>823</v>
      </c>
      <c r="H963" t="s">
        <v>50</v>
      </c>
      <c r="I963" s="2" t="str">
        <f>_xlfn.XLOOKUP(H963,'Reference table'!$A$2:$A$87,'Reference table'!$B$2:$B$87)</f>
        <v>Grocery</v>
      </c>
      <c r="J963" t="s">
        <v>25</v>
      </c>
    </row>
    <row r="964" spans="1:12">
      <c r="A964" s="8">
        <v>44869</v>
      </c>
      <c r="B964" t="s">
        <v>831</v>
      </c>
      <c r="C964">
        <v>1</v>
      </c>
      <c r="D964" s="3">
        <f>1.4* $K$957/$L$957</f>
        <v>0.17906976744186048</v>
      </c>
      <c r="E964" s="3">
        <f t="shared" si="25"/>
        <v>0.17906976744186048</v>
      </c>
      <c r="F964" t="s">
        <v>162</v>
      </c>
      <c r="G964" t="s">
        <v>823</v>
      </c>
      <c r="H964" t="s">
        <v>50</v>
      </c>
      <c r="I964" s="2" t="str">
        <f>_xlfn.XLOOKUP(H964,'Reference table'!$A$2:$A$87,'Reference table'!$B$2:$B$87)</f>
        <v>Grocery</v>
      </c>
      <c r="J964" t="s">
        <v>25</v>
      </c>
    </row>
    <row r="965" spans="1:12">
      <c r="A965" s="8">
        <v>44869</v>
      </c>
      <c r="B965" t="s">
        <v>832</v>
      </c>
      <c r="C965">
        <v>1</v>
      </c>
      <c r="D965" s="3">
        <f>1.95* $K$957/$L$957</f>
        <v>0.24941860465116281</v>
      </c>
      <c r="E965" s="3">
        <f t="shared" si="25"/>
        <v>0.24941860465116281</v>
      </c>
      <c r="F965" t="s">
        <v>162</v>
      </c>
      <c r="G965" t="s">
        <v>823</v>
      </c>
      <c r="H965" t="s">
        <v>50</v>
      </c>
      <c r="I965" s="2" t="str">
        <f>_xlfn.XLOOKUP(H965,'Reference table'!$A$2:$A$87,'Reference table'!$B$2:$B$87)</f>
        <v>Grocery</v>
      </c>
      <c r="J965" t="s">
        <v>25</v>
      </c>
      <c r="L965" s="3"/>
    </row>
    <row r="966" spans="1:12">
      <c r="A966" s="8">
        <v>44870</v>
      </c>
      <c r="B966" t="s">
        <v>804</v>
      </c>
      <c r="C966">
        <v>1</v>
      </c>
      <c r="D966" s="3">
        <v>0.64</v>
      </c>
      <c r="E966" s="3">
        <f t="shared" si="25"/>
        <v>0.64</v>
      </c>
      <c r="F966" t="s">
        <v>162</v>
      </c>
      <c r="G966" t="s">
        <v>456</v>
      </c>
      <c r="H966" t="s">
        <v>525</v>
      </c>
      <c r="I966" s="2" t="str">
        <f>_xlfn.XLOOKUP(H966,'Reference table'!$A$2:$A$87,'Reference table'!$B$2:$B$87)</f>
        <v>Household</v>
      </c>
      <c r="J966" t="s">
        <v>25</v>
      </c>
    </row>
    <row r="967" spans="1:12">
      <c r="A967" s="8">
        <v>44870</v>
      </c>
      <c r="B967" t="s">
        <v>805</v>
      </c>
      <c r="C967">
        <v>1</v>
      </c>
      <c r="D967" s="3">
        <v>1.49</v>
      </c>
      <c r="E967" s="3">
        <f t="shared" si="25"/>
        <v>1.49</v>
      </c>
      <c r="F967" t="s">
        <v>162</v>
      </c>
      <c r="G967" t="s">
        <v>456</v>
      </c>
      <c r="H967" t="s">
        <v>466</v>
      </c>
      <c r="I967" s="2" t="str">
        <f>_xlfn.XLOOKUP(H967,'Reference table'!$A$2:$A$87,'Reference table'!$B$2:$B$87)</f>
        <v>Household</v>
      </c>
      <c r="J967" t="s">
        <v>25</v>
      </c>
    </row>
    <row r="968" spans="1:12">
      <c r="A968" s="8">
        <v>44870</v>
      </c>
      <c r="B968" t="s">
        <v>806</v>
      </c>
      <c r="C968">
        <v>1</v>
      </c>
      <c r="D968" s="3">
        <v>1.07</v>
      </c>
      <c r="E968" s="3">
        <f t="shared" si="25"/>
        <v>1.07</v>
      </c>
      <c r="F968" t="s">
        <v>162</v>
      </c>
      <c r="G968" t="s">
        <v>456</v>
      </c>
      <c r="H968" t="s">
        <v>466</v>
      </c>
      <c r="I968" s="2" t="str">
        <f>_xlfn.XLOOKUP(H968,'Reference table'!$A$2:$A$87,'Reference table'!$B$2:$B$87)</f>
        <v>Household</v>
      </c>
      <c r="J968" t="s">
        <v>25</v>
      </c>
    </row>
    <row r="969" spans="1:12">
      <c r="A969" s="8">
        <v>44870</v>
      </c>
      <c r="B969" t="s">
        <v>807</v>
      </c>
      <c r="C969">
        <v>1</v>
      </c>
      <c r="D969" s="3">
        <v>2.13</v>
      </c>
      <c r="E969" s="3">
        <f t="shared" si="25"/>
        <v>2.13</v>
      </c>
      <c r="F969" t="s">
        <v>162</v>
      </c>
      <c r="G969" t="s">
        <v>456</v>
      </c>
      <c r="H969" t="s">
        <v>226</v>
      </c>
      <c r="I969" s="2" t="str">
        <f>_xlfn.XLOOKUP(H969,'Reference table'!$A$2:$A$87,'Reference table'!$B$2:$B$87)</f>
        <v>Household</v>
      </c>
      <c r="J969" t="s">
        <v>25</v>
      </c>
    </row>
    <row r="970" spans="1:12">
      <c r="A970" s="8">
        <v>44870</v>
      </c>
      <c r="B970" t="s">
        <v>808</v>
      </c>
      <c r="C970">
        <v>1</v>
      </c>
      <c r="D970" s="3">
        <v>4.66</v>
      </c>
      <c r="E970" s="3">
        <f t="shared" si="25"/>
        <v>4.66</v>
      </c>
      <c r="F970" t="s">
        <v>162</v>
      </c>
      <c r="G970" t="s">
        <v>456</v>
      </c>
      <c r="H970" t="s">
        <v>173</v>
      </c>
      <c r="I970" s="2" t="str">
        <f>_xlfn.XLOOKUP(H970,'Reference table'!$A$2:$A$87,'Reference table'!$B$2:$B$87)</f>
        <v>Household</v>
      </c>
      <c r="J970" t="s">
        <v>25</v>
      </c>
    </row>
    <row r="971" spans="1:12">
      <c r="A971" s="8">
        <v>44870</v>
      </c>
      <c r="B971" t="s">
        <v>809</v>
      </c>
      <c r="C971">
        <v>1</v>
      </c>
      <c r="D971" s="3">
        <v>0.86</v>
      </c>
      <c r="E971" s="3">
        <f t="shared" si="25"/>
        <v>0.86</v>
      </c>
      <c r="F971" t="s">
        <v>162</v>
      </c>
      <c r="G971" t="s">
        <v>456</v>
      </c>
      <c r="H971" t="s">
        <v>173</v>
      </c>
      <c r="I971" s="2" t="str">
        <f>_xlfn.XLOOKUP(H971,'Reference table'!$A$2:$A$87,'Reference table'!$B$2:$B$87)</f>
        <v>Household</v>
      </c>
      <c r="J971" t="s">
        <v>25</v>
      </c>
    </row>
    <row r="972" spans="1:12">
      <c r="A972" s="8">
        <v>44870</v>
      </c>
      <c r="B972" t="s">
        <v>810</v>
      </c>
      <c r="C972">
        <v>1</v>
      </c>
      <c r="D972" s="3">
        <v>2.5499999999999998</v>
      </c>
      <c r="E972" s="3">
        <f t="shared" si="25"/>
        <v>2.5499999999999998</v>
      </c>
      <c r="F972" t="s">
        <v>162</v>
      </c>
      <c r="G972" t="s">
        <v>33</v>
      </c>
      <c r="H972" t="s">
        <v>226</v>
      </c>
      <c r="I972" s="2" t="str">
        <f>_xlfn.XLOOKUP(H972,'Reference table'!$A$2:$A$87,'Reference table'!$B$2:$B$87)</f>
        <v>Household</v>
      </c>
      <c r="J972" t="s">
        <v>25</v>
      </c>
    </row>
    <row r="973" spans="1:12">
      <c r="A973" s="8">
        <v>44870</v>
      </c>
      <c r="B973" t="s">
        <v>811</v>
      </c>
      <c r="C973">
        <v>1</v>
      </c>
      <c r="D973" s="3">
        <v>8.5</v>
      </c>
      <c r="E973" s="3">
        <f t="shared" si="25"/>
        <v>8.5</v>
      </c>
      <c r="F973" t="s">
        <v>162</v>
      </c>
      <c r="G973" t="s">
        <v>33</v>
      </c>
      <c r="H973" t="s">
        <v>466</v>
      </c>
      <c r="I973" s="2" t="str">
        <f>_xlfn.XLOOKUP(H973,'Reference table'!$A$2:$A$87,'Reference table'!$B$2:$B$87)</f>
        <v>Household</v>
      </c>
      <c r="J973" t="s">
        <v>25</v>
      </c>
    </row>
    <row r="974" spans="1:12">
      <c r="A974" s="8">
        <v>44870</v>
      </c>
      <c r="B974" t="s">
        <v>812</v>
      </c>
      <c r="C974">
        <v>1</v>
      </c>
      <c r="D974" s="3">
        <v>15.3</v>
      </c>
      <c r="E974" s="3">
        <f t="shared" si="25"/>
        <v>15.3</v>
      </c>
      <c r="F974" t="s">
        <v>162</v>
      </c>
      <c r="G974" t="s">
        <v>33</v>
      </c>
      <c r="H974" t="s">
        <v>466</v>
      </c>
      <c r="I974" s="2" t="str">
        <f>_xlfn.XLOOKUP(H974,'Reference table'!$A$2:$A$87,'Reference table'!$B$2:$B$87)</f>
        <v>Household</v>
      </c>
      <c r="J974" t="s">
        <v>25</v>
      </c>
    </row>
    <row r="975" spans="1:12">
      <c r="A975" s="8">
        <v>44870</v>
      </c>
      <c r="B975" t="s">
        <v>813</v>
      </c>
      <c r="C975">
        <v>1</v>
      </c>
      <c r="D975" s="3">
        <v>3.4</v>
      </c>
      <c r="E975" s="3">
        <f t="shared" si="25"/>
        <v>3.4</v>
      </c>
      <c r="F975" t="s">
        <v>162</v>
      </c>
      <c r="G975" t="s">
        <v>33</v>
      </c>
      <c r="H975" t="s">
        <v>466</v>
      </c>
      <c r="I975" s="2" t="str">
        <f>_xlfn.XLOOKUP(H975,'Reference table'!$A$2:$A$87,'Reference table'!$B$2:$B$87)</f>
        <v>Household</v>
      </c>
      <c r="J975" t="s">
        <v>25</v>
      </c>
    </row>
    <row r="976" spans="1:12">
      <c r="A976" s="8">
        <v>44870</v>
      </c>
      <c r="B976" t="s">
        <v>425</v>
      </c>
      <c r="C976">
        <v>1</v>
      </c>
      <c r="D976" s="3">
        <v>28.41</v>
      </c>
      <c r="E976" s="3">
        <f t="shared" si="25"/>
        <v>28.41</v>
      </c>
      <c r="F976" t="s">
        <v>162</v>
      </c>
      <c r="G976" t="s">
        <v>814</v>
      </c>
      <c r="H976" t="s">
        <v>512</v>
      </c>
      <c r="I976" s="2" t="str">
        <f>_xlfn.XLOOKUP(H976,'Reference table'!$A$2:$A$87,'Reference table'!$B$2:$B$87)</f>
        <v>Dinning</v>
      </c>
      <c r="J976" t="s">
        <v>24</v>
      </c>
    </row>
    <row r="977" spans="1:10">
      <c r="A977" s="8">
        <v>44870</v>
      </c>
      <c r="B977" t="s">
        <v>815</v>
      </c>
      <c r="C977">
        <v>2</v>
      </c>
      <c r="D977" s="3">
        <v>10</v>
      </c>
      <c r="E977" s="3">
        <f t="shared" si="25"/>
        <v>20</v>
      </c>
      <c r="F977" t="s">
        <v>162</v>
      </c>
      <c r="G977" t="s">
        <v>164</v>
      </c>
      <c r="H977" t="s">
        <v>216</v>
      </c>
      <c r="I977" s="2" t="str">
        <f>_xlfn.XLOOKUP(H977,'Reference table'!$A$2:$A$87,'Reference table'!$B$2:$B$87)</f>
        <v>Grocery</v>
      </c>
      <c r="J977" t="s">
        <v>25</v>
      </c>
    </row>
    <row r="978" spans="1:10">
      <c r="A978" s="8">
        <v>44870</v>
      </c>
      <c r="B978" t="s">
        <v>575</v>
      </c>
      <c r="C978">
        <v>1</v>
      </c>
      <c r="D978" s="3">
        <v>8.5</v>
      </c>
      <c r="E978" s="3">
        <f t="shared" si="25"/>
        <v>8.5</v>
      </c>
      <c r="F978" t="s">
        <v>162</v>
      </c>
      <c r="G978" t="s">
        <v>164</v>
      </c>
      <c r="H978" t="s">
        <v>216</v>
      </c>
      <c r="I978" s="2" t="str">
        <f>_xlfn.XLOOKUP(H978,'Reference table'!$A$2:$A$87,'Reference table'!$B$2:$B$87)</f>
        <v>Grocery</v>
      </c>
      <c r="J978" t="s">
        <v>25</v>
      </c>
    </row>
    <row r="979" spans="1:10">
      <c r="A979" s="8">
        <v>44870</v>
      </c>
      <c r="B979" t="s">
        <v>835</v>
      </c>
      <c r="C979">
        <v>1</v>
      </c>
      <c r="D979" s="3">
        <v>2</v>
      </c>
      <c r="E979" s="3">
        <f t="shared" si="25"/>
        <v>2</v>
      </c>
      <c r="F979" t="s">
        <v>162</v>
      </c>
      <c r="G979" t="s">
        <v>164</v>
      </c>
      <c r="H979" t="s">
        <v>471</v>
      </c>
      <c r="I979" s="2" t="str">
        <f>_xlfn.XLOOKUP(H979,'Reference table'!$A$2:$A$87,'Reference table'!$B$2:$B$87)</f>
        <v>Personal Care</v>
      </c>
      <c r="J979" t="s">
        <v>25</v>
      </c>
    </row>
    <row r="980" spans="1:10">
      <c r="A980" s="8">
        <v>44870</v>
      </c>
      <c r="B980" t="s">
        <v>26</v>
      </c>
      <c r="C980">
        <v>1</v>
      </c>
      <c r="D980" s="3">
        <v>4.6500000000000004</v>
      </c>
      <c r="E980" s="3">
        <f t="shared" si="25"/>
        <v>4.6500000000000004</v>
      </c>
      <c r="F980" t="s">
        <v>162</v>
      </c>
      <c r="G980" t="s">
        <v>712</v>
      </c>
      <c r="H980" t="s">
        <v>273</v>
      </c>
      <c r="I980" s="2" t="str">
        <f>_xlfn.XLOOKUP(H980,'Reference table'!$A$2:$A$87,'Reference table'!$B$2:$B$87)</f>
        <v>Dinning</v>
      </c>
      <c r="J980" t="s">
        <v>25</v>
      </c>
    </row>
    <row r="981" spans="1:10">
      <c r="A981" s="8">
        <v>44870</v>
      </c>
      <c r="B981" t="s">
        <v>816</v>
      </c>
      <c r="C981">
        <v>2</v>
      </c>
      <c r="D981" s="3">
        <v>4.5</v>
      </c>
      <c r="E981" s="3">
        <f t="shared" si="25"/>
        <v>9</v>
      </c>
      <c r="F981" t="s">
        <v>162</v>
      </c>
      <c r="G981" t="s">
        <v>817</v>
      </c>
      <c r="H981" t="s">
        <v>273</v>
      </c>
      <c r="I981" s="2" t="str">
        <f>_xlfn.XLOOKUP(H981,'Reference table'!$A$2:$A$87,'Reference table'!$B$2:$B$87)</f>
        <v>Dinning</v>
      </c>
      <c r="J981" t="s">
        <v>25</v>
      </c>
    </row>
    <row r="982" spans="1:10">
      <c r="A982" s="8">
        <v>44870</v>
      </c>
      <c r="B982" t="s">
        <v>818</v>
      </c>
      <c r="C982">
        <v>4</v>
      </c>
      <c r="D982" s="3">
        <v>0.495</v>
      </c>
      <c r="E982" s="3">
        <f t="shared" si="25"/>
        <v>1.98</v>
      </c>
      <c r="F982" t="s">
        <v>162</v>
      </c>
      <c r="G982" t="s">
        <v>819</v>
      </c>
      <c r="H982" t="s">
        <v>115</v>
      </c>
      <c r="I982" s="2" t="str">
        <f>_xlfn.XLOOKUP(H982,'Reference table'!$A$2:$A$87,'Reference table'!$B$2:$B$87)</f>
        <v>Grocery</v>
      </c>
      <c r="J982" t="s">
        <v>25</v>
      </c>
    </row>
    <row r="983" spans="1:10">
      <c r="A983" s="8">
        <v>44870</v>
      </c>
      <c r="B983" t="s">
        <v>820</v>
      </c>
      <c r="C983">
        <v>1</v>
      </c>
      <c r="D983" s="3">
        <v>22.88</v>
      </c>
      <c r="E983" s="3">
        <f t="shared" si="25"/>
        <v>22.88</v>
      </c>
      <c r="F983" t="s">
        <v>162</v>
      </c>
      <c r="G983" t="s">
        <v>821</v>
      </c>
      <c r="H983" t="s">
        <v>113</v>
      </c>
      <c r="I983" s="2" t="str">
        <f>_xlfn.XLOOKUP(H983,'Reference table'!$A$2:$A$87,'Reference table'!$B$2:$B$87)</f>
        <v>Dinning</v>
      </c>
      <c r="J983" t="s">
        <v>25</v>
      </c>
    </row>
    <row r="984" spans="1:10">
      <c r="A984" s="8">
        <v>44870</v>
      </c>
      <c r="B984" t="s">
        <v>471</v>
      </c>
      <c r="C984">
        <v>1</v>
      </c>
      <c r="D984" s="3">
        <v>47.86</v>
      </c>
      <c r="E984" s="3">
        <f t="shared" si="25"/>
        <v>47.86</v>
      </c>
      <c r="F984" t="s">
        <v>162</v>
      </c>
      <c r="G984" t="s">
        <v>822</v>
      </c>
      <c r="H984" t="s">
        <v>471</v>
      </c>
      <c r="I984" s="2" t="str">
        <f>_xlfn.XLOOKUP(H984,'Reference table'!$A$2:$A$87,'Reference table'!$B$2:$B$87)</f>
        <v>Personal Care</v>
      </c>
      <c r="J984" t="s">
        <v>25</v>
      </c>
    </row>
    <row r="985" spans="1:10">
      <c r="A985" s="8">
        <v>44872</v>
      </c>
      <c r="B985" t="s">
        <v>833</v>
      </c>
      <c r="C985">
        <v>1</v>
      </c>
      <c r="D985" s="3">
        <v>69.349999999999994</v>
      </c>
      <c r="E985" s="3">
        <f t="shared" si="25"/>
        <v>69.349999999999994</v>
      </c>
      <c r="F985" t="s">
        <v>162</v>
      </c>
      <c r="G985" t="s">
        <v>834</v>
      </c>
      <c r="H985" t="s">
        <v>521</v>
      </c>
      <c r="I985" s="2" t="str">
        <f>_xlfn.XLOOKUP(H985,'Reference table'!$A$2:$A$87,'Reference table'!$B$2:$B$87)</f>
        <v>Utility</v>
      </c>
      <c r="J985" t="s">
        <v>25</v>
      </c>
    </row>
    <row r="986" spans="1:10">
      <c r="A986" s="8">
        <v>44874</v>
      </c>
      <c r="B986" t="s">
        <v>67</v>
      </c>
      <c r="C986">
        <v>1</v>
      </c>
      <c r="D986" s="3">
        <v>1.1499999999999999</v>
      </c>
      <c r="E986" s="3">
        <f t="shared" si="25"/>
        <v>1.1499999999999999</v>
      </c>
      <c r="F986" t="s">
        <v>285</v>
      </c>
      <c r="G986" t="s">
        <v>522</v>
      </c>
      <c r="H986" t="s">
        <v>67</v>
      </c>
      <c r="I986" s="2" t="str">
        <f>_xlfn.XLOOKUP(H986,'Reference table'!$A$2:$A$87,'Reference table'!$B$2:$B$87)</f>
        <v>Transportation</v>
      </c>
      <c r="J986" t="s">
        <v>24</v>
      </c>
    </row>
    <row r="987" spans="1:10">
      <c r="A987" s="8">
        <v>44874</v>
      </c>
      <c r="B987" t="s">
        <v>67</v>
      </c>
      <c r="C987">
        <v>1</v>
      </c>
      <c r="D987" s="3">
        <v>1.1499999999999999</v>
      </c>
      <c r="E987" s="3">
        <f t="shared" si="25"/>
        <v>1.1499999999999999</v>
      </c>
      <c r="F987" t="s">
        <v>285</v>
      </c>
      <c r="G987" t="s">
        <v>522</v>
      </c>
      <c r="H987" t="s">
        <v>67</v>
      </c>
      <c r="I987" s="2" t="str">
        <f>_xlfn.XLOOKUP(H987,'Reference table'!$A$2:$A$87,'Reference table'!$B$2:$B$87)</f>
        <v>Transportation</v>
      </c>
      <c r="J987" t="s">
        <v>25</v>
      </c>
    </row>
    <row r="988" spans="1:10">
      <c r="A988" s="8">
        <v>44874</v>
      </c>
      <c r="B988" t="s">
        <v>67</v>
      </c>
      <c r="C988">
        <v>1</v>
      </c>
      <c r="D988" s="3">
        <v>2</v>
      </c>
      <c r="E988" s="3">
        <f t="shared" si="25"/>
        <v>2</v>
      </c>
      <c r="F988" t="s">
        <v>285</v>
      </c>
      <c r="G988" t="s">
        <v>522</v>
      </c>
      <c r="H988" t="s">
        <v>67</v>
      </c>
      <c r="I988" s="2" t="str">
        <f>_xlfn.XLOOKUP(H988,'Reference table'!$A$2:$A$87,'Reference table'!$B$2:$B$87)</f>
        <v>Transportation</v>
      </c>
      <c r="J988" t="s">
        <v>25</v>
      </c>
    </row>
    <row r="989" spans="1:10">
      <c r="A989" s="8">
        <v>44874</v>
      </c>
      <c r="B989" t="s">
        <v>67</v>
      </c>
      <c r="C989">
        <v>1</v>
      </c>
      <c r="D989" s="3">
        <v>2</v>
      </c>
      <c r="E989" s="3">
        <f t="shared" si="25"/>
        <v>2</v>
      </c>
      <c r="F989" t="s">
        <v>285</v>
      </c>
      <c r="G989" t="s">
        <v>522</v>
      </c>
      <c r="H989" t="s">
        <v>67</v>
      </c>
      <c r="I989" s="2" t="str">
        <f>_xlfn.XLOOKUP(H989,'Reference table'!$A$2:$A$87,'Reference table'!$B$2:$B$87)</f>
        <v>Transportation</v>
      </c>
      <c r="J989" t="s">
        <v>24</v>
      </c>
    </row>
    <row r="990" spans="1:10">
      <c r="A990" s="8">
        <v>44874</v>
      </c>
      <c r="B990" t="s">
        <v>836</v>
      </c>
      <c r="C990">
        <v>2</v>
      </c>
      <c r="D990" s="3">
        <v>1.5</v>
      </c>
      <c r="E990" s="3">
        <f t="shared" si="25"/>
        <v>3</v>
      </c>
      <c r="F990" t="s">
        <v>162</v>
      </c>
      <c r="G990" t="s">
        <v>837</v>
      </c>
      <c r="H990" t="s">
        <v>50</v>
      </c>
      <c r="I990" s="2" t="str">
        <f>_xlfn.XLOOKUP(H990,'Reference table'!$A$2:$A$87,'Reference table'!$B$2:$B$87)</f>
        <v>Grocery</v>
      </c>
      <c r="J990" t="s">
        <v>25</v>
      </c>
    </row>
    <row r="991" spans="1:10">
      <c r="A991" s="8">
        <v>44874</v>
      </c>
      <c r="B991" t="s">
        <v>838</v>
      </c>
      <c r="C991">
        <v>1</v>
      </c>
      <c r="D991" s="3">
        <v>1.65</v>
      </c>
      <c r="E991" s="3">
        <f t="shared" si="25"/>
        <v>1.65</v>
      </c>
      <c r="F991" t="s">
        <v>162</v>
      </c>
      <c r="G991" t="s">
        <v>36</v>
      </c>
      <c r="H991" t="s">
        <v>45</v>
      </c>
      <c r="I991" s="2" t="str">
        <f>_xlfn.XLOOKUP(H991,'Reference table'!$A$2:$A$87,'Reference table'!$B$2:$B$87)</f>
        <v>Grocery</v>
      </c>
      <c r="J991" t="s">
        <v>25</v>
      </c>
    </row>
    <row r="992" spans="1:10">
      <c r="A992" s="8">
        <v>44874</v>
      </c>
      <c r="B992" t="s">
        <v>299</v>
      </c>
      <c r="C992">
        <v>1</v>
      </c>
      <c r="D992" s="3">
        <v>0.41</v>
      </c>
      <c r="E992" s="3">
        <f t="shared" si="25"/>
        <v>0.41</v>
      </c>
      <c r="F992" t="s">
        <v>162</v>
      </c>
      <c r="G992" t="s">
        <v>36</v>
      </c>
      <c r="H992" t="s">
        <v>509</v>
      </c>
      <c r="I992" s="2" t="str">
        <f>_xlfn.XLOOKUP(H992,'Reference table'!$A$2:$A$87,'Reference table'!$B$2:$B$87)</f>
        <v>Grocery</v>
      </c>
      <c r="J992" t="s">
        <v>25</v>
      </c>
    </row>
    <row r="993" spans="1:11">
      <c r="A993" s="8">
        <v>44874</v>
      </c>
      <c r="B993" t="s">
        <v>839</v>
      </c>
      <c r="C993">
        <v>1</v>
      </c>
      <c r="D993" s="3">
        <v>1.5</v>
      </c>
      <c r="E993" s="3">
        <f t="shared" si="25"/>
        <v>1.5</v>
      </c>
      <c r="F993" t="s">
        <v>162</v>
      </c>
      <c r="G993" t="s">
        <v>147</v>
      </c>
      <c r="H993" t="s">
        <v>45</v>
      </c>
      <c r="I993" s="2" t="str">
        <f>_xlfn.XLOOKUP(H993,'Reference table'!$A$2:$A$87,'Reference table'!$B$2:$B$87)</f>
        <v>Grocery</v>
      </c>
      <c r="J993" t="s">
        <v>25</v>
      </c>
    </row>
    <row r="994" spans="1:11">
      <c r="A994" s="8">
        <v>44874</v>
      </c>
      <c r="B994" t="s">
        <v>378</v>
      </c>
      <c r="C994">
        <v>1</v>
      </c>
      <c r="D994" s="3">
        <v>1</v>
      </c>
      <c r="E994" s="3">
        <f t="shared" si="25"/>
        <v>1</v>
      </c>
      <c r="F994" t="s">
        <v>162</v>
      </c>
      <c r="G994" t="s">
        <v>147</v>
      </c>
      <c r="H994" t="s">
        <v>45</v>
      </c>
      <c r="I994" s="2" t="str">
        <f>_xlfn.XLOOKUP(H994,'Reference table'!$A$2:$A$87,'Reference table'!$B$2:$B$87)</f>
        <v>Grocery</v>
      </c>
      <c r="J994" t="s">
        <v>25</v>
      </c>
    </row>
    <row r="995" spans="1:11">
      <c r="A995" s="8">
        <v>44874</v>
      </c>
      <c r="B995" t="s">
        <v>840</v>
      </c>
      <c r="C995">
        <v>1</v>
      </c>
      <c r="D995" s="3">
        <v>0.9</v>
      </c>
      <c r="E995" s="3">
        <f t="shared" si="25"/>
        <v>0.9</v>
      </c>
      <c r="F995" t="s">
        <v>162</v>
      </c>
      <c r="G995" t="s">
        <v>147</v>
      </c>
      <c r="H995" t="s">
        <v>51</v>
      </c>
      <c r="I995" s="2" t="str">
        <f>_xlfn.XLOOKUP(H995,'Reference table'!$A$2:$A$87,'Reference table'!$B$2:$B$87)</f>
        <v>Grocery</v>
      </c>
      <c r="J995" t="s">
        <v>25</v>
      </c>
    </row>
    <row r="996" spans="1:11">
      <c r="A996" s="8">
        <v>44874</v>
      </c>
      <c r="B996" t="s">
        <v>241</v>
      </c>
      <c r="C996">
        <v>1</v>
      </c>
      <c r="D996" s="3">
        <v>0.65</v>
      </c>
      <c r="E996" s="3">
        <f t="shared" si="25"/>
        <v>0.65</v>
      </c>
      <c r="F996" t="s">
        <v>162</v>
      </c>
      <c r="G996" t="s">
        <v>147</v>
      </c>
      <c r="H996" t="s">
        <v>115</v>
      </c>
      <c r="I996" s="2" t="str">
        <f>_xlfn.XLOOKUP(H996,'Reference table'!$A$2:$A$87,'Reference table'!$B$2:$B$87)</f>
        <v>Grocery</v>
      </c>
      <c r="J996" t="s">
        <v>25</v>
      </c>
      <c r="K996" s="3"/>
    </row>
    <row r="997" spans="1:11">
      <c r="A997" s="8">
        <v>44874</v>
      </c>
      <c r="B997" t="s">
        <v>329</v>
      </c>
      <c r="C997">
        <v>1</v>
      </c>
      <c r="D997" s="3">
        <v>1.49</v>
      </c>
      <c r="E997" s="3">
        <f t="shared" si="25"/>
        <v>1.49</v>
      </c>
      <c r="F997" t="s">
        <v>162</v>
      </c>
      <c r="G997" t="s">
        <v>321</v>
      </c>
      <c r="H997" t="s">
        <v>45</v>
      </c>
      <c r="I997" s="2" t="str">
        <f>_xlfn.XLOOKUP(H997,'Reference table'!$A$2:$A$87,'Reference table'!$B$2:$B$87)</f>
        <v>Grocery</v>
      </c>
      <c r="J997" t="s">
        <v>25</v>
      </c>
      <c r="K997" s="3"/>
    </row>
    <row r="998" spans="1:11">
      <c r="A998" s="8">
        <v>44874</v>
      </c>
      <c r="B998" t="s">
        <v>60</v>
      </c>
      <c r="C998">
        <v>1</v>
      </c>
      <c r="D998" s="3">
        <v>1.35</v>
      </c>
      <c r="E998" s="3">
        <f t="shared" si="25"/>
        <v>1.35</v>
      </c>
      <c r="F998" t="s">
        <v>162</v>
      </c>
      <c r="G998" t="s">
        <v>321</v>
      </c>
      <c r="H998" t="s">
        <v>50</v>
      </c>
      <c r="I998" s="2" t="str">
        <f>_xlfn.XLOOKUP(H998,'Reference table'!$A$2:$A$87,'Reference table'!$B$2:$B$87)</f>
        <v>Grocery</v>
      </c>
      <c r="J998" t="s">
        <v>25</v>
      </c>
      <c r="K998" s="3"/>
    </row>
    <row r="999" spans="1:11">
      <c r="A999" s="8">
        <v>44874</v>
      </c>
      <c r="B999" t="s">
        <v>332</v>
      </c>
      <c r="C999">
        <v>1</v>
      </c>
      <c r="D999" s="3">
        <v>1.1499999999999999</v>
      </c>
      <c r="E999" s="3">
        <f t="shared" si="25"/>
        <v>1.1499999999999999</v>
      </c>
      <c r="F999" t="s">
        <v>162</v>
      </c>
      <c r="G999" t="s">
        <v>321</v>
      </c>
      <c r="H999" t="s">
        <v>141</v>
      </c>
      <c r="I999" s="2" t="str">
        <f>_xlfn.XLOOKUP(H999,'Reference table'!$A$2:$A$87,'Reference table'!$B$2:$B$87)</f>
        <v>Grocery</v>
      </c>
      <c r="J999" t="s">
        <v>25</v>
      </c>
      <c r="K999" s="3"/>
    </row>
    <row r="1000" spans="1:11">
      <c r="A1000" s="8">
        <v>44874</v>
      </c>
      <c r="B1000" t="s">
        <v>854</v>
      </c>
      <c r="C1000">
        <v>1</v>
      </c>
      <c r="D1000" s="3">
        <v>0.89</v>
      </c>
      <c r="E1000" s="3">
        <f t="shared" si="25"/>
        <v>0.89</v>
      </c>
      <c r="F1000" t="s">
        <v>162</v>
      </c>
      <c r="G1000" t="s">
        <v>321</v>
      </c>
      <c r="H1000" t="s">
        <v>281</v>
      </c>
      <c r="I1000" s="2" t="str">
        <f>_xlfn.XLOOKUP(H1000,'Reference table'!$A$2:$A$87,'Reference table'!$B$2:$B$87)</f>
        <v>Personal Care</v>
      </c>
      <c r="J1000" t="s">
        <v>25</v>
      </c>
      <c r="K1000" s="3"/>
    </row>
    <row r="1001" spans="1:11">
      <c r="A1001" s="8">
        <v>44874</v>
      </c>
      <c r="B1001" t="s">
        <v>855</v>
      </c>
      <c r="C1001">
        <v>1</v>
      </c>
      <c r="D1001" s="3">
        <v>0.59</v>
      </c>
      <c r="E1001" s="3">
        <f t="shared" si="25"/>
        <v>0.59</v>
      </c>
      <c r="F1001" t="s">
        <v>162</v>
      </c>
      <c r="G1001" t="s">
        <v>321</v>
      </c>
      <c r="H1001" t="s">
        <v>281</v>
      </c>
      <c r="I1001" s="2" t="str">
        <f>_xlfn.XLOOKUP(H1001,'Reference table'!$A$2:$A$87,'Reference table'!$B$2:$B$87)</f>
        <v>Personal Care</v>
      </c>
      <c r="J1001" t="s">
        <v>25</v>
      </c>
      <c r="K1001" s="3"/>
    </row>
    <row r="1002" spans="1:11">
      <c r="A1002" s="8">
        <v>44874</v>
      </c>
      <c r="B1002" t="s">
        <v>28</v>
      </c>
      <c r="C1002">
        <v>3</v>
      </c>
      <c r="D1002" s="3">
        <v>0.89</v>
      </c>
      <c r="E1002" s="3">
        <f t="shared" si="25"/>
        <v>2.67</v>
      </c>
      <c r="F1002" t="s">
        <v>162</v>
      </c>
      <c r="G1002" t="s">
        <v>321</v>
      </c>
      <c r="H1002" t="s">
        <v>50</v>
      </c>
      <c r="I1002" s="2" t="str">
        <f>_xlfn.XLOOKUP(H1002,'Reference table'!$A$2:$A$87,'Reference table'!$B$2:$B$87)</f>
        <v>Grocery</v>
      </c>
      <c r="J1002" t="s">
        <v>25</v>
      </c>
      <c r="K1002" s="3"/>
    </row>
    <row r="1003" spans="1:11">
      <c r="A1003" s="8">
        <v>44874</v>
      </c>
      <c r="B1003" t="s">
        <v>856</v>
      </c>
      <c r="C1003">
        <v>1</v>
      </c>
      <c r="D1003" s="3">
        <v>1.3</v>
      </c>
      <c r="E1003" s="3">
        <f t="shared" si="25"/>
        <v>1.3</v>
      </c>
      <c r="F1003" t="s">
        <v>162</v>
      </c>
      <c r="G1003" t="s">
        <v>321</v>
      </c>
      <c r="H1003" t="s">
        <v>51</v>
      </c>
      <c r="I1003" s="2" t="str">
        <f>_xlfn.XLOOKUP(H1003,'Reference table'!$A$2:$A$87,'Reference table'!$B$2:$B$87)</f>
        <v>Grocery</v>
      </c>
      <c r="J1003" t="s">
        <v>25</v>
      </c>
      <c r="K1003" s="3"/>
    </row>
    <row r="1004" spans="1:11">
      <c r="A1004" s="8">
        <v>44875</v>
      </c>
      <c r="B1004" t="s">
        <v>597</v>
      </c>
      <c r="C1004">
        <v>1</v>
      </c>
      <c r="D1004" s="3">
        <v>0.55000000000000004</v>
      </c>
      <c r="E1004" s="3">
        <f t="shared" si="25"/>
        <v>0.55000000000000004</v>
      </c>
      <c r="F1004" t="s">
        <v>162</v>
      </c>
      <c r="G1004" t="s">
        <v>36</v>
      </c>
      <c r="H1004" t="s">
        <v>281</v>
      </c>
      <c r="I1004" s="2" t="str">
        <f>_xlfn.XLOOKUP(H1004,'Reference table'!$A$2:$A$87,'Reference table'!$B$2:$B$87)</f>
        <v>Personal Care</v>
      </c>
      <c r="J1004" t="s">
        <v>25</v>
      </c>
    </row>
    <row r="1005" spans="1:11">
      <c r="A1005" s="8">
        <v>44875</v>
      </c>
      <c r="B1005" t="s">
        <v>86</v>
      </c>
      <c r="C1005">
        <v>1</v>
      </c>
      <c r="D1005" s="3">
        <v>0.5</v>
      </c>
      <c r="E1005" s="3">
        <f t="shared" si="25"/>
        <v>0.5</v>
      </c>
      <c r="F1005" t="s">
        <v>162</v>
      </c>
      <c r="G1005" t="s">
        <v>36</v>
      </c>
      <c r="H1005" t="s">
        <v>53</v>
      </c>
      <c r="I1005" s="2" t="str">
        <f>_xlfn.XLOOKUP(H1005,'Reference table'!$A$2:$A$87,'Reference table'!$B$2:$B$87)</f>
        <v>Grocery</v>
      </c>
      <c r="J1005" t="s">
        <v>25</v>
      </c>
    </row>
    <row r="1006" spans="1:11">
      <c r="A1006" s="8">
        <v>44875</v>
      </c>
      <c r="B1006" t="s">
        <v>841</v>
      </c>
      <c r="C1006">
        <v>1</v>
      </c>
      <c r="D1006" s="3">
        <v>2.4900000000000002</v>
      </c>
      <c r="E1006" s="3">
        <f t="shared" ref="E1006:E1069" si="26">D1006*C1006</f>
        <v>2.4900000000000002</v>
      </c>
      <c r="F1006" t="s">
        <v>162</v>
      </c>
      <c r="G1006" t="s">
        <v>36</v>
      </c>
      <c r="H1006" t="s">
        <v>52</v>
      </c>
      <c r="I1006" s="2" t="str">
        <f>_xlfn.XLOOKUP(H1006,'Reference table'!$A$2:$A$87,'Reference table'!$B$2:$B$87)</f>
        <v>Grocery</v>
      </c>
      <c r="J1006" t="s">
        <v>25</v>
      </c>
    </row>
    <row r="1007" spans="1:11">
      <c r="A1007" s="8">
        <v>44876</v>
      </c>
      <c r="B1007" t="s">
        <v>851</v>
      </c>
      <c r="C1007">
        <v>1</v>
      </c>
      <c r="D1007" s="3">
        <v>10</v>
      </c>
      <c r="E1007" s="3">
        <f t="shared" si="26"/>
        <v>10</v>
      </c>
      <c r="F1007" t="s">
        <v>162</v>
      </c>
      <c r="G1007" t="s">
        <v>200</v>
      </c>
      <c r="H1007" t="s">
        <v>633</v>
      </c>
      <c r="I1007" s="2" t="str">
        <f>_xlfn.XLOOKUP(H1007,'Reference table'!$A$2:$A$87,'Reference table'!$B$2:$B$87)</f>
        <v>Others</v>
      </c>
      <c r="J1007" t="s">
        <v>25</v>
      </c>
    </row>
    <row r="1008" spans="1:11">
      <c r="A1008" s="8">
        <v>44876</v>
      </c>
      <c r="B1008" t="s">
        <v>852</v>
      </c>
      <c r="C1008">
        <v>1</v>
      </c>
      <c r="D1008" s="3">
        <v>1.39</v>
      </c>
      <c r="E1008" s="3">
        <f t="shared" si="26"/>
        <v>1.39</v>
      </c>
      <c r="F1008" t="s">
        <v>162</v>
      </c>
      <c r="G1008" t="s">
        <v>200</v>
      </c>
      <c r="H1008" t="s">
        <v>50</v>
      </c>
      <c r="I1008" s="2" t="str">
        <f>_xlfn.XLOOKUP(H1008,'Reference table'!$A$2:$A$87,'Reference table'!$B$2:$B$87)</f>
        <v>Grocery</v>
      </c>
      <c r="J1008" t="s">
        <v>25</v>
      </c>
    </row>
    <row r="1009" spans="1:10">
      <c r="A1009" s="8">
        <v>44876</v>
      </c>
      <c r="B1009" t="s">
        <v>853</v>
      </c>
      <c r="C1009">
        <v>1</v>
      </c>
      <c r="D1009" s="3">
        <v>0.75</v>
      </c>
      <c r="E1009" s="3">
        <f t="shared" si="26"/>
        <v>0.75</v>
      </c>
      <c r="F1009" t="s">
        <v>162</v>
      </c>
      <c r="G1009" t="s">
        <v>200</v>
      </c>
      <c r="H1009" t="s">
        <v>115</v>
      </c>
      <c r="I1009" s="2" t="str">
        <f>_xlfn.XLOOKUP(H1009,'Reference table'!$A$2:$A$87,'Reference table'!$B$2:$B$87)</f>
        <v>Grocery</v>
      </c>
      <c r="J1009" t="s">
        <v>25</v>
      </c>
    </row>
    <row r="1010" spans="1:10">
      <c r="A1010" s="8">
        <v>44876</v>
      </c>
      <c r="B1010" t="s">
        <v>498</v>
      </c>
      <c r="C1010">
        <v>1</v>
      </c>
      <c r="D1010" s="3">
        <v>1.99</v>
      </c>
      <c r="E1010" s="3">
        <f t="shared" si="26"/>
        <v>1.99</v>
      </c>
      <c r="F1010" t="s">
        <v>162</v>
      </c>
      <c r="G1010" t="s">
        <v>200</v>
      </c>
      <c r="H1010" t="s">
        <v>281</v>
      </c>
      <c r="I1010" s="2" t="str">
        <f>_xlfn.XLOOKUP(H1010,'Reference table'!$A$2:$A$87,'Reference table'!$B$2:$B$87)</f>
        <v>Personal Care</v>
      </c>
      <c r="J1010" t="s">
        <v>25</v>
      </c>
    </row>
    <row r="1011" spans="1:10">
      <c r="A1011" s="8">
        <v>44876</v>
      </c>
      <c r="B1011" t="s">
        <v>849</v>
      </c>
      <c r="C1011">
        <v>1</v>
      </c>
      <c r="D1011" s="3">
        <v>14.99</v>
      </c>
      <c r="E1011" s="3">
        <f t="shared" si="26"/>
        <v>14.99</v>
      </c>
      <c r="F1011" t="s">
        <v>162</v>
      </c>
      <c r="G1011" t="s">
        <v>270</v>
      </c>
      <c r="H1011" t="s">
        <v>226</v>
      </c>
      <c r="I1011" s="2" t="str">
        <f>_xlfn.XLOOKUP(H1011,'Reference table'!$A$2:$A$87,'Reference table'!$B$2:$B$87)</f>
        <v>Household</v>
      </c>
      <c r="J1011" t="s">
        <v>24</v>
      </c>
    </row>
    <row r="1012" spans="1:10">
      <c r="A1012" s="8">
        <v>44876</v>
      </c>
      <c r="B1012" t="s">
        <v>667</v>
      </c>
      <c r="C1012">
        <v>1</v>
      </c>
      <c r="D1012" s="3">
        <v>18</v>
      </c>
      <c r="E1012" s="3">
        <f t="shared" si="26"/>
        <v>18</v>
      </c>
      <c r="F1012" t="s">
        <v>163</v>
      </c>
      <c r="G1012" t="s">
        <v>848</v>
      </c>
      <c r="H1012" t="s">
        <v>417</v>
      </c>
      <c r="I1012" s="2" t="str">
        <f>_xlfn.XLOOKUP(H1012,'Reference table'!$A$2:$A$87,'Reference table'!$B$2:$B$87)</f>
        <v>Others</v>
      </c>
      <c r="J1012" t="s">
        <v>24</v>
      </c>
    </row>
    <row r="1013" spans="1:10">
      <c r="A1013" s="8">
        <v>44876</v>
      </c>
      <c r="B1013" t="s">
        <v>471</v>
      </c>
      <c r="C1013">
        <v>1</v>
      </c>
      <c r="D1013" s="3">
        <v>28</v>
      </c>
      <c r="E1013" s="3">
        <f t="shared" si="26"/>
        <v>28</v>
      </c>
      <c r="F1013" t="s">
        <v>162</v>
      </c>
      <c r="G1013" t="s">
        <v>864</v>
      </c>
      <c r="H1013" t="s">
        <v>471</v>
      </c>
      <c r="I1013" s="2" t="str">
        <f>_xlfn.XLOOKUP(H1013,'Reference table'!$A$2:$A$87,'Reference table'!$B$2:$B$87)</f>
        <v>Personal Care</v>
      </c>
      <c r="J1013" t="s">
        <v>25</v>
      </c>
    </row>
    <row r="1014" spans="1:10">
      <c r="A1014" s="8">
        <v>44876</v>
      </c>
      <c r="B1014" t="s">
        <v>471</v>
      </c>
      <c r="C1014">
        <v>1</v>
      </c>
      <c r="D1014" s="3">
        <v>58.72</v>
      </c>
      <c r="E1014" s="3">
        <f t="shared" si="26"/>
        <v>58.72</v>
      </c>
      <c r="F1014" t="s">
        <v>162</v>
      </c>
      <c r="G1014" t="s">
        <v>472</v>
      </c>
      <c r="H1014" t="s">
        <v>471</v>
      </c>
      <c r="I1014" s="2" t="str">
        <f>_xlfn.XLOOKUP(H1014,'Reference table'!$A$2:$A$87,'Reference table'!$B$2:$B$87)</f>
        <v>Personal Care</v>
      </c>
      <c r="J1014" t="s">
        <v>25</v>
      </c>
    </row>
    <row r="1015" spans="1:10">
      <c r="A1015" s="8">
        <v>44877</v>
      </c>
      <c r="B1015" t="s">
        <v>23</v>
      </c>
      <c r="C1015">
        <v>1</v>
      </c>
      <c r="D1015" s="3">
        <v>1.65</v>
      </c>
      <c r="E1015" s="3">
        <f t="shared" si="26"/>
        <v>1.65</v>
      </c>
      <c r="F1015" t="s">
        <v>162</v>
      </c>
      <c r="G1015" t="s">
        <v>522</v>
      </c>
      <c r="H1015" t="s">
        <v>23</v>
      </c>
      <c r="I1015" s="2" t="str">
        <f>_xlfn.XLOOKUP(H1015,'Reference table'!$A$2:$A$87,'Reference table'!$B$2:$B$87)</f>
        <v>Transportation</v>
      </c>
      <c r="J1015" t="s">
        <v>24</v>
      </c>
    </row>
    <row r="1016" spans="1:10">
      <c r="A1016" s="8">
        <v>44877</v>
      </c>
      <c r="B1016" t="s">
        <v>67</v>
      </c>
      <c r="C1016">
        <v>1</v>
      </c>
      <c r="D1016" s="3">
        <v>1.2</v>
      </c>
      <c r="E1016" s="3">
        <f t="shared" si="26"/>
        <v>1.2</v>
      </c>
      <c r="F1016" t="s">
        <v>285</v>
      </c>
      <c r="G1016" t="s">
        <v>522</v>
      </c>
      <c r="H1016" t="s">
        <v>67</v>
      </c>
      <c r="I1016" s="2" t="str">
        <f>_xlfn.XLOOKUP(H1016,'Reference table'!$A$2:$A$87,'Reference table'!$B$2:$B$87)</f>
        <v>Transportation</v>
      </c>
      <c r="J1016" t="s">
        <v>24</v>
      </c>
    </row>
    <row r="1017" spans="1:10">
      <c r="A1017" s="8">
        <v>44877</v>
      </c>
      <c r="B1017" t="s">
        <v>23</v>
      </c>
      <c r="C1017">
        <v>1</v>
      </c>
      <c r="D1017" s="3">
        <v>1.65</v>
      </c>
      <c r="E1017" s="3">
        <f t="shared" si="26"/>
        <v>1.65</v>
      </c>
      <c r="F1017" t="s">
        <v>162</v>
      </c>
      <c r="G1017" t="s">
        <v>522</v>
      </c>
      <c r="H1017" t="s">
        <v>23</v>
      </c>
      <c r="I1017" s="2" t="str">
        <f>_xlfn.XLOOKUP(H1017,'Reference table'!$A$2:$A$87,'Reference table'!$B$2:$B$87)</f>
        <v>Transportation</v>
      </c>
      <c r="J1017" t="s">
        <v>24</v>
      </c>
    </row>
    <row r="1018" spans="1:10">
      <c r="A1018" s="8">
        <v>44877</v>
      </c>
      <c r="B1018" t="s">
        <v>67</v>
      </c>
      <c r="C1018">
        <v>1</v>
      </c>
      <c r="D1018" s="3">
        <v>1.65</v>
      </c>
      <c r="E1018" s="3">
        <f t="shared" si="26"/>
        <v>1.65</v>
      </c>
      <c r="F1018" t="s">
        <v>285</v>
      </c>
      <c r="G1018" t="s">
        <v>522</v>
      </c>
      <c r="H1018" t="s">
        <v>67</v>
      </c>
      <c r="I1018" s="2" t="str">
        <f>_xlfn.XLOOKUP(H1018,'Reference table'!$A$2:$A$87,'Reference table'!$B$2:$B$87)</f>
        <v>Transportation</v>
      </c>
      <c r="J1018" t="s">
        <v>24</v>
      </c>
    </row>
    <row r="1019" spans="1:10">
      <c r="A1019" s="8">
        <v>44877</v>
      </c>
      <c r="B1019" t="s">
        <v>67</v>
      </c>
      <c r="C1019">
        <v>1</v>
      </c>
      <c r="D1019" s="3">
        <v>1.65</v>
      </c>
      <c r="E1019" s="3">
        <f t="shared" si="26"/>
        <v>1.65</v>
      </c>
      <c r="F1019" t="s">
        <v>285</v>
      </c>
      <c r="G1019" t="s">
        <v>522</v>
      </c>
      <c r="H1019" t="s">
        <v>67</v>
      </c>
      <c r="I1019" s="2" t="str">
        <f>_xlfn.XLOOKUP(H1019,'Reference table'!$A$2:$A$87,'Reference table'!$B$2:$B$87)</f>
        <v>Transportation</v>
      </c>
      <c r="J1019" t="s">
        <v>24</v>
      </c>
    </row>
    <row r="1020" spans="1:10">
      <c r="A1020" s="8">
        <v>44877</v>
      </c>
      <c r="B1020" t="s">
        <v>67</v>
      </c>
      <c r="C1020">
        <v>1</v>
      </c>
      <c r="D1020" s="3">
        <v>1.7</v>
      </c>
      <c r="E1020" s="3">
        <f t="shared" si="26"/>
        <v>1.7</v>
      </c>
      <c r="F1020" t="s">
        <v>285</v>
      </c>
      <c r="G1020" t="s">
        <v>522</v>
      </c>
      <c r="H1020" t="s">
        <v>67</v>
      </c>
      <c r="I1020" s="2" t="str">
        <f>_xlfn.XLOOKUP(H1020,'Reference table'!$A$2:$A$87,'Reference table'!$B$2:$B$87)</f>
        <v>Transportation</v>
      </c>
      <c r="J1020" t="s">
        <v>24</v>
      </c>
    </row>
    <row r="1021" spans="1:10">
      <c r="A1021" s="8">
        <v>44877</v>
      </c>
      <c r="B1021" t="s">
        <v>67</v>
      </c>
      <c r="C1021">
        <v>1</v>
      </c>
      <c r="D1021" s="3">
        <v>1.05</v>
      </c>
      <c r="E1021" s="3">
        <f t="shared" si="26"/>
        <v>1.05</v>
      </c>
      <c r="F1021" t="s">
        <v>285</v>
      </c>
      <c r="G1021" t="s">
        <v>522</v>
      </c>
      <c r="H1021" t="s">
        <v>67</v>
      </c>
      <c r="I1021" s="2" t="str">
        <f>_xlfn.XLOOKUP(H1021,'Reference table'!$A$2:$A$87,'Reference table'!$B$2:$B$87)</f>
        <v>Transportation</v>
      </c>
      <c r="J1021" t="s">
        <v>24</v>
      </c>
    </row>
    <row r="1022" spans="1:10">
      <c r="A1022" s="8">
        <v>44877</v>
      </c>
      <c r="B1022" t="s">
        <v>67</v>
      </c>
      <c r="C1022">
        <v>1</v>
      </c>
      <c r="D1022" s="3">
        <v>2.0499999999999998</v>
      </c>
      <c r="E1022" s="3">
        <f t="shared" si="26"/>
        <v>2.0499999999999998</v>
      </c>
      <c r="F1022" t="s">
        <v>285</v>
      </c>
      <c r="G1022" t="s">
        <v>522</v>
      </c>
      <c r="H1022" t="s">
        <v>67</v>
      </c>
      <c r="I1022" s="2" t="str">
        <f>_xlfn.XLOOKUP(H1022,'Reference table'!$A$2:$A$87,'Reference table'!$B$2:$B$87)</f>
        <v>Transportation</v>
      </c>
      <c r="J1022" t="s">
        <v>25</v>
      </c>
    </row>
    <row r="1023" spans="1:10">
      <c r="A1023" s="8">
        <v>44877</v>
      </c>
      <c r="B1023" t="s">
        <v>67</v>
      </c>
      <c r="C1023">
        <v>1</v>
      </c>
      <c r="D1023" s="3">
        <v>1.7</v>
      </c>
      <c r="E1023" s="3">
        <f t="shared" si="26"/>
        <v>1.7</v>
      </c>
      <c r="F1023" t="s">
        <v>285</v>
      </c>
      <c r="G1023" t="s">
        <v>522</v>
      </c>
      <c r="H1023" t="s">
        <v>67</v>
      </c>
      <c r="I1023" s="2" t="str">
        <f>_xlfn.XLOOKUP(H1023,'Reference table'!$A$2:$A$87,'Reference table'!$B$2:$B$87)</f>
        <v>Transportation</v>
      </c>
      <c r="J1023" t="s">
        <v>25</v>
      </c>
    </row>
    <row r="1024" spans="1:10">
      <c r="A1024" s="8">
        <v>44877</v>
      </c>
      <c r="B1024" t="s">
        <v>67</v>
      </c>
      <c r="C1024">
        <v>1</v>
      </c>
      <c r="D1024" s="3">
        <v>1.65</v>
      </c>
      <c r="E1024" s="3">
        <f t="shared" si="26"/>
        <v>1.65</v>
      </c>
      <c r="F1024" t="s">
        <v>285</v>
      </c>
      <c r="G1024" t="s">
        <v>522</v>
      </c>
      <c r="H1024" t="s">
        <v>67</v>
      </c>
      <c r="I1024" s="2" t="str">
        <f>_xlfn.XLOOKUP(H1024,'Reference table'!$A$2:$A$87,'Reference table'!$B$2:$B$87)</f>
        <v>Transportation</v>
      </c>
      <c r="J1024" t="s">
        <v>25</v>
      </c>
    </row>
    <row r="1025" spans="1:10">
      <c r="A1025" s="8">
        <v>44877</v>
      </c>
      <c r="B1025" t="s">
        <v>67</v>
      </c>
      <c r="C1025">
        <v>1</v>
      </c>
      <c r="D1025" s="3">
        <v>1.85</v>
      </c>
      <c r="E1025" s="3">
        <f t="shared" si="26"/>
        <v>1.85</v>
      </c>
      <c r="F1025" t="s">
        <v>285</v>
      </c>
      <c r="G1025" t="s">
        <v>522</v>
      </c>
      <c r="H1025" t="s">
        <v>67</v>
      </c>
      <c r="I1025" s="2" t="str">
        <f>_xlfn.XLOOKUP(H1025,'Reference table'!$A$2:$A$87,'Reference table'!$B$2:$B$87)</f>
        <v>Transportation</v>
      </c>
      <c r="J1025" t="s">
        <v>25</v>
      </c>
    </row>
    <row r="1026" spans="1:10">
      <c r="A1026" s="8">
        <v>44877</v>
      </c>
      <c r="B1026" t="s">
        <v>842</v>
      </c>
      <c r="C1026">
        <v>1</v>
      </c>
      <c r="D1026" s="3">
        <v>4</v>
      </c>
      <c r="E1026" s="3">
        <f t="shared" si="26"/>
        <v>4</v>
      </c>
      <c r="F1026" t="s">
        <v>162</v>
      </c>
      <c r="G1026" t="s">
        <v>863</v>
      </c>
      <c r="H1026" t="s">
        <v>273</v>
      </c>
      <c r="I1026" s="2" t="str">
        <f>_xlfn.XLOOKUP(H1026,'Reference table'!$A$2:$A$87,'Reference table'!$B$2:$B$87)</f>
        <v>Dinning</v>
      </c>
      <c r="J1026" t="s">
        <v>25</v>
      </c>
    </row>
    <row r="1027" spans="1:10">
      <c r="A1027" s="8">
        <v>44877</v>
      </c>
      <c r="B1027" t="s">
        <v>843</v>
      </c>
      <c r="C1027">
        <v>1</v>
      </c>
      <c r="D1027" s="3">
        <v>4.5</v>
      </c>
      <c r="E1027" s="3">
        <f t="shared" si="26"/>
        <v>4.5</v>
      </c>
      <c r="F1027" t="s">
        <v>162</v>
      </c>
      <c r="G1027" t="s">
        <v>863</v>
      </c>
      <c r="H1027" t="s">
        <v>273</v>
      </c>
      <c r="I1027" s="2" t="str">
        <f>_xlfn.XLOOKUP(H1027,'Reference table'!$A$2:$A$87,'Reference table'!$B$2:$B$87)</f>
        <v>Dinning</v>
      </c>
      <c r="J1027" t="s">
        <v>25</v>
      </c>
    </row>
    <row r="1028" spans="1:10">
      <c r="A1028" s="8">
        <v>44877</v>
      </c>
      <c r="B1028" t="s">
        <v>520</v>
      </c>
      <c r="C1028">
        <v>1</v>
      </c>
      <c r="D1028" s="3">
        <v>0.75</v>
      </c>
      <c r="E1028" s="3">
        <f t="shared" si="26"/>
        <v>0.75</v>
      </c>
      <c r="F1028" t="s">
        <v>162</v>
      </c>
      <c r="G1028" t="s">
        <v>844</v>
      </c>
      <c r="H1028" t="s">
        <v>216</v>
      </c>
      <c r="I1028" s="2" t="str">
        <f>_xlfn.XLOOKUP(H1028,'Reference table'!$A$2:$A$87,'Reference table'!$B$2:$B$87)</f>
        <v>Grocery</v>
      </c>
      <c r="J1028" t="s">
        <v>24</v>
      </c>
    </row>
    <row r="1029" spans="1:10">
      <c r="A1029" s="8">
        <v>44877</v>
      </c>
      <c r="B1029" t="s">
        <v>845</v>
      </c>
      <c r="C1029">
        <v>1</v>
      </c>
      <c r="D1029" s="3">
        <v>3.7</v>
      </c>
      <c r="E1029" s="3">
        <f t="shared" si="26"/>
        <v>3.7</v>
      </c>
      <c r="F1029" t="s">
        <v>162</v>
      </c>
      <c r="G1029" t="s">
        <v>844</v>
      </c>
      <c r="H1029" t="s">
        <v>141</v>
      </c>
      <c r="I1029" s="2" t="str">
        <f>_xlfn.XLOOKUP(H1029,'Reference table'!$A$2:$A$87,'Reference table'!$B$2:$B$87)</f>
        <v>Grocery</v>
      </c>
      <c r="J1029" t="s">
        <v>24</v>
      </c>
    </row>
    <row r="1030" spans="1:10">
      <c r="A1030" s="8">
        <v>44877</v>
      </c>
      <c r="B1030" t="s">
        <v>846</v>
      </c>
      <c r="C1030">
        <v>1</v>
      </c>
      <c r="D1030" s="3">
        <v>3.4</v>
      </c>
      <c r="E1030" s="3">
        <f t="shared" si="26"/>
        <v>3.4</v>
      </c>
      <c r="F1030" t="s">
        <v>162</v>
      </c>
      <c r="G1030" t="s">
        <v>844</v>
      </c>
      <c r="H1030" t="s">
        <v>141</v>
      </c>
      <c r="I1030" s="2" t="str">
        <f>_xlfn.XLOOKUP(H1030,'Reference table'!$A$2:$A$87,'Reference table'!$B$2:$B$87)</f>
        <v>Grocery</v>
      </c>
      <c r="J1030" t="s">
        <v>24</v>
      </c>
    </row>
    <row r="1031" spans="1:10">
      <c r="A1031" s="8">
        <v>44877</v>
      </c>
      <c r="B1031" t="s">
        <v>436</v>
      </c>
      <c r="C1031">
        <v>1</v>
      </c>
      <c r="D1031" s="3">
        <v>35.549999999999997</v>
      </c>
      <c r="E1031" s="3">
        <f t="shared" si="26"/>
        <v>35.549999999999997</v>
      </c>
      <c r="F1031" t="s">
        <v>162</v>
      </c>
      <c r="G1031" t="s">
        <v>847</v>
      </c>
      <c r="H1031" t="s">
        <v>512</v>
      </c>
      <c r="I1031" s="2" t="str">
        <f>_xlfn.XLOOKUP(H1031,'Reference table'!$A$2:$A$87,'Reference table'!$B$2:$B$87)</f>
        <v>Dinning</v>
      </c>
      <c r="J1031" t="s">
        <v>24</v>
      </c>
    </row>
    <row r="1032" spans="1:10">
      <c r="A1032" s="8">
        <v>44877</v>
      </c>
      <c r="B1032" t="s">
        <v>436</v>
      </c>
      <c r="C1032">
        <v>1</v>
      </c>
      <c r="D1032" s="3">
        <v>35.549999999999997</v>
      </c>
      <c r="E1032" s="3">
        <f t="shared" si="26"/>
        <v>35.549999999999997</v>
      </c>
      <c r="F1032" t="s">
        <v>162</v>
      </c>
      <c r="G1032" t="s">
        <v>847</v>
      </c>
      <c r="H1032" t="s">
        <v>512</v>
      </c>
      <c r="I1032" s="2" t="str">
        <f>_xlfn.XLOOKUP(H1032,'Reference table'!$A$2:$A$87,'Reference table'!$B$2:$B$87)</f>
        <v>Dinning</v>
      </c>
      <c r="J1032" t="s">
        <v>25</v>
      </c>
    </row>
    <row r="1033" spans="1:10">
      <c r="A1033" s="8">
        <v>44877</v>
      </c>
      <c r="B1033" t="s">
        <v>857</v>
      </c>
      <c r="C1033">
        <v>1</v>
      </c>
      <c r="D1033" s="3">
        <v>3</v>
      </c>
      <c r="E1033" s="3">
        <f t="shared" si="26"/>
        <v>3</v>
      </c>
      <c r="F1033" t="s">
        <v>162</v>
      </c>
      <c r="G1033" t="s">
        <v>858</v>
      </c>
      <c r="H1033" t="s">
        <v>148</v>
      </c>
      <c r="I1033" s="2" t="str">
        <f>_xlfn.XLOOKUP(H1033,'Reference table'!$A$2:$A$87,'Reference table'!$B$2:$B$87)</f>
        <v>Household</v>
      </c>
      <c r="J1033" t="s">
        <v>25</v>
      </c>
    </row>
    <row r="1034" spans="1:10">
      <c r="A1034" s="8">
        <v>44877</v>
      </c>
      <c r="B1034" t="s">
        <v>850</v>
      </c>
      <c r="C1034">
        <v>2</v>
      </c>
      <c r="D1034" s="3">
        <v>9.5</v>
      </c>
      <c r="E1034" s="3">
        <f t="shared" si="26"/>
        <v>19</v>
      </c>
      <c r="F1034" t="s">
        <v>162</v>
      </c>
      <c r="G1034" t="s">
        <v>523</v>
      </c>
      <c r="H1034" t="s">
        <v>625</v>
      </c>
      <c r="I1034" s="2" t="str">
        <f>_xlfn.XLOOKUP(H1034,'Reference table'!$A$2:$A$87,'Reference table'!$B$2:$B$87)</f>
        <v>Transportation</v>
      </c>
      <c r="J1034" t="s">
        <v>25</v>
      </c>
    </row>
    <row r="1035" spans="1:10">
      <c r="A1035" s="8">
        <v>44877</v>
      </c>
      <c r="B1035" t="s">
        <v>1465</v>
      </c>
      <c r="C1035">
        <v>1</v>
      </c>
      <c r="D1035" s="3">
        <v>2.4900000000000002</v>
      </c>
      <c r="E1035" s="3">
        <f t="shared" si="26"/>
        <v>2.4900000000000002</v>
      </c>
      <c r="F1035" t="s">
        <v>162</v>
      </c>
      <c r="G1035" t="s">
        <v>865</v>
      </c>
      <c r="H1035" t="s">
        <v>866</v>
      </c>
      <c r="I1035" s="2" t="str">
        <f>_xlfn.XLOOKUP(H1035,'Reference table'!$A$2:$A$87,'Reference table'!$B$2:$B$87)</f>
        <v>Subscription</v>
      </c>
      <c r="J1035" t="s">
        <v>25</v>
      </c>
    </row>
    <row r="1036" spans="1:10">
      <c r="A1036" s="8">
        <v>44878</v>
      </c>
      <c r="B1036" t="s">
        <v>67</v>
      </c>
      <c r="C1036">
        <v>2</v>
      </c>
      <c r="D1036" s="3">
        <v>2.0499999999999998</v>
      </c>
      <c r="E1036" s="3">
        <f t="shared" si="26"/>
        <v>4.0999999999999996</v>
      </c>
      <c r="F1036" t="s">
        <v>285</v>
      </c>
      <c r="G1036" t="s">
        <v>522</v>
      </c>
      <c r="H1036" t="s">
        <v>67</v>
      </c>
      <c r="I1036" s="2" t="str">
        <f>_xlfn.XLOOKUP(H1036,'Reference table'!$A$2:$A$87,'Reference table'!$B$2:$B$87)</f>
        <v>Transportation</v>
      </c>
      <c r="J1036" t="s">
        <v>24</v>
      </c>
    </row>
    <row r="1037" spans="1:10">
      <c r="A1037" s="8">
        <v>44878</v>
      </c>
      <c r="B1037" t="s">
        <v>67</v>
      </c>
      <c r="C1037">
        <v>2</v>
      </c>
      <c r="D1037" s="3">
        <v>2.0499999999999998</v>
      </c>
      <c r="E1037" s="3">
        <f t="shared" si="26"/>
        <v>4.0999999999999996</v>
      </c>
      <c r="F1037" t="s">
        <v>285</v>
      </c>
      <c r="G1037" t="s">
        <v>522</v>
      </c>
      <c r="H1037" t="s">
        <v>67</v>
      </c>
      <c r="I1037" s="2" t="str">
        <f>_xlfn.XLOOKUP(H1037,'Reference table'!$A$2:$A$87,'Reference table'!$B$2:$B$87)</f>
        <v>Transportation</v>
      </c>
      <c r="J1037" t="s">
        <v>25</v>
      </c>
    </row>
    <row r="1038" spans="1:10">
      <c r="A1038" s="8">
        <v>44878</v>
      </c>
      <c r="B1038" t="s">
        <v>425</v>
      </c>
      <c r="C1038">
        <v>1</v>
      </c>
      <c r="D1038" s="3">
        <v>48.06</v>
      </c>
      <c r="E1038" s="3">
        <f t="shared" si="26"/>
        <v>48.06</v>
      </c>
      <c r="F1038" t="s">
        <v>162</v>
      </c>
      <c r="G1038" t="s">
        <v>859</v>
      </c>
      <c r="H1038" t="s">
        <v>512</v>
      </c>
      <c r="I1038" s="2" t="str">
        <f>_xlfn.XLOOKUP(H1038,'Reference table'!$A$2:$A$87,'Reference table'!$B$2:$B$87)</f>
        <v>Dinning</v>
      </c>
      <c r="J1038" t="s">
        <v>24</v>
      </c>
    </row>
    <row r="1039" spans="1:10">
      <c r="A1039" s="8">
        <v>44878</v>
      </c>
      <c r="B1039" t="s">
        <v>860</v>
      </c>
      <c r="C1039">
        <v>1</v>
      </c>
      <c r="D1039" s="3">
        <v>5.7</v>
      </c>
      <c r="E1039" s="3">
        <f t="shared" si="26"/>
        <v>5.7</v>
      </c>
      <c r="F1039" t="s">
        <v>162</v>
      </c>
      <c r="G1039" t="s">
        <v>861</v>
      </c>
      <c r="H1039" t="s">
        <v>685</v>
      </c>
      <c r="I1039" s="2" t="str">
        <f>_xlfn.XLOOKUP(H1039,'Reference table'!$A$2:$A$87,'Reference table'!$B$2:$B$87)</f>
        <v>Dinning</v>
      </c>
      <c r="J1039" t="s">
        <v>25</v>
      </c>
    </row>
    <row r="1040" spans="1:10">
      <c r="A1040" s="8">
        <v>44878</v>
      </c>
      <c r="B1040" t="s">
        <v>868</v>
      </c>
      <c r="C1040">
        <v>1</v>
      </c>
      <c r="D1040" s="3">
        <v>15.95</v>
      </c>
      <c r="E1040" s="3">
        <f t="shared" si="26"/>
        <v>15.95</v>
      </c>
      <c r="F1040" t="s">
        <v>162</v>
      </c>
      <c r="G1040" t="s">
        <v>862</v>
      </c>
      <c r="H1040" t="s">
        <v>633</v>
      </c>
      <c r="I1040" s="2" t="str">
        <f>_xlfn.XLOOKUP(H1040,'Reference table'!$A$2:$A$87,'Reference table'!$B$2:$B$87)</f>
        <v>Others</v>
      </c>
      <c r="J1040" t="s">
        <v>25</v>
      </c>
    </row>
    <row r="1041" spans="1:10">
      <c r="A1041" s="8">
        <v>44878</v>
      </c>
      <c r="B1041" t="s">
        <v>436</v>
      </c>
      <c r="C1041">
        <v>1</v>
      </c>
      <c r="D1041" s="3">
        <v>74.08</v>
      </c>
      <c r="E1041" s="3">
        <f t="shared" si="26"/>
        <v>74.08</v>
      </c>
      <c r="F1041" t="s">
        <v>162</v>
      </c>
      <c r="G1041" t="s">
        <v>867</v>
      </c>
      <c r="H1041" t="s">
        <v>512</v>
      </c>
      <c r="I1041" s="2" t="str">
        <f>_xlfn.XLOOKUP(H1041,'Reference table'!$A$2:$A$87,'Reference table'!$B$2:$B$87)</f>
        <v>Dinning</v>
      </c>
      <c r="J1041" t="s">
        <v>24</v>
      </c>
    </row>
    <row r="1042" spans="1:10">
      <c r="A1042" s="8">
        <v>44879</v>
      </c>
      <c r="B1042" t="s">
        <v>869</v>
      </c>
      <c r="C1042">
        <v>2</v>
      </c>
      <c r="D1042" s="3">
        <v>0.42</v>
      </c>
      <c r="E1042" s="3">
        <f t="shared" si="26"/>
        <v>0.84</v>
      </c>
      <c r="F1042" t="s">
        <v>162</v>
      </c>
      <c r="G1042" t="s">
        <v>36</v>
      </c>
      <c r="H1042" t="s">
        <v>115</v>
      </c>
      <c r="I1042" s="2" t="str">
        <f>_xlfn.XLOOKUP(H1042,'Reference table'!$A$2:$A$87,'Reference table'!$B$2:$B$87)</f>
        <v>Grocery</v>
      </c>
      <c r="J1042" t="s">
        <v>24</v>
      </c>
    </row>
    <row r="1043" spans="1:10">
      <c r="A1043" s="8">
        <v>44879</v>
      </c>
      <c r="B1043" t="s">
        <v>870</v>
      </c>
      <c r="C1043">
        <v>1</v>
      </c>
      <c r="D1043" s="3">
        <v>0.39</v>
      </c>
      <c r="E1043" s="3">
        <f t="shared" si="26"/>
        <v>0.39</v>
      </c>
      <c r="F1043" t="s">
        <v>162</v>
      </c>
      <c r="G1043" t="s">
        <v>36</v>
      </c>
      <c r="H1043" t="s">
        <v>50</v>
      </c>
      <c r="I1043" s="2" t="str">
        <f>_xlfn.XLOOKUP(H1043,'Reference table'!$A$2:$A$87,'Reference table'!$B$2:$B$87)</f>
        <v>Grocery</v>
      </c>
      <c r="J1043" t="s">
        <v>24</v>
      </c>
    </row>
    <row r="1044" spans="1:10">
      <c r="A1044" s="8">
        <v>44879</v>
      </c>
      <c r="B1044" t="s">
        <v>871</v>
      </c>
      <c r="C1044">
        <v>1</v>
      </c>
      <c r="D1044" s="3">
        <v>0.85</v>
      </c>
      <c r="E1044" s="3">
        <f t="shared" si="26"/>
        <v>0.85</v>
      </c>
      <c r="F1044" t="s">
        <v>162</v>
      </c>
      <c r="G1044" t="s">
        <v>36</v>
      </c>
      <c r="H1044" t="s">
        <v>50</v>
      </c>
      <c r="I1044" s="2" t="str">
        <f>_xlfn.XLOOKUP(H1044,'Reference table'!$A$2:$A$87,'Reference table'!$B$2:$B$87)</f>
        <v>Grocery</v>
      </c>
      <c r="J1044" t="s">
        <v>24</v>
      </c>
    </row>
    <row r="1045" spans="1:10">
      <c r="A1045" s="8">
        <v>44879</v>
      </c>
      <c r="B1045" t="s">
        <v>669</v>
      </c>
      <c r="C1045">
        <v>1</v>
      </c>
      <c r="D1045" s="3">
        <v>0.61</v>
      </c>
      <c r="E1045" s="3">
        <f t="shared" si="26"/>
        <v>0.61</v>
      </c>
      <c r="F1045" t="s">
        <v>162</v>
      </c>
      <c r="G1045" t="s">
        <v>36</v>
      </c>
      <c r="H1045" t="s">
        <v>51</v>
      </c>
      <c r="I1045" s="2" t="str">
        <f>_xlfn.XLOOKUP(H1045,'Reference table'!$A$2:$A$87,'Reference table'!$B$2:$B$87)</f>
        <v>Grocery</v>
      </c>
      <c r="J1045" t="s">
        <v>24</v>
      </c>
    </row>
    <row r="1046" spans="1:10">
      <c r="A1046" s="8">
        <v>44879</v>
      </c>
      <c r="B1046" t="s">
        <v>82</v>
      </c>
      <c r="C1046">
        <v>1</v>
      </c>
      <c r="D1046" s="3">
        <v>0.6</v>
      </c>
      <c r="E1046" s="3">
        <f t="shared" si="26"/>
        <v>0.6</v>
      </c>
      <c r="F1046" t="s">
        <v>162</v>
      </c>
      <c r="G1046" t="s">
        <v>36</v>
      </c>
      <c r="H1046" t="s">
        <v>51</v>
      </c>
      <c r="I1046" s="2" t="str">
        <f>_xlfn.XLOOKUP(H1046,'Reference table'!$A$2:$A$87,'Reference table'!$B$2:$B$87)</f>
        <v>Grocery</v>
      </c>
      <c r="J1046" t="s">
        <v>24</v>
      </c>
    </row>
    <row r="1047" spans="1:10">
      <c r="A1047" s="8">
        <v>44879</v>
      </c>
      <c r="B1047" t="s">
        <v>240</v>
      </c>
      <c r="C1047">
        <v>1</v>
      </c>
      <c r="D1047" s="3">
        <v>1.5</v>
      </c>
      <c r="E1047" s="3">
        <f t="shared" si="26"/>
        <v>1.5</v>
      </c>
      <c r="F1047" t="s">
        <v>162</v>
      </c>
      <c r="G1047" t="s">
        <v>147</v>
      </c>
      <c r="H1047" t="s">
        <v>49</v>
      </c>
      <c r="I1047" s="2" t="str">
        <f>_xlfn.XLOOKUP(H1047,'Reference table'!$A$2:$A$87,'Reference table'!$B$2:$B$87)</f>
        <v>Grocery</v>
      </c>
      <c r="J1047" t="s">
        <v>24</v>
      </c>
    </row>
    <row r="1048" spans="1:10">
      <c r="A1048" s="8">
        <v>44879</v>
      </c>
      <c r="B1048" t="s">
        <v>872</v>
      </c>
      <c r="C1048">
        <v>1</v>
      </c>
      <c r="D1048" s="3">
        <v>3.65</v>
      </c>
      <c r="E1048" s="3">
        <f t="shared" si="26"/>
        <v>3.65</v>
      </c>
      <c r="F1048" t="s">
        <v>162</v>
      </c>
      <c r="G1048" t="s">
        <v>164</v>
      </c>
      <c r="H1048" t="s">
        <v>52</v>
      </c>
      <c r="I1048" s="2" t="str">
        <f>_xlfn.XLOOKUP(H1048,'Reference table'!$A$2:$A$87,'Reference table'!$B$2:$B$87)</f>
        <v>Grocery</v>
      </c>
      <c r="J1048" t="s">
        <v>24</v>
      </c>
    </row>
    <row r="1049" spans="1:10">
      <c r="A1049" s="8">
        <v>44879</v>
      </c>
      <c r="B1049" t="s">
        <v>872</v>
      </c>
      <c r="C1049">
        <v>1</v>
      </c>
      <c r="D1049" s="3">
        <v>3.21</v>
      </c>
      <c r="E1049" s="3">
        <f t="shared" si="26"/>
        <v>3.21</v>
      </c>
      <c r="F1049" t="s">
        <v>162</v>
      </c>
      <c r="G1049" t="s">
        <v>164</v>
      </c>
      <c r="H1049" t="s">
        <v>52</v>
      </c>
      <c r="I1049" s="2" t="str">
        <f>_xlfn.XLOOKUP(H1049,'Reference table'!$A$2:$A$87,'Reference table'!$B$2:$B$87)</f>
        <v>Grocery</v>
      </c>
      <c r="J1049" t="s">
        <v>24</v>
      </c>
    </row>
    <row r="1050" spans="1:10">
      <c r="A1050" s="8">
        <v>44880</v>
      </c>
      <c r="B1050" t="s">
        <v>717</v>
      </c>
      <c r="C1050">
        <v>1</v>
      </c>
      <c r="D1050" s="3">
        <v>1.79</v>
      </c>
      <c r="E1050" s="3">
        <f t="shared" si="26"/>
        <v>1.79</v>
      </c>
      <c r="F1050" t="s">
        <v>162</v>
      </c>
      <c r="G1050" t="s">
        <v>36</v>
      </c>
      <c r="H1050" t="s">
        <v>45</v>
      </c>
      <c r="I1050" s="2" t="str">
        <f>_xlfn.XLOOKUP(H1050,'Reference table'!$A$2:$A$87,'Reference table'!$B$2:$B$87)</f>
        <v>Grocery</v>
      </c>
      <c r="J1050" t="s">
        <v>25</v>
      </c>
    </row>
    <row r="1051" spans="1:10">
      <c r="A1051" s="8">
        <v>44880</v>
      </c>
      <c r="B1051" t="s">
        <v>622</v>
      </c>
      <c r="C1051">
        <v>1</v>
      </c>
      <c r="D1051" s="3">
        <v>1.05</v>
      </c>
      <c r="E1051" s="3">
        <f t="shared" si="26"/>
        <v>1.05</v>
      </c>
      <c r="F1051" t="s">
        <v>162</v>
      </c>
      <c r="G1051" t="s">
        <v>36</v>
      </c>
      <c r="H1051" t="s">
        <v>367</v>
      </c>
      <c r="I1051" s="2" t="str">
        <f>_xlfn.XLOOKUP(H1051,'Reference table'!$A$2:$A$87,'Reference table'!$B$2:$B$87)</f>
        <v>Grocery</v>
      </c>
      <c r="J1051" t="s">
        <v>25</v>
      </c>
    </row>
    <row r="1052" spans="1:10">
      <c r="A1052" s="8">
        <v>44880</v>
      </c>
      <c r="B1052" t="s">
        <v>873</v>
      </c>
      <c r="C1052">
        <v>1</v>
      </c>
      <c r="D1052" s="3">
        <v>0.32</v>
      </c>
      <c r="E1052" s="3">
        <f t="shared" si="26"/>
        <v>0.32</v>
      </c>
      <c r="F1052" t="s">
        <v>162</v>
      </c>
      <c r="G1052" t="s">
        <v>36</v>
      </c>
      <c r="H1052" t="s">
        <v>50</v>
      </c>
      <c r="I1052" s="2" t="str">
        <f>_xlfn.XLOOKUP(H1052,'Reference table'!$A$2:$A$87,'Reference table'!$B$2:$B$87)</f>
        <v>Grocery</v>
      </c>
      <c r="J1052" t="s">
        <v>25</v>
      </c>
    </row>
    <row r="1053" spans="1:10">
      <c r="A1053" s="8">
        <v>44880</v>
      </c>
      <c r="B1053" t="s">
        <v>874</v>
      </c>
      <c r="C1053">
        <v>1</v>
      </c>
      <c r="D1053" s="3">
        <v>1.35</v>
      </c>
      <c r="E1053" s="3">
        <f t="shared" si="26"/>
        <v>1.35</v>
      </c>
      <c r="F1053" t="s">
        <v>162</v>
      </c>
      <c r="G1053" t="s">
        <v>36</v>
      </c>
      <c r="H1053" t="s">
        <v>51</v>
      </c>
      <c r="I1053" s="2" t="str">
        <f>_xlfn.XLOOKUP(H1053,'Reference table'!$A$2:$A$87,'Reference table'!$B$2:$B$87)</f>
        <v>Grocery</v>
      </c>
      <c r="J1053" t="s">
        <v>25</v>
      </c>
    </row>
    <row r="1054" spans="1:10">
      <c r="A1054" s="8">
        <v>44880</v>
      </c>
      <c r="B1054" t="s">
        <v>552</v>
      </c>
      <c r="C1054">
        <v>1</v>
      </c>
      <c r="D1054" s="3">
        <v>0.99</v>
      </c>
      <c r="E1054" s="3">
        <f t="shared" si="26"/>
        <v>0.99</v>
      </c>
      <c r="F1054" t="s">
        <v>162</v>
      </c>
      <c r="G1054" t="s">
        <v>36</v>
      </c>
      <c r="H1054" t="s">
        <v>53</v>
      </c>
      <c r="I1054" s="2" t="str">
        <f>_xlfn.XLOOKUP(H1054,'Reference table'!$A$2:$A$87,'Reference table'!$B$2:$B$87)</f>
        <v>Grocery</v>
      </c>
      <c r="J1054" t="s">
        <v>25</v>
      </c>
    </row>
    <row r="1055" spans="1:10">
      <c r="A1055" s="8">
        <v>44880</v>
      </c>
      <c r="B1055" t="s">
        <v>875</v>
      </c>
      <c r="C1055">
        <v>1</v>
      </c>
      <c r="D1055" s="3">
        <v>0.75</v>
      </c>
      <c r="E1055" s="3">
        <f t="shared" si="26"/>
        <v>0.75</v>
      </c>
      <c r="F1055" t="s">
        <v>162</v>
      </c>
      <c r="G1055" t="s">
        <v>36</v>
      </c>
      <c r="H1055" t="s">
        <v>219</v>
      </c>
      <c r="I1055" s="2" t="str">
        <f>_xlfn.XLOOKUP(H1055,'Reference table'!$A$2:$A$87,'Reference table'!$B$2:$B$87)</f>
        <v>Grocery</v>
      </c>
      <c r="J1055" t="s">
        <v>25</v>
      </c>
    </row>
    <row r="1056" spans="1:10">
      <c r="A1056" s="8">
        <v>44880</v>
      </c>
      <c r="B1056" t="s">
        <v>139</v>
      </c>
      <c r="C1056">
        <v>1</v>
      </c>
      <c r="D1056" s="3">
        <v>0.41</v>
      </c>
      <c r="E1056" s="3">
        <f t="shared" si="26"/>
        <v>0.41</v>
      </c>
      <c r="F1056" t="s">
        <v>162</v>
      </c>
      <c r="G1056" t="s">
        <v>36</v>
      </c>
      <c r="H1056" t="s">
        <v>509</v>
      </c>
      <c r="I1056" s="2" t="str">
        <f>_xlfn.XLOOKUP(H1056,'Reference table'!$A$2:$A$87,'Reference table'!$B$2:$B$87)</f>
        <v>Grocery</v>
      </c>
      <c r="J1056" t="s">
        <v>25</v>
      </c>
    </row>
    <row r="1057" spans="1:10">
      <c r="A1057" s="8">
        <v>44880</v>
      </c>
      <c r="B1057" t="s">
        <v>876</v>
      </c>
      <c r="C1057">
        <v>3</v>
      </c>
      <c r="D1057" s="3">
        <f>2/3</f>
        <v>0.66666666666666663</v>
      </c>
      <c r="E1057" s="3">
        <f t="shared" si="26"/>
        <v>2</v>
      </c>
      <c r="F1057" t="s">
        <v>162</v>
      </c>
      <c r="G1057" t="s">
        <v>185</v>
      </c>
      <c r="H1057" t="s">
        <v>281</v>
      </c>
      <c r="I1057" s="2" t="str">
        <f>_xlfn.XLOOKUP(H1057,'Reference table'!$A$2:$A$87,'Reference table'!$B$2:$B$87)</f>
        <v>Personal Care</v>
      </c>
      <c r="J1057" t="s">
        <v>25</v>
      </c>
    </row>
    <row r="1058" spans="1:10">
      <c r="A1058" s="8">
        <v>44880</v>
      </c>
      <c r="B1058" t="s">
        <v>274</v>
      </c>
      <c r="C1058">
        <v>1</v>
      </c>
      <c r="D1058" s="3">
        <v>1.5</v>
      </c>
      <c r="E1058" s="3">
        <f t="shared" si="26"/>
        <v>1.5</v>
      </c>
      <c r="F1058" t="s">
        <v>162</v>
      </c>
      <c r="G1058" t="s">
        <v>147</v>
      </c>
      <c r="H1058" t="s">
        <v>50</v>
      </c>
      <c r="I1058" s="2" t="str">
        <f>_xlfn.XLOOKUP(H1058,'Reference table'!$A$2:$A$87,'Reference table'!$B$2:$B$87)</f>
        <v>Grocery</v>
      </c>
      <c r="J1058" t="s">
        <v>25</v>
      </c>
    </row>
    <row r="1059" spans="1:10">
      <c r="A1059" s="8">
        <v>44880</v>
      </c>
      <c r="B1059" t="s">
        <v>356</v>
      </c>
      <c r="C1059">
        <v>1</v>
      </c>
      <c r="D1059" s="3">
        <v>0.5</v>
      </c>
      <c r="E1059" s="3">
        <f t="shared" si="26"/>
        <v>0.5</v>
      </c>
      <c r="F1059" t="s">
        <v>162</v>
      </c>
      <c r="G1059" t="s">
        <v>147</v>
      </c>
      <c r="H1059" t="s">
        <v>51</v>
      </c>
      <c r="I1059" s="2" t="str">
        <f>_xlfn.XLOOKUP(H1059,'Reference table'!$A$2:$A$87,'Reference table'!$B$2:$B$87)</f>
        <v>Grocery</v>
      </c>
      <c r="J1059" t="s">
        <v>25</v>
      </c>
    </row>
    <row r="1060" spans="1:10">
      <c r="A1060" s="8">
        <v>44880</v>
      </c>
      <c r="B1060" t="s">
        <v>221</v>
      </c>
      <c r="C1060">
        <v>2</v>
      </c>
      <c r="D1060" s="3">
        <v>1</v>
      </c>
      <c r="E1060" s="3">
        <f t="shared" si="26"/>
        <v>2</v>
      </c>
      <c r="F1060" t="s">
        <v>162</v>
      </c>
      <c r="G1060" t="s">
        <v>147</v>
      </c>
      <c r="H1060" t="s">
        <v>53</v>
      </c>
      <c r="I1060" s="2" t="str">
        <f>_xlfn.XLOOKUP(H1060,'Reference table'!$A$2:$A$87,'Reference table'!$B$2:$B$87)</f>
        <v>Grocery</v>
      </c>
      <c r="J1060" t="s">
        <v>25</v>
      </c>
    </row>
    <row r="1061" spans="1:10">
      <c r="A1061" s="8">
        <v>44880</v>
      </c>
      <c r="B1061" t="s">
        <v>86</v>
      </c>
      <c r="C1061">
        <v>1</v>
      </c>
      <c r="D1061" s="3">
        <v>0.5</v>
      </c>
      <c r="E1061" s="3">
        <f t="shared" si="26"/>
        <v>0.5</v>
      </c>
      <c r="F1061" t="s">
        <v>162</v>
      </c>
      <c r="G1061" t="s">
        <v>147</v>
      </c>
      <c r="H1061" t="s">
        <v>53</v>
      </c>
      <c r="I1061" s="2" t="str">
        <f>_xlfn.XLOOKUP(H1061,'Reference table'!$A$2:$A$87,'Reference table'!$B$2:$B$87)</f>
        <v>Grocery</v>
      </c>
      <c r="J1061" t="s">
        <v>25</v>
      </c>
    </row>
    <row r="1062" spans="1:10">
      <c r="A1062" s="8">
        <v>44880</v>
      </c>
      <c r="B1062" t="s">
        <v>368</v>
      </c>
      <c r="C1062">
        <v>1</v>
      </c>
      <c r="D1062" s="3">
        <v>0.3</v>
      </c>
      <c r="E1062" s="3">
        <f t="shared" si="26"/>
        <v>0.3</v>
      </c>
      <c r="F1062" t="s">
        <v>162</v>
      </c>
      <c r="G1062" t="s">
        <v>147</v>
      </c>
      <c r="H1062" t="s">
        <v>53</v>
      </c>
      <c r="I1062" s="2" t="str">
        <f>_xlfn.XLOOKUP(H1062,'Reference table'!$A$2:$A$87,'Reference table'!$B$2:$B$87)</f>
        <v>Grocery</v>
      </c>
      <c r="J1062" t="s">
        <v>25</v>
      </c>
    </row>
    <row r="1063" spans="1:10">
      <c r="A1063" s="8">
        <v>44880</v>
      </c>
      <c r="B1063" t="s">
        <v>340</v>
      </c>
      <c r="C1063">
        <v>1</v>
      </c>
      <c r="D1063" s="3">
        <v>35</v>
      </c>
      <c r="E1063" s="3">
        <f t="shared" si="26"/>
        <v>35</v>
      </c>
      <c r="F1063" t="s">
        <v>162</v>
      </c>
      <c r="G1063" t="s">
        <v>1203</v>
      </c>
      <c r="H1063" t="s">
        <v>340</v>
      </c>
      <c r="I1063" s="2" t="str">
        <f>_xlfn.XLOOKUP(H1063,'Reference table'!$A$2:$A$87,'Reference table'!$B$2:$B$87)</f>
        <v>Utility</v>
      </c>
      <c r="J1063" t="s">
        <v>25</v>
      </c>
    </row>
    <row r="1064" spans="1:10">
      <c r="A1064" s="8">
        <v>44881</v>
      </c>
      <c r="B1064" t="s">
        <v>23</v>
      </c>
      <c r="C1064">
        <v>1</v>
      </c>
      <c r="D1064" s="3">
        <v>1.65</v>
      </c>
      <c r="E1064" s="3">
        <f t="shared" si="26"/>
        <v>1.65</v>
      </c>
      <c r="F1064" t="s">
        <v>162</v>
      </c>
      <c r="G1064" t="s">
        <v>522</v>
      </c>
      <c r="H1064" t="s">
        <v>23</v>
      </c>
      <c r="I1064" s="2" t="str">
        <f>_xlfn.XLOOKUP(H1064,'Reference table'!$A$2:$A$87,'Reference table'!$B$2:$B$87)</f>
        <v>Transportation</v>
      </c>
      <c r="J1064" t="s">
        <v>25</v>
      </c>
    </row>
    <row r="1065" spans="1:10">
      <c r="A1065" s="8">
        <v>44881</v>
      </c>
      <c r="B1065" t="s">
        <v>23</v>
      </c>
      <c r="C1065">
        <v>1</v>
      </c>
      <c r="D1065" s="3">
        <v>1.65</v>
      </c>
      <c r="E1065" s="3">
        <f t="shared" si="26"/>
        <v>1.65</v>
      </c>
      <c r="F1065" t="s">
        <v>162</v>
      </c>
      <c r="G1065" t="s">
        <v>522</v>
      </c>
      <c r="H1065" t="s">
        <v>23</v>
      </c>
      <c r="I1065" s="2" t="str">
        <f>_xlfn.XLOOKUP(H1065,'Reference table'!$A$2:$A$87,'Reference table'!$B$2:$B$87)</f>
        <v>Transportation</v>
      </c>
      <c r="J1065" t="s">
        <v>24</v>
      </c>
    </row>
    <row r="1066" spans="1:10">
      <c r="A1066" s="8">
        <v>44881</v>
      </c>
      <c r="B1066" t="s">
        <v>532</v>
      </c>
      <c r="C1066">
        <v>1</v>
      </c>
      <c r="D1066" s="3">
        <v>25.6</v>
      </c>
      <c r="E1066" s="3">
        <f t="shared" si="26"/>
        <v>25.6</v>
      </c>
      <c r="F1066" t="s">
        <v>391</v>
      </c>
      <c r="G1066" t="s">
        <v>38</v>
      </c>
      <c r="H1066" t="s">
        <v>532</v>
      </c>
      <c r="I1066" s="2" t="str">
        <f>_xlfn.XLOOKUP(H1066,'Reference table'!$A$2:$A$87,'Reference table'!$B$2:$B$87)</f>
        <v>Others</v>
      </c>
      <c r="J1066" t="s">
        <v>24</v>
      </c>
    </row>
    <row r="1067" spans="1:10">
      <c r="A1067" s="8">
        <v>44881</v>
      </c>
      <c r="B1067" t="s">
        <v>471</v>
      </c>
      <c r="C1067">
        <v>1</v>
      </c>
      <c r="D1067" s="3">
        <v>32</v>
      </c>
      <c r="E1067" s="3">
        <f t="shared" si="26"/>
        <v>32</v>
      </c>
      <c r="F1067" t="s">
        <v>162</v>
      </c>
      <c r="G1067" t="s">
        <v>472</v>
      </c>
      <c r="H1067" t="s">
        <v>471</v>
      </c>
      <c r="I1067" s="2" t="str">
        <f>_xlfn.XLOOKUP(H1067,'Reference table'!$A$2:$A$87,'Reference table'!$B$2:$B$87)</f>
        <v>Personal Care</v>
      </c>
      <c r="J1067" t="s">
        <v>25</v>
      </c>
    </row>
    <row r="1068" spans="1:10">
      <c r="A1068" s="8">
        <v>44884</v>
      </c>
      <c r="B1068" t="s">
        <v>67</v>
      </c>
      <c r="C1068">
        <v>1</v>
      </c>
      <c r="D1068" s="3">
        <v>1.1499999999999999</v>
      </c>
      <c r="E1068" s="3">
        <f t="shared" si="26"/>
        <v>1.1499999999999999</v>
      </c>
      <c r="F1068" t="s">
        <v>285</v>
      </c>
      <c r="G1068" t="s">
        <v>522</v>
      </c>
      <c r="H1068" t="s">
        <v>67</v>
      </c>
      <c r="I1068" s="2" t="str">
        <f>_xlfn.XLOOKUP(H1068,'Reference table'!$A$2:$A$87,'Reference table'!$B$2:$B$87)</f>
        <v>Transportation</v>
      </c>
      <c r="J1068" t="s">
        <v>24</v>
      </c>
    </row>
    <row r="1069" spans="1:10">
      <c r="A1069" s="8">
        <v>44884</v>
      </c>
      <c r="B1069" t="s">
        <v>67</v>
      </c>
      <c r="C1069">
        <v>1</v>
      </c>
      <c r="D1069" s="3">
        <v>1.25</v>
      </c>
      <c r="E1069" s="3">
        <f t="shared" si="26"/>
        <v>1.25</v>
      </c>
      <c r="F1069" t="s">
        <v>285</v>
      </c>
      <c r="G1069" t="s">
        <v>522</v>
      </c>
      <c r="H1069" t="s">
        <v>67</v>
      </c>
      <c r="I1069" s="2" t="str">
        <f>_xlfn.XLOOKUP(H1069,'Reference table'!$A$2:$A$87,'Reference table'!$B$2:$B$87)</f>
        <v>Transportation</v>
      </c>
      <c r="J1069" t="s">
        <v>24</v>
      </c>
    </row>
    <row r="1070" spans="1:10">
      <c r="A1070" s="8">
        <v>44884</v>
      </c>
      <c r="B1070" t="s">
        <v>67</v>
      </c>
      <c r="C1070">
        <v>1</v>
      </c>
      <c r="D1070" s="3">
        <v>2.15</v>
      </c>
      <c r="E1070" s="3">
        <f t="shared" ref="E1070:E1134" si="27">D1070*C1070</f>
        <v>2.15</v>
      </c>
      <c r="F1070" t="s">
        <v>285</v>
      </c>
      <c r="G1070" t="s">
        <v>522</v>
      </c>
      <c r="H1070" t="s">
        <v>67</v>
      </c>
      <c r="I1070" s="2" t="str">
        <f>_xlfn.XLOOKUP(H1070,'Reference table'!$A$2:$A$87,'Reference table'!$B$2:$B$87)</f>
        <v>Transportation</v>
      </c>
      <c r="J1070" t="s">
        <v>24</v>
      </c>
    </row>
    <row r="1071" spans="1:10">
      <c r="A1071" s="8">
        <v>44884</v>
      </c>
      <c r="B1071" t="s">
        <v>67</v>
      </c>
      <c r="C1071">
        <v>1</v>
      </c>
      <c r="D1071" s="3">
        <v>2.0499999999999998</v>
      </c>
      <c r="E1071" s="3">
        <f t="shared" si="27"/>
        <v>2.0499999999999998</v>
      </c>
      <c r="F1071" t="s">
        <v>285</v>
      </c>
      <c r="G1071" t="s">
        <v>522</v>
      </c>
      <c r="H1071" t="s">
        <v>67</v>
      </c>
      <c r="I1071" s="2" t="str">
        <f>_xlfn.XLOOKUP(H1071,'Reference table'!$A$2:$A$87,'Reference table'!$B$2:$B$87)</f>
        <v>Transportation</v>
      </c>
      <c r="J1071" t="s">
        <v>24</v>
      </c>
    </row>
    <row r="1072" spans="1:10">
      <c r="A1072" s="8">
        <v>44884</v>
      </c>
      <c r="B1072" t="s">
        <v>67</v>
      </c>
      <c r="C1072">
        <v>1</v>
      </c>
      <c r="D1072" s="3">
        <v>1.1499999999999999</v>
      </c>
      <c r="E1072" s="3">
        <f t="shared" si="27"/>
        <v>1.1499999999999999</v>
      </c>
      <c r="F1072" t="s">
        <v>285</v>
      </c>
      <c r="G1072" t="s">
        <v>522</v>
      </c>
      <c r="H1072" t="s">
        <v>67</v>
      </c>
      <c r="I1072" s="2" t="str">
        <f>_xlfn.XLOOKUP(H1072,'Reference table'!$A$2:$A$87,'Reference table'!$B$2:$B$87)</f>
        <v>Transportation</v>
      </c>
      <c r="J1072" t="s">
        <v>25</v>
      </c>
    </row>
    <row r="1073" spans="1:11">
      <c r="A1073" s="8">
        <v>44884</v>
      </c>
      <c r="B1073" t="s">
        <v>67</v>
      </c>
      <c r="C1073">
        <v>1</v>
      </c>
      <c r="D1073" s="3">
        <v>1.25</v>
      </c>
      <c r="E1073" s="3">
        <f t="shared" si="27"/>
        <v>1.25</v>
      </c>
      <c r="F1073" t="s">
        <v>285</v>
      </c>
      <c r="G1073" t="s">
        <v>522</v>
      </c>
      <c r="H1073" t="s">
        <v>67</v>
      </c>
      <c r="I1073" s="2" t="str">
        <f>_xlfn.XLOOKUP(H1073,'Reference table'!$A$2:$A$87,'Reference table'!$B$2:$B$87)</f>
        <v>Transportation</v>
      </c>
      <c r="J1073" t="s">
        <v>25</v>
      </c>
    </row>
    <row r="1074" spans="1:11">
      <c r="A1074" s="8">
        <v>44884</v>
      </c>
      <c r="B1074" t="s">
        <v>67</v>
      </c>
      <c r="C1074">
        <v>1</v>
      </c>
      <c r="D1074" s="3">
        <v>2.15</v>
      </c>
      <c r="E1074" s="3">
        <f t="shared" si="27"/>
        <v>2.15</v>
      </c>
      <c r="F1074" t="s">
        <v>285</v>
      </c>
      <c r="G1074" t="s">
        <v>522</v>
      </c>
      <c r="H1074" t="s">
        <v>67</v>
      </c>
      <c r="I1074" s="2" t="str">
        <f>_xlfn.XLOOKUP(H1074,'Reference table'!$A$2:$A$87,'Reference table'!$B$2:$B$87)</f>
        <v>Transportation</v>
      </c>
      <c r="J1074" t="s">
        <v>25</v>
      </c>
    </row>
    <row r="1075" spans="1:11">
      <c r="A1075" s="8">
        <v>44884</v>
      </c>
      <c r="B1075" t="s">
        <v>67</v>
      </c>
      <c r="C1075">
        <v>1</v>
      </c>
      <c r="D1075" s="3">
        <v>2.0499999999999998</v>
      </c>
      <c r="E1075" s="3">
        <f t="shared" si="27"/>
        <v>2.0499999999999998</v>
      </c>
      <c r="F1075" t="s">
        <v>285</v>
      </c>
      <c r="G1075" t="s">
        <v>522</v>
      </c>
      <c r="H1075" t="s">
        <v>67</v>
      </c>
      <c r="I1075" s="2" t="str">
        <f>_xlfn.XLOOKUP(H1075,'Reference table'!$A$2:$A$87,'Reference table'!$B$2:$B$87)</f>
        <v>Transportation</v>
      </c>
      <c r="J1075" t="s">
        <v>25</v>
      </c>
    </row>
    <row r="1076" spans="1:11">
      <c r="A1076" s="8">
        <v>44884</v>
      </c>
      <c r="B1076" t="s">
        <v>877</v>
      </c>
      <c r="C1076">
        <v>1</v>
      </c>
      <c r="D1076" s="3">
        <v>4.2</v>
      </c>
      <c r="E1076" s="3">
        <f t="shared" si="27"/>
        <v>4.2</v>
      </c>
      <c r="F1076" t="s">
        <v>162</v>
      </c>
      <c r="G1076" t="s">
        <v>101</v>
      </c>
      <c r="H1076" t="s">
        <v>273</v>
      </c>
      <c r="I1076" s="2" t="str">
        <f>_xlfn.XLOOKUP(H1076,'Reference table'!$A$2:$A$87,'Reference table'!$B$2:$B$87)</f>
        <v>Dinning</v>
      </c>
      <c r="J1076" t="s">
        <v>25</v>
      </c>
    </row>
    <row r="1077" spans="1:11">
      <c r="A1077" s="8">
        <v>44884</v>
      </c>
      <c r="B1077" t="s">
        <v>878</v>
      </c>
      <c r="C1077">
        <v>1</v>
      </c>
      <c r="D1077" s="3">
        <v>4</v>
      </c>
      <c r="E1077" s="3">
        <f t="shared" si="27"/>
        <v>4</v>
      </c>
      <c r="F1077" t="s">
        <v>162</v>
      </c>
      <c r="G1077" t="s">
        <v>101</v>
      </c>
      <c r="H1077" t="s">
        <v>273</v>
      </c>
      <c r="I1077" s="2" t="str">
        <f>_xlfn.XLOOKUP(H1077,'Reference table'!$A$2:$A$87,'Reference table'!$B$2:$B$87)</f>
        <v>Dinning</v>
      </c>
      <c r="J1077" t="s">
        <v>25</v>
      </c>
    </row>
    <row r="1078" spans="1:11">
      <c r="A1078" s="8">
        <v>44884</v>
      </c>
      <c r="B1078" t="s">
        <v>879</v>
      </c>
      <c r="C1078">
        <v>1</v>
      </c>
      <c r="D1078" s="3">
        <v>4.8</v>
      </c>
      <c r="E1078" s="3">
        <f t="shared" si="27"/>
        <v>4.8</v>
      </c>
      <c r="F1078" t="s">
        <v>162</v>
      </c>
      <c r="G1078" t="s">
        <v>101</v>
      </c>
      <c r="H1078" t="s">
        <v>273</v>
      </c>
      <c r="I1078" s="2" t="str">
        <f>_xlfn.XLOOKUP(H1078,'Reference table'!$A$2:$A$87,'Reference table'!$B$2:$B$87)</f>
        <v>Dinning</v>
      </c>
      <c r="J1078" t="s">
        <v>25</v>
      </c>
    </row>
    <row r="1079" spans="1:11">
      <c r="A1079" s="8">
        <v>44884</v>
      </c>
      <c r="B1079" t="s">
        <v>880</v>
      </c>
      <c r="C1079">
        <v>1</v>
      </c>
      <c r="D1079" s="3">
        <v>2.5</v>
      </c>
      <c r="E1079" s="3">
        <f t="shared" si="27"/>
        <v>2.5</v>
      </c>
      <c r="F1079" t="s">
        <v>162</v>
      </c>
      <c r="G1079" t="s">
        <v>101</v>
      </c>
      <c r="H1079" t="s">
        <v>273</v>
      </c>
      <c r="I1079" s="2" t="str">
        <f>_xlfn.XLOOKUP(H1079,'Reference table'!$A$2:$A$87,'Reference table'!$B$2:$B$87)</f>
        <v>Dinning</v>
      </c>
      <c r="J1079" t="s">
        <v>25</v>
      </c>
    </row>
    <row r="1080" spans="1:11">
      <c r="A1080" s="8">
        <v>44884</v>
      </c>
      <c r="B1080" t="s">
        <v>881</v>
      </c>
      <c r="C1080">
        <v>1</v>
      </c>
      <c r="D1080" s="3">
        <v>9</v>
      </c>
      <c r="E1080" s="3">
        <f t="shared" si="27"/>
        <v>9</v>
      </c>
      <c r="F1080" t="s">
        <v>162</v>
      </c>
      <c r="G1080" t="s">
        <v>343</v>
      </c>
      <c r="H1080" t="s">
        <v>468</v>
      </c>
      <c r="I1080" s="2" t="str">
        <f>_xlfn.XLOOKUP(H1080,'Reference table'!$A$2:$A$87,'Reference table'!$B$2:$B$87)</f>
        <v>Outfit</v>
      </c>
      <c r="J1080" t="s">
        <v>25</v>
      </c>
    </row>
    <row r="1081" spans="1:11">
      <c r="A1081" s="8">
        <v>44884</v>
      </c>
      <c r="B1081" t="s">
        <v>436</v>
      </c>
      <c r="C1081">
        <v>1</v>
      </c>
      <c r="D1081" s="3">
        <v>65</v>
      </c>
      <c r="E1081" s="3">
        <f t="shared" si="27"/>
        <v>65</v>
      </c>
      <c r="F1081" t="s">
        <v>162</v>
      </c>
      <c r="G1081" t="s">
        <v>882</v>
      </c>
      <c r="H1081" t="s">
        <v>512</v>
      </c>
      <c r="I1081" s="2" t="str">
        <f>_xlfn.XLOOKUP(H1081,'Reference table'!$A$2:$A$87,'Reference table'!$B$2:$B$87)</f>
        <v>Dinning</v>
      </c>
      <c r="J1081" t="s">
        <v>25</v>
      </c>
    </row>
    <row r="1082" spans="1:11">
      <c r="A1082" s="8">
        <v>44885</v>
      </c>
      <c r="B1082" t="s">
        <v>67</v>
      </c>
      <c r="C1082">
        <v>2</v>
      </c>
      <c r="D1082" s="3">
        <v>2.0499999999999998</v>
      </c>
      <c r="E1082" s="3">
        <f t="shared" si="27"/>
        <v>4.0999999999999996</v>
      </c>
      <c r="F1082" t="s">
        <v>285</v>
      </c>
      <c r="G1082" t="s">
        <v>522</v>
      </c>
      <c r="H1082" t="s">
        <v>67</v>
      </c>
      <c r="I1082" s="2" t="str">
        <f>_xlfn.XLOOKUP(H1082,'Reference table'!$A$2:$A$87,'Reference table'!$B$2:$B$87)</f>
        <v>Transportation</v>
      </c>
      <c r="J1082" t="s">
        <v>25</v>
      </c>
    </row>
    <row r="1083" spans="1:11">
      <c r="A1083" s="8">
        <v>44885</v>
      </c>
      <c r="B1083" t="s">
        <v>883</v>
      </c>
      <c r="C1083">
        <v>1</v>
      </c>
      <c r="D1083" s="3">
        <v>10</v>
      </c>
      <c r="E1083" s="3">
        <f t="shared" si="27"/>
        <v>10</v>
      </c>
      <c r="F1083" t="s">
        <v>162</v>
      </c>
      <c r="G1083" t="s">
        <v>38</v>
      </c>
      <c r="H1083" t="s">
        <v>903</v>
      </c>
      <c r="I1083" s="2" t="str">
        <f>_xlfn.XLOOKUP(H1083,'Reference table'!$A$2:$A$87,'Reference table'!$B$2:$B$87)</f>
        <v>Others</v>
      </c>
      <c r="J1083" t="s">
        <v>25</v>
      </c>
    </row>
    <row r="1084" spans="1:11">
      <c r="A1084" s="8">
        <v>44885</v>
      </c>
      <c r="B1084" t="s">
        <v>425</v>
      </c>
      <c r="C1084">
        <v>1</v>
      </c>
      <c r="D1084" s="3">
        <v>32.200000000000003</v>
      </c>
      <c r="E1084" s="3">
        <f t="shared" si="27"/>
        <v>32.200000000000003</v>
      </c>
      <c r="F1084" t="s">
        <v>162</v>
      </c>
      <c r="G1084" t="s">
        <v>902</v>
      </c>
      <c r="H1084" t="s">
        <v>512</v>
      </c>
      <c r="I1084" s="2" t="str">
        <f>_xlfn.XLOOKUP(H1084,'Reference table'!$A$2:$A$87,'Reference table'!$B$2:$B$87)</f>
        <v>Dinning</v>
      </c>
      <c r="J1084" t="s">
        <v>25</v>
      </c>
    </row>
    <row r="1085" spans="1:11">
      <c r="A1085" s="8">
        <v>44886</v>
      </c>
      <c r="B1085" t="s">
        <v>67</v>
      </c>
      <c r="C1085">
        <v>2</v>
      </c>
      <c r="D1085" s="3">
        <v>2.0499999999999998</v>
      </c>
      <c r="E1085" s="3">
        <f t="shared" si="27"/>
        <v>4.0999999999999996</v>
      </c>
      <c r="F1085" t="s">
        <v>285</v>
      </c>
      <c r="G1085" t="s">
        <v>522</v>
      </c>
      <c r="H1085" t="s">
        <v>67</v>
      </c>
      <c r="I1085" s="2" t="str">
        <f>_xlfn.XLOOKUP(H1085,'Reference table'!$A$2:$A$87,'Reference table'!$B$2:$B$87)</f>
        <v>Transportation</v>
      </c>
      <c r="J1085" t="s">
        <v>24</v>
      </c>
    </row>
    <row r="1086" spans="1:11">
      <c r="A1086" s="8">
        <v>44886</v>
      </c>
      <c r="B1086" t="s">
        <v>884</v>
      </c>
      <c r="C1086">
        <v>1</v>
      </c>
      <c r="D1086" s="3">
        <v>1.65</v>
      </c>
      <c r="E1086" s="3">
        <f t="shared" si="27"/>
        <v>1.65</v>
      </c>
      <c r="F1086" t="s">
        <v>162</v>
      </c>
      <c r="G1086" t="s">
        <v>36</v>
      </c>
      <c r="H1086" t="s">
        <v>45</v>
      </c>
      <c r="I1086" s="2" t="str">
        <f>_xlfn.XLOOKUP(H1086,'Reference table'!$A$2:$A$87,'Reference table'!$B$2:$B$87)</f>
        <v>Grocery</v>
      </c>
      <c r="J1086" t="s">
        <v>24</v>
      </c>
    </row>
    <row r="1087" spans="1:11">
      <c r="A1087" s="8">
        <v>44886</v>
      </c>
      <c r="B1087" t="s">
        <v>86</v>
      </c>
      <c r="C1087">
        <v>2</v>
      </c>
      <c r="D1087" s="3">
        <v>0.5</v>
      </c>
      <c r="E1087" s="3">
        <f t="shared" si="27"/>
        <v>1</v>
      </c>
      <c r="F1087" t="s">
        <v>162</v>
      </c>
      <c r="G1087" t="s">
        <v>36</v>
      </c>
      <c r="H1087" t="s">
        <v>53</v>
      </c>
      <c r="I1087" s="2" t="str">
        <f>_xlfn.XLOOKUP(H1087,'Reference table'!$A$2:$A$87,'Reference table'!$B$2:$B$87)</f>
        <v>Grocery</v>
      </c>
      <c r="J1087" t="s">
        <v>24</v>
      </c>
    </row>
    <row r="1088" spans="1:11">
      <c r="A1088" s="8">
        <v>44886</v>
      </c>
      <c r="B1088" t="s">
        <v>151</v>
      </c>
      <c r="C1088">
        <v>1</v>
      </c>
      <c r="D1088" s="3">
        <v>0.65</v>
      </c>
      <c r="E1088" s="3">
        <f t="shared" si="27"/>
        <v>0.65</v>
      </c>
      <c r="F1088" t="s">
        <v>162</v>
      </c>
      <c r="G1088" t="s">
        <v>36</v>
      </c>
      <c r="H1088" t="s">
        <v>51</v>
      </c>
      <c r="I1088" s="2" t="str">
        <f>_xlfn.XLOOKUP(H1088,'Reference table'!$A$2:$A$87,'Reference table'!$B$2:$B$87)</f>
        <v>Grocery</v>
      </c>
      <c r="J1088" t="s">
        <v>24</v>
      </c>
      <c r="K1088" s="3">
        <f>SUM(E1085:E1088)</f>
        <v>7.4</v>
      </c>
    </row>
    <row r="1089" spans="1:12">
      <c r="A1089" s="8">
        <v>44886</v>
      </c>
      <c r="B1089" t="s">
        <v>230</v>
      </c>
      <c r="C1089">
        <v>1</v>
      </c>
      <c r="D1089" s="3">
        <v>1.45</v>
      </c>
      <c r="E1089" s="3">
        <f t="shared" si="27"/>
        <v>1.45</v>
      </c>
      <c r="F1089" t="s">
        <v>162</v>
      </c>
      <c r="G1089" t="s">
        <v>36</v>
      </c>
      <c r="H1089" t="s">
        <v>51</v>
      </c>
      <c r="I1089" s="2" t="str">
        <f>_xlfn.XLOOKUP(H1089,'Reference table'!$A$2:$A$87,'Reference table'!$B$2:$B$87)</f>
        <v>Grocery</v>
      </c>
      <c r="J1089" t="s">
        <v>24</v>
      </c>
    </row>
    <row r="1090" spans="1:12">
      <c r="A1090" s="8">
        <v>44886</v>
      </c>
      <c r="B1090" t="s">
        <v>885</v>
      </c>
      <c r="C1090">
        <v>1</v>
      </c>
      <c r="D1090" s="3">
        <v>1</v>
      </c>
      <c r="E1090" s="3">
        <f t="shared" si="27"/>
        <v>1</v>
      </c>
      <c r="F1090" t="s">
        <v>162</v>
      </c>
      <c r="G1090" t="s">
        <v>147</v>
      </c>
      <c r="H1090" t="s">
        <v>51</v>
      </c>
      <c r="I1090" s="2" t="str">
        <f>_xlfn.XLOOKUP(H1090,'Reference table'!$A$2:$A$87,'Reference table'!$B$2:$B$87)</f>
        <v>Grocery</v>
      </c>
      <c r="J1090" t="s">
        <v>25</v>
      </c>
    </row>
    <row r="1091" spans="1:12">
      <c r="A1091" s="8">
        <v>44886</v>
      </c>
      <c r="B1091" t="s">
        <v>886</v>
      </c>
      <c r="C1091">
        <v>1</v>
      </c>
      <c r="D1091" s="3">
        <v>2.5</v>
      </c>
      <c r="E1091" s="3">
        <f t="shared" si="27"/>
        <v>2.5</v>
      </c>
      <c r="F1091" t="s">
        <v>162</v>
      </c>
      <c r="G1091" t="s">
        <v>147</v>
      </c>
      <c r="H1091" t="s">
        <v>45</v>
      </c>
      <c r="I1091" s="2" t="str">
        <f>_xlfn.XLOOKUP(H1091,'Reference table'!$A$2:$A$87,'Reference table'!$B$2:$B$87)</f>
        <v>Grocery</v>
      </c>
      <c r="J1091" t="s">
        <v>25</v>
      </c>
    </row>
    <row r="1092" spans="1:12">
      <c r="A1092" s="8">
        <v>44886</v>
      </c>
      <c r="B1092" t="s">
        <v>887</v>
      </c>
      <c r="C1092">
        <v>1</v>
      </c>
      <c r="D1092" s="3">
        <v>0.95</v>
      </c>
      <c r="E1092" s="3">
        <f t="shared" si="27"/>
        <v>0.95</v>
      </c>
      <c r="F1092" t="s">
        <v>162</v>
      </c>
      <c r="G1092" t="s">
        <v>147</v>
      </c>
      <c r="H1092" t="s">
        <v>509</v>
      </c>
      <c r="I1092" s="2" t="str">
        <f>_xlfn.XLOOKUP(H1092,'Reference table'!$A$2:$A$87,'Reference table'!$B$2:$B$87)</f>
        <v>Grocery</v>
      </c>
      <c r="J1092" t="s">
        <v>25</v>
      </c>
    </row>
    <row r="1093" spans="1:12">
      <c r="A1093" s="8">
        <v>44886</v>
      </c>
      <c r="B1093" t="s">
        <v>906</v>
      </c>
      <c r="C1093">
        <v>1</v>
      </c>
      <c r="D1093" s="3">
        <v>5.48</v>
      </c>
      <c r="E1093" s="3">
        <f t="shared" si="27"/>
        <v>5.48</v>
      </c>
      <c r="F1093" t="s">
        <v>162</v>
      </c>
      <c r="G1093" t="s">
        <v>270</v>
      </c>
      <c r="H1093" t="s">
        <v>525</v>
      </c>
      <c r="I1093" s="2" t="str">
        <f>_xlfn.XLOOKUP(H1093,'Reference table'!$A$2:$A$87,'Reference table'!$B$2:$B$87)</f>
        <v>Household</v>
      </c>
      <c r="J1093" t="s">
        <v>25</v>
      </c>
    </row>
    <row r="1094" spans="1:12">
      <c r="A1094" s="8">
        <v>44886</v>
      </c>
      <c r="B1094" t="s">
        <v>907</v>
      </c>
      <c r="C1094">
        <v>1</v>
      </c>
      <c r="D1094" s="3">
        <v>10.99</v>
      </c>
      <c r="E1094" s="3">
        <f t="shared" si="27"/>
        <v>10.99</v>
      </c>
      <c r="F1094" t="s">
        <v>162</v>
      </c>
      <c r="G1094" t="s">
        <v>270</v>
      </c>
      <c r="H1094" t="s">
        <v>173</v>
      </c>
      <c r="I1094" s="2" t="str">
        <f>_xlfn.XLOOKUP(H1094,'Reference table'!$A$2:$A$87,'Reference table'!$B$2:$B$87)</f>
        <v>Household</v>
      </c>
      <c r="J1094" t="s">
        <v>25</v>
      </c>
    </row>
    <row r="1095" spans="1:12">
      <c r="A1095" s="8">
        <v>44886</v>
      </c>
      <c r="B1095" t="s">
        <v>908</v>
      </c>
      <c r="C1095">
        <v>1</v>
      </c>
      <c r="D1095" s="3">
        <v>105.99</v>
      </c>
      <c r="E1095" s="3">
        <f t="shared" si="27"/>
        <v>105.99</v>
      </c>
      <c r="F1095" t="s">
        <v>162</v>
      </c>
      <c r="G1095" t="s">
        <v>270</v>
      </c>
      <c r="H1095" t="s">
        <v>173</v>
      </c>
      <c r="I1095" s="2" t="str">
        <f>_xlfn.XLOOKUP(H1095,'Reference table'!$A$2:$A$87,'Reference table'!$B$2:$B$87)</f>
        <v>Household</v>
      </c>
      <c r="J1095" t="s">
        <v>25</v>
      </c>
      <c r="K1095">
        <v>1.95</v>
      </c>
      <c r="L1095">
        <f>SUM(K1095:K1106)</f>
        <v>18.16</v>
      </c>
    </row>
    <row r="1096" spans="1:12">
      <c r="A1096" s="8">
        <v>44887</v>
      </c>
      <c r="B1096" t="s">
        <v>278</v>
      </c>
      <c r="C1096">
        <v>1</v>
      </c>
      <c r="D1096" s="3">
        <f t="shared" ref="D1096:D1107" si="28">K1096*$L$1096/$L$1095</f>
        <v>0.63697687224669608</v>
      </c>
      <c r="E1096" s="3">
        <f t="shared" si="27"/>
        <v>0.63697687224669608</v>
      </c>
      <c r="F1096" t="s">
        <v>162</v>
      </c>
      <c r="G1096" t="s">
        <v>823</v>
      </c>
      <c r="H1096" t="s">
        <v>53</v>
      </c>
      <c r="I1096" s="2" t="str">
        <f>_xlfn.XLOOKUP(H1096,'Reference table'!$A$2:$A$87,'Reference table'!$B$2:$B$87)</f>
        <v>Grocery</v>
      </c>
      <c r="J1096" t="s">
        <v>25</v>
      </c>
      <c r="K1096">
        <v>1.75</v>
      </c>
      <c r="L1096">
        <v>6.61</v>
      </c>
    </row>
    <row r="1097" spans="1:12">
      <c r="A1097" s="8">
        <v>44887</v>
      </c>
      <c r="B1097" t="s">
        <v>895</v>
      </c>
      <c r="C1097">
        <v>1</v>
      </c>
      <c r="D1097" s="3">
        <f t="shared" si="28"/>
        <v>0.3275881057268723</v>
      </c>
      <c r="E1097" s="3">
        <f t="shared" si="27"/>
        <v>0.3275881057268723</v>
      </c>
      <c r="F1097" t="s">
        <v>162</v>
      </c>
      <c r="G1097" t="s">
        <v>823</v>
      </c>
      <c r="H1097" t="s">
        <v>53</v>
      </c>
      <c r="I1097" s="2" t="str">
        <f>_xlfn.XLOOKUP(H1097,'Reference table'!$A$2:$A$87,'Reference table'!$B$2:$B$87)</f>
        <v>Grocery</v>
      </c>
      <c r="J1097" t="s">
        <v>25</v>
      </c>
      <c r="K1097">
        <v>0.9</v>
      </c>
    </row>
    <row r="1098" spans="1:12">
      <c r="A1098" s="8">
        <v>44887</v>
      </c>
      <c r="B1098" t="s">
        <v>777</v>
      </c>
      <c r="C1098">
        <v>1</v>
      </c>
      <c r="D1098" s="3">
        <f t="shared" si="28"/>
        <v>0.25479074889867842</v>
      </c>
      <c r="E1098" s="3">
        <f t="shared" si="27"/>
        <v>0.25479074889867842</v>
      </c>
      <c r="F1098" t="s">
        <v>162</v>
      </c>
      <c r="G1098" t="s">
        <v>823</v>
      </c>
      <c r="H1098" t="s">
        <v>51</v>
      </c>
      <c r="I1098" s="2" t="str">
        <f>_xlfn.XLOOKUP(H1098,'Reference table'!$A$2:$A$87,'Reference table'!$B$2:$B$87)</f>
        <v>Grocery</v>
      </c>
      <c r="J1098" t="s">
        <v>25</v>
      </c>
      <c r="K1098">
        <v>0.7</v>
      </c>
    </row>
    <row r="1099" spans="1:12">
      <c r="A1099" s="8">
        <v>44887</v>
      </c>
      <c r="B1099" t="s">
        <v>412</v>
      </c>
      <c r="C1099">
        <v>1</v>
      </c>
      <c r="D1099" s="3">
        <f t="shared" si="28"/>
        <v>0.49138215859030843</v>
      </c>
      <c r="E1099" s="3">
        <f t="shared" si="27"/>
        <v>0.49138215859030843</v>
      </c>
      <c r="F1099" t="s">
        <v>162</v>
      </c>
      <c r="G1099" t="s">
        <v>823</v>
      </c>
      <c r="H1099" t="s">
        <v>51</v>
      </c>
      <c r="I1099" s="2" t="str">
        <f>_xlfn.XLOOKUP(H1099,'Reference table'!$A$2:$A$87,'Reference table'!$B$2:$B$87)</f>
        <v>Grocery</v>
      </c>
      <c r="J1099" t="s">
        <v>25</v>
      </c>
      <c r="K1099">
        <v>1.35</v>
      </c>
    </row>
    <row r="1100" spans="1:12">
      <c r="A1100" s="8">
        <v>44887</v>
      </c>
      <c r="B1100" t="s">
        <v>896</v>
      </c>
      <c r="C1100">
        <v>1</v>
      </c>
      <c r="D1100" s="3">
        <f t="shared" si="28"/>
        <v>0.89176762114537456</v>
      </c>
      <c r="E1100" s="3">
        <f t="shared" si="27"/>
        <v>0.89176762114537456</v>
      </c>
      <c r="F1100" t="s">
        <v>162</v>
      </c>
      <c r="G1100" t="s">
        <v>823</v>
      </c>
      <c r="H1100" t="s">
        <v>216</v>
      </c>
      <c r="I1100" s="2" t="str">
        <f>_xlfn.XLOOKUP(H1100,'Reference table'!$A$2:$A$87,'Reference table'!$B$2:$B$87)</f>
        <v>Grocery</v>
      </c>
      <c r="J1100" t="s">
        <v>25</v>
      </c>
      <c r="K1100">
        <v>2.4500000000000002</v>
      </c>
    </row>
    <row r="1101" spans="1:12">
      <c r="A1101" s="8">
        <v>44887</v>
      </c>
      <c r="B1101" t="s">
        <v>827</v>
      </c>
      <c r="C1101">
        <v>1</v>
      </c>
      <c r="D1101" s="3">
        <f t="shared" si="28"/>
        <v>0.43678414096916302</v>
      </c>
      <c r="E1101" s="3">
        <f t="shared" si="27"/>
        <v>0.43678414096916302</v>
      </c>
      <c r="F1101" t="s">
        <v>162</v>
      </c>
      <c r="G1101" t="s">
        <v>823</v>
      </c>
      <c r="H1101" t="s">
        <v>216</v>
      </c>
      <c r="I1101" s="2" t="str">
        <f>_xlfn.XLOOKUP(H1101,'Reference table'!$A$2:$A$87,'Reference table'!$B$2:$B$87)</f>
        <v>Grocery</v>
      </c>
      <c r="J1101" t="s">
        <v>25</v>
      </c>
      <c r="K1101">
        <v>1.2</v>
      </c>
    </row>
    <row r="1102" spans="1:12">
      <c r="A1102" s="8">
        <v>44887</v>
      </c>
      <c r="B1102" t="s">
        <v>897</v>
      </c>
      <c r="C1102">
        <v>1</v>
      </c>
      <c r="D1102" s="3">
        <f t="shared" si="28"/>
        <v>0.53142070484581505</v>
      </c>
      <c r="E1102" s="3">
        <f t="shared" si="27"/>
        <v>0.53142070484581505</v>
      </c>
      <c r="F1102" t="s">
        <v>162</v>
      </c>
      <c r="G1102" t="s">
        <v>823</v>
      </c>
      <c r="H1102" t="s">
        <v>216</v>
      </c>
      <c r="I1102" s="2" t="str">
        <f>_xlfn.XLOOKUP(H1102,'Reference table'!$A$2:$A$87,'Reference table'!$B$2:$B$87)</f>
        <v>Grocery</v>
      </c>
      <c r="J1102" t="s">
        <v>25</v>
      </c>
      <c r="K1102">
        <v>1.46</v>
      </c>
    </row>
    <row r="1103" spans="1:12">
      <c r="A1103" s="8">
        <v>44887</v>
      </c>
      <c r="B1103" t="s">
        <v>898</v>
      </c>
      <c r="C1103">
        <v>1</v>
      </c>
      <c r="D1103" s="3">
        <f t="shared" si="28"/>
        <v>0.30938876651982378</v>
      </c>
      <c r="E1103" s="3">
        <f t="shared" si="27"/>
        <v>0.30938876651982378</v>
      </c>
      <c r="F1103" t="s">
        <v>162</v>
      </c>
      <c r="G1103" t="s">
        <v>823</v>
      </c>
      <c r="H1103" t="s">
        <v>45</v>
      </c>
      <c r="I1103" s="2" t="str">
        <f>_xlfn.XLOOKUP(H1103,'Reference table'!$A$2:$A$87,'Reference table'!$B$2:$B$87)</f>
        <v>Grocery</v>
      </c>
      <c r="J1103" t="s">
        <v>25</v>
      </c>
      <c r="K1103">
        <v>0.85</v>
      </c>
    </row>
    <row r="1104" spans="1:12">
      <c r="A1104" s="8">
        <v>44887</v>
      </c>
      <c r="B1104" t="s">
        <v>899</v>
      </c>
      <c r="C1104">
        <v>1</v>
      </c>
      <c r="D1104" s="3">
        <f t="shared" si="28"/>
        <v>0.45498348017621149</v>
      </c>
      <c r="E1104" s="3">
        <f t="shared" si="27"/>
        <v>0.45498348017621149</v>
      </c>
      <c r="F1104" t="s">
        <v>162</v>
      </c>
      <c r="G1104" t="s">
        <v>823</v>
      </c>
      <c r="H1104" t="s">
        <v>51</v>
      </c>
      <c r="I1104" s="2" t="str">
        <f>_xlfn.XLOOKUP(H1104,'Reference table'!$A$2:$A$87,'Reference table'!$B$2:$B$87)</f>
        <v>Grocery</v>
      </c>
      <c r="J1104" t="s">
        <v>25</v>
      </c>
      <c r="K1104">
        <v>1.25</v>
      </c>
    </row>
    <row r="1105" spans="1:12">
      <c r="A1105" s="8">
        <v>44887</v>
      </c>
      <c r="B1105" t="s">
        <v>900</v>
      </c>
      <c r="C1105">
        <v>1</v>
      </c>
      <c r="D1105" s="3">
        <f t="shared" si="28"/>
        <v>0.34578744493392066</v>
      </c>
      <c r="E1105" s="3">
        <f t="shared" si="27"/>
        <v>0.34578744493392066</v>
      </c>
      <c r="F1105" t="s">
        <v>162</v>
      </c>
      <c r="G1105" t="s">
        <v>823</v>
      </c>
      <c r="H1105" t="s">
        <v>50</v>
      </c>
      <c r="I1105" s="2" t="str">
        <f>_xlfn.XLOOKUP(H1105,'Reference table'!$A$2:$A$87,'Reference table'!$B$2:$B$87)</f>
        <v>Grocery</v>
      </c>
      <c r="J1105" t="s">
        <v>25</v>
      </c>
      <c r="K1105">
        <v>0.95</v>
      </c>
    </row>
    <row r="1106" spans="1:12">
      <c r="A1106" s="8">
        <v>44887</v>
      </c>
      <c r="B1106" t="s">
        <v>901</v>
      </c>
      <c r="C1106">
        <v>1</v>
      </c>
      <c r="D1106" s="3">
        <f t="shared" si="28"/>
        <v>1.2193557268722468</v>
      </c>
      <c r="E1106" s="3">
        <f t="shared" si="27"/>
        <v>1.2193557268722468</v>
      </c>
      <c r="F1106" t="s">
        <v>162</v>
      </c>
      <c r="G1106" t="s">
        <v>823</v>
      </c>
      <c r="H1106" t="s">
        <v>141</v>
      </c>
      <c r="I1106" s="2" t="str">
        <f>_xlfn.XLOOKUP(H1106,'Reference table'!$A$2:$A$87,'Reference table'!$B$2:$B$87)</f>
        <v>Grocery</v>
      </c>
      <c r="J1106" t="s">
        <v>25</v>
      </c>
      <c r="K1106">
        <v>3.35</v>
      </c>
      <c r="L1106" s="3">
        <f>SUM(D1095:D1106)</f>
        <v>111.89022577092511</v>
      </c>
    </row>
    <row r="1107" spans="1:12">
      <c r="A1107" s="8">
        <v>44887</v>
      </c>
      <c r="B1107" t="s">
        <v>755</v>
      </c>
      <c r="C1107">
        <v>1</v>
      </c>
      <c r="D1107" s="3">
        <f t="shared" si="28"/>
        <v>0</v>
      </c>
      <c r="E1107" s="3">
        <f t="shared" si="27"/>
        <v>0</v>
      </c>
      <c r="F1107" t="s">
        <v>162</v>
      </c>
      <c r="G1107" t="s">
        <v>823</v>
      </c>
      <c r="H1107" t="s">
        <v>52</v>
      </c>
      <c r="I1107" s="2" t="str">
        <f>_xlfn.XLOOKUP(H1107,'Reference table'!$A$2:$A$87,'Reference table'!$B$2:$B$87)</f>
        <v>Grocery</v>
      </c>
      <c r="J1107" t="s">
        <v>25</v>
      </c>
    </row>
    <row r="1108" spans="1:12">
      <c r="A1108" s="8">
        <v>44887</v>
      </c>
      <c r="B1108" t="s">
        <v>465</v>
      </c>
      <c r="C1108">
        <v>1</v>
      </c>
      <c r="D1108" s="3">
        <v>15.05</v>
      </c>
      <c r="E1108" s="3">
        <f t="shared" si="27"/>
        <v>15.05</v>
      </c>
      <c r="F1108" t="s">
        <v>162</v>
      </c>
      <c r="G1108" t="s">
        <v>465</v>
      </c>
      <c r="H1108" t="s">
        <v>535</v>
      </c>
      <c r="I1108" s="2" t="str">
        <f>_xlfn.XLOOKUP(H1108,'Reference table'!$A$2:$A$87,'Reference table'!$B$2:$B$87)</f>
        <v>Grocery</v>
      </c>
      <c r="J1108" t="s">
        <v>25</v>
      </c>
    </row>
    <row r="1109" spans="1:12">
      <c r="A1109" s="8">
        <v>44887</v>
      </c>
      <c r="B1109" t="s">
        <v>888</v>
      </c>
      <c r="C1109">
        <v>1</v>
      </c>
      <c r="D1109" s="3">
        <v>7.45</v>
      </c>
      <c r="E1109" s="3">
        <f t="shared" si="27"/>
        <v>7.45</v>
      </c>
      <c r="F1109" t="s">
        <v>162</v>
      </c>
      <c r="G1109" t="s">
        <v>252</v>
      </c>
      <c r="H1109" t="s">
        <v>49</v>
      </c>
      <c r="I1109" s="2" t="str">
        <f>_xlfn.XLOOKUP(H1109,'Reference table'!$A$2:$A$87,'Reference table'!$B$2:$B$87)</f>
        <v>Grocery</v>
      </c>
      <c r="J1109" t="s">
        <v>25</v>
      </c>
    </row>
    <row r="1110" spans="1:12">
      <c r="A1110" s="8">
        <v>44887</v>
      </c>
      <c r="B1110" t="s">
        <v>889</v>
      </c>
      <c r="C1110">
        <v>1</v>
      </c>
      <c r="D1110" s="3">
        <v>3.3</v>
      </c>
      <c r="E1110" s="3">
        <f t="shared" si="27"/>
        <v>3.3</v>
      </c>
      <c r="F1110" t="s">
        <v>162</v>
      </c>
      <c r="G1110" t="s">
        <v>252</v>
      </c>
      <c r="H1110" t="s">
        <v>509</v>
      </c>
      <c r="I1110" s="2" t="str">
        <f>_xlfn.XLOOKUP(H1110,'Reference table'!$A$2:$A$87,'Reference table'!$B$2:$B$87)</f>
        <v>Grocery</v>
      </c>
      <c r="J1110" t="s">
        <v>25</v>
      </c>
    </row>
    <row r="1111" spans="1:12">
      <c r="A1111" s="8">
        <v>44887</v>
      </c>
      <c r="B1111" t="s">
        <v>890</v>
      </c>
      <c r="C1111">
        <v>1</v>
      </c>
      <c r="D1111" s="3">
        <v>3.3</v>
      </c>
      <c r="E1111" s="3">
        <f t="shared" si="27"/>
        <v>3.3</v>
      </c>
      <c r="F1111" t="s">
        <v>162</v>
      </c>
      <c r="G1111" t="s">
        <v>252</v>
      </c>
      <c r="H1111" t="s">
        <v>509</v>
      </c>
      <c r="I1111" s="2" t="str">
        <f>_xlfn.XLOOKUP(H1111,'Reference table'!$A$2:$A$87,'Reference table'!$B$2:$B$87)</f>
        <v>Grocery</v>
      </c>
      <c r="J1111" t="s">
        <v>25</v>
      </c>
    </row>
    <row r="1112" spans="1:12">
      <c r="A1112" s="8">
        <v>44887</v>
      </c>
      <c r="B1112" t="s">
        <v>740</v>
      </c>
      <c r="C1112">
        <v>1</v>
      </c>
      <c r="D1112" s="3">
        <v>1.44</v>
      </c>
      <c r="E1112" s="3">
        <f t="shared" si="27"/>
        <v>1.44</v>
      </c>
      <c r="F1112" t="s">
        <v>162</v>
      </c>
      <c r="G1112" t="s">
        <v>252</v>
      </c>
      <c r="H1112" t="s">
        <v>226</v>
      </c>
      <c r="I1112" s="2" t="str">
        <f>_xlfn.XLOOKUP(H1112,'Reference table'!$A$2:$A$87,'Reference table'!$B$2:$B$87)</f>
        <v>Household</v>
      </c>
      <c r="J1112" t="s">
        <v>25</v>
      </c>
    </row>
    <row r="1113" spans="1:12">
      <c r="A1113" s="8">
        <v>44887</v>
      </c>
      <c r="B1113" t="s">
        <v>260</v>
      </c>
      <c r="C1113">
        <v>1</v>
      </c>
      <c r="D1113" s="3">
        <v>1.8</v>
      </c>
      <c r="E1113" s="3">
        <f t="shared" si="27"/>
        <v>1.8</v>
      </c>
      <c r="F1113" t="s">
        <v>162</v>
      </c>
      <c r="G1113" t="s">
        <v>252</v>
      </c>
      <c r="H1113" t="s">
        <v>49</v>
      </c>
      <c r="I1113" s="2" t="str">
        <f>_xlfn.XLOOKUP(H1113,'Reference table'!$A$2:$A$87,'Reference table'!$B$2:$B$87)</f>
        <v>Grocery</v>
      </c>
      <c r="J1113" t="s">
        <v>25</v>
      </c>
    </row>
    <row r="1114" spans="1:12">
      <c r="A1114" s="8">
        <v>44887</v>
      </c>
      <c r="B1114" t="s">
        <v>891</v>
      </c>
      <c r="C1114">
        <v>1</v>
      </c>
      <c r="D1114" s="3">
        <v>2.5</v>
      </c>
      <c r="E1114" s="3">
        <f t="shared" si="27"/>
        <v>2.5</v>
      </c>
      <c r="F1114" t="s">
        <v>162</v>
      </c>
      <c r="G1114" t="s">
        <v>252</v>
      </c>
      <c r="H1114" t="s">
        <v>49</v>
      </c>
      <c r="I1114" s="2" t="str">
        <f>_xlfn.XLOOKUP(H1114,'Reference table'!$A$2:$A$87,'Reference table'!$B$2:$B$87)</f>
        <v>Grocery</v>
      </c>
      <c r="J1114" t="s">
        <v>25</v>
      </c>
    </row>
    <row r="1115" spans="1:12">
      <c r="A1115" s="8">
        <v>44887</v>
      </c>
      <c r="B1115" t="s">
        <v>743</v>
      </c>
      <c r="C1115">
        <v>1</v>
      </c>
      <c r="D1115" s="3">
        <v>3.95</v>
      </c>
      <c r="E1115" s="3">
        <f t="shared" si="27"/>
        <v>3.95</v>
      </c>
      <c r="F1115" t="s">
        <v>162</v>
      </c>
      <c r="G1115" t="s">
        <v>252</v>
      </c>
      <c r="H1115" t="s">
        <v>49</v>
      </c>
      <c r="I1115" s="2" t="str">
        <f>_xlfn.XLOOKUP(H1115,'Reference table'!$A$2:$A$87,'Reference table'!$B$2:$B$87)</f>
        <v>Grocery</v>
      </c>
      <c r="J1115" t="s">
        <v>25</v>
      </c>
    </row>
    <row r="1116" spans="1:12">
      <c r="A1116" s="8">
        <v>44887</v>
      </c>
      <c r="B1116" t="s">
        <v>558</v>
      </c>
      <c r="C1116">
        <v>1</v>
      </c>
      <c r="D1116" s="3">
        <v>2.38</v>
      </c>
      <c r="E1116" s="3">
        <f t="shared" si="27"/>
        <v>2.38</v>
      </c>
      <c r="F1116" t="s">
        <v>162</v>
      </c>
      <c r="G1116" t="s">
        <v>252</v>
      </c>
      <c r="H1116" t="s">
        <v>509</v>
      </c>
      <c r="I1116" s="2" t="str">
        <f>_xlfn.XLOOKUP(H1116,'Reference table'!$A$2:$A$87,'Reference table'!$B$2:$B$87)</f>
        <v>Grocery</v>
      </c>
      <c r="J1116" t="s">
        <v>25</v>
      </c>
    </row>
    <row r="1117" spans="1:12">
      <c r="A1117" s="8">
        <v>44887</v>
      </c>
      <c r="B1117" t="s">
        <v>267</v>
      </c>
      <c r="C1117">
        <v>1</v>
      </c>
      <c r="D1117" s="3">
        <v>1.4</v>
      </c>
      <c r="E1117" s="3">
        <f t="shared" si="27"/>
        <v>1.4</v>
      </c>
      <c r="F1117" t="s">
        <v>162</v>
      </c>
      <c r="G1117" t="s">
        <v>252</v>
      </c>
      <c r="H1117" t="s">
        <v>509</v>
      </c>
      <c r="I1117" s="2" t="str">
        <f>_xlfn.XLOOKUP(H1117,'Reference table'!$A$2:$A$87,'Reference table'!$B$2:$B$87)</f>
        <v>Grocery</v>
      </c>
      <c r="J1117" t="s">
        <v>25</v>
      </c>
    </row>
    <row r="1118" spans="1:12">
      <c r="A1118" s="8">
        <v>44887</v>
      </c>
      <c r="B1118" t="s">
        <v>892</v>
      </c>
      <c r="C1118">
        <v>1</v>
      </c>
      <c r="D1118" s="3">
        <v>4.25</v>
      </c>
      <c r="E1118" s="3">
        <f t="shared" si="27"/>
        <v>4.25</v>
      </c>
      <c r="F1118" t="s">
        <v>162</v>
      </c>
      <c r="G1118" t="s">
        <v>252</v>
      </c>
      <c r="H1118" t="s">
        <v>49</v>
      </c>
      <c r="I1118" s="2" t="str">
        <f>_xlfn.XLOOKUP(H1118,'Reference table'!$A$2:$A$87,'Reference table'!$B$2:$B$87)</f>
        <v>Grocery</v>
      </c>
      <c r="J1118" t="s">
        <v>25</v>
      </c>
    </row>
    <row r="1119" spans="1:12">
      <c r="A1119" s="8">
        <v>44887</v>
      </c>
      <c r="B1119" t="s">
        <v>893</v>
      </c>
      <c r="C1119">
        <v>1</v>
      </c>
      <c r="D1119" s="3">
        <v>5.5</v>
      </c>
      <c r="E1119" s="3">
        <f t="shared" si="27"/>
        <v>5.5</v>
      </c>
      <c r="F1119" t="s">
        <v>162</v>
      </c>
      <c r="G1119" t="s">
        <v>252</v>
      </c>
      <c r="H1119" t="s">
        <v>49</v>
      </c>
      <c r="I1119" s="2" t="str">
        <f>_xlfn.XLOOKUP(H1119,'Reference table'!$A$2:$A$87,'Reference table'!$B$2:$B$87)</f>
        <v>Grocery</v>
      </c>
      <c r="J1119" t="s">
        <v>25</v>
      </c>
      <c r="K1119" s="3">
        <f>SUM(E1108:E1119)</f>
        <v>52.320000000000007</v>
      </c>
    </row>
    <row r="1120" spans="1:12">
      <c r="A1120" s="8">
        <v>44887</v>
      </c>
      <c r="B1120" t="s">
        <v>894</v>
      </c>
      <c r="C1120">
        <v>1</v>
      </c>
      <c r="D1120" s="3">
        <v>4.45</v>
      </c>
      <c r="E1120" s="3">
        <f t="shared" si="27"/>
        <v>4.45</v>
      </c>
      <c r="F1120" t="s">
        <v>162</v>
      </c>
      <c r="G1120" t="s">
        <v>252</v>
      </c>
      <c r="H1120" t="s">
        <v>49</v>
      </c>
      <c r="I1120" s="2" t="str">
        <f>_xlfn.XLOOKUP(H1120,'Reference table'!$A$2:$A$87,'Reference table'!$B$2:$B$87)</f>
        <v>Grocery</v>
      </c>
      <c r="J1120" t="s">
        <v>25</v>
      </c>
    </row>
    <row r="1121" spans="1:10">
      <c r="A1121" s="8">
        <v>44887</v>
      </c>
      <c r="B1121" t="s">
        <v>23</v>
      </c>
      <c r="C1121">
        <v>1</v>
      </c>
      <c r="D1121" s="3">
        <v>1.65</v>
      </c>
      <c r="E1121" s="3">
        <f t="shared" si="27"/>
        <v>1.65</v>
      </c>
      <c r="F1121" t="s">
        <v>285</v>
      </c>
      <c r="G1121" t="s">
        <v>522</v>
      </c>
      <c r="H1121" t="s">
        <v>23</v>
      </c>
      <c r="I1121" s="2" t="str">
        <f>_xlfn.XLOOKUP(H1121,'Reference table'!$A$2:$A$87,'Reference table'!$B$2:$B$87)</f>
        <v>Transportation</v>
      </c>
      <c r="J1121" t="s">
        <v>24</v>
      </c>
    </row>
    <row r="1122" spans="1:10">
      <c r="A1122" s="8">
        <v>44887</v>
      </c>
      <c r="B1122" t="s">
        <v>23</v>
      </c>
      <c r="C1122">
        <v>1</v>
      </c>
      <c r="D1122" s="3">
        <v>1.65</v>
      </c>
      <c r="E1122" s="3">
        <f t="shared" si="27"/>
        <v>1.65</v>
      </c>
      <c r="F1122" t="s">
        <v>285</v>
      </c>
      <c r="G1122" t="s">
        <v>522</v>
      </c>
      <c r="H1122" t="s">
        <v>23</v>
      </c>
      <c r="I1122" s="2" t="str">
        <f>_xlfn.XLOOKUP(H1122,'Reference table'!$A$2:$A$87,'Reference table'!$B$2:$B$87)</f>
        <v>Transportation</v>
      </c>
      <c r="J1122" t="s">
        <v>25</v>
      </c>
    </row>
    <row r="1123" spans="1:10">
      <c r="A1123" s="8">
        <v>44889</v>
      </c>
      <c r="B1123" t="s">
        <v>471</v>
      </c>
      <c r="C1123">
        <v>1</v>
      </c>
      <c r="D1123" s="3">
        <v>56.25</v>
      </c>
      <c r="E1123" s="3">
        <f t="shared" si="27"/>
        <v>56.25</v>
      </c>
      <c r="F1123" t="s">
        <v>162</v>
      </c>
      <c r="G1123" t="s">
        <v>904</v>
      </c>
      <c r="H1123" t="s">
        <v>471</v>
      </c>
      <c r="I1123" s="2" t="str">
        <f>_xlfn.XLOOKUP(H1123,'Reference table'!$A$2:$A$87,'Reference table'!$B$2:$B$87)</f>
        <v>Personal Care</v>
      </c>
      <c r="J1123" t="s">
        <v>25</v>
      </c>
    </row>
    <row r="1124" spans="1:10">
      <c r="A1124" s="8">
        <v>44889</v>
      </c>
      <c r="B1124" t="s">
        <v>471</v>
      </c>
      <c r="C1124">
        <v>1</v>
      </c>
      <c r="D1124" s="3">
        <v>69.900000000000006</v>
      </c>
      <c r="E1124" s="3">
        <f t="shared" si="27"/>
        <v>69.900000000000006</v>
      </c>
      <c r="F1124" t="s">
        <v>162</v>
      </c>
      <c r="G1124" t="s">
        <v>905</v>
      </c>
      <c r="H1124" t="s">
        <v>471</v>
      </c>
      <c r="I1124" s="2" t="str">
        <f>_xlfn.XLOOKUP(H1124,'Reference table'!$A$2:$A$87,'Reference table'!$B$2:$B$87)</f>
        <v>Personal Care</v>
      </c>
      <c r="J1124" t="s">
        <v>25</v>
      </c>
    </row>
    <row r="1125" spans="1:10">
      <c r="A1125" s="8">
        <v>44889</v>
      </c>
      <c r="B1125" t="s">
        <v>731</v>
      </c>
      <c r="C1125">
        <v>2</v>
      </c>
      <c r="D1125" s="3">
        <v>5.25</v>
      </c>
      <c r="E1125" s="3">
        <f t="shared" si="27"/>
        <v>10.5</v>
      </c>
      <c r="F1125" t="s">
        <v>162</v>
      </c>
      <c r="G1125" t="s">
        <v>734</v>
      </c>
      <c r="H1125" t="s">
        <v>733</v>
      </c>
      <c r="I1125" s="2" t="str">
        <f>_xlfn.XLOOKUP(H1125,'Reference table'!$A$2:$A$87,'Reference table'!$B$2:$B$87)</f>
        <v>Others</v>
      </c>
      <c r="J1125" t="s">
        <v>24</v>
      </c>
    </row>
    <row r="1126" spans="1:10">
      <c r="A1126" s="8">
        <v>44889</v>
      </c>
      <c r="B1126" t="s">
        <v>93</v>
      </c>
      <c r="C1126">
        <v>1</v>
      </c>
      <c r="D1126" s="3">
        <v>10</v>
      </c>
      <c r="E1126" s="3">
        <f t="shared" si="27"/>
        <v>10</v>
      </c>
      <c r="F1126" t="s">
        <v>162</v>
      </c>
      <c r="G1126" t="s">
        <v>94</v>
      </c>
      <c r="H1126" t="s">
        <v>519</v>
      </c>
      <c r="I1126" s="2" t="str">
        <f>_xlfn.XLOOKUP(H1126,'Reference table'!$A$2:$A$87,'Reference table'!$B$2:$B$87)</f>
        <v>Utility</v>
      </c>
      <c r="J1126" t="s">
        <v>24</v>
      </c>
    </row>
    <row r="1127" spans="1:10">
      <c r="A1127" s="8">
        <v>44889</v>
      </c>
      <c r="B1127" t="s">
        <v>93</v>
      </c>
      <c r="C1127">
        <v>1</v>
      </c>
      <c r="D1127" s="3">
        <v>10</v>
      </c>
      <c r="E1127" s="3">
        <f t="shared" si="27"/>
        <v>10</v>
      </c>
      <c r="F1127" t="s">
        <v>162</v>
      </c>
      <c r="G1127" t="s">
        <v>94</v>
      </c>
      <c r="H1127" t="s">
        <v>519</v>
      </c>
      <c r="I1127" s="2" t="str">
        <f>_xlfn.XLOOKUP(H1127,'Reference table'!$A$2:$A$87,'Reference table'!$B$2:$B$87)</f>
        <v>Utility</v>
      </c>
      <c r="J1127" t="s">
        <v>25</v>
      </c>
    </row>
    <row r="1128" spans="1:10">
      <c r="A1128" s="8">
        <v>44890</v>
      </c>
      <c r="B1128" t="s">
        <v>628</v>
      </c>
      <c r="C1128">
        <v>1</v>
      </c>
      <c r="D1128" s="3">
        <v>147</v>
      </c>
      <c r="E1128" s="3">
        <f t="shared" si="27"/>
        <v>147</v>
      </c>
      <c r="F1128" t="s">
        <v>162</v>
      </c>
      <c r="G1128" t="s">
        <v>629</v>
      </c>
      <c r="H1128" t="s">
        <v>628</v>
      </c>
      <c r="I1128" s="2" t="str">
        <f>_xlfn.XLOOKUP(H1128,'Reference table'!$A$2:$A$87,'Reference table'!$B$2:$B$87)</f>
        <v>Utility</v>
      </c>
      <c r="J1128" t="s">
        <v>25</v>
      </c>
    </row>
    <row r="1129" spans="1:10">
      <c r="A1129" s="8">
        <v>44890</v>
      </c>
      <c r="B1129" t="s">
        <v>914</v>
      </c>
      <c r="C1129">
        <v>1</v>
      </c>
      <c r="D1129" s="3">
        <v>1.79</v>
      </c>
      <c r="E1129" s="3">
        <f t="shared" si="27"/>
        <v>1.79</v>
      </c>
      <c r="F1129" t="s">
        <v>162</v>
      </c>
      <c r="G1129" t="s">
        <v>36</v>
      </c>
      <c r="H1129" t="s">
        <v>49</v>
      </c>
      <c r="I1129" s="2" t="str">
        <f>_xlfn.XLOOKUP(H1129,'Reference table'!$A$2:$A$87,'Reference table'!$B$2:$B$87)</f>
        <v>Grocery</v>
      </c>
      <c r="J1129" t="s">
        <v>24</v>
      </c>
    </row>
    <row r="1130" spans="1:10">
      <c r="A1130" s="8">
        <v>44890</v>
      </c>
      <c r="B1130" t="s">
        <v>16</v>
      </c>
      <c r="C1130">
        <v>1</v>
      </c>
      <c r="D1130" s="3">
        <v>0.45</v>
      </c>
      <c r="E1130" s="3">
        <f t="shared" si="27"/>
        <v>0.45</v>
      </c>
      <c r="F1130" t="s">
        <v>162</v>
      </c>
      <c r="G1130" t="s">
        <v>36</v>
      </c>
      <c r="H1130" t="s">
        <v>51</v>
      </c>
      <c r="I1130" s="2" t="str">
        <f>_xlfn.XLOOKUP(H1130,'Reference table'!$A$2:$A$87,'Reference table'!$B$2:$B$87)</f>
        <v>Grocery</v>
      </c>
      <c r="J1130" t="s">
        <v>24</v>
      </c>
    </row>
    <row r="1131" spans="1:10">
      <c r="A1131" s="8">
        <v>44890</v>
      </c>
      <c r="B1131" t="s">
        <v>165</v>
      </c>
      <c r="C1131">
        <v>1</v>
      </c>
      <c r="D1131" s="3">
        <v>4.49</v>
      </c>
      <c r="E1131" s="3">
        <f t="shared" si="27"/>
        <v>4.49</v>
      </c>
      <c r="F1131" t="s">
        <v>162</v>
      </c>
      <c r="G1131" t="s">
        <v>36</v>
      </c>
      <c r="H1131" t="s">
        <v>52</v>
      </c>
      <c r="I1131" s="2" t="str">
        <f>_xlfn.XLOOKUP(H1131,'Reference table'!$A$2:$A$87,'Reference table'!$B$2:$B$87)</f>
        <v>Grocery</v>
      </c>
      <c r="J1131" t="s">
        <v>24</v>
      </c>
    </row>
    <row r="1132" spans="1:10">
      <c r="A1132" s="8">
        <v>44890</v>
      </c>
      <c r="B1132" t="s">
        <v>604</v>
      </c>
      <c r="C1132">
        <v>1</v>
      </c>
      <c r="D1132" s="3">
        <v>0.62</v>
      </c>
      <c r="E1132" s="3">
        <f t="shared" si="27"/>
        <v>0.62</v>
      </c>
      <c r="F1132" t="s">
        <v>162</v>
      </c>
      <c r="G1132" t="s">
        <v>36</v>
      </c>
      <c r="H1132" t="s">
        <v>51</v>
      </c>
      <c r="I1132" s="2" t="str">
        <f>_xlfn.XLOOKUP(H1132,'Reference table'!$A$2:$A$87,'Reference table'!$B$2:$B$87)</f>
        <v>Grocery</v>
      </c>
      <c r="J1132" t="s">
        <v>24</v>
      </c>
    </row>
    <row r="1133" spans="1:10">
      <c r="A1133" s="8">
        <v>44890</v>
      </c>
      <c r="B1133" t="s">
        <v>646</v>
      </c>
      <c r="C1133">
        <v>1</v>
      </c>
      <c r="D1133" s="3">
        <v>1.1499999999999999</v>
      </c>
      <c r="E1133" s="3">
        <f t="shared" si="27"/>
        <v>1.1499999999999999</v>
      </c>
      <c r="F1133" t="s">
        <v>162</v>
      </c>
      <c r="G1133" t="s">
        <v>36</v>
      </c>
      <c r="H1133" t="s">
        <v>45</v>
      </c>
      <c r="I1133" s="2" t="str">
        <f>_xlfn.XLOOKUP(H1133,'Reference table'!$A$2:$A$87,'Reference table'!$B$2:$B$87)</f>
        <v>Grocery</v>
      </c>
      <c r="J1133" t="s">
        <v>24</v>
      </c>
    </row>
    <row r="1134" spans="1:10">
      <c r="A1134" s="8">
        <v>44891</v>
      </c>
      <c r="B1134" t="s">
        <v>23</v>
      </c>
      <c r="C1134">
        <v>1</v>
      </c>
      <c r="D1134" s="3">
        <v>1.65</v>
      </c>
      <c r="E1134" s="3">
        <f t="shared" si="27"/>
        <v>1.65</v>
      </c>
      <c r="F1134" t="s">
        <v>285</v>
      </c>
      <c r="G1134" t="s">
        <v>522</v>
      </c>
      <c r="H1134" t="s">
        <v>23</v>
      </c>
      <c r="I1134" s="2" t="str">
        <f>_xlfn.XLOOKUP(H1134,'Reference table'!$A$2:$A$87,'Reference table'!$B$2:$B$87)</f>
        <v>Transportation</v>
      </c>
      <c r="J1134" t="s">
        <v>24</v>
      </c>
    </row>
    <row r="1135" spans="1:10">
      <c r="A1135" s="8">
        <v>44891</v>
      </c>
      <c r="B1135" t="s">
        <v>67</v>
      </c>
      <c r="C1135">
        <v>2</v>
      </c>
      <c r="D1135" s="3">
        <v>2.0499999999999998</v>
      </c>
      <c r="E1135" s="3">
        <f t="shared" ref="E1135:E1154" si="29">D1135*C1135</f>
        <v>4.0999999999999996</v>
      </c>
      <c r="F1135" t="s">
        <v>285</v>
      </c>
      <c r="G1135" t="s">
        <v>522</v>
      </c>
      <c r="H1135" t="s">
        <v>67</v>
      </c>
      <c r="I1135" s="2" t="str">
        <f>_xlfn.XLOOKUP(H1135,'Reference table'!$A$2:$A$87,'Reference table'!$B$2:$B$87)</f>
        <v>Transportation</v>
      </c>
      <c r="J1135" t="s">
        <v>24</v>
      </c>
    </row>
    <row r="1136" spans="1:10">
      <c r="A1136" s="8">
        <v>44891</v>
      </c>
      <c r="B1136" t="s">
        <v>23</v>
      </c>
      <c r="C1136">
        <v>1</v>
      </c>
      <c r="D1136" s="3">
        <v>1.65</v>
      </c>
      <c r="E1136" s="3">
        <f t="shared" si="29"/>
        <v>1.65</v>
      </c>
      <c r="F1136" t="s">
        <v>285</v>
      </c>
      <c r="G1136" t="s">
        <v>522</v>
      </c>
      <c r="H1136" t="s">
        <v>23</v>
      </c>
      <c r="I1136" s="2" t="str">
        <f>_xlfn.XLOOKUP(H1136,'Reference table'!$A$2:$A$87,'Reference table'!$B$2:$B$87)</f>
        <v>Transportation</v>
      </c>
      <c r="J1136" t="s">
        <v>25</v>
      </c>
    </row>
    <row r="1137" spans="1:10">
      <c r="A1137" s="8">
        <v>44891</v>
      </c>
      <c r="B1137" t="s">
        <v>67</v>
      </c>
      <c r="C1137">
        <v>2</v>
      </c>
      <c r="D1137" s="3">
        <v>2.0499999999999998</v>
      </c>
      <c r="E1137" s="3">
        <f t="shared" si="29"/>
        <v>4.0999999999999996</v>
      </c>
      <c r="F1137" t="s">
        <v>285</v>
      </c>
      <c r="G1137" t="s">
        <v>522</v>
      </c>
      <c r="H1137" t="s">
        <v>67</v>
      </c>
      <c r="I1137" s="2" t="str">
        <f>_xlfn.XLOOKUP(H1137,'Reference table'!$A$2:$A$87,'Reference table'!$B$2:$B$87)</f>
        <v>Transportation</v>
      </c>
      <c r="J1137" t="s">
        <v>25</v>
      </c>
    </row>
    <row r="1138" spans="1:10">
      <c r="A1138" s="8">
        <v>44891</v>
      </c>
      <c r="B1138" t="s">
        <v>436</v>
      </c>
      <c r="C1138">
        <v>1</v>
      </c>
      <c r="D1138" s="3">
        <v>21</v>
      </c>
      <c r="E1138" s="3">
        <f t="shared" si="29"/>
        <v>21</v>
      </c>
      <c r="F1138" t="s">
        <v>162</v>
      </c>
      <c r="G1138" t="s">
        <v>916</v>
      </c>
      <c r="H1138" t="s">
        <v>515</v>
      </c>
      <c r="I1138" s="2" t="str">
        <f>_xlfn.XLOOKUP(H1138,'Reference table'!$A$2:$A$87,'Reference table'!$B$2:$B$87)</f>
        <v>Dinning</v>
      </c>
      <c r="J1138" t="s">
        <v>24</v>
      </c>
    </row>
    <row r="1139" spans="1:10">
      <c r="A1139" s="8">
        <v>44891</v>
      </c>
      <c r="B1139" t="s">
        <v>909</v>
      </c>
      <c r="C1139">
        <v>2</v>
      </c>
      <c r="D1139" s="3">
        <v>10</v>
      </c>
      <c r="E1139" s="3">
        <f t="shared" si="29"/>
        <v>20</v>
      </c>
      <c r="F1139" t="s">
        <v>162</v>
      </c>
      <c r="G1139" t="s">
        <v>910</v>
      </c>
      <c r="H1139" t="s">
        <v>531</v>
      </c>
      <c r="I1139" s="2" t="str">
        <f>_xlfn.XLOOKUP(H1139,'Reference table'!$A$2:$A$87,'Reference table'!$B$2:$B$87)</f>
        <v>Others</v>
      </c>
      <c r="J1139" t="s">
        <v>25</v>
      </c>
    </row>
    <row r="1140" spans="1:10">
      <c r="A1140" s="8">
        <v>44892</v>
      </c>
      <c r="B1140" t="s">
        <v>23</v>
      </c>
      <c r="C1140">
        <v>1</v>
      </c>
      <c r="D1140" s="3">
        <v>1.65</v>
      </c>
      <c r="E1140" s="3">
        <f t="shared" si="29"/>
        <v>1.65</v>
      </c>
      <c r="F1140" t="s">
        <v>285</v>
      </c>
      <c r="G1140" t="s">
        <v>522</v>
      </c>
      <c r="H1140" t="s">
        <v>23</v>
      </c>
      <c r="I1140" s="2" t="str">
        <f>_xlfn.XLOOKUP(H1140,'Reference table'!$A$2:$A$87,'Reference table'!$B$2:$B$87)</f>
        <v>Transportation</v>
      </c>
      <c r="J1140" t="s">
        <v>24</v>
      </c>
    </row>
    <row r="1141" spans="1:10">
      <c r="A1141" s="8">
        <v>44892</v>
      </c>
      <c r="B1141" t="s">
        <v>23</v>
      </c>
      <c r="C1141">
        <v>1</v>
      </c>
      <c r="D1141" s="3">
        <v>1.65</v>
      </c>
      <c r="E1141" s="3">
        <f t="shared" si="29"/>
        <v>1.65</v>
      </c>
      <c r="F1141" t="s">
        <v>285</v>
      </c>
      <c r="G1141" t="s">
        <v>522</v>
      </c>
      <c r="H1141" t="s">
        <v>23</v>
      </c>
      <c r="I1141" s="2" t="str">
        <f>_xlfn.XLOOKUP(H1141,'Reference table'!$A$2:$A$87,'Reference table'!$B$2:$B$87)</f>
        <v>Transportation</v>
      </c>
      <c r="J1141" t="s">
        <v>25</v>
      </c>
    </row>
    <row r="1142" spans="1:10">
      <c r="A1142" s="8">
        <v>44894</v>
      </c>
      <c r="B1142" t="s">
        <v>23</v>
      </c>
      <c r="C1142">
        <v>3</v>
      </c>
      <c r="D1142" s="3">
        <v>1.65</v>
      </c>
      <c r="E1142" s="3">
        <f t="shared" si="29"/>
        <v>4.9499999999999993</v>
      </c>
      <c r="F1142" t="s">
        <v>285</v>
      </c>
      <c r="G1142" t="s">
        <v>522</v>
      </c>
      <c r="H1142" t="s">
        <v>23</v>
      </c>
      <c r="I1142" s="2" t="str">
        <f>_xlfn.XLOOKUP(H1142,'Reference table'!$A$2:$A$87,'Reference table'!$B$2:$B$87)</f>
        <v>Transportation</v>
      </c>
      <c r="J1142" t="s">
        <v>24</v>
      </c>
    </row>
    <row r="1143" spans="1:10">
      <c r="A1143" s="8">
        <v>44894</v>
      </c>
      <c r="B1143" t="s">
        <v>67</v>
      </c>
      <c r="C1143">
        <v>1</v>
      </c>
      <c r="D1143" s="3">
        <v>1.2</v>
      </c>
      <c r="E1143" s="3">
        <f t="shared" si="29"/>
        <v>1.2</v>
      </c>
      <c r="F1143" t="s">
        <v>285</v>
      </c>
      <c r="G1143" t="s">
        <v>522</v>
      </c>
      <c r="H1143" t="s">
        <v>23</v>
      </c>
      <c r="I1143" s="2" t="str">
        <f>_xlfn.XLOOKUP(H1143,'Reference table'!$A$2:$A$87,'Reference table'!$B$2:$B$87)</f>
        <v>Transportation</v>
      </c>
      <c r="J1143" t="s">
        <v>24</v>
      </c>
    </row>
    <row r="1144" spans="1:10">
      <c r="A1144" s="8">
        <v>44894</v>
      </c>
      <c r="B1144" t="s">
        <v>67</v>
      </c>
      <c r="C1144">
        <v>1</v>
      </c>
      <c r="D1144" s="3">
        <v>2.5</v>
      </c>
      <c r="E1144" s="3">
        <f t="shared" si="29"/>
        <v>2.5</v>
      </c>
      <c r="F1144" t="s">
        <v>285</v>
      </c>
      <c r="G1144" t="s">
        <v>522</v>
      </c>
      <c r="H1144" t="s">
        <v>23</v>
      </c>
      <c r="I1144" s="2" t="str">
        <f>_xlfn.XLOOKUP(H1144,'Reference table'!$A$2:$A$87,'Reference table'!$B$2:$B$87)</f>
        <v>Transportation</v>
      </c>
      <c r="J1144" t="s">
        <v>24</v>
      </c>
    </row>
    <row r="1145" spans="1:10">
      <c r="A1145" s="8">
        <v>44895</v>
      </c>
      <c r="B1145" t="s">
        <v>911</v>
      </c>
      <c r="C1145">
        <v>1</v>
      </c>
      <c r="D1145" s="3">
        <v>0.99</v>
      </c>
      <c r="E1145" s="3">
        <f t="shared" si="29"/>
        <v>0.99</v>
      </c>
      <c r="F1145" t="s">
        <v>162</v>
      </c>
      <c r="G1145" t="s">
        <v>36</v>
      </c>
      <c r="H1145" t="s">
        <v>216</v>
      </c>
      <c r="I1145" s="2" t="str">
        <f>_xlfn.XLOOKUP(H1145,'Reference table'!$A$2:$A$87,'Reference table'!$B$2:$B$87)</f>
        <v>Grocery</v>
      </c>
      <c r="J1145" t="s">
        <v>24</v>
      </c>
    </row>
    <row r="1146" spans="1:10">
      <c r="A1146" s="8">
        <v>44895</v>
      </c>
      <c r="B1146" t="s">
        <v>912</v>
      </c>
      <c r="C1146">
        <v>1</v>
      </c>
      <c r="D1146" s="3">
        <v>0.69</v>
      </c>
      <c r="E1146" s="3">
        <f t="shared" si="29"/>
        <v>0.69</v>
      </c>
      <c r="F1146" t="s">
        <v>162</v>
      </c>
      <c r="G1146" t="s">
        <v>36</v>
      </c>
      <c r="H1146" t="s">
        <v>141</v>
      </c>
      <c r="I1146" s="2" t="str">
        <f>_xlfn.XLOOKUP(H1146,'Reference table'!$A$2:$A$87,'Reference table'!$B$2:$B$87)</f>
        <v>Grocery</v>
      </c>
      <c r="J1146" t="s">
        <v>24</v>
      </c>
    </row>
    <row r="1147" spans="1:10">
      <c r="A1147" s="8">
        <v>44895</v>
      </c>
      <c r="B1147" t="s">
        <v>913</v>
      </c>
      <c r="C1147">
        <v>1</v>
      </c>
      <c r="D1147" s="3">
        <v>0.85</v>
      </c>
      <c r="E1147" s="3">
        <f t="shared" si="29"/>
        <v>0.85</v>
      </c>
      <c r="F1147" t="s">
        <v>162</v>
      </c>
      <c r="G1147" t="s">
        <v>36</v>
      </c>
      <c r="H1147" t="s">
        <v>509</v>
      </c>
      <c r="I1147" s="2" t="str">
        <f>_xlfn.XLOOKUP(H1147,'Reference table'!$A$2:$A$87,'Reference table'!$B$2:$B$87)</f>
        <v>Grocery</v>
      </c>
      <c r="J1147" t="s">
        <v>24</v>
      </c>
    </row>
    <row r="1148" spans="1:10">
      <c r="A1148" s="8">
        <v>44895</v>
      </c>
      <c r="B1148" t="s">
        <v>86</v>
      </c>
      <c r="C1148">
        <v>2</v>
      </c>
      <c r="D1148" s="3">
        <v>0.5</v>
      </c>
      <c r="E1148" s="3">
        <f t="shared" si="29"/>
        <v>1</v>
      </c>
      <c r="F1148" t="s">
        <v>162</v>
      </c>
      <c r="G1148" t="s">
        <v>36</v>
      </c>
      <c r="H1148" t="s">
        <v>53</v>
      </c>
      <c r="I1148" s="2" t="str">
        <f>_xlfn.XLOOKUP(H1148,'Reference table'!$A$2:$A$87,'Reference table'!$B$2:$B$87)</f>
        <v>Grocery</v>
      </c>
      <c r="J1148" t="s">
        <v>24</v>
      </c>
    </row>
    <row r="1149" spans="1:10">
      <c r="A1149" s="8">
        <v>44895</v>
      </c>
      <c r="B1149" t="s">
        <v>915</v>
      </c>
      <c r="C1149">
        <v>1</v>
      </c>
      <c r="D1149" s="3">
        <v>2.29</v>
      </c>
      <c r="E1149" s="3">
        <f t="shared" si="29"/>
        <v>2.29</v>
      </c>
      <c r="F1149" t="s">
        <v>162</v>
      </c>
      <c r="G1149" t="s">
        <v>147</v>
      </c>
      <c r="H1149" t="s">
        <v>471</v>
      </c>
      <c r="I1149" s="2" t="str">
        <f>_xlfn.XLOOKUP(H1149,'Reference table'!$A$2:$A$87,'Reference table'!$B$2:$B$87)</f>
        <v>Personal Care</v>
      </c>
      <c r="J1149" t="s">
        <v>24</v>
      </c>
    </row>
    <row r="1150" spans="1:10">
      <c r="A1150" s="8">
        <v>44896</v>
      </c>
      <c r="B1150" t="s">
        <v>67</v>
      </c>
      <c r="C1150">
        <v>2</v>
      </c>
      <c r="D1150" s="3">
        <v>5</v>
      </c>
      <c r="E1150" s="3">
        <f t="shared" si="29"/>
        <v>10</v>
      </c>
      <c r="F1150" t="s">
        <v>285</v>
      </c>
      <c r="G1150" t="s">
        <v>522</v>
      </c>
      <c r="H1150" t="s">
        <v>67</v>
      </c>
      <c r="I1150" s="2" t="str">
        <f>_xlfn.XLOOKUP(H1150,'Reference table'!$A$2:$A$87,'Reference table'!$B$2:$B$87)</f>
        <v>Transportation</v>
      </c>
      <c r="J1150" t="s">
        <v>25</v>
      </c>
    </row>
    <row r="1151" spans="1:10">
      <c r="A1151" s="8">
        <v>44896</v>
      </c>
      <c r="B1151" t="s">
        <v>23</v>
      </c>
      <c r="C1151">
        <v>1</v>
      </c>
      <c r="D1151" s="3">
        <v>1.65</v>
      </c>
      <c r="E1151" s="3">
        <f t="shared" si="29"/>
        <v>1.65</v>
      </c>
      <c r="F1151" t="s">
        <v>285</v>
      </c>
      <c r="G1151" t="s">
        <v>522</v>
      </c>
      <c r="H1151" t="s">
        <v>23</v>
      </c>
      <c r="I1151" s="2" t="str">
        <f>_xlfn.XLOOKUP(H1151,'Reference table'!$A$2:$A$87,'Reference table'!$B$2:$B$87)</f>
        <v>Transportation</v>
      </c>
      <c r="J1151" t="s">
        <v>25</v>
      </c>
    </row>
    <row r="1152" spans="1:10">
      <c r="A1152" s="8">
        <v>44896</v>
      </c>
      <c r="B1152" t="s">
        <v>425</v>
      </c>
      <c r="C1152">
        <v>1</v>
      </c>
      <c r="D1152" s="3">
        <v>2.65</v>
      </c>
      <c r="E1152" s="3">
        <f t="shared" si="29"/>
        <v>2.65</v>
      </c>
      <c r="F1152" t="s">
        <v>162</v>
      </c>
      <c r="G1152" t="s">
        <v>933</v>
      </c>
      <c r="H1152" t="s">
        <v>685</v>
      </c>
      <c r="I1152" s="2" t="str">
        <f>_xlfn.XLOOKUP(H1152,'Reference table'!$A$2:$A$87,'Reference table'!$B$2:$B$87)</f>
        <v>Dinning</v>
      </c>
      <c r="J1152" t="s">
        <v>25</v>
      </c>
    </row>
    <row r="1153" spans="1:10">
      <c r="A1153" s="8">
        <v>44896</v>
      </c>
      <c r="B1153" t="s">
        <v>950</v>
      </c>
      <c r="C1153">
        <v>1</v>
      </c>
      <c r="D1153" s="3">
        <v>22</v>
      </c>
      <c r="E1153" s="3">
        <f t="shared" si="29"/>
        <v>22</v>
      </c>
      <c r="F1153" t="s">
        <v>162</v>
      </c>
      <c r="G1153" t="s">
        <v>474</v>
      </c>
      <c r="H1153" t="s">
        <v>475</v>
      </c>
      <c r="I1153" s="2" t="str">
        <f>_xlfn.XLOOKUP(H1153,'Reference table'!$A$2:$A$87,'Reference table'!$B$2:$B$87)</f>
        <v>Personal Care</v>
      </c>
      <c r="J1153" t="s">
        <v>25</v>
      </c>
    </row>
    <row r="1154" spans="1:10">
      <c r="A1154" s="8">
        <v>44896</v>
      </c>
      <c r="B1154" t="s">
        <v>951</v>
      </c>
      <c r="C1154">
        <v>1</v>
      </c>
      <c r="D1154" s="3">
        <v>9.5</v>
      </c>
      <c r="E1154" s="3">
        <f t="shared" si="29"/>
        <v>9.5</v>
      </c>
      <c r="F1154" t="s">
        <v>162</v>
      </c>
      <c r="G1154" t="s">
        <v>951</v>
      </c>
      <c r="H1154" t="s">
        <v>951</v>
      </c>
      <c r="I1154" s="2" t="str">
        <f>_xlfn.XLOOKUP(H1154,'Reference table'!$A$2:$A$87,'Reference table'!$B$2:$B$87)</f>
        <v>Subscription</v>
      </c>
      <c r="J1154" t="s">
        <v>25</v>
      </c>
    </row>
    <row r="1155" spans="1:10">
      <c r="A1155" s="8">
        <v>44897</v>
      </c>
      <c r="B1155" t="s">
        <v>988</v>
      </c>
      <c r="C1155">
        <v>1</v>
      </c>
      <c r="D1155" s="10">
        <f>Rent!$F$14</f>
        <v>616.66666666666663</v>
      </c>
      <c r="E1155" s="9">
        <f>C1155*D1155</f>
        <v>616.66666666666663</v>
      </c>
      <c r="F1155" s="2" t="s">
        <v>162</v>
      </c>
      <c r="G1155" t="s">
        <v>38</v>
      </c>
      <c r="H1155" t="s">
        <v>98</v>
      </c>
      <c r="I1155" s="2" t="str">
        <f>_xlfn.XLOOKUP(H1155,'Reference table'!$A$2:$A$87,'Reference table'!$B$2:$B$87)</f>
        <v>Rental</v>
      </c>
      <c r="J1155" t="s">
        <v>25</v>
      </c>
    </row>
    <row r="1156" spans="1:10">
      <c r="A1156" s="8">
        <v>44897</v>
      </c>
      <c r="B1156" t="s">
        <v>988</v>
      </c>
      <c r="C1156">
        <v>1</v>
      </c>
      <c r="D1156" s="10">
        <f>Rent!$F$15</f>
        <v>783.33333333333337</v>
      </c>
      <c r="E1156" s="9">
        <f>C1156*D1156</f>
        <v>783.33333333333337</v>
      </c>
      <c r="F1156" s="2" t="s">
        <v>162</v>
      </c>
      <c r="G1156" t="s">
        <v>38</v>
      </c>
      <c r="H1156" t="s">
        <v>98</v>
      </c>
      <c r="I1156" s="2" t="str">
        <f>_xlfn.XLOOKUP(H1156,'Reference table'!$A$2:$A$87,'Reference table'!$B$2:$B$87)</f>
        <v>Rental</v>
      </c>
      <c r="J1156" t="s">
        <v>24</v>
      </c>
    </row>
    <row r="1157" spans="1:10">
      <c r="A1157" s="8">
        <v>44897</v>
      </c>
      <c r="B1157" t="s">
        <v>917</v>
      </c>
      <c r="C1157">
        <v>1</v>
      </c>
      <c r="D1157" s="3">
        <v>1.6</v>
      </c>
      <c r="E1157" s="3">
        <f t="shared" ref="E1157:E1188" si="30">D1157*C1157</f>
        <v>1.6</v>
      </c>
      <c r="F1157" t="s">
        <v>162</v>
      </c>
      <c r="G1157" t="s">
        <v>147</v>
      </c>
      <c r="H1157" t="s">
        <v>45</v>
      </c>
      <c r="I1157" s="2" t="str">
        <f>_xlfn.XLOOKUP(H1157,'Reference table'!$A$2:$A$87,'Reference table'!$B$2:$B$87)</f>
        <v>Grocery</v>
      </c>
      <c r="J1157" t="s">
        <v>24</v>
      </c>
    </row>
    <row r="1158" spans="1:10">
      <c r="A1158" s="8">
        <v>44897</v>
      </c>
      <c r="B1158" t="s">
        <v>918</v>
      </c>
      <c r="C1158">
        <v>1</v>
      </c>
      <c r="D1158" s="3">
        <v>0.6</v>
      </c>
      <c r="E1158" s="3">
        <f t="shared" si="30"/>
        <v>0.6</v>
      </c>
      <c r="F1158" t="s">
        <v>162</v>
      </c>
      <c r="G1158" t="s">
        <v>147</v>
      </c>
      <c r="H1158" t="s">
        <v>141</v>
      </c>
      <c r="I1158" s="2" t="str">
        <f>_xlfn.XLOOKUP(H1158,'Reference table'!$A$2:$A$87,'Reference table'!$B$2:$B$87)</f>
        <v>Grocery</v>
      </c>
      <c r="J1158" t="s">
        <v>24</v>
      </c>
    </row>
    <row r="1159" spans="1:10">
      <c r="A1159" s="8">
        <v>44897</v>
      </c>
      <c r="B1159" t="s">
        <v>67</v>
      </c>
      <c r="C1159">
        <v>2</v>
      </c>
      <c r="D1159" s="3">
        <v>5</v>
      </c>
      <c r="E1159" s="3">
        <f t="shared" si="30"/>
        <v>10</v>
      </c>
      <c r="F1159" t="s">
        <v>285</v>
      </c>
      <c r="G1159" t="s">
        <v>522</v>
      </c>
      <c r="H1159" t="s">
        <v>67</v>
      </c>
      <c r="I1159" s="2" t="str">
        <f>_xlfn.XLOOKUP(H1159,'Reference table'!$A$2:$A$87,'Reference table'!$B$2:$B$87)</f>
        <v>Transportation</v>
      </c>
      <c r="J1159" t="s">
        <v>25</v>
      </c>
    </row>
    <row r="1160" spans="1:10">
      <c r="A1160" s="8">
        <v>44897</v>
      </c>
      <c r="B1160" t="s">
        <v>425</v>
      </c>
      <c r="C1160">
        <v>1</v>
      </c>
      <c r="D1160" s="3">
        <v>4</v>
      </c>
      <c r="E1160" s="3">
        <f t="shared" si="30"/>
        <v>4</v>
      </c>
      <c r="F1160" t="s">
        <v>162</v>
      </c>
      <c r="G1160" t="s">
        <v>933</v>
      </c>
      <c r="H1160" t="s">
        <v>685</v>
      </c>
      <c r="I1160" s="2" t="str">
        <f>_xlfn.XLOOKUP(H1160,'Reference table'!$A$2:$A$87,'Reference table'!$B$2:$B$87)</f>
        <v>Dinning</v>
      </c>
      <c r="J1160" t="s">
        <v>25</v>
      </c>
    </row>
    <row r="1161" spans="1:10">
      <c r="A1161" s="8">
        <v>44898</v>
      </c>
      <c r="B1161" t="s">
        <v>425</v>
      </c>
      <c r="C1161">
        <v>1</v>
      </c>
      <c r="D1161" s="3">
        <v>35.26</v>
      </c>
      <c r="E1161" s="3">
        <f t="shared" si="30"/>
        <v>35.26</v>
      </c>
      <c r="F1161" t="s">
        <v>391</v>
      </c>
      <c r="G1161" t="s">
        <v>919</v>
      </c>
      <c r="H1161" t="s">
        <v>513</v>
      </c>
      <c r="I1161" s="2" t="str">
        <f>_xlfn.XLOOKUP(H1161,'Reference table'!$A$2:$A$87,'Reference table'!$B$2:$B$87)</f>
        <v>Dinning</v>
      </c>
      <c r="J1161" t="s">
        <v>25</v>
      </c>
    </row>
    <row r="1162" spans="1:10">
      <c r="A1162" s="8">
        <v>44898</v>
      </c>
      <c r="B1162" t="s">
        <v>119</v>
      </c>
      <c r="C1162">
        <v>1</v>
      </c>
      <c r="D1162" s="3">
        <v>17.97</v>
      </c>
      <c r="E1162" s="3">
        <f t="shared" si="30"/>
        <v>17.97</v>
      </c>
      <c r="F1162" t="s">
        <v>162</v>
      </c>
      <c r="G1162" t="s">
        <v>119</v>
      </c>
      <c r="H1162" t="s">
        <v>119</v>
      </c>
      <c r="I1162" s="2" t="str">
        <f>_xlfn.XLOOKUP(H1162,'Reference table'!$A$2:$A$87,'Reference table'!$B$2:$B$87)</f>
        <v>Transportation</v>
      </c>
      <c r="J1162" t="s">
        <v>25</v>
      </c>
    </row>
    <row r="1163" spans="1:10">
      <c r="A1163" s="8">
        <v>44898</v>
      </c>
      <c r="B1163" t="s">
        <v>952</v>
      </c>
      <c r="C1163">
        <v>1</v>
      </c>
      <c r="D1163" s="3">
        <v>40</v>
      </c>
      <c r="E1163" s="3">
        <f t="shared" si="30"/>
        <v>40</v>
      </c>
      <c r="F1163" t="s">
        <v>162</v>
      </c>
      <c r="G1163" t="s">
        <v>953</v>
      </c>
      <c r="H1163" t="s">
        <v>50</v>
      </c>
      <c r="I1163" s="2" t="str">
        <f>_xlfn.XLOOKUP(H1163,'Reference table'!$A$2:$A$87,'Reference table'!$B$2:$B$87)</f>
        <v>Grocery</v>
      </c>
      <c r="J1163" t="s">
        <v>25</v>
      </c>
    </row>
    <row r="1164" spans="1:10">
      <c r="A1164" s="8">
        <v>44899</v>
      </c>
      <c r="B1164" t="s">
        <v>23</v>
      </c>
      <c r="C1164">
        <v>1</v>
      </c>
      <c r="D1164" s="3">
        <v>1.65</v>
      </c>
      <c r="E1164" s="3">
        <f t="shared" si="30"/>
        <v>1.65</v>
      </c>
      <c r="F1164" t="s">
        <v>285</v>
      </c>
      <c r="G1164" t="s">
        <v>522</v>
      </c>
      <c r="H1164" t="s">
        <v>23</v>
      </c>
      <c r="I1164" s="2" t="str">
        <f>_xlfn.XLOOKUP(H1164,'Reference table'!$A$2:$A$87,'Reference table'!$B$2:$B$87)</f>
        <v>Transportation</v>
      </c>
      <c r="J1164" t="s">
        <v>24</v>
      </c>
    </row>
    <row r="1165" spans="1:10">
      <c r="A1165" s="8">
        <v>44900</v>
      </c>
      <c r="B1165" t="s">
        <v>503</v>
      </c>
      <c r="C1165">
        <v>1</v>
      </c>
      <c r="D1165" s="3">
        <v>16.13</v>
      </c>
      <c r="E1165" s="3">
        <f t="shared" si="30"/>
        <v>16.13</v>
      </c>
      <c r="F1165" t="s">
        <v>162</v>
      </c>
      <c r="G1165" t="s">
        <v>504</v>
      </c>
      <c r="H1165" t="s">
        <v>521</v>
      </c>
      <c r="I1165" s="2" t="str">
        <f>_xlfn.XLOOKUP(H1165,'Reference table'!$A$2:$A$87,'Reference table'!$B$2:$B$87)</f>
        <v>Utility</v>
      </c>
      <c r="J1165" t="s">
        <v>25</v>
      </c>
    </row>
    <row r="1166" spans="1:10">
      <c r="A1166" s="8">
        <v>44900</v>
      </c>
      <c r="B1166" t="s">
        <v>67</v>
      </c>
      <c r="C1166">
        <v>2</v>
      </c>
      <c r="D1166" s="3">
        <v>5</v>
      </c>
      <c r="E1166" s="3">
        <f t="shared" si="30"/>
        <v>10</v>
      </c>
      <c r="F1166" t="s">
        <v>285</v>
      </c>
      <c r="G1166" t="s">
        <v>522</v>
      </c>
      <c r="H1166" t="s">
        <v>67</v>
      </c>
      <c r="I1166" s="2" t="str">
        <f>_xlfn.XLOOKUP(H1166,'Reference table'!$A$2:$A$87,'Reference table'!$B$2:$B$87)</f>
        <v>Transportation</v>
      </c>
      <c r="J1166" t="s">
        <v>25</v>
      </c>
    </row>
    <row r="1167" spans="1:10">
      <c r="A1167" s="8">
        <v>44900</v>
      </c>
      <c r="B1167" t="s">
        <v>924</v>
      </c>
      <c r="C1167">
        <v>1</v>
      </c>
      <c r="D1167" s="3">
        <v>2.95</v>
      </c>
      <c r="E1167" s="3">
        <f t="shared" si="30"/>
        <v>2.95</v>
      </c>
      <c r="F1167" t="s">
        <v>162</v>
      </c>
      <c r="G1167" t="s">
        <v>933</v>
      </c>
      <c r="H1167" t="s">
        <v>685</v>
      </c>
      <c r="I1167" s="2" t="str">
        <f>_xlfn.XLOOKUP(H1167,'Reference table'!$A$2:$A$87,'Reference table'!$B$2:$B$87)</f>
        <v>Dinning</v>
      </c>
      <c r="J1167" t="s">
        <v>25</v>
      </c>
    </row>
    <row r="1168" spans="1:10">
      <c r="A1168" s="8">
        <v>44900</v>
      </c>
      <c r="B1168" t="s">
        <v>920</v>
      </c>
      <c r="C1168">
        <v>1</v>
      </c>
      <c r="D1168" s="3">
        <v>0.75</v>
      </c>
      <c r="E1168" s="3">
        <f t="shared" si="30"/>
        <v>0.75</v>
      </c>
      <c r="F1168" t="s">
        <v>162</v>
      </c>
      <c r="G1168" t="s">
        <v>164</v>
      </c>
      <c r="H1168" t="s">
        <v>50</v>
      </c>
      <c r="I1168" s="2" t="str">
        <f>_xlfn.XLOOKUP(H1168,'Reference table'!$A$2:$A$87,'Reference table'!$B$2:$B$87)</f>
        <v>Grocery</v>
      </c>
      <c r="J1168" t="s">
        <v>24</v>
      </c>
    </row>
    <row r="1169" spans="1:10">
      <c r="A1169" s="8">
        <v>44900</v>
      </c>
      <c r="B1169" t="s">
        <v>838</v>
      </c>
      <c r="C1169">
        <v>1</v>
      </c>
      <c r="D1169" s="3">
        <v>1.75</v>
      </c>
      <c r="E1169" s="3">
        <f t="shared" si="30"/>
        <v>1.75</v>
      </c>
      <c r="F1169" t="s">
        <v>162</v>
      </c>
      <c r="G1169" t="s">
        <v>36</v>
      </c>
      <c r="H1169" t="s">
        <v>45</v>
      </c>
      <c r="I1169" s="2" t="str">
        <f>_xlfn.XLOOKUP(H1169,'Reference table'!$A$2:$A$87,'Reference table'!$B$2:$B$87)</f>
        <v>Grocery</v>
      </c>
      <c r="J1169" t="s">
        <v>24</v>
      </c>
    </row>
    <row r="1170" spans="1:10">
      <c r="A1170" s="8">
        <v>44900</v>
      </c>
      <c r="B1170" t="s">
        <v>921</v>
      </c>
      <c r="C1170">
        <v>1</v>
      </c>
      <c r="D1170" s="3">
        <v>0.69</v>
      </c>
      <c r="E1170" s="3">
        <f t="shared" si="30"/>
        <v>0.69</v>
      </c>
      <c r="F1170" t="s">
        <v>162</v>
      </c>
      <c r="G1170" t="s">
        <v>36</v>
      </c>
      <c r="H1170" t="s">
        <v>50</v>
      </c>
      <c r="I1170" s="2" t="str">
        <f>_xlfn.XLOOKUP(H1170,'Reference table'!$A$2:$A$87,'Reference table'!$B$2:$B$87)</f>
        <v>Grocery</v>
      </c>
      <c r="J1170" t="s">
        <v>24</v>
      </c>
    </row>
    <row r="1171" spans="1:10">
      <c r="A1171" s="8">
        <v>44900</v>
      </c>
      <c r="B1171" t="s">
        <v>783</v>
      </c>
      <c r="C1171">
        <v>1</v>
      </c>
      <c r="D1171" s="3">
        <v>1.4</v>
      </c>
      <c r="E1171" s="3">
        <f t="shared" si="30"/>
        <v>1.4</v>
      </c>
      <c r="F1171" t="s">
        <v>162</v>
      </c>
      <c r="G1171" t="s">
        <v>36</v>
      </c>
      <c r="H1171" t="s">
        <v>45</v>
      </c>
      <c r="I1171" s="2" t="str">
        <f>_xlfn.XLOOKUP(H1171,'Reference table'!$A$2:$A$87,'Reference table'!$B$2:$B$87)</f>
        <v>Grocery</v>
      </c>
      <c r="J1171" t="s">
        <v>24</v>
      </c>
    </row>
    <row r="1172" spans="1:10">
      <c r="A1172" s="8">
        <v>44900</v>
      </c>
      <c r="B1172" t="s">
        <v>395</v>
      </c>
      <c r="C1172">
        <v>1</v>
      </c>
      <c r="D1172" s="3">
        <v>0.89</v>
      </c>
      <c r="E1172" s="3">
        <f t="shared" si="30"/>
        <v>0.89</v>
      </c>
      <c r="F1172" t="s">
        <v>162</v>
      </c>
      <c r="G1172" t="s">
        <v>36</v>
      </c>
      <c r="H1172" t="s">
        <v>53</v>
      </c>
      <c r="I1172" s="2" t="str">
        <f>_xlfn.XLOOKUP(H1172,'Reference table'!$A$2:$A$87,'Reference table'!$B$2:$B$87)</f>
        <v>Grocery</v>
      </c>
      <c r="J1172" t="s">
        <v>24</v>
      </c>
    </row>
    <row r="1173" spans="1:10">
      <c r="A1173" s="8">
        <v>44900</v>
      </c>
      <c r="B1173" t="s">
        <v>81</v>
      </c>
      <c r="C1173">
        <v>1</v>
      </c>
      <c r="D1173" s="3">
        <v>0.69</v>
      </c>
      <c r="E1173" s="3">
        <f t="shared" si="30"/>
        <v>0.69</v>
      </c>
      <c r="F1173" t="s">
        <v>162</v>
      </c>
      <c r="G1173" t="s">
        <v>147</v>
      </c>
      <c r="H1173" t="s">
        <v>51</v>
      </c>
      <c r="I1173" s="2" t="str">
        <f>_xlfn.XLOOKUP(H1173,'Reference table'!$A$2:$A$87,'Reference table'!$B$2:$B$87)</f>
        <v>Grocery</v>
      </c>
      <c r="J1173" t="s">
        <v>24</v>
      </c>
    </row>
    <row r="1174" spans="1:10">
      <c r="A1174" s="8">
        <v>44900</v>
      </c>
      <c r="B1174" t="s">
        <v>922</v>
      </c>
      <c r="C1174">
        <v>1</v>
      </c>
      <c r="D1174" s="3">
        <v>0.45</v>
      </c>
      <c r="E1174" s="3">
        <f t="shared" si="30"/>
        <v>0.45</v>
      </c>
      <c r="F1174" t="s">
        <v>162</v>
      </c>
      <c r="G1174" t="s">
        <v>147</v>
      </c>
      <c r="H1174" t="s">
        <v>115</v>
      </c>
      <c r="I1174" s="2" t="str">
        <f>_xlfn.XLOOKUP(H1174,'Reference table'!$A$2:$A$87,'Reference table'!$B$2:$B$87)</f>
        <v>Grocery</v>
      </c>
      <c r="J1174" t="s">
        <v>24</v>
      </c>
    </row>
    <row r="1175" spans="1:10">
      <c r="A1175" s="8">
        <v>44900</v>
      </c>
      <c r="B1175" t="s">
        <v>923</v>
      </c>
      <c r="C1175">
        <v>1</v>
      </c>
      <c r="D1175" s="3">
        <v>0.55000000000000004</v>
      </c>
      <c r="E1175" s="3">
        <f t="shared" si="30"/>
        <v>0.55000000000000004</v>
      </c>
      <c r="F1175" t="s">
        <v>162</v>
      </c>
      <c r="G1175" t="s">
        <v>147</v>
      </c>
      <c r="H1175" t="s">
        <v>115</v>
      </c>
      <c r="I1175" s="2" t="str">
        <f>_xlfn.XLOOKUP(H1175,'Reference table'!$A$2:$A$87,'Reference table'!$B$2:$B$87)</f>
        <v>Grocery</v>
      </c>
      <c r="J1175" t="s">
        <v>24</v>
      </c>
    </row>
    <row r="1176" spans="1:10">
      <c r="A1176" s="8">
        <v>44901</v>
      </c>
      <c r="B1176" t="s">
        <v>930</v>
      </c>
      <c r="C1176">
        <v>1</v>
      </c>
      <c r="D1176" s="3">
        <v>1.1000000000000001</v>
      </c>
      <c r="E1176" s="3">
        <f t="shared" si="30"/>
        <v>1.1000000000000001</v>
      </c>
      <c r="F1176" t="s">
        <v>162</v>
      </c>
      <c r="G1176" t="s">
        <v>185</v>
      </c>
      <c r="H1176" t="s">
        <v>281</v>
      </c>
      <c r="I1176" s="2" t="str">
        <f>_xlfn.XLOOKUP(H1176,'Reference table'!$A$2:$A$87,'Reference table'!$B$2:$B$87)</f>
        <v>Personal Care</v>
      </c>
      <c r="J1176" t="s">
        <v>25</v>
      </c>
    </row>
    <row r="1177" spans="1:10">
      <c r="A1177" s="8">
        <v>44901</v>
      </c>
      <c r="B1177" t="s">
        <v>921</v>
      </c>
      <c r="C1177">
        <v>1</v>
      </c>
      <c r="D1177" s="3">
        <v>0.69</v>
      </c>
      <c r="E1177" s="3">
        <f t="shared" si="30"/>
        <v>0.69</v>
      </c>
      <c r="F1177" t="s">
        <v>162</v>
      </c>
      <c r="G1177" t="s">
        <v>36</v>
      </c>
      <c r="H1177" t="s">
        <v>50</v>
      </c>
      <c r="I1177" s="2" t="str">
        <f>_xlfn.XLOOKUP(H1177,'Reference table'!$A$2:$A$87,'Reference table'!$B$2:$B$87)</f>
        <v>Grocery</v>
      </c>
      <c r="J1177" t="s">
        <v>25</v>
      </c>
    </row>
    <row r="1178" spans="1:10">
      <c r="A1178" s="8">
        <v>44901</v>
      </c>
      <c r="B1178" t="s">
        <v>931</v>
      </c>
      <c r="C1178">
        <v>1</v>
      </c>
      <c r="D1178" s="3">
        <v>1.1499999999999999</v>
      </c>
      <c r="E1178" s="3">
        <f t="shared" si="30"/>
        <v>1.1499999999999999</v>
      </c>
      <c r="F1178" t="s">
        <v>162</v>
      </c>
      <c r="G1178" t="s">
        <v>36</v>
      </c>
      <c r="H1178" t="s">
        <v>141</v>
      </c>
      <c r="I1178" s="2" t="str">
        <f>_xlfn.XLOOKUP(H1178,'Reference table'!$A$2:$A$87,'Reference table'!$B$2:$B$87)</f>
        <v>Grocery</v>
      </c>
      <c r="J1178" t="s">
        <v>25</v>
      </c>
    </row>
    <row r="1179" spans="1:10">
      <c r="A1179" s="8">
        <v>44901</v>
      </c>
      <c r="B1179" t="s">
        <v>86</v>
      </c>
      <c r="C1179">
        <v>2</v>
      </c>
      <c r="D1179" s="3">
        <v>0.5</v>
      </c>
      <c r="E1179" s="3">
        <f t="shared" si="30"/>
        <v>1</v>
      </c>
      <c r="F1179" t="s">
        <v>162</v>
      </c>
      <c r="G1179" t="s">
        <v>36</v>
      </c>
      <c r="H1179" t="s">
        <v>53</v>
      </c>
      <c r="I1179" s="2" t="str">
        <f>_xlfn.XLOOKUP(H1179,'Reference table'!$A$2:$A$87,'Reference table'!$B$2:$B$87)</f>
        <v>Grocery</v>
      </c>
      <c r="J1179" t="s">
        <v>25</v>
      </c>
    </row>
    <row r="1180" spans="1:10">
      <c r="A1180" s="8">
        <v>44901</v>
      </c>
      <c r="B1180" t="s">
        <v>932</v>
      </c>
      <c r="C1180">
        <v>1</v>
      </c>
      <c r="D1180" s="3">
        <v>0.45</v>
      </c>
      <c r="E1180" s="3">
        <f t="shared" si="30"/>
        <v>0.45</v>
      </c>
      <c r="F1180" t="s">
        <v>162</v>
      </c>
      <c r="G1180" t="s">
        <v>36</v>
      </c>
      <c r="H1180" t="s">
        <v>50</v>
      </c>
      <c r="I1180" s="2" t="str">
        <f>_xlfn.XLOOKUP(H1180,'Reference table'!$A$2:$A$87,'Reference table'!$B$2:$B$87)</f>
        <v>Grocery</v>
      </c>
      <c r="J1180" t="s">
        <v>24</v>
      </c>
    </row>
    <row r="1181" spans="1:10">
      <c r="A1181" s="8">
        <v>44901</v>
      </c>
      <c r="B1181" t="s">
        <v>582</v>
      </c>
      <c r="C1181">
        <v>2</v>
      </c>
      <c r="D1181" s="3">
        <v>0.75</v>
      </c>
      <c r="E1181" s="3">
        <f t="shared" si="30"/>
        <v>1.5</v>
      </c>
      <c r="F1181" t="s">
        <v>162</v>
      </c>
      <c r="G1181" t="s">
        <v>164</v>
      </c>
      <c r="H1181" t="s">
        <v>509</v>
      </c>
      <c r="I1181" s="2" t="str">
        <f>_xlfn.XLOOKUP(H1181,'Reference table'!$A$2:$A$87,'Reference table'!$B$2:$B$87)</f>
        <v>Grocery</v>
      </c>
      <c r="J1181" t="s">
        <v>25</v>
      </c>
    </row>
    <row r="1182" spans="1:10">
      <c r="A1182" s="8">
        <v>44901</v>
      </c>
      <c r="B1182" t="s">
        <v>934</v>
      </c>
      <c r="C1182">
        <v>2</v>
      </c>
      <c r="D1182" s="3">
        <v>14.9</v>
      </c>
      <c r="E1182" s="3">
        <f t="shared" si="30"/>
        <v>29.8</v>
      </c>
      <c r="F1182" t="s">
        <v>162</v>
      </c>
      <c r="G1182" t="s">
        <v>935</v>
      </c>
      <c r="H1182" t="s">
        <v>468</v>
      </c>
      <c r="I1182" s="2" t="str">
        <f>_xlfn.XLOOKUP(H1182,'Reference table'!$A$2:$A$87,'Reference table'!$B$2:$B$87)</f>
        <v>Outfit</v>
      </c>
      <c r="J1182" t="s">
        <v>25</v>
      </c>
    </row>
    <row r="1183" spans="1:10">
      <c r="A1183" s="8">
        <v>44902</v>
      </c>
      <c r="B1183" t="s">
        <v>941</v>
      </c>
      <c r="C1183">
        <v>1</v>
      </c>
      <c r="D1183" s="3">
        <v>4.99</v>
      </c>
      <c r="E1183" s="3">
        <f t="shared" si="30"/>
        <v>4.99</v>
      </c>
      <c r="F1183" t="s">
        <v>162</v>
      </c>
      <c r="G1183" t="s">
        <v>147</v>
      </c>
      <c r="H1183" t="s">
        <v>216</v>
      </c>
      <c r="I1183" s="2" t="str">
        <f>_xlfn.XLOOKUP(H1183,'Reference table'!$A$2:$A$87,'Reference table'!$B$2:$B$87)</f>
        <v>Grocery</v>
      </c>
      <c r="J1183" t="s">
        <v>25</v>
      </c>
    </row>
    <row r="1184" spans="1:10">
      <c r="A1184" s="8">
        <v>44902</v>
      </c>
      <c r="B1184" t="s">
        <v>942</v>
      </c>
      <c r="C1184">
        <v>1</v>
      </c>
      <c r="D1184" s="3">
        <v>2.75</v>
      </c>
      <c r="E1184" s="3">
        <f t="shared" si="30"/>
        <v>2.75</v>
      </c>
      <c r="F1184" t="s">
        <v>162</v>
      </c>
      <c r="G1184" t="s">
        <v>147</v>
      </c>
      <c r="H1184" t="s">
        <v>978</v>
      </c>
      <c r="I1184" s="2" t="str">
        <f>_xlfn.XLOOKUP(H1184,'Reference table'!$A$2:$A$87,'Reference table'!$B$2:$B$87)</f>
        <v>Grocery</v>
      </c>
      <c r="J1184" t="s">
        <v>25</v>
      </c>
    </row>
    <row r="1185" spans="1:10">
      <c r="A1185" s="8">
        <v>44902</v>
      </c>
      <c r="B1185" t="s">
        <v>943</v>
      </c>
      <c r="C1185">
        <v>2</v>
      </c>
      <c r="D1185" s="3">
        <f>(8.25/2)</f>
        <v>4.125</v>
      </c>
      <c r="E1185" s="3">
        <f t="shared" si="30"/>
        <v>8.25</v>
      </c>
      <c r="F1185" t="s">
        <v>162</v>
      </c>
      <c r="G1185" t="s">
        <v>147</v>
      </c>
      <c r="H1185" t="s">
        <v>216</v>
      </c>
      <c r="I1185" s="2" t="str">
        <f>_xlfn.XLOOKUP(H1185,'Reference table'!$A$2:$A$87,'Reference table'!$B$2:$B$87)</f>
        <v>Grocery</v>
      </c>
      <c r="J1185" t="s">
        <v>25</v>
      </c>
    </row>
    <row r="1186" spans="1:10">
      <c r="A1186" s="8">
        <v>44902</v>
      </c>
      <c r="B1186" t="s">
        <v>944</v>
      </c>
      <c r="C1186">
        <v>2</v>
      </c>
      <c r="D1186" s="3">
        <f>(7.35/2)</f>
        <v>3.6749999999999998</v>
      </c>
      <c r="E1186" s="3">
        <f t="shared" si="30"/>
        <v>7.35</v>
      </c>
      <c r="F1186" t="s">
        <v>162</v>
      </c>
      <c r="G1186" t="s">
        <v>147</v>
      </c>
      <c r="H1186" t="s">
        <v>216</v>
      </c>
      <c r="I1186" s="2" t="str">
        <f>_xlfn.XLOOKUP(H1186,'Reference table'!$A$2:$A$87,'Reference table'!$B$2:$B$87)</f>
        <v>Grocery</v>
      </c>
      <c r="J1186" t="s">
        <v>25</v>
      </c>
    </row>
    <row r="1187" spans="1:10">
      <c r="A1187" s="8">
        <v>44902</v>
      </c>
      <c r="B1187" t="s">
        <v>945</v>
      </c>
      <c r="C1187">
        <v>1</v>
      </c>
      <c r="D1187" s="3">
        <v>6</v>
      </c>
      <c r="E1187" s="3">
        <f t="shared" si="30"/>
        <v>6</v>
      </c>
      <c r="F1187" t="s">
        <v>162</v>
      </c>
      <c r="G1187" t="s">
        <v>147</v>
      </c>
      <c r="H1187" t="s">
        <v>509</v>
      </c>
      <c r="I1187" s="2" t="str">
        <f>_xlfn.XLOOKUP(H1187,'Reference table'!$A$2:$A$87,'Reference table'!$B$2:$B$87)</f>
        <v>Grocery</v>
      </c>
      <c r="J1187" t="s">
        <v>25</v>
      </c>
    </row>
    <row r="1188" spans="1:10">
      <c r="A1188" s="8">
        <v>44902</v>
      </c>
      <c r="B1188" t="s">
        <v>946</v>
      </c>
      <c r="C1188">
        <v>1</v>
      </c>
      <c r="D1188" s="3">
        <v>3.56</v>
      </c>
      <c r="E1188" s="3">
        <f t="shared" si="30"/>
        <v>3.56</v>
      </c>
      <c r="F1188" t="s">
        <v>162</v>
      </c>
      <c r="G1188" t="s">
        <v>147</v>
      </c>
      <c r="H1188" t="s">
        <v>216</v>
      </c>
      <c r="I1188" s="2" t="str">
        <f>_xlfn.XLOOKUP(H1188,'Reference table'!$A$2:$A$87,'Reference table'!$B$2:$B$87)</f>
        <v>Grocery</v>
      </c>
      <c r="J1188" t="s">
        <v>25</v>
      </c>
    </row>
    <row r="1189" spans="1:10">
      <c r="A1189" s="8">
        <v>44902</v>
      </c>
      <c r="B1189" t="s">
        <v>947</v>
      </c>
      <c r="C1189">
        <v>1</v>
      </c>
      <c r="D1189" s="3">
        <v>0.85</v>
      </c>
      <c r="E1189" s="3">
        <f t="shared" ref="E1189:E1220" si="31">D1189*C1189</f>
        <v>0.85</v>
      </c>
      <c r="F1189" t="s">
        <v>162</v>
      </c>
      <c r="G1189" t="s">
        <v>147</v>
      </c>
      <c r="H1189" t="s">
        <v>367</v>
      </c>
      <c r="I1189" s="2" t="str">
        <f>_xlfn.XLOOKUP(H1189,'Reference table'!$A$2:$A$87,'Reference table'!$B$2:$B$87)</f>
        <v>Grocery</v>
      </c>
      <c r="J1189" t="s">
        <v>25</v>
      </c>
    </row>
    <row r="1190" spans="1:10">
      <c r="A1190" s="8">
        <v>44902</v>
      </c>
      <c r="B1190" t="s">
        <v>948</v>
      </c>
      <c r="C1190">
        <v>1</v>
      </c>
      <c r="D1190" s="3">
        <v>0.6</v>
      </c>
      <c r="E1190" s="3">
        <f t="shared" si="31"/>
        <v>0.6</v>
      </c>
      <c r="F1190" t="s">
        <v>162</v>
      </c>
      <c r="G1190" t="s">
        <v>147</v>
      </c>
      <c r="H1190" t="s">
        <v>219</v>
      </c>
      <c r="I1190" s="2" t="str">
        <f>_xlfn.XLOOKUP(H1190,'Reference table'!$A$2:$A$87,'Reference table'!$B$2:$B$87)</f>
        <v>Grocery</v>
      </c>
      <c r="J1190" t="s">
        <v>25</v>
      </c>
    </row>
    <row r="1191" spans="1:10">
      <c r="A1191" s="8">
        <v>44902</v>
      </c>
      <c r="B1191" t="s">
        <v>949</v>
      </c>
      <c r="C1191">
        <v>1</v>
      </c>
      <c r="D1191" s="3">
        <v>2</v>
      </c>
      <c r="E1191" s="3">
        <f t="shared" si="31"/>
        <v>2</v>
      </c>
      <c r="F1191" t="s">
        <v>162</v>
      </c>
      <c r="G1191" t="s">
        <v>147</v>
      </c>
      <c r="H1191" t="s">
        <v>525</v>
      </c>
      <c r="I1191" s="2" t="str">
        <f>_xlfn.XLOOKUP(H1191,'Reference table'!$A$2:$A$87,'Reference table'!$B$2:$B$87)</f>
        <v>Household</v>
      </c>
      <c r="J1191" t="s">
        <v>25</v>
      </c>
    </row>
    <row r="1192" spans="1:10">
      <c r="A1192" s="8">
        <v>44902</v>
      </c>
      <c r="B1192" t="s">
        <v>925</v>
      </c>
      <c r="C1192">
        <v>1</v>
      </c>
      <c r="D1192" s="3">
        <v>5.75</v>
      </c>
      <c r="E1192" s="3">
        <f t="shared" si="31"/>
        <v>5.75</v>
      </c>
      <c r="F1192" t="s">
        <v>162</v>
      </c>
      <c r="G1192" t="s">
        <v>106</v>
      </c>
      <c r="H1192" t="s">
        <v>52</v>
      </c>
      <c r="I1192" s="2" t="str">
        <f>_xlfn.XLOOKUP(H1192,'Reference table'!$A$2:$A$87,'Reference table'!$B$2:$B$87)</f>
        <v>Grocery</v>
      </c>
      <c r="J1192" t="s">
        <v>24</v>
      </c>
    </row>
    <row r="1193" spans="1:10">
      <c r="A1193" s="8">
        <v>44902</v>
      </c>
      <c r="B1193" t="s">
        <v>926</v>
      </c>
      <c r="C1193">
        <v>2</v>
      </c>
      <c r="D1193" s="3">
        <v>1</v>
      </c>
      <c r="E1193" s="3">
        <f t="shared" si="31"/>
        <v>2</v>
      </c>
      <c r="F1193" t="s">
        <v>162</v>
      </c>
      <c r="G1193" t="s">
        <v>106</v>
      </c>
      <c r="H1193" t="s">
        <v>509</v>
      </c>
      <c r="I1193" s="2" t="str">
        <f>_xlfn.XLOOKUP(H1193,'Reference table'!$A$2:$A$87,'Reference table'!$B$2:$B$87)</f>
        <v>Grocery</v>
      </c>
      <c r="J1193" t="s">
        <v>24</v>
      </c>
    </row>
    <row r="1194" spans="1:10">
      <c r="A1194" s="8">
        <v>44902</v>
      </c>
      <c r="B1194" t="s">
        <v>584</v>
      </c>
      <c r="C1194">
        <v>1</v>
      </c>
      <c r="D1194" s="3">
        <v>4.0999999999999996</v>
      </c>
      <c r="E1194" s="3">
        <f t="shared" si="31"/>
        <v>4.0999999999999996</v>
      </c>
      <c r="F1194" t="s">
        <v>162</v>
      </c>
      <c r="G1194" t="s">
        <v>106</v>
      </c>
      <c r="H1194" t="s">
        <v>115</v>
      </c>
      <c r="I1194" s="2" t="str">
        <f>_xlfn.XLOOKUP(H1194,'Reference table'!$A$2:$A$87,'Reference table'!$B$2:$B$87)</f>
        <v>Grocery</v>
      </c>
      <c r="J1194" t="s">
        <v>24</v>
      </c>
    </row>
    <row r="1195" spans="1:10">
      <c r="A1195" s="8">
        <v>44902</v>
      </c>
      <c r="B1195" t="s">
        <v>927</v>
      </c>
      <c r="C1195">
        <v>2</v>
      </c>
      <c r="D1195" s="3">
        <v>1.3</v>
      </c>
      <c r="E1195" s="3">
        <f t="shared" si="31"/>
        <v>2.6</v>
      </c>
      <c r="F1195" t="s">
        <v>162</v>
      </c>
      <c r="G1195" t="s">
        <v>106</v>
      </c>
      <c r="H1195" t="s">
        <v>509</v>
      </c>
      <c r="I1195" s="2" t="str">
        <f>_xlfn.XLOOKUP(H1195,'Reference table'!$A$2:$A$87,'Reference table'!$B$2:$B$87)</f>
        <v>Grocery</v>
      </c>
      <c r="J1195" t="s">
        <v>24</v>
      </c>
    </row>
    <row r="1196" spans="1:10">
      <c r="A1196" s="8">
        <v>44902</v>
      </c>
      <c r="B1196" t="s">
        <v>928</v>
      </c>
      <c r="C1196">
        <v>1</v>
      </c>
      <c r="D1196" s="3">
        <v>1.05</v>
      </c>
      <c r="E1196" s="3">
        <f t="shared" si="31"/>
        <v>1.05</v>
      </c>
      <c r="F1196" t="s">
        <v>162</v>
      </c>
      <c r="G1196" t="s">
        <v>106</v>
      </c>
      <c r="H1196" t="s">
        <v>509</v>
      </c>
      <c r="I1196" s="2" t="str">
        <f>_xlfn.XLOOKUP(H1196,'Reference table'!$A$2:$A$87,'Reference table'!$B$2:$B$87)</f>
        <v>Grocery</v>
      </c>
      <c r="J1196" t="s">
        <v>24</v>
      </c>
    </row>
    <row r="1197" spans="1:10">
      <c r="A1197" s="8">
        <v>44902</v>
      </c>
      <c r="B1197" t="s">
        <v>929</v>
      </c>
      <c r="C1197">
        <v>1</v>
      </c>
      <c r="D1197" s="3">
        <v>3.5</v>
      </c>
      <c r="E1197" s="3">
        <f t="shared" si="31"/>
        <v>3.5</v>
      </c>
      <c r="F1197" t="s">
        <v>162</v>
      </c>
      <c r="G1197" t="s">
        <v>106</v>
      </c>
      <c r="H1197" t="s">
        <v>52</v>
      </c>
      <c r="I1197" s="2" t="str">
        <f>_xlfn.XLOOKUP(H1197,'Reference table'!$A$2:$A$87,'Reference table'!$B$2:$B$87)</f>
        <v>Grocery</v>
      </c>
      <c r="J1197" t="s">
        <v>24</v>
      </c>
    </row>
    <row r="1198" spans="1:10">
      <c r="A1198" s="8">
        <v>44902</v>
      </c>
      <c r="B1198" t="s">
        <v>23</v>
      </c>
      <c r="C1198">
        <v>3</v>
      </c>
      <c r="D1198" s="3">
        <v>1.65</v>
      </c>
      <c r="E1198" s="3">
        <f t="shared" si="31"/>
        <v>4.9499999999999993</v>
      </c>
      <c r="F1198" t="s">
        <v>285</v>
      </c>
      <c r="G1198" t="s">
        <v>522</v>
      </c>
      <c r="H1198" t="s">
        <v>23</v>
      </c>
      <c r="I1198" s="2" t="str">
        <f>_xlfn.XLOOKUP(H1198,'Reference table'!$A$2:$A$87,'Reference table'!$B$2:$B$87)</f>
        <v>Transportation</v>
      </c>
      <c r="J1198" t="s">
        <v>25</v>
      </c>
    </row>
    <row r="1199" spans="1:10">
      <c r="A1199" s="8">
        <v>44902</v>
      </c>
      <c r="B1199" t="s">
        <v>67</v>
      </c>
      <c r="C1199">
        <v>1</v>
      </c>
      <c r="D1199" s="3">
        <v>5</v>
      </c>
      <c r="E1199" s="3">
        <f t="shared" si="31"/>
        <v>5</v>
      </c>
      <c r="F1199" t="s">
        <v>285</v>
      </c>
      <c r="G1199" t="s">
        <v>522</v>
      </c>
      <c r="H1199" t="s">
        <v>67</v>
      </c>
      <c r="I1199" s="2" t="str">
        <f>_xlfn.XLOOKUP(H1199,'Reference table'!$A$2:$A$87,'Reference table'!$B$2:$B$87)</f>
        <v>Transportation</v>
      </c>
      <c r="J1199" t="s">
        <v>25</v>
      </c>
    </row>
    <row r="1200" spans="1:10">
      <c r="A1200" s="8">
        <v>44902</v>
      </c>
      <c r="B1200" t="s">
        <v>67</v>
      </c>
      <c r="C1200">
        <v>1</v>
      </c>
      <c r="D1200" s="3">
        <v>2.7</v>
      </c>
      <c r="E1200" s="3">
        <f t="shared" si="31"/>
        <v>2.7</v>
      </c>
      <c r="F1200" t="s">
        <v>285</v>
      </c>
      <c r="G1200" t="s">
        <v>522</v>
      </c>
      <c r="H1200" t="s">
        <v>67</v>
      </c>
      <c r="I1200" s="2" t="str">
        <f>_xlfn.XLOOKUP(H1200,'Reference table'!$A$2:$A$87,'Reference table'!$B$2:$B$87)</f>
        <v>Transportation</v>
      </c>
      <c r="J1200" t="s">
        <v>25</v>
      </c>
    </row>
    <row r="1201" spans="1:10">
      <c r="A1201" s="8">
        <v>44903</v>
      </c>
      <c r="B1201" t="s">
        <v>67</v>
      </c>
      <c r="C1201">
        <v>2</v>
      </c>
      <c r="D1201" s="3">
        <v>5</v>
      </c>
      <c r="E1201" s="3">
        <f t="shared" si="31"/>
        <v>10</v>
      </c>
      <c r="F1201" t="s">
        <v>285</v>
      </c>
      <c r="G1201" t="s">
        <v>522</v>
      </c>
      <c r="H1201" t="s">
        <v>67</v>
      </c>
      <c r="I1201" s="2" t="str">
        <f>_xlfn.XLOOKUP(H1201,'Reference table'!$A$2:$A$87,'Reference table'!$B$2:$B$87)</f>
        <v>Transportation</v>
      </c>
      <c r="J1201" t="s">
        <v>25</v>
      </c>
    </row>
    <row r="1202" spans="1:10">
      <c r="A1202" s="8">
        <v>44903</v>
      </c>
      <c r="B1202" t="s">
        <v>425</v>
      </c>
      <c r="C1202">
        <v>1</v>
      </c>
      <c r="D1202" s="3">
        <v>3.6</v>
      </c>
      <c r="E1202" s="3">
        <f t="shared" si="31"/>
        <v>3.6</v>
      </c>
      <c r="F1202" t="s">
        <v>162</v>
      </c>
      <c r="G1202" t="s">
        <v>933</v>
      </c>
      <c r="H1202" t="s">
        <v>936</v>
      </c>
      <c r="I1202" s="2" t="str">
        <f>_xlfn.XLOOKUP(H1202,'Reference table'!$A$2:$A$87,'Reference table'!$B$2:$B$87)</f>
        <v>Dinning</v>
      </c>
      <c r="J1202" t="s">
        <v>25</v>
      </c>
    </row>
    <row r="1203" spans="1:10">
      <c r="A1203" s="8">
        <v>44903</v>
      </c>
      <c r="B1203" t="s">
        <v>465</v>
      </c>
      <c r="C1203">
        <v>1</v>
      </c>
      <c r="D1203" s="3">
        <v>11.98</v>
      </c>
      <c r="E1203" s="3">
        <f t="shared" si="31"/>
        <v>11.98</v>
      </c>
      <c r="F1203" t="s">
        <v>162</v>
      </c>
      <c r="G1203" t="s">
        <v>465</v>
      </c>
      <c r="H1203" t="s">
        <v>535</v>
      </c>
      <c r="I1203" s="2" t="str">
        <f>_xlfn.XLOOKUP(H1203,'Reference table'!$A$2:$A$87,'Reference table'!$B$2:$B$87)</f>
        <v>Grocery</v>
      </c>
      <c r="J1203" t="s">
        <v>25</v>
      </c>
    </row>
    <row r="1204" spans="1:10">
      <c r="A1204" s="8">
        <v>44903</v>
      </c>
      <c r="B1204" t="s">
        <v>1465</v>
      </c>
      <c r="C1204">
        <v>1</v>
      </c>
      <c r="D1204" s="3">
        <v>2.4900000000000002</v>
      </c>
      <c r="E1204" s="3">
        <f t="shared" si="31"/>
        <v>2.4900000000000002</v>
      </c>
      <c r="F1204" t="s">
        <v>162</v>
      </c>
      <c r="G1204" t="s">
        <v>865</v>
      </c>
      <c r="H1204" t="s">
        <v>866</v>
      </c>
      <c r="I1204" s="2" t="str">
        <f>_xlfn.XLOOKUP(H1204,'Reference table'!$A$2:$A$87,'Reference table'!$B$2:$B$87)</f>
        <v>Subscription</v>
      </c>
      <c r="J1204" t="s">
        <v>25</v>
      </c>
    </row>
    <row r="1205" spans="1:10">
      <c r="A1205" s="8">
        <v>44904</v>
      </c>
      <c r="B1205" t="s">
        <v>633</v>
      </c>
      <c r="C1205">
        <v>1</v>
      </c>
      <c r="D1205" s="3">
        <v>29</v>
      </c>
      <c r="E1205" s="3">
        <f t="shared" si="31"/>
        <v>29</v>
      </c>
      <c r="F1205" t="s">
        <v>162</v>
      </c>
      <c r="G1205" t="s">
        <v>954</v>
      </c>
      <c r="H1205" t="s">
        <v>633</v>
      </c>
      <c r="I1205" s="2" t="str">
        <f>_xlfn.XLOOKUP(H1205,'Reference table'!$A$2:$A$87,'Reference table'!$B$2:$B$87)</f>
        <v>Others</v>
      </c>
      <c r="J1205" t="s">
        <v>25</v>
      </c>
    </row>
    <row r="1206" spans="1:10">
      <c r="A1206" s="8">
        <v>44905</v>
      </c>
      <c r="B1206" t="s">
        <v>937</v>
      </c>
      <c r="C1206">
        <v>10</v>
      </c>
      <c r="D1206" s="3">
        <v>1.85</v>
      </c>
      <c r="E1206" s="3">
        <f t="shared" si="31"/>
        <v>18.5</v>
      </c>
      <c r="F1206" t="s">
        <v>162</v>
      </c>
      <c r="G1206" t="s">
        <v>610</v>
      </c>
      <c r="H1206" t="s">
        <v>611</v>
      </c>
      <c r="I1206" s="2" t="str">
        <f>_xlfn.XLOOKUP(H1206,'Reference table'!$A$2:$A$87,'Reference table'!$B$2:$B$87)</f>
        <v>Others</v>
      </c>
      <c r="J1206" t="s">
        <v>25</v>
      </c>
    </row>
    <row r="1207" spans="1:10">
      <c r="A1207" s="8">
        <v>44905</v>
      </c>
      <c r="B1207" t="s">
        <v>67</v>
      </c>
      <c r="C1207">
        <v>1</v>
      </c>
      <c r="D1207" s="3">
        <v>2.0499999999999998</v>
      </c>
      <c r="E1207" s="3">
        <f t="shared" si="31"/>
        <v>2.0499999999999998</v>
      </c>
      <c r="F1207" t="s">
        <v>285</v>
      </c>
      <c r="G1207" t="s">
        <v>522</v>
      </c>
      <c r="H1207" t="s">
        <v>67</v>
      </c>
      <c r="I1207" s="2" t="str">
        <f>_xlfn.XLOOKUP(H1207,'Reference table'!$A$2:$A$87,'Reference table'!$B$2:$B$87)</f>
        <v>Transportation</v>
      </c>
      <c r="J1207" t="s">
        <v>24</v>
      </c>
    </row>
    <row r="1208" spans="1:10">
      <c r="A1208" s="8">
        <v>44905</v>
      </c>
      <c r="B1208" t="s">
        <v>67</v>
      </c>
      <c r="C1208">
        <v>1</v>
      </c>
      <c r="D1208" s="3">
        <v>2.0499999999999998</v>
      </c>
      <c r="E1208" s="3">
        <f t="shared" si="31"/>
        <v>2.0499999999999998</v>
      </c>
      <c r="F1208" t="s">
        <v>285</v>
      </c>
      <c r="G1208" t="s">
        <v>522</v>
      </c>
      <c r="H1208" t="s">
        <v>67</v>
      </c>
      <c r="I1208" s="2" t="str">
        <f>_xlfn.XLOOKUP(H1208,'Reference table'!$A$2:$A$87,'Reference table'!$B$2:$B$87)</f>
        <v>Transportation</v>
      </c>
      <c r="J1208" t="s">
        <v>25</v>
      </c>
    </row>
    <row r="1209" spans="1:10">
      <c r="A1209" s="8">
        <v>44905</v>
      </c>
      <c r="B1209" t="s">
        <v>67</v>
      </c>
      <c r="C1209">
        <v>1</v>
      </c>
      <c r="D1209" s="3">
        <v>1.9</v>
      </c>
      <c r="E1209" s="3">
        <f t="shared" si="31"/>
        <v>1.9</v>
      </c>
      <c r="F1209" t="s">
        <v>285</v>
      </c>
      <c r="G1209" t="s">
        <v>522</v>
      </c>
      <c r="H1209" t="s">
        <v>67</v>
      </c>
      <c r="I1209" s="2" t="str">
        <f>_xlfn.XLOOKUP(H1209,'Reference table'!$A$2:$A$87,'Reference table'!$B$2:$B$87)</f>
        <v>Transportation</v>
      </c>
      <c r="J1209" t="s">
        <v>24</v>
      </c>
    </row>
    <row r="1210" spans="1:10">
      <c r="A1210" s="8">
        <v>44905</v>
      </c>
      <c r="B1210" t="s">
        <v>67</v>
      </c>
      <c r="C1210">
        <v>1</v>
      </c>
      <c r="D1210" s="3">
        <v>1.9</v>
      </c>
      <c r="E1210" s="3">
        <f t="shared" si="31"/>
        <v>1.9</v>
      </c>
      <c r="F1210" t="s">
        <v>285</v>
      </c>
      <c r="G1210" t="s">
        <v>522</v>
      </c>
      <c r="H1210" t="s">
        <v>67</v>
      </c>
      <c r="I1210" s="2" t="str">
        <f>_xlfn.XLOOKUP(H1210,'Reference table'!$A$2:$A$87,'Reference table'!$B$2:$B$87)</f>
        <v>Transportation</v>
      </c>
      <c r="J1210" t="s">
        <v>25</v>
      </c>
    </row>
    <row r="1211" spans="1:10">
      <c r="A1211" s="8">
        <v>44905</v>
      </c>
      <c r="B1211" t="s">
        <v>23</v>
      </c>
      <c r="C1211">
        <v>2</v>
      </c>
      <c r="D1211" s="3">
        <v>1.65</v>
      </c>
      <c r="E1211" s="3">
        <f t="shared" si="31"/>
        <v>3.3</v>
      </c>
      <c r="F1211" t="s">
        <v>285</v>
      </c>
      <c r="G1211" t="s">
        <v>522</v>
      </c>
      <c r="H1211" t="s">
        <v>23</v>
      </c>
      <c r="I1211" s="2" t="str">
        <f>_xlfn.XLOOKUP(H1211,'Reference table'!$A$2:$A$87,'Reference table'!$B$2:$B$87)</f>
        <v>Transportation</v>
      </c>
      <c r="J1211" t="s">
        <v>24</v>
      </c>
    </row>
    <row r="1212" spans="1:10">
      <c r="A1212" s="8">
        <v>44905</v>
      </c>
      <c r="B1212" t="s">
        <v>23</v>
      </c>
      <c r="C1212">
        <v>2</v>
      </c>
      <c r="D1212" s="3">
        <v>1.65</v>
      </c>
      <c r="E1212" s="3">
        <f t="shared" si="31"/>
        <v>3.3</v>
      </c>
      <c r="F1212" t="s">
        <v>285</v>
      </c>
      <c r="G1212" t="s">
        <v>522</v>
      </c>
      <c r="H1212" t="s">
        <v>23</v>
      </c>
      <c r="I1212" s="2" t="str">
        <f>_xlfn.XLOOKUP(H1212,'Reference table'!$A$2:$A$87,'Reference table'!$B$2:$B$87)</f>
        <v>Transportation</v>
      </c>
      <c r="J1212" t="s">
        <v>25</v>
      </c>
    </row>
    <row r="1213" spans="1:10">
      <c r="A1213" s="8">
        <v>44905</v>
      </c>
      <c r="B1213" t="s">
        <v>938</v>
      </c>
      <c r="C1213">
        <v>1</v>
      </c>
      <c r="D1213" s="3">
        <v>7</v>
      </c>
      <c r="E1213" s="3">
        <f t="shared" si="31"/>
        <v>7</v>
      </c>
      <c r="F1213" t="s">
        <v>162</v>
      </c>
      <c r="G1213" t="s">
        <v>200</v>
      </c>
      <c r="H1213" t="s">
        <v>633</v>
      </c>
      <c r="I1213" s="2" t="str">
        <f>_xlfn.XLOOKUP(H1213,'Reference table'!$A$2:$A$87,'Reference table'!$B$2:$B$87)</f>
        <v>Others</v>
      </c>
      <c r="J1213" t="s">
        <v>25</v>
      </c>
    </row>
    <row r="1214" spans="1:10">
      <c r="A1214" s="8">
        <v>44905</v>
      </c>
      <c r="B1214" t="s">
        <v>939</v>
      </c>
      <c r="C1214">
        <v>1</v>
      </c>
      <c r="D1214" s="3">
        <v>2.5</v>
      </c>
      <c r="E1214" s="3">
        <f t="shared" si="31"/>
        <v>2.5</v>
      </c>
      <c r="F1214" t="s">
        <v>162</v>
      </c>
      <c r="G1214" t="s">
        <v>200</v>
      </c>
      <c r="H1214" t="s">
        <v>633</v>
      </c>
      <c r="I1214" s="2" t="str">
        <f>_xlfn.XLOOKUP(H1214,'Reference table'!$A$2:$A$87,'Reference table'!$B$2:$B$87)</f>
        <v>Others</v>
      </c>
      <c r="J1214" t="s">
        <v>25</v>
      </c>
    </row>
    <row r="1215" spans="1:10">
      <c r="A1215" s="8">
        <v>44905</v>
      </c>
      <c r="B1215" t="s">
        <v>940</v>
      </c>
      <c r="C1215">
        <v>1</v>
      </c>
      <c r="D1215" s="3">
        <v>1</v>
      </c>
      <c r="E1215" s="3">
        <f t="shared" si="31"/>
        <v>1</v>
      </c>
      <c r="F1215" t="s">
        <v>162</v>
      </c>
      <c r="G1215" t="s">
        <v>200</v>
      </c>
      <c r="H1215" t="s">
        <v>115</v>
      </c>
      <c r="I1215" s="2" t="str">
        <f>_xlfn.XLOOKUP(H1215,'Reference table'!$A$2:$A$87,'Reference table'!$B$2:$B$87)</f>
        <v>Grocery</v>
      </c>
      <c r="J1215" t="s">
        <v>25</v>
      </c>
    </row>
    <row r="1216" spans="1:10">
      <c r="A1216" s="8">
        <v>44905</v>
      </c>
      <c r="B1216" t="s">
        <v>425</v>
      </c>
      <c r="C1216">
        <v>1</v>
      </c>
      <c r="D1216" s="3">
        <v>9.7799999999999994</v>
      </c>
      <c r="E1216" s="3">
        <f t="shared" si="31"/>
        <v>9.7799999999999994</v>
      </c>
      <c r="F1216" t="s">
        <v>162</v>
      </c>
      <c r="G1216" t="s">
        <v>496</v>
      </c>
      <c r="H1216" t="s">
        <v>113</v>
      </c>
      <c r="I1216" s="2" t="str">
        <f>_xlfn.XLOOKUP(H1216,'Reference table'!$A$2:$A$87,'Reference table'!$B$2:$B$87)</f>
        <v>Dinning</v>
      </c>
      <c r="J1216" t="s">
        <v>24</v>
      </c>
    </row>
    <row r="1217" spans="1:10">
      <c r="A1217" s="8">
        <v>44906</v>
      </c>
      <c r="B1217" t="s">
        <v>67</v>
      </c>
      <c r="C1217">
        <v>2</v>
      </c>
      <c r="D1217" s="3">
        <v>2.0499999999999998</v>
      </c>
      <c r="E1217" s="3">
        <f t="shared" si="31"/>
        <v>4.0999999999999996</v>
      </c>
      <c r="F1217" t="s">
        <v>285</v>
      </c>
      <c r="G1217" t="s">
        <v>522</v>
      </c>
      <c r="H1217" t="s">
        <v>67</v>
      </c>
      <c r="I1217" s="2" t="str">
        <f>_xlfn.XLOOKUP(H1217,'Reference table'!$A$2:$A$87,'Reference table'!$B$2:$B$87)</f>
        <v>Transportation</v>
      </c>
      <c r="J1217" t="s">
        <v>24</v>
      </c>
    </row>
    <row r="1218" spans="1:10">
      <c r="A1218" s="8">
        <v>44906</v>
      </c>
      <c r="B1218" t="s">
        <v>67</v>
      </c>
      <c r="C1218">
        <v>2</v>
      </c>
      <c r="D1218" s="3">
        <v>2.0499999999999998</v>
      </c>
      <c r="E1218" s="3">
        <f t="shared" si="31"/>
        <v>4.0999999999999996</v>
      </c>
      <c r="F1218" t="s">
        <v>285</v>
      </c>
      <c r="G1218" t="s">
        <v>522</v>
      </c>
      <c r="H1218" t="s">
        <v>67</v>
      </c>
      <c r="I1218" s="2" t="str">
        <f>_xlfn.XLOOKUP(H1218,'Reference table'!$A$2:$A$87,'Reference table'!$B$2:$B$87)</f>
        <v>Transportation</v>
      </c>
      <c r="J1218" t="s">
        <v>25</v>
      </c>
    </row>
    <row r="1219" spans="1:10">
      <c r="A1219" s="8">
        <v>44906</v>
      </c>
      <c r="B1219" t="s">
        <v>67</v>
      </c>
      <c r="C1219">
        <v>1</v>
      </c>
      <c r="D1219" s="3">
        <v>1.7</v>
      </c>
      <c r="E1219" s="3">
        <f t="shared" si="31"/>
        <v>1.7</v>
      </c>
      <c r="F1219" t="s">
        <v>285</v>
      </c>
      <c r="G1219" t="s">
        <v>522</v>
      </c>
      <c r="H1219" t="s">
        <v>67</v>
      </c>
      <c r="I1219" s="2" t="str">
        <f>_xlfn.XLOOKUP(H1219,'Reference table'!$A$2:$A$87,'Reference table'!$B$2:$B$87)</f>
        <v>Transportation</v>
      </c>
      <c r="J1219" t="s">
        <v>24</v>
      </c>
    </row>
    <row r="1220" spans="1:10">
      <c r="A1220" s="8">
        <v>44906</v>
      </c>
      <c r="B1220" t="s">
        <v>67</v>
      </c>
      <c r="C1220">
        <v>1</v>
      </c>
      <c r="D1220" s="3">
        <v>1.7</v>
      </c>
      <c r="E1220" s="3">
        <f t="shared" si="31"/>
        <v>1.7</v>
      </c>
      <c r="F1220" t="s">
        <v>285</v>
      </c>
      <c r="G1220" t="s">
        <v>522</v>
      </c>
      <c r="H1220" t="s">
        <v>67</v>
      </c>
      <c r="I1220" s="2" t="str">
        <f>_xlfn.XLOOKUP(H1220,'Reference table'!$A$2:$A$87,'Reference table'!$B$2:$B$87)</f>
        <v>Transportation</v>
      </c>
      <c r="J1220" t="s">
        <v>25</v>
      </c>
    </row>
    <row r="1221" spans="1:10">
      <c r="A1221" s="8">
        <v>44906</v>
      </c>
      <c r="B1221" t="s">
        <v>425</v>
      </c>
      <c r="C1221">
        <v>1</v>
      </c>
      <c r="D1221" s="3">
        <v>18.68</v>
      </c>
      <c r="E1221" s="3">
        <f t="shared" ref="E1221:E1247" si="32">D1221*C1221</f>
        <v>18.68</v>
      </c>
      <c r="F1221" t="s">
        <v>162</v>
      </c>
      <c r="G1221" t="s">
        <v>956</v>
      </c>
      <c r="H1221" t="s">
        <v>505</v>
      </c>
      <c r="I1221" s="2" t="str">
        <f>_xlfn.XLOOKUP(H1221,'Reference table'!$A$2:$A$87,'Reference table'!$B$2:$B$87)</f>
        <v>Dinning</v>
      </c>
      <c r="J1221" t="s">
        <v>24</v>
      </c>
    </row>
    <row r="1222" spans="1:10">
      <c r="A1222" s="8">
        <v>44906</v>
      </c>
      <c r="B1222" t="s">
        <v>425</v>
      </c>
      <c r="C1222">
        <v>1</v>
      </c>
      <c r="D1222" s="3">
        <v>18.68</v>
      </c>
      <c r="E1222" s="3">
        <f t="shared" si="32"/>
        <v>18.68</v>
      </c>
      <c r="F1222" t="s">
        <v>162</v>
      </c>
      <c r="G1222" t="s">
        <v>956</v>
      </c>
      <c r="H1222" t="s">
        <v>505</v>
      </c>
      <c r="I1222" s="2" t="str">
        <f>_xlfn.XLOOKUP(H1222,'Reference table'!$A$2:$A$87,'Reference table'!$B$2:$B$87)</f>
        <v>Dinning</v>
      </c>
      <c r="J1222" t="s">
        <v>25</v>
      </c>
    </row>
    <row r="1223" spans="1:10">
      <c r="A1223" s="8">
        <v>44906</v>
      </c>
      <c r="B1223" t="s">
        <v>436</v>
      </c>
      <c r="C1223">
        <v>1</v>
      </c>
      <c r="D1223" s="3">
        <v>30.1</v>
      </c>
      <c r="E1223" s="3">
        <f t="shared" si="32"/>
        <v>30.1</v>
      </c>
      <c r="F1223" t="s">
        <v>162</v>
      </c>
      <c r="G1223" t="s">
        <v>957</v>
      </c>
      <c r="H1223" t="s">
        <v>513</v>
      </c>
      <c r="I1223" s="2" t="str">
        <f>_xlfn.XLOOKUP(H1223,'Reference table'!$A$2:$A$87,'Reference table'!$B$2:$B$87)</f>
        <v>Dinning</v>
      </c>
      <c r="J1223" t="s">
        <v>24</v>
      </c>
    </row>
    <row r="1224" spans="1:10">
      <c r="A1224" s="8">
        <v>44906</v>
      </c>
      <c r="B1224" t="s">
        <v>436</v>
      </c>
      <c r="C1224">
        <v>1</v>
      </c>
      <c r="D1224" s="3">
        <v>30.1</v>
      </c>
      <c r="E1224" s="3">
        <f t="shared" si="32"/>
        <v>30.1</v>
      </c>
      <c r="F1224" t="s">
        <v>162</v>
      </c>
      <c r="G1224" t="s">
        <v>957</v>
      </c>
      <c r="H1224" t="s">
        <v>513</v>
      </c>
      <c r="I1224" s="2" t="str">
        <f>_xlfn.XLOOKUP(H1224,'Reference table'!$A$2:$A$87,'Reference table'!$B$2:$B$87)</f>
        <v>Dinning</v>
      </c>
      <c r="J1224" t="s">
        <v>25</v>
      </c>
    </row>
    <row r="1225" spans="1:10">
      <c r="A1225" s="8">
        <v>44907</v>
      </c>
      <c r="B1225" t="s">
        <v>955</v>
      </c>
      <c r="C1225">
        <v>1</v>
      </c>
      <c r="D1225" s="3">
        <v>52.32</v>
      </c>
      <c r="E1225" s="3">
        <f t="shared" si="32"/>
        <v>52.32</v>
      </c>
      <c r="F1225" t="s">
        <v>162</v>
      </c>
      <c r="G1225" t="s">
        <v>657</v>
      </c>
      <c r="H1225" t="s">
        <v>468</v>
      </c>
      <c r="I1225" s="2" t="str">
        <f>_xlfn.XLOOKUP(H1225,'Reference table'!$A$2:$A$87,'Reference table'!$B$2:$B$87)</f>
        <v>Outfit</v>
      </c>
      <c r="J1225" t="s">
        <v>25</v>
      </c>
    </row>
    <row r="1226" spans="1:10">
      <c r="A1226" s="8">
        <v>44907</v>
      </c>
      <c r="B1226" t="s">
        <v>67</v>
      </c>
      <c r="C1226">
        <v>2</v>
      </c>
      <c r="D1226" s="3">
        <v>2.0499999999999998</v>
      </c>
      <c r="E1226" s="3">
        <f t="shared" si="32"/>
        <v>4.0999999999999996</v>
      </c>
      <c r="F1226" t="s">
        <v>285</v>
      </c>
      <c r="G1226" t="s">
        <v>522</v>
      </c>
      <c r="H1226" t="s">
        <v>67</v>
      </c>
      <c r="I1226" s="2" t="str">
        <f>_xlfn.XLOOKUP(H1226,'Reference table'!$A$2:$A$87,'Reference table'!$B$2:$B$87)</f>
        <v>Transportation</v>
      </c>
      <c r="J1226" t="s">
        <v>25</v>
      </c>
    </row>
    <row r="1227" spans="1:10">
      <c r="A1227" s="8">
        <v>44907</v>
      </c>
      <c r="B1227" t="s">
        <v>67</v>
      </c>
      <c r="C1227">
        <v>2</v>
      </c>
      <c r="D1227" s="3">
        <v>2.0499999999999998</v>
      </c>
      <c r="E1227" s="3">
        <f t="shared" si="32"/>
        <v>4.0999999999999996</v>
      </c>
      <c r="F1227" t="s">
        <v>285</v>
      </c>
      <c r="G1227" t="s">
        <v>522</v>
      </c>
      <c r="H1227" t="s">
        <v>67</v>
      </c>
      <c r="I1227" s="2" t="str">
        <f>_xlfn.XLOOKUP(H1227,'Reference table'!$A$2:$A$87,'Reference table'!$B$2:$B$87)</f>
        <v>Transportation</v>
      </c>
      <c r="J1227" t="s">
        <v>24</v>
      </c>
    </row>
    <row r="1228" spans="1:10">
      <c r="A1228" s="8">
        <v>44907</v>
      </c>
      <c r="B1228" t="s">
        <v>959</v>
      </c>
      <c r="C1228">
        <v>1</v>
      </c>
      <c r="D1228" s="3">
        <v>15</v>
      </c>
      <c r="E1228" s="3">
        <f t="shared" si="32"/>
        <v>15</v>
      </c>
      <c r="F1228" t="s">
        <v>162</v>
      </c>
      <c r="G1228" t="s">
        <v>639</v>
      </c>
      <c r="H1228" t="s">
        <v>633</v>
      </c>
      <c r="I1228" s="2" t="str">
        <f>_xlfn.XLOOKUP(H1228,'Reference table'!$A$2:$A$87,'Reference table'!$B$2:$B$87)</f>
        <v>Others</v>
      </c>
      <c r="J1228" t="s">
        <v>25</v>
      </c>
    </row>
    <row r="1229" spans="1:10">
      <c r="A1229" s="8">
        <v>44907</v>
      </c>
      <c r="B1229" t="s">
        <v>26</v>
      </c>
      <c r="C1229">
        <v>1</v>
      </c>
      <c r="D1229" s="3">
        <v>4.6500000000000004</v>
      </c>
      <c r="E1229" s="3">
        <f t="shared" si="32"/>
        <v>4.6500000000000004</v>
      </c>
      <c r="F1229" t="s">
        <v>162</v>
      </c>
      <c r="G1229" t="s">
        <v>712</v>
      </c>
      <c r="H1229" t="s">
        <v>273</v>
      </c>
      <c r="I1229" s="2" t="str">
        <f>_xlfn.XLOOKUP(H1229,'Reference table'!$A$2:$A$87,'Reference table'!$B$2:$B$87)</f>
        <v>Dinning</v>
      </c>
      <c r="J1229" t="s">
        <v>25</v>
      </c>
    </row>
    <row r="1230" spans="1:10">
      <c r="A1230" s="8">
        <v>44907</v>
      </c>
      <c r="B1230" t="s">
        <v>960</v>
      </c>
      <c r="C1230">
        <v>2</v>
      </c>
      <c r="D1230" s="3">
        <v>2.2999999999999998</v>
      </c>
      <c r="E1230" s="3">
        <f t="shared" si="32"/>
        <v>4.5999999999999996</v>
      </c>
      <c r="F1230" t="s">
        <v>162</v>
      </c>
      <c r="G1230" t="s">
        <v>977</v>
      </c>
      <c r="H1230" t="s">
        <v>273</v>
      </c>
      <c r="I1230" s="2" t="str">
        <f>_xlfn.XLOOKUP(H1230,'Reference table'!$A$2:$A$87,'Reference table'!$B$2:$B$87)</f>
        <v>Dinning</v>
      </c>
      <c r="J1230" t="s">
        <v>25</v>
      </c>
    </row>
    <row r="1231" spans="1:10">
      <c r="A1231" s="8">
        <v>44908</v>
      </c>
      <c r="B1231" t="s">
        <v>67</v>
      </c>
      <c r="C1231">
        <v>2</v>
      </c>
      <c r="D1231" s="3">
        <v>5</v>
      </c>
      <c r="E1231" s="3">
        <f t="shared" si="32"/>
        <v>10</v>
      </c>
      <c r="F1231" t="s">
        <v>285</v>
      </c>
      <c r="G1231" t="s">
        <v>522</v>
      </c>
      <c r="H1231" t="s">
        <v>67</v>
      </c>
      <c r="I1231" s="2" t="str">
        <f>_xlfn.XLOOKUP(H1231,'Reference table'!$A$2:$A$87,'Reference table'!$B$2:$B$87)</f>
        <v>Transportation</v>
      </c>
      <c r="J1231" t="s">
        <v>25</v>
      </c>
    </row>
    <row r="1232" spans="1:10">
      <c r="A1232" s="8">
        <v>44908</v>
      </c>
      <c r="B1232" t="s">
        <v>425</v>
      </c>
      <c r="C1232">
        <v>1</v>
      </c>
      <c r="D1232" s="3">
        <v>3.3</v>
      </c>
      <c r="E1232" s="3">
        <f t="shared" si="32"/>
        <v>3.3</v>
      </c>
      <c r="F1232" t="s">
        <v>162</v>
      </c>
      <c r="G1232" t="s">
        <v>933</v>
      </c>
      <c r="H1232" t="s">
        <v>685</v>
      </c>
      <c r="I1232" s="2" t="str">
        <f>_xlfn.XLOOKUP(H1232,'Reference table'!$A$2:$A$87,'Reference table'!$B$2:$B$87)</f>
        <v>Dinning</v>
      </c>
      <c r="J1232" t="s">
        <v>25</v>
      </c>
    </row>
    <row r="1233" spans="1:10">
      <c r="A1233" s="8">
        <v>44908</v>
      </c>
      <c r="B1233" t="s">
        <v>701</v>
      </c>
      <c r="C1233">
        <v>1</v>
      </c>
      <c r="D1233" s="3">
        <v>0.7</v>
      </c>
      <c r="E1233" s="3">
        <f t="shared" si="32"/>
        <v>0.7</v>
      </c>
      <c r="F1233" t="s">
        <v>162</v>
      </c>
      <c r="G1233" t="s">
        <v>106</v>
      </c>
      <c r="H1233" t="s">
        <v>216</v>
      </c>
      <c r="I1233" s="2" t="str">
        <f>_xlfn.XLOOKUP(H1233,'Reference table'!$A$2:$A$87,'Reference table'!$B$2:$B$87)</f>
        <v>Grocery</v>
      </c>
      <c r="J1233" t="s">
        <v>24</v>
      </c>
    </row>
    <row r="1234" spans="1:10">
      <c r="A1234" s="8">
        <v>44908</v>
      </c>
      <c r="B1234" t="s">
        <v>961</v>
      </c>
      <c r="C1234">
        <v>1</v>
      </c>
      <c r="D1234" s="3">
        <v>1.5</v>
      </c>
      <c r="E1234" s="3">
        <f t="shared" si="32"/>
        <v>1.5</v>
      </c>
      <c r="F1234" t="s">
        <v>162</v>
      </c>
      <c r="G1234" t="s">
        <v>106</v>
      </c>
      <c r="H1234" t="s">
        <v>50</v>
      </c>
      <c r="I1234" s="2" t="str">
        <f>_xlfn.XLOOKUP(H1234,'Reference table'!$A$2:$A$87,'Reference table'!$B$2:$B$87)</f>
        <v>Grocery</v>
      </c>
      <c r="J1234" t="s">
        <v>24</v>
      </c>
    </row>
    <row r="1235" spans="1:10">
      <c r="A1235" s="8">
        <v>44909</v>
      </c>
      <c r="B1235" t="s">
        <v>67</v>
      </c>
      <c r="C1235">
        <v>2</v>
      </c>
      <c r="D1235" s="3">
        <v>5</v>
      </c>
      <c r="E1235" s="3">
        <f t="shared" si="32"/>
        <v>10</v>
      </c>
      <c r="F1235" t="s">
        <v>285</v>
      </c>
      <c r="G1235" t="s">
        <v>522</v>
      </c>
      <c r="H1235" t="s">
        <v>67</v>
      </c>
      <c r="I1235" s="2" t="str">
        <f>_xlfn.XLOOKUP(H1235,'Reference table'!$A$2:$A$87,'Reference table'!$B$2:$B$87)</f>
        <v>Transportation</v>
      </c>
      <c r="J1235" t="s">
        <v>25</v>
      </c>
    </row>
    <row r="1236" spans="1:10">
      <c r="A1236" s="8">
        <v>44909</v>
      </c>
      <c r="B1236" t="s">
        <v>425</v>
      </c>
      <c r="C1236">
        <v>1</v>
      </c>
      <c r="D1236" s="3">
        <v>3.55</v>
      </c>
      <c r="E1236" s="3">
        <f t="shared" si="32"/>
        <v>3.55</v>
      </c>
      <c r="F1236" t="s">
        <v>162</v>
      </c>
      <c r="G1236" t="s">
        <v>933</v>
      </c>
      <c r="H1236" t="s">
        <v>685</v>
      </c>
      <c r="I1236" s="2" t="str">
        <f>_xlfn.XLOOKUP(H1236,'Reference table'!$A$2:$A$87,'Reference table'!$B$2:$B$87)</f>
        <v>Dinning</v>
      </c>
      <c r="J1236" t="s">
        <v>25</v>
      </c>
    </row>
    <row r="1237" spans="1:10">
      <c r="A1237" s="8">
        <v>44910</v>
      </c>
      <c r="B1237" t="s">
        <v>503</v>
      </c>
      <c r="C1237">
        <v>1</v>
      </c>
      <c r="D1237" s="3">
        <v>32.130000000000003</v>
      </c>
      <c r="E1237" s="3">
        <f t="shared" si="32"/>
        <v>32.130000000000003</v>
      </c>
      <c r="F1237" t="s">
        <v>162</v>
      </c>
      <c r="G1237" t="s">
        <v>834</v>
      </c>
      <c r="H1237" t="s">
        <v>521</v>
      </c>
      <c r="I1237" s="2" t="str">
        <f>_xlfn.XLOOKUP(H1237,'Reference table'!$A$2:$A$87,'Reference table'!$B$2:$B$87)</f>
        <v>Utility</v>
      </c>
      <c r="J1237" t="s">
        <v>25</v>
      </c>
    </row>
    <row r="1238" spans="1:10">
      <c r="A1238" s="8">
        <v>44911</v>
      </c>
      <c r="B1238" t="s">
        <v>962</v>
      </c>
      <c r="C1238">
        <v>1</v>
      </c>
      <c r="D1238" s="3">
        <v>9.25</v>
      </c>
      <c r="E1238" s="3">
        <f t="shared" si="32"/>
        <v>9.25</v>
      </c>
      <c r="F1238" t="s">
        <v>162</v>
      </c>
      <c r="G1238" t="s">
        <v>185</v>
      </c>
      <c r="H1238" t="s">
        <v>281</v>
      </c>
      <c r="I1238" s="2" t="str">
        <f>_xlfn.XLOOKUP(H1238,'Reference table'!$A$2:$A$87,'Reference table'!$B$2:$B$87)</f>
        <v>Personal Care</v>
      </c>
      <c r="J1238" t="s">
        <v>24</v>
      </c>
    </row>
    <row r="1239" spans="1:10">
      <c r="A1239" s="8">
        <v>44911</v>
      </c>
      <c r="B1239" t="s">
        <v>438</v>
      </c>
      <c r="C1239">
        <v>1</v>
      </c>
      <c r="D1239" s="3">
        <v>3.7</v>
      </c>
      <c r="E1239" s="3">
        <f t="shared" si="32"/>
        <v>3.7</v>
      </c>
      <c r="F1239" t="s">
        <v>162</v>
      </c>
      <c r="G1239" t="s">
        <v>147</v>
      </c>
      <c r="H1239" t="s">
        <v>45</v>
      </c>
      <c r="I1239" s="2" t="str">
        <f>_xlfn.XLOOKUP(H1239,'Reference table'!$A$2:$A$87,'Reference table'!$B$2:$B$87)</f>
        <v>Grocery</v>
      </c>
      <c r="J1239" t="s">
        <v>24</v>
      </c>
    </row>
    <row r="1240" spans="1:10">
      <c r="A1240" s="8">
        <v>44911</v>
      </c>
      <c r="B1240" t="s">
        <v>175</v>
      </c>
      <c r="C1240">
        <v>1</v>
      </c>
      <c r="D1240" s="3">
        <v>3</v>
      </c>
      <c r="E1240" s="3">
        <f t="shared" si="32"/>
        <v>3</v>
      </c>
      <c r="F1240" t="s">
        <v>162</v>
      </c>
      <c r="G1240" t="s">
        <v>147</v>
      </c>
      <c r="H1240" t="s">
        <v>466</v>
      </c>
      <c r="I1240" s="2" t="str">
        <f>_xlfn.XLOOKUP(H1240,'Reference table'!$A$2:$A$87,'Reference table'!$B$2:$B$87)</f>
        <v>Household</v>
      </c>
      <c r="J1240" t="s">
        <v>24</v>
      </c>
    </row>
    <row r="1241" spans="1:10">
      <c r="A1241" s="8">
        <v>44911</v>
      </c>
      <c r="B1241" t="s">
        <v>359</v>
      </c>
      <c r="C1241">
        <v>1</v>
      </c>
      <c r="D1241" s="3">
        <v>1</v>
      </c>
      <c r="E1241" s="3">
        <f t="shared" si="32"/>
        <v>1</v>
      </c>
      <c r="F1241" t="s">
        <v>162</v>
      </c>
      <c r="G1241" t="s">
        <v>147</v>
      </c>
      <c r="H1241" t="s">
        <v>50</v>
      </c>
      <c r="I1241" s="2" t="str">
        <f>_xlfn.XLOOKUP(H1241,'Reference table'!$A$2:$A$87,'Reference table'!$B$2:$B$87)</f>
        <v>Grocery</v>
      </c>
      <c r="J1241" t="s">
        <v>24</v>
      </c>
    </row>
    <row r="1242" spans="1:10">
      <c r="A1242" s="8">
        <v>44911</v>
      </c>
      <c r="B1242" t="s">
        <v>231</v>
      </c>
      <c r="C1242">
        <v>1</v>
      </c>
      <c r="D1242" s="3">
        <v>1.3</v>
      </c>
      <c r="E1242" s="3">
        <f t="shared" si="32"/>
        <v>1.3</v>
      </c>
      <c r="F1242" t="s">
        <v>162</v>
      </c>
      <c r="G1242" t="s">
        <v>147</v>
      </c>
      <c r="H1242" t="s">
        <v>141</v>
      </c>
      <c r="I1242" s="2" t="str">
        <f>_xlfn.XLOOKUP(H1242,'Reference table'!$A$2:$A$87,'Reference table'!$B$2:$B$87)</f>
        <v>Grocery</v>
      </c>
      <c r="J1242" t="s">
        <v>24</v>
      </c>
    </row>
    <row r="1243" spans="1:10">
      <c r="A1243" s="8">
        <v>44911</v>
      </c>
      <c r="B1243" t="s">
        <v>839</v>
      </c>
      <c r="C1243">
        <v>1</v>
      </c>
      <c r="D1243" s="3">
        <v>1.6</v>
      </c>
      <c r="E1243" s="3">
        <f t="shared" si="32"/>
        <v>1.6</v>
      </c>
      <c r="F1243" t="s">
        <v>162</v>
      </c>
      <c r="G1243" t="s">
        <v>147</v>
      </c>
      <c r="H1243" t="s">
        <v>45</v>
      </c>
      <c r="I1243" s="2" t="str">
        <f>_xlfn.XLOOKUP(H1243,'Reference table'!$A$2:$A$87,'Reference table'!$B$2:$B$87)</f>
        <v>Grocery</v>
      </c>
      <c r="J1243" t="s">
        <v>24</v>
      </c>
    </row>
    <row r="1244" spans="1:10">
      <c r="A1244" s="8">
        <v>44911</v>
      </c>
      <c r="B1244" t="s">
        <v>476</v>
      </c>
      <c r="C1244">
        <v>1</v>
      </c>
      <c r="D1244" s="3">
        <v>1.75</v>
      </c>
      <c r="E1244" s="3">
        <f t="shared" si="32"/>
        <v>1.75</v>
      </c>
      <c r="F1244" t="s">
        <v>162</v>
      </c>
      <c r="G1244" t="s">
        <v>36</v>
      </c>
      <c r="H1244" t="s">
        <v>45</v>
      </c>
      <c r="I1244" s="2" t="str">
        <f>_xlfn.XLOOKUP(H1244,'Reference table'!$A$2:$A$87,'Reference table'!$B$2:$B$87)</f>
        <v>Grocery</v>
      </c>
      <c r="J1244" t="s">
        <v>24</v>
      </c>
    </row>
    <row r="1245" spans="1:10">
      <c r="A1245" s="8">
        <v>44911</v>
      </c>
      <c r="B1245" t="s">
        <v>963</v>
      </c>
      <c r="C1245">
        <v>1</v>
      </c>
      <c r="D1245" s="3">
        <v>0.85</v>
      </c>
      <c r="E1245" s="3">
        <f t="shared" si="32"/>
        <v>0.85</v>
      </c>
      <c r="F1245" t="s">
        <v>162</v>
      </c>
      <c r="G1245" t="s">
        <v>36</v>
      </c>
      <c r="H1245" t="s">
        <v>475</v>
      </c>
      <c r="I1245" s="2" t="str">
        <f>_xlfn.XLOOKUP(H1245,'Reference table'!$A$2:$A$87,'Reference table'!$B$2:$B$87)</f>
        <v>Personal Care</v>
      </c>
      <c r="J1245" t="s">
        <v>24</v>
      </c>
    </row>
    <row r="1246" spans="1:10">
      <c r="A1246" s="8">
        <v>44911</v>
      </c>
      <c r="B1246" t="s">
        <v>964</v>
      </c>
      <c r="C1246">
        <v>1</v>
      </c>
      <c r="D1246" s="3">
        <v>1.85</v>
      </c>
      <c r="E1246" s="3">
        <f t="shared" si="32"/>
        <v>1.85</v>
      </c>
      <c r="F1246" t="s">
        <v>162</v>
      </c>
      <c r="G1246" t="s">
        <v>36</v>
      </c>
      <c r="H1246" t="s">
        <v>367</v>
      </c>
      <c r="I1246" s="2" t="str">
        <f>_xlfn.XLOOKUP(H1246,'Reference table'!$A$2:$A$87,'Reference table'!$B$2:$B$87)</f>
        <v>Grocery</v>
      </c>
      <c r="J1246" t="s">
        <v>24</v>
      </c>
    </row>
    <row r="1247" spans="1:10">
      <c r="A1247" s="8">
        <v>44911</v>
      </c>
      <c r="B1247" t="s">
        <v>86</v>
      </c>
      <c r="C1247">
        <v>2</v>
      </c>
      <c r="D1247" s="3">
        <v>0.5</v>
      </c>
      <c r="E1247" s="3">
        <f t="shared" si="32"/>
        <v>1</v>
      </c>
      <c r="F1247" t="s">
        <v>162</v>
      </c>
      <c r="G1247" t="s">
        <v>36</v>
      </c>
      <c r="H1247" t="s">
        <v>53</v>
      </c>
      <c r="I1247" s="2" t="str">
        <f>_xlfn.XLOOKUP(H1247,'Reference table'!$A$2:$A$87,'Reference table'!$B$2:$B$87)</f>
        <v>Grocery</v>
      </c>
      <c r="J1247" t="s">
        <v>24</v>
      </c>
    </row>
    <row r="1248" spans="1:10">
      <c r="A1248" s="8">
        <v>44911</v>
      </c>
      <c r="B1248" t="s">
        <v>340</v>
      </c>
      <c r="C1248">
        <v>1</v>
      </c>
      <c r="D1248" s="3">
        <v>35</v>
      </c>
      <c r="E1248" s="3">
        <f>C1248*D1248</f>
        <v>35</v>
      </c>
      <c r="F1248" s="2" t="s">
        <v>162</v>
      </c>
      <c r="G1248" t="s">
        <v>1203</v>
      </c>
      <c r="H1248" t="s">
        <v>340</v>
      </c>
      <c r="I1248" s="2" t="str">
        <f>_xlfn.XLOOKUP(H1248,'Reference table'!$A$2:$A$87,'Reference table'!$B$2:$B$87)</f>
        <v>Utility</v>
      </c>
      <c r="J1248" t="s">
        <v>25</v>
      </c>
    </row>
    <row r="1249" spans="1:10">
      <c r="A1249" s="8">
        <v>44912</v>
      </c>
      <c r="B1249" t="s">
        <v>23</v>
      </c>
      <c r="C1249">
        <v>2</v>
      </c>
      <c r="D1249" s="3">
        <v>1.65</v>
      </c>
      <c r="E1249" s="3">
        <f t="shared" ref="E1249:E1280" si="33">D1249*C1249</f>
        <v>3.3</v>
      </c>
      <c r="F1249" t="s">
        <v>285</v>
      </c>
      <c r="G1249" t="s">
        <v>522</v>
      </c>
      <c r="H1249" t="s">
        <v>23</v>
      </c>
      <c r="I1249" s="2" t="str">
        <f>_xlfn.XLOOKUP(H1249,'Reference table'!$A$2:$A$87,'Reference table'!$B$2:$B$87)</f>
        <v>Transportation</v>
      </c>
      <c r="J1249" t="s">
        <v>24</v>
      </c>
    </row>
    <row r="1250" spans="1:10">
      <c r="A1250" s="8">
        <v>44912</v>
      </c>
      <c r="B1250" t="s">
        <v>23</v>
      </c>
      <c r="C1250">
        <v>2</v>
      </c>
      <c r="D1250" s="3">
        <v>1.65</v>
      </c>
      <c r="E1250" s="3">
        <f t="shared" si="33"/>
        <v>3.3</v>
      </c>
      <c r="F1250" t="s">
        <v>285</v>
      </c>
      <c r="G1250" t="s">
        <v>522</v>
      </c>
      <c r="H1250" t="s">
        <v>23</v>
      </c>
      <c r="I1250" s="2" t="str">
        <f>_xlfn.XLOOKUP(H1250,'Reference table'!$A$2:$A$87,'Reference table'!$B$2:$B$87)</f>
        <v>Transportation</v>
      </c>
      <c r="J1250" t="s">
        <v>25</v>
      </c>
    </row>
    <row r="1251" spans="1:10">
      <c r="A1251" s="8">
        <v>44912</v>
      </c>
      <c r="B1251" t="s">
        <v>965</v>
      </c>
      <c r="C1251">
        <v>1</v>
      </c>
      <c r="D1251" s="3">
        <v>0.99</v>
      </c>
      <c r="E1251" s="3">
        <f t="shared" si="33"/>
        <v>0.99</v>
      </c>
      <c r="F1251" t="s">
        <v>162</v>
      </c>
      <c r="G1251" t="s">
        <v>321</v>
      </c>
      <c r="H1251" t="s">
        <v>50</v>
      </c>
      <c r="I1251" s="2" t="str">
        <f>_xlfn.XLOOKUP(H1251,'Reference table'!$A$2:$A$87,'Reference table'!$B$2:$B$87)</f>
        <v>Grocery</v>
      </c>
      <c r="J1251" t="s">
        <v>25</v>
      </c>
    </row>
    <row r="1252" spans="1:10">
      <c r="A1252" s="8">
        <v>44912</v>
      </c>
      <c r="B1252" t="s">
        <v>701</v>
      </c>
      <c r="C1252">
        <v>1</v>
      </c>
      <c r="D1252" s="3">
        <v>0.55000000000000004</v>
      </c>
      <c r="E1252" s="3">
        <f t="shared" si="33"/>
        <v>0.55000000000000004</v>
      </c>
      <c r="F1252" t="s">
        <v>162</v>
      </c>
      <c r="G1252" t="s">
        <v>321</v>
      </c>
      <c r="H1252" t="s">
        <v>216</v>
      </c>
      <c r="I1252" s="2" t="str">
        <f>_xlfn.XLOOKUP(H1252,'Reference table'!$A$2:$A$87,'Reference table'!$B$2:$B$87)</f>
        <v>Grocery</v>
      </c>
      <c r="J1252" t="s">
        <v>25</v>
      </c>
    </row>
    <row r="1253" spans="1:10">
      <c r="A1253" s="8">
        <v>44912</v>
      </c>
      <c r="B1253" t="s">
        <v>28</v>
      </c>
      <c r="C1253">
        <v>2</v>
      </c>
      <c r="D1253" s="3">
        <v>1.0900000000000001</v>
      </c>
      <c r="E1253" s="3">
        <f t="shared" si="33"/>
        <v>2.1800000000000002</v>
      </c>
      <c r="F1253" t="s">
        <v>162</v>
      </c>
      <c r="G1253" t="s">
        <v>321</v>
      </c>
      <c r="H1253" t="s">
        <v>50</v>
      </c>
      <c r="I1253" s="2" t="str">
        <f>_xlfn.XLOOKUP(H1253,'Reference table'!$A$2:$A$87,'Reference table'!$B$2:$B$87)</f>
        <v>Grocery</v>
      </c>
      <c r="J1253" t="s">
        <v>25</v>
      </c>
    </row>
    <row r="1254" spans="1:10">
      <c r="A1254" s="8">
        <v>44912</v>
      </c>
      <c r="B1254" t="s">
        <v>329</v>
      </c>
      <c r="C1254">
        <v>1</v>
      </c>
      <c r="D1254" s="3">
        <v>1.65</v>
      </c>
      <c r="E1254" s="3">
        <f t="shared" si="33"/>
        <v>1.65</v>
      </c>
      <c r="F1254" t="s">
        <v>162</v>
      </c>
      <c r="G1254" t="s">
        <v>321</v>
      </c>
      <c r="H1254" t="s">
        <v>45</v>
      </c>
      <c r="I1254" s="2" t="str">
        <f>_xlfn.XLOOKUP(H1254,'Reference table'!$A$2:$A$87,'Reference table'!$B$2:$B$87)</f>
        <v>Grocery</v>
      </c>
      <c r="J1254" t="s">
        <v>25</v>
      </c>
    </row>
    <row r="1255" spans="1:10">
      <c r="A1255" s="8">
        <v>44914</v>
      </c>
      <c r="B1255" t="s">
        <v>67</v>
      </c>
      <c r="C1255">
        <v>1</v>
      </c>
      <c r="D1255" s="3">
        <v>5</v>
      </c>
      <c r="E1255" s="3">
        <f t="shared" si="33"/>
        <v>5</v>
      </c>
      <c r="F1255" t="s">
        <v>285</v>
      </c>
      <c r="G1255" t="s">
        <v>522</v>
      </c>
      <c r="H1255" t="s">
        <v>67</v>
      </c>
      <c r="I1255" s="2" t="str">
        <f>_xlfn.XLOOKUP(H1255,'Reference table'!$A$2:$A$87,'Reference table'!$B$2:$B$87)</f>
        <v>Transportation</v>
      </c>
      <c r="J1255" t="s">
        <v>25</v>
      </c>
    </row>
    <row r="1256" spans="1:10">
      <c r="A1256" s="8">
        <v>44914</v>
      </c>
      <c r="B1256" t="s">
        <v>67</v>
      </c>
      <c r="C1256">
        <v>1</v>
      </c>
      <c r="D1256" s="3">
        <v>2.25</v>
      </c>
      <c r="E1256" s="3">
        <f t="shared" si="33"/>
        <v>2.25</v>
      </c>
      <c r="F1256" t="s">
        <v>285</v>
      </c>
      <c r="G1256" t="s">
        <v>522</v>
      </c>
      <c r="H1256" t="s">
        <v>67</v>
      </c>
      <c r="I1256" s="2" t="str">
        <f>_xlfn.XLOOKUP(H1256,'Reference table'!$A$2:$A$87,'Reference table'!$B$2:$B$87)</f>
        <v>Transportation</v>
      </c>
      <c r="J1256" t="s">
        <v>25</v>
      </c>
    </row>
    <row r="1257" spans="1:10">
      <c r="A1257" s="8">
        <v>44914</v>
      </c>
      <c r="B1257" t="s">
        <v>425</v>
      </c>
      <c r="C1257">
        <v>1</v>
      </c>
      <c r="D1257" s="3">
        <v>3.85</v>
      </c>
      <c r="E1257" s="3">
        <f t="shared" si="33"/>
        <v>3.85</v>
      </c>
      <c r="F1257" t="s">
        <v>162</v>
      </c>
      <c r="G1257" t="s">
        <v>933</v>
      </c>
      <c r="H1257" t="s">
        <v>685</v>
      </c>
      <c r="I1257" s="2" t="str">
        <f>_xlfn.XLOOKUP(H1257,'Reference table'!$A$2:$A$87,'Reference table'!$B$2:$B$87)</f>
        <v>Dinning</v>
      </c>
      <c r="J1257" t="s">
        <v>25</v>
      </c>
    </row>
    <row r="1258" spans="1:10">
      <c r="A1258" s="8">
        <v>44914</v>
      </c>
      <c r="B1258" t="s">
        <v>966</v>
      </c>
      <c r="C1258">
        <v>1</v>
      </c>
      <c r="D1258" s="3">
        <v>1.85</v>
      </c>
      <c r="E1258" s="3">
        <f t="shared" si="33"/>
        <v>1.85</v>
      </c>
      <c r="F1258" t="s">
        <v>162</v>
      </c>
      <c r="G1258" t="s">
        <v>147</v>
      </c>
      <c r="H1258" t="s">
        <v>471</v>
      </c>
      <c r="I1258" s="2" t="str">
        <f>_xlfn.XLOOKUP(H1258,'Reference table'!$A$2:$A$87,'Reference table'!$B$2:$B$87)</f>
        <v>Personal Care</v>
      </c>
      <c r="J1258" t="s">
        <v>25</v>
      </c>
    </row>
    <row r="1259" spans="1:10">
      <c r="A1259" s="8">
        <v>44914</v>
      </c>
      <c r="B1259" t="s">
        <v>967</v>
      </c>
      <c r="C1259">
        <v>1</v>
      </c>
      <c r="D1259" s="3">
        <v>1.35</v>
      </c>
      <c r="E1259" s="3">
        <f t="shared" si="33"/>
        <v>1.35</v>
      </c>
      <c r="F1259" t="s">
        <v>162</v>
      </c>
      <c r="G1259" t="s">
        <v>147</v>
      </c>
      <c r="H1259" t="s">
        <v>49</v>
      </c>
      <c r="I1259" s="2" t="str">
        <f>_xlfn.XLOOKUP(H1259,'Reference table'!$A$2:$A$87,'Reference table'!$B$2:$B$87)</f>
        <v>Grocery</v>
      </c>
      <c r="J1259" t="s">
        <v>25</v>
      </c>
    </row>
    <row r="1260" spans="1:10">
      <c r="A1260" s="8">
        <v>44914</v>
      </c>
      <c r="B1260" t="s">
        <v>968</v>
      </c>
      <c r="C1260">
        <v>1</v>
      </c>
      <c r="D1260" s="3">
        <v>0.65</v>
      </c>
      <c r="E1260" s="3">
        <f t="shared" si="33"/>
        <v>0.65</v>
      </c>
      <c r="F1260" t="s">
        <v>162</v>
      </c>
      <c r="G1260" t="s">
        <v>147</v>
      </c>
      <c r="H1260" t="s">
        <v>51</v>
      </c>
      <c r="I1260" s="2" t="str">
        <f>_xlfn.XLOOKUP(H1260,'Reference table'!$A$2:$A$87,'Reference table'!$B$2:$B$87)</f>
        <v>Grocery</v>
      </c>
      <c r="J1260" t="s">
        <v>25</v>
      </c>
    </row>
    <row r="1261" spans="1:10">
      <c r="A1261" s="8">
        <v>44914</v>
      </c>
      <c r="B1261" t="s">
        <v>783</v>
      </c>
      <c r="C1261">
        <v>1</v>
      </c>
      <c r="D1261" s="3">
        <v>1.4</v>
      </c>
      <c r="E1261" s="3">
        <f t="shared" si="33"/>
        <v>1.4</v>
      </c>
      <c r="F1261" t="s">
        <v>162</v>
      </c>
      <c r="G1261" t="s">
        <v>36</v>
      </c>
      <c r="H1261" t="s">
        <v>45</v>
      </c>
      <c r="I1261" s="2" t="str">
        <f>_xlfn.XLOOKUP(H1261,'Reference table'!$A$2:$A$87,'Reference table'!$B$2:$B$87)</f>
        <v>Grocery</v>
      </c>
      <c r="J1261" t="s">
        <v>25</v>
      </c>
    </row>
    <row r="1262" spans="1:10">
      <c r="A1262" s="8">
        <v>44914</v>
      </c>
      <c r="B1262" t="s">
        <v>969</v>
      </c>
      <c r="C1262">
        <v>1</v>
      </c>
      <c r="D1262" s="3">
        <v>0.55000000000000004</v>
      </c>
      <c r="E1262" s="3">
        <f t="shared" si="33"/>
        <v>0.55000000000000004</v>
      </c>
      <c r="F1262" t="s">
        <v>162</v>
      </c>
      <c r="G1262" t="s">
        <v>36</v>
      </c>
      <c r="H1262" t="s">
        <v>50</v>
      </c>
      <c r="I1262" s="2" t="str">
        <f>_xlfn.XLOOKUP(H1262,'Reference table'!$A$2:$A$87,'Reference table'!$B$2:$B$87)</f>
        <v>Grocery</v>
      </c>
      <c r="J1262" t="s">
        <v>25</v>
      </c>
    </row>
    <row r="1263" spans="1:10">
      <c r="A1263" s="8">
        <v>44914</v>
      </c>
      <c r="B1263" t="s">
        <v>970</v>
      </c>
      <c r="C1263">
        <v>1</v>
      </c>
      <c r="D1263" s="3">
        <v>0.44</v>
      </c>
      <c r="E1263" s="3">
        <f t="shared" si="33"/>
        <v>0.44</v>
      </c>
      <c r="F1263" t="s">
        <v>162</v>
      </c>
      <c r="G1263" t="s">
        <v>36</v>
      </c>
      <c r="H1263" t="s">
        <v>50</v>
      </c>
      <c r="I1263" s="2" t="str">
        <f>_xlfn.XLOOKUP(H1263,'Reference table'!$A$2:$A$87,'Reference table'!$B$2:$B$87)</f>
        <v>Grocery</v>
      </c>
      <c r="J1263" t="s">
        <v>25</v>
      </c>
    </row>
    <row r="1264" spans="1:10">
      <c r="A1264" s="8">
        <v>44914</v>
      </c>
      <c r="B1264" t="s">
        <v>971</v>
      </c>
      <c r="C1264">
        <v>1</v>
      </c>
      <c r="D1264" s="3">
        <v>1.29</v>
      </c>
      <c r="E1264" s="3">
        <f t="shared" si="33"/>
        <v>1.29</v>
      </c>
      <c r="F1264" t="s">
        <v>162</v>
      </c>
      <c r="G1264" t="s">
        <v>36</v>
      </c>
      <c r="H1264" t="s">
        <v>53</v>
      </c>
      <c r="I1264" s="2" t="str">
        <f>_xlfn.XLOOKUP(H1264,'Reference table'!$A$2:$A$87,'Reference table'!$B$2:$B$87)</f>
        <v>Grocery</v>
      </c>
      <c r="J1264" t="s">
        <v>25</v>
      </c>
    </row>
    <row r="1265" spans="1:10">
      <c r="A1265" s="8">
        <v>44914</v>
      </c>
      <c r="B1265" t="s">
        <v>972</v>
      </c>
      <c r="C1265">
        <v>1</v>
      </c>
      <c r="D1265" s="3">
        <v>1.75</v>
      </c>
      <c r="E1265" s="3">
        <f t="shared" si="33"/>
        <v>1.75</v>
      </c>
      <c r="F1265" t="s">
        <v>162</v>
      </c>
      <c r="G1265" t="s">
        <v>36</v>
      </c>
      <c r="H1265" t="s">
        <v>53</v>
      </c>
      <c r="I1265" s="2" t="str">
        <f>_xlfn.XLOOKUP(H1265,'Reference table'!$A$2:$A$87,'Reference table'!$B$2:$B$87)</f>
        <v>Grocery</v>
      </c>
      <c r="J1265" t="s">
        <v>25</v>
      </c>
    </row>
    <row r="1266" spans="1:10">
      <c r="A1266" s="8">
        <v>44914</v>
      </c>
      <c r="B1266" t="s">
        <v>963</v>
      </c>
      <c r="C1266">
        <v>1</v>
      </c>
      <c r="D1266" s="3">
        <v>0.85</v>
      </c>
      <c r="E1266" s="3">
        <f t="shared" si="33"/>
        <v>0.85</v>
      </c>
      <c r="F1266" t="s">
        <v>162</v>
      </c>
      <c r="G1266" t="s">
        <v>36</v>
      </c>
      <c r="H1266" t="s">
        <v>475</v>
      </c>
      <c r="I1266" s="2" t="str">
        <f>_xlfn.XLOOKUP(H1266,'Reference table'!$A$2:$A$87,'Reference table'!$B$2:$B$87)</f>
        <v>Personal Care</v>
      </c>
      <c r="J1266" t="s">
        <v>25</v>
      </c>
    </row>
    <row r="1267" spans="1:10">
      <c r="A1267" s="8">
        <v>44914</v>
      </c>
      <c r="B1267" t="s">
        <v>973</v>
      </c>
      <c r="C1267">
        <v>1</v>
      </c>
      <c r="D1267" s="3">
        <v>0.56999999999999995</v>
      </c>
      <c r="E1267" s="3">
        <f t="shared" si="33"/>
        <v>0.56999999999999995</v>
      </c>
      <c r="F1267" t="s">
        <v>162</v>
      </c>
      <c r="G1267" t="s">
        <v>36</v>
      </c>
      <c r="H1267" t="s">
        <v>51</v>
      </c>
      <c r="I1267" s="2" t="str">
        <f>_xlfn.XLOOKUP(H1267,'Reference table'!$A$2:$A$87,'Reference table'!$B$2:$B$87)</f>
        <v>Grocery</v>
      </c>
      <c r="J1267" t="s">
        <v>25</v>
      </c>
    </row>
    <row r="1268" spans="1:10">
      <c r="A1268" s="8">
        <v>44914</v>
      </c>
      <c r="B1268" t="s">
        <v>974</v>
      </c>
      <c r="C1268">
        <v>1</v>
      </c>
      <c r="D1268" s="3">
        <v>0.95</v>
      </c>
      <c r="E1268" s="3">
        <f t="shared" si="33"/>
        <v>0.95</v>
      </c>
      <c r="F1268" t="s">
        <v>162</v>
      </c>
      <c r="G1268" t="s">
        <v>36</v>
      </c>
      <c r="H1268" t="s">
        <v>141</v>
      </c>
      <c r="I1268" s="2" t="str">
        <f>_xlfn.XLOOKUP(H1268,'Reference table'!$A$2:$A$87,'Reference table'!$B$2:$B$87)</f>
        <v>Grocery</v>
      </c>
      <c r="J1268" t="s">
        <v>25</v>
      </c>
    </row>
    <row r="1269" spans="1:10">
      <c r="A1269" s="8">
        <v>44914</v>
      </c>
      <c r="B1269" t="s">
        <v>975</v>
      </c>
      <c r="C1269">
        <v>1</v>
      </c>
      <c r="D1269" s="3">
        <f>(2.49-1.87)</f>
        <v>0.62000000000000011</v>
      </c>
      <c r="E1269" s="3">
        <f t="shared" si="33"/>
        <v>0.62000000000000011</v>
      </c>
      <c r="F1269" t="s">
        <v>162</v>
      </c>
      <c r="G1269" t="s">
        <v>36</v>
      </c>
      <c r="H1269" t="s">
        <v>790</v>
      </c>
      <c r="I1269" s="2" t="str">
        <f>_xlfn.XLOOKUP(H1269,'Reference table'!$A$2:$A$87,'Reference table'!$B$2:$B$87)</f>
        <v>Grocery</v>
      </c>
      <c r="J1269" t="s">
        <v>25</v>
      </c>
    </row>
    <row r="1270" spans="1:10">
      <c r="A1270" s="8">
        <v>44914</v>
      </c>
      <c r="B1270" t="s">
        <v>976</v>
      </c>
      <c r="C1270">
        <v>1</v>
      </c>
      <c r="D1270" s="3">
        <f>(1.99-1.5)</f>
        <v>0.49</v>
      </c>
      <c r="E1270" s="3">
        <f t="shared" si="33"/>
        <v>0.49</v>
      </c>
      <c r="F1270" t="s">
        <v>162</v>
      </c>
      <c r="G1270" t="s">
        <v>36</v>
      </c>
      <c r="H1270" t="s">
        <v>790</v>
      </c>
      <c r="I1270" s="2" t="str">
        <f>_xlfn.XLOOKUP(H1270,'Reference table'!$A$2:$A$87,'Reference table'!$B$2:$B$87)</f>
        <v>Grocery</v>
      </c>
      <c r="J1270" t="s">
        <v>25</v>
      </c>
    </row>
    <row r="1271" spans="1:10">
      <c r="A1271" s="8">
        <v>44914</v>
      </c>
      <c r="B1271" t="s">
        <v>67</v>
      </c>
      <c r="C1271">
        <v>2</v>
      </c>
      <c r="D1271" s="3">
        <v>5</v>
      </c>
      <c r="E1271" s="3">
        <f t="shared" si="33"/>
        <v>10</v>
      </c>
      <c r="F1271" t="s">
        <v>285</v>
      </c>
      <c r="G1271" t="s">
        <v>522</v>
      </c>
      <c r="H1271" t="s">
        <v>67</v>
      </c>
      <c r="I1271" s="2" t="str">
        <f>_xlfn.XLOOKUP(H1271,'Reference table'!$A$2:$A$87,'Reference table'!$B$2:$B$87)</f>
        <v>Transportation</v>
      </c>
      <c r="J1271" t="s">
        <v>25</v>
      </c>
    </row>
    <row r="1272" spans="1:10">
      <c r="A1272" s="8">
        <v>44914</v>
      </c>
      <c r="B1272" t="s">
        <v>425</v>
      </c>
      <c r="C1272">
        <v>1</v>
      </c>
      <c r="D1272" s="3">
        <v>3.85</v>
      </c>
      <c r="E1272" s="3">
        <f t="shared" si="33"/>
        <v>3.85</v>
      </c>
      <c r="F1272" t="s">
        <v>162</v>
      </c>
      <c r="G1272" t="s">
        <v>933</v>
      </c>
      <c r="H1272" t="s">
        <v>936</v>
      </c>
      <c r="I1272" s="2" t="str">
        <f>_xlfn.XLOOKUP(H1272,'Reference table'!$A$2:$A$87,'Reference table'!$B$2:$B$87)</f>
        <v>Dinning</v>
      </c>
      <c r="J1272" t="s">
        <v>25</v>
      </c>
    </row>
    <row r="1273" spans="1:10">
      <c r="A1273" s="8">
        <v>44916</v>
      </c>
      <c r="B1273" t="s">
        <v>67</v>
      </c>
      <c r="C1273">
        <v>2</v>
      </c>
      <c r="D1273" s="3">
        <v>5</v>
      </c>
      <c r="E1273" s="3">
        <f t="shared" si="33"/>
        <v>10</v>
      </c>
      <c r="F1273" t="s">
        <v>285</v>
      </c>
      <c r="G1273" t="s">
        <v>522</v>
      </c>
      <c r="H1273" t="s">
        <v>67</v>
      </c>
      <c r="I1273" s="2" t="str">
        <f>_xlfn.XLOOKUP(H1273,'Reference table'!$A$2:$A$87,'Reference table'!$B$2:$B$87)</f>
        <v>Transportation</v>
      </c>
      <c r="J1273" t="s">
        <v>25</v>
      </c>
    </row>
    <row r="1274" spans="1:10">
      <c r="A1274" s="8">
        <v>44916</v>
      </c>
      <c r="B1274" t="s">
        <v>425</v>
      </c>
      <c r="C1274">
        <v>1</v>
      </c>
      <c r="D1274" s="3">
        <v>13</v>
      </c>
      <c r="E1274" s="3">
        <f t="shared" si="33"/>
        <v>13</v>
      </c>
      <c r="F1274" t="s">
        <v>162</v>
      </c>
      <c r="G1274" t="s">
        <v>1043</v>
      </c>
      <c r="H1274" t="s">
        <v>513</v>
      </c>
      <c r="I1274" s="2" t="str">
        <f>_xlfn.XLOOKUP(H1274,'Reference table'!$A$2:$A$87,'Reference table'!$B$2:$B$87)</f>
        <v>Dinning</v>
      </c>
      <c r="J1274" t="s">
        <v>25</v>
      </c>
    </row>
    <row r="1275" spans="1:10">
      <c r="A1275" s="8">
        <v>44916</v>
      </c>
      <c r="B1275" t="s">
        <v>989</v>
      </c>
      <c r="C1275">
        <v>1</v>
      </c>
      <c r="D1275" s="3">
        <v>5.49</v>
      </c>
      <c r="E1275" s="3">
        <f t="shared" si="33"/>
        <v>5.49</v>
      </c>
      <c r="F1275" t="s">
        <v>162</v>
      </c>
      <c r="G1275" t="s">
        <v>200</v>
      </c>
      <c r="H1275" t="s">
        <v>281</v>
      </c>
      <c r="I1275" s="2" t="str">
        <f>_xlfn.XLOOKUP(H1275,'Reference table'!$A$2:$A$87,'Reference table'!$B$2:$B$87)</f>
        <v>Personal Care</v>
      </c>
      <c r="J1275" t="s">
        <v>24</v>
      </c>
    </row>
    <row r="1276" spans="1:10">
      <c r="A1276" s="8">
        <v>44916</v>
      </c>
      <c r="B1276" t="s">
        <v>67</v>
      </c>
      <c r="C1276">
        <v>1</v>
      </c>
      <c r="D1276" s="3">
        <v>2.0499999999999998</v>
      </c>
      <c r="E1276" s="3">
        <f t="shared" si="33"/>
        <v>2.0499999999999998</v>
      </c>
      <c r="F1276" t="s">
        <v>285</v>
      </c>
      <c r="G1276" t="s">
        <v>522</v>
      </c>
      <c r="H1276" t="s">
        <v>67</v>
      </c>
      <c r="I1276" s="2" t="str">
        <f>_xlfn.XLOOKUP(H1276,'Reference table'!$A$2:$A$87,'Reference table'!$B$2:$B$87)</f>
        <v>Transportation</v>
      </c>
      <c r="J1276" t="s">
        <v>25</v>
      </c>
    </row>
    <row r="1277" spans="1:10">
      <c r="A1277" s="8">
        <v>44916</v>
      </c>
      <c r="B1277" t="s">
        <v>67</v>
      </c>
      <c r="C1277">
        <v>2</v>
      </c>
      <c r="D1277" s="3">
        <v>2.0499999999999998</v>
      </c>
      <c r="E1277" s="3">
        <f t="shared" si="33"/>
        <v>4.0999999999999996</v>
      </c>
      <c r="F1277" t="s">
        <v>285</v>
      </c>
      <c r="G1277" t="s">
        <v>522</v>
      </c>
      <c r="H1277" t="s">
        <v>67</v>
      </c>
      <c r="I1277" s="2" t="str">
        <f>_xlfn.XLOOKUP(H1277,'Reference table'!$A$2:$A$87,'Reference table'!$B$2:$B$87)</f>
        <v>Transportation</v>
      </c>
      <c r="J1277" t="s">
        <v>24</v>
      </c>
    </row>
    <row r="1278" spans="1:10">
      <c r="A1278" s="8">
        <v>44916</v>
      </c>
      <c r="B1278" t="s">
        <v>1009</v>
      </c>
      <c r="C1278">
        <v>1</v>
      </c>
      <c r="D1278" s="3">
        <v>14</v>
      </c>
      <c r="E1278" s="3">
        <f t="shared" si="33"/>
        <v>14</v>
      </c>
      <c r="F1278" t="s">
        <v>162</v>
      </c>
      <c r="G1278" t="s">
        <v>343</v>
      </c>
      <c r="H1278" t="s">
        <v>468</v>
      </c>
      <c r="I1278" s="2" t="str">
        <f>_xlfn.XLOOKUP(H1278,'Reference table'!$A$2:$A$87,'Reference table'!$B$2:$B$87)</f>
        <v>Outfit</v>
      </c>
      <c r="J1278" t="s">
        <v>25</v>
      </c>
    </row>
    <row r="1279" spans="1:10">
      <c r="A1279" s="8">
        <v>44916</v>
      </c>
      <c r="B1279" t="s">
        <v>681</v>
      </c>
      <c r="C1279">
        <v>1</v>
      </c>
      <c r="D1279" s="3">
        <v>2.5</v>
      </c>
      <c r="E1279" s="3">
        <f t="shared" si="33"/>
        <v>2.5</v>
      </c>
      <c r="F1279" t="s">
        <v>162</v>
      </c>
      <c r="G1279" t="s">
        <v>343</v>
      </c>
      <c r="H1279" t="s">
        <v>468</v>
      </c>
      <c r="I1279" s="2" t="str">
        <f>_xlfn.XLOOKUP(H1279,'Reference table'!$A$2:$A$87,'Reference table'!$B$2:$B$87)</f>
        <v>Outfit</v>
      </c>
      <c r="J1279" t="s">
        <v>25</v>
      </c>
    </row>
    <row r="1280" spans="1:10">
      <c r="A1280" s="8">
        <v>44916</v>
      </c>
      <c r="B1280" t="s">
        <v>1014</v>
      </c>
      <c r="C1280">
        <v>1</v>
      </c>
      <c r="D1280" s="3">
        <v>3.28</v>
      </c>
      <c r="E1280" s="3">
        <f t="shared" si="33"/>
        <v>3.28</v>
      </c>
      <c r="F1280" t="s">
        <v>162</v>
      </c>
      <c r="G1280" t="s">
        <v>631</v>
      </c>
      <c r="H1280" t="s">
        <v>633</v>
      </c>
      <c r="I1280" s="2" t="str">
        <f>_xlfn.XLOOKUP(H1280,'Reference table'!$A$2:$A$87,'Reference table'!$B$2:$B$87)</f>
        <v>Others</v>
      </c>
      <c r="J1280" t="s">
        <v>25</v>
      </c>
    </row>
    <row r="1281" spans="1:10">
      <c r="A1281" s="8">
        <v>44917</v>
      </c>
      <c r="B1281" t="s">
        <v>23</v>
      </c>
      <c r="C1281">
        <v>1</v>
      </c>
      <c r="D1281" s="3">
        <v>1.65</v>
      </c>
      <c r="E1281" s="3">
        <f t="shared" ref="E1281:E1312" si="34">D1281*C1281</f>
        <v>1.65</v>
      </c>
      <c r="F1281" t="s">
        <v>285</v>
      </c>
      <c r="G1281" t="s">
        <v>522</v>
      </c>
      <c r="H1281" t="s">
        <v>23</v>
      </c>
      <c r="I1281" s="2" t="str">
        <f>_xlfn.XLOOKUP(H1281,'Reference table'!$A$2:$A$87,'Reference table'!$B$2:$B$87)</f>
        <v>Transportation</v>
      </c>
      <c r="J1281" t="s">
        <v>24</v>
      </c>
    </row>
    <row r="1282" spans="1:10">
      <c r="A1282" s="8">
        <v>44917</v>
      </c>
      <c r="B1282" t="s">
        <v>23</v>
      </c>
      <c r="C1282">
        <v>1</v>
      </c>
      <c r="D1282" s="3">
        <v>1.65</v>
      </c>
      <c r="E1282" s="3">
        <f t="shared" si="34"/>
        <v>1.65</v>
      </c>
      <c r="F1282" t="s">
        <v>285</v>
      </c>
      <c r="G1282" t="s">
        <v>522</v>
      </c>
      <c r="H1282" t="s">
        <v>23</v>
      </c>
      <c r="I1282" s="2" t="str">
        <f>_xlfn.XLOOKUP(H1282,'Reference table'!$A$2:$A$87,'Reference table'!$B$2:$B$87)</f>
        <v>Transportation</v>
      </c>
      <c r="J1282" t="s">
        <v>25</v>
      </c>
    </row>
    <row r="1283" spans="1:10">
      <c r="A1283" s="8">
        <v>44917</v>
      </c>
      <c r="B1283" t="s">
        <v>67</v>
      </c>
      <c r="C1283">
        <v>1</v>
      </c>
      <c r="D1283" s="3">
        <v>2.0499999999999998</v>
      </c>
      <c r="E1283" s="3">
        <f t="shared" si="34"/>
        <v>2.0499999999999998</v>
      </c>
      <c r="F1283" t="s">
        <v>285</v>
      </c>
      <c r="G1283" t="s">
        <v>522</v>
      </c>
      <c r="H1283" t="s">
        <v>67</v>
      </c>
      <c r="I1283" s="2" t="str">
        <f>_xlfn.XLOOKUP(H1283,'Reference table'!$A$2:$A$87,'Reference table'!$B$2:$B$87)</f>
        <v>Transportation</v>
      </c>
      <c r="J1283" t="s">
        <v>24</v>
      </c>
    </row>
    <row r="1284" spans="1:10">
      <c r="A1284" s="8">
        <v>44917</v>
      </c>
      <c r="B1284" t="s">
        <v>67</v>
      </c>
      <c r="C1284">
        <v>1</v>
      </c>
      <c r="D1284" s="3">
        <v>2.0499999999999998</v>
      </c>
      <c r="E1284" s="3">
        <f t="shared" si="34"/>
        <v>2.0499999999999998</v>
      </c>
      <c r="F1284" t="s">
        <v>285</v>
      </c>
      <c r="G1284" t="s">
        <v>522</v>
      </c>
      <c r="H1284" t="s">
        <v>67</v>
      </c>
      <c r="I1284" s="2" t="str">
        <f>_xlfn.XLOOKUP(H1284,'Reference table'!$A$2:$A$87,'Reference table'!$B$2:$B$87)</f>
        <v>Transportation</v>
      </c>
      <c r="J1284" t="s">
        <v>25</v>
      </c>
    </row>
    <row r="1285" spans="1:10">
      <c r="A1285" s="8">
        <v>44917</v>
      </c>
      <c r="B1285" t="s">
        <v>67</v>
      </c>
      <c r="C1285">
        <v>1</v>
      </c>
      <c r="D1285" s="3">
        <v>1.65</v>
      </c>
      <c r="E1285" s="3">
        <f t="shared" si="34"/>
        <v>1.65</v>
      </c>
      <c r="F1285" t="s">
        <v>285</v>
      </c>
      <c r="G1285" t="s">
        <v>522</v>
      </c>
      <c r="H1285" t="s">
        <v>67</v>
      </c>
      <c r="I1285" s="2" t="str">
        <f>_xlfn.XLOOKUP(H1285,'Reference table'!$A$2:$A$87,'Reference table'!$B$2:$B$87)</f>
        <v>Transportation</v>
      </c>
      <c r="J1285" t="s">
        <v>24</v>
      </c>
    </row>
    <row r="1286" spans="1:10">
      <c r="A1286" s="8">
        <v>44917</v>
      </c>
      <c r="B1286" t="s">
        <v>67</v>
      </c>
      <c r="C1286">
        <v>1</v>
      </c>
      <c r="D1286" s="3">
        <v>1.65</v>
      </c>
      <c r="E1286" s="3">
        <f t="shared" si="34"/>
        <v>1.65</v>
      </c>
      <c r="F1286" t="s">
        <v>285</v>
      </c>
      <c r="G1286" t="s">
        <v>522</v>
      </c>
      <c r="H1286" t="s">
        <v>67</v>
      </c>
      <c r="I1286" s="2" t="str">
        <f>_xlfn.XLOOKUP(H1286,'Reference table'!$A$2:$A$87,'Reference table'!$B$2:$B$87)</f>
        <v>Transportation</v>
      </c>
      <c r="J1286" t="s">
        <v>25</v>
      </c>
    </row>
    <row r="1287" spans="1:10">
      <c r="A1287" s="8">
        <v>44917</v>
      </c>
      <c r="B1287" t="s">
        <v>67</v>
      </c>
      <c r="C1287">
        <v>1</v>
      </c>
      <c r="D1287" s="3">
        <v>1.9</v>
      </c>
      <c r="E1287" s="3">
        <f t="shared" si="34"/>
        <v>1.9</v>
      </c>
      <c r="F1287" t="s">
        <v>285</v>
      </c>
      <c r="G1287" t="s">
        <v>522</v>
      </c>
      <c r="H1287" t="s">
        <v>67</v>
      </c>
      <c r="I1287" s="2" t="str">
        <f>_xlfn.XLOOKUP(H1287,'Reference table'!$A$2:$A$87,'Reference table'!$B$2:$B$87)</f>
        <v>Transportation</v>
      </c>
      <c r="J1287" t="s">
        <v>24</v>
      </c>
    </row>
    <row r="1288" spans="1:10">
      <c r="A1288" s="8">
        <v>44917</v>
      </c>
      <c r="B1288" t="s">
        <v>67</v>
      </c>
      <c r="C1288">
        <v>1</v>
      </c>
      <c r="D1288" s="3">
        <v>1.9</v>
      </c>
      <c r="E1288" s="3">
        <f t="shared" si="34"/>
        <v>1.9</v>
      </c>
      <c r="F1288" t="s">
        <v>285</v>
      </c>
      <c r="G1288" t="s">
        <v>522</v>
      </c>
      <c r="H1288" t="s">
        <v>67</v>
      </c>
      <c r="I1288" s="2" t="str">
        <f>_xlfn.XLOOKUP(H1288,'Reference table'!$A$2:$A$87,'Reference table'!$B$2:$B$87)</f>
        <v>Transportation</v>
      </c>
      <c r="J1288" t="s">
        <v>25</v>
      </c>
    </row>
    <row r="1289" spans="1:10">
      <c r="A1289" s="8">
        <v>44917</v>
      </c>
      <c r="B1289" t="s">
        <v>990</v>
      </c>
      <c r="C1289">
        <v>2</v>
      </c>
      <c r="D1289" s="3">
        <v>5</v>
      </c>
      <c r="E1289" s="3">
        <f t="shared" si="34"/>
        <v>10</v>
      </c>
      <c r="F1289" t="s">
        <v>162</v>
      </c>
      <c r="G1289" t="s">
        <v>511</v>
      </c>
      <c r="H1289" t="s">
        <v>991</v>
      </c>
      <c r="I1289" s="2" t="str">
        <f>_xlfn.XLOOKUP(H1289,'Reference table'!$A$2:$A$87,'Reference table'!$B$2:$B$87)</f>
        <v>Others</v>
      </c>
      <c r="J1289" t="s">
        <v>25</v>
      </c>
    </row>
    <row r="1290" spans="1:10">
      <c r="A1290" s="8">
        <v>44917</v>
      </c>
      <c r="B1290" t="s">
        <v>167</v>
      </c>
      <c r="C1290">
        <v>1</v>
      </c>
      <c r="D1290" s="3">
        <v>20</v>
      </c>
      <c r="E1290" s="3">
        <f t="shared" si="34"/>
        <v>20</v>
      </c>
      <c r="F1290" t="s">
        <v>162</v>
      </c>
      <c r="G1290" t="s">
        <v>511</v>
      </c>
      <c r="H1290" t="s">
        <v>517</v>
      </c>
      <c r="I1290" s="2" t="str">
        <f>_xlfn.XLOOKUP(H1290,'Reference table'!$A$2:$A$87,'Reference table'!$B$2:$B$87)</f>
        <v>Dinning</v>
      </c>
      <c r="J1290" t="s">
        <v>25</v>
      </c>
    </row>
    <row r="1291" spans="1:10">
      <c r="A1291" s="8">
        <v>44917</v>
      </c>
      <c r="B1291" t="s">
        <v>425</v>
      </c>
      <c r="C1291">
        <v>1</v>
      </c>
      <c r="D1291" s="3">
        <v>45.45</v>
      </c>
      <c r="E1291" s="3">
        <f t="shared" si="34"/>
        <v>45.45</v>
      </c>
      <c r="F1291" t="s">
        <v>162</v>
      </c>
      <c r="G1291" t="s">
        <v>1010</v>
      </c>
      <c r="H1291" t="s">
        <v>512</v>
      </c>
      <c r="I1291" s="2" t="str">
        <f>_xlfn.XLOOKUP(H1291,'Reference table'!$A$2:$A$87,'Reference table'!$B$2:$B$87)</f>
        <v>Dinning</v>
      </c>
      <c r="J1291" t="s">
        <v>25</v>
      </c>
    </row>
    <row r="1292" spans="1:10">
      <c r="A1292" s="8">
        <v>44918</v>
      </c>
      <c r="B1292" t="s">
        <v>365</v>
      </c>
      <c r="C1292">
        <v>1</v>
      </c>
      <c r="D1292" s="3">
        <v>0.85</v>
      </c>
      <c r="E1292" s="3">
        <f t="shared" si="34"/>
        <v>0.85</v>
      </c>
      <c r="F1292" t="s">
        <v>162</v>
      </c>
      <c r="G1292" t="s">
        <v>36</v>
      </c>
      <c r="H1292" t="s">
        <v>216</v>
      </c>
      <c r="I1292" s="2" t="str">
        <f>_xlfn.XLOOKUP(H1292,'Reference table'!$A$2:$A$87,'Reference table'!$B$2:$B$87)</f>
        <v>Grocery</v>
      </c>
      <c r="J1292" t="s">
        <v>25</v>
      </c>
    </row>
    <row r="1293" spans="1:10">
      <c r="A1293" s="8">
        <v>44918</v>
      </c>
      <c r="B1293" t="s">
        <v>800</v>
      </c>
      <c r="C1293">
        <v>1</v>
      </c>
      <c r="D1293" s="3">
        <v>0.75</v>
      </c>
      <c r="E1293" s="3">
        <f t="shared" si="34"/>
        <v>0.75</v>
      </c>
      <c r="F1293" t="s">
        <v>162</v>
      </c>
      <c r="G1293" t="s">
        <v>36</v>
      </c>
      <c r="H1293" t="s">
        <v>219</v>
      </c>
      <c r="I1293" s="2" t="str">
        <f>_xlfn.XLOOKUP(H1293,'Reference table'!$A$2:$A$87,'Reference table'!$B$2:$B$87)</f>
        <v>Grocery</v>
      </c>
      <c r="J1293" t="s">
        <v>25</v>
      </c>
    </row>
    <row r="1294" spans="1:10">
      <c r="A1294" s="8">
        <v>44918</v>
      </c>
      <c r="B1294" t="s">
        <v>992</v>
      </c>
      <c r="C1294">
        <v>1</v>
      </c>
      <c r="D1294" s="3">
        <v>1.99</v>
      </c>
      <c r="E1294" s="3">
        <f t="shared" si="34"/>
        <v>1.99</v>
      </c>
      <c r="F1294" t="s">
        <v>162</v>
      </c>
      <c r="G1294" t="s">
        <v>36</v>
      </c>
      <c r="H1294" t="s">
        <v>49</v>
      </c>
      <c r="I1294" s="2" t="str">
        <f>_xlfn.XLOOKUP(H1294,'Reference table'!$A$2:$A$87,'Reference table'!$B$2:$B$87)</f>
        <v>Grocery</v>
      </c>
      <c r="J1294" t="s">
        <v>25</v>
      </c>
    </row>
    <row r="1295" spans="1:10">
      <c r="A1295" s="8">
        <v>44918</v>
      </c>
      <c r="B1295" t="s">
        <v>607</v>
      </c>
      <c r="C1295">
        <v>1</v>
      </c>
      <c r="D1295" s="3">
        <v>1.69</v>
      </c>
      <c r="E1295" s="3">
        <f t="shared" si="34"/>
        <v>1.69</v>
      </c>
      <c r="F1295" t="s">
        <v>162</v>
      </c>
      <c r="G1295" t="s">
        <v>36</v>
      </c>
      <c r="H1295" t="s">
        <v>49</v>
      </c>
      <c r="I1295" s="2" t="str">
        <f>_xlfn.XLOOKUP(H1295,'Reference table'!$A$2:$A$87,'Reference table'!$B$2:$B$87)</f>
        <v>Grocery</v>
      </c>
      <c r="J1295" t="s">
        <v>25</v>
      </c>
    </row>
    <row r="1296" spans="1:10">
      <c r="A1296" s="8">
        <v>44918</v>
      </c>
      <c r="B1296" t="s">
        <v>573</v>
      </c>
      <c r="C1296">
        <v>1</v>
      </c>
      <c r="D1296" s="3">
        <v>2.35</v>
      </c>
      <c r="E1296" s="3">
        <f t="shared" si="34"/>
        <v>2.35</v>
      </c>
      <c r="F1296" t="s">
        <v>162</v>
      </c>
      <c r="G1296" t="s">
        <v>36</v>
      </c>
      <c r="H1296" t="s">
        <v>52</v>
      </c>
      <c r="I1296" s="2" t="str">
        <f>_xlfn.XLOOKUP(H1296,'Reference table'!$A$2:$A$87,'Reference table'!$B$2:$B$87)</f>
        <v>Grocery</v>
      </c>
      <c r="J1296" t="s">
        <v>25</v>
      </c>
    </row>
    <row r="1297" spans="1:10">
      <c r="A1297" s="8">
        <v>44918</v>
      </c>
      <c r="B1297" t="s">
        <v>993</v>
      </c>
      <c r="C1297">
        <v>1</v>
      </c>
      <c r="D1297" s="3">
        <v>1.65</v>
      </c>
      <c r="E1297" s="3">
        <f t="shared" si="34"/>
        <v>1.65</v>
      </c>
      <c r="F1297" t="s">
        <v>162</v>
      </c>
      <c r="G1297" t="s">
        <v>36</v>
      </c>
      <c r="H1297" t="s">
        <v>45</v>
      </c>
      <c r="I1297" s="2" t="str">
        <f>_xlfn.XLOOKUP(H1297,'Reference table'!$A$2:$A$87,'Reference table'!$B$2:$B$87)</f>
        <v>Grocery</v>
      </c>
      <c r="J1297" t="s">
        <v>25</v>
      </c>
    </row>
    <row r="1298" spans="1:10">
      <c r="A1298" s="8">
        <v>44918</v>
      </c>
      <c r="B1298" t="s">
        <v>994</v>
      </c>
      <c r="C1298">
        <v>1</v>
      </c>
      <c r="D1298" s="3">
        <v>0.55000000000000004</v>
      </c>
      <c r="E1298" s="3">
        <f t="shared" si="34"/>
        <v>0.55000000000000004</v>
      </c>
      <c r="F1298" t="s">
        <v>162</v>
      </c>
      <c r="G1298" t="s">
        <v>36</v>
      </c>
      <c r="H1298" t="s">
        <v>50</v>
      </c>
      <c r="I1298" s="2" t="str">
        <f>_xlfn.XLOOKUP(H1298,'Reference table'!$A$2:$A$87,'Reference table'!$B$2:$B$87)</f>
        <v>Grocery</v>
      </c>
      <c r="J1298" t="s">
        <v>25</v>
      </c>
    </row>
    <row r="1299" spans="1:10">
      <c r="A1299" s="8">
        <v>44918</v>
      </c>
      <c r="B1299" t="s">
        <v>81</v>
      </c>
      <c r="C1299">
        <v>1</v>
      </c>
      <c r="D1299" s="3">
        <v>0.69</v>
      </c>
      <c r="E1299" s="3">
        <f t="shared" si="34"/>
        <v>0.69</v>
      </c>
      <c r="F1299" t="s">
        <v>162</v>
      </c>
      <c r="G1299" t="s">
        <v>36</v>
      </c>
      <c r="H1299" t="s">
        <v>51</v>
      </c>
      <c r="I1299" s="2" t="str">
        <f>_xlfn.XLOOKUP(H1299,'Reference table'!$A$2:$A$87,'Reference table'!$B$2:$B$87)</f>
        <v>Grocery</v>
      </c>
      <c r="J1299" t="s">
        <v>25</v>
      </c>
    </row>
    <row r="1300" spans="1:10">
      <c r="A1300" s="8">
        <v>44918</v>
      </c>
      <c r="B1300" t="s">
        <v>606</v>
      </c>
      <c r="C1300">
        <v>1</v>
      </c>
      <c r="D1300" s="3">
        <v>0.79</v>
      </c>
      <c r="E1300" s="3">
        <f t="shared" si="34"/>
        <v>0.79</v>
      </c>
      <c r="F1300" t="s">
        <v>162</v>
      </c>
      <c r="G1300" t="s">
        <v>36</v>
      </c>
      <c r="H1300" t="s">
        <v>49</v>
      </c>
      <c r="I1300" s="2" t="str">
        <f>_xlfn.XLOOKUP(H1300,'Reference table'!$A$2:$A$87,'Reference table'!$B$2:$B$87)</f>
        <v>Grocery</v>
      </c>
      <c r="J1300" t="s">
        <v>25</v>
      </c>
    </row>
    <row r="1301" spans="1:10">
      <c r="A1301" s="8">
        <v>44918</v>
      </c>
      <c r="B1301" t="s">
        <v>841</v>
      </c>
      <c r="C1301">
        <v>1</v>
      </c>
      <c r="D1301" s="3">
        <v>2.59</v>
      </c>
      <c r="E1301" s="3">
        <f t="shared" si="34"/>
        <v>2.59</v>
      </c>
      <c r="F1301" t="s">
        <v>162</v>
      </c>
      <c r="G1301" t="s">
        <v>36</v>
      </c>
      <c r="H1301" t="s">
        <v>52</v>
      </c>
      <c r="I1301" s="2" t="str">
        <f>_xlfn.XLOOKUP(H1301,'Reference table'!$A$2:$A$87,'Reference table'!$B$2:$B$87)</f>
        <v>Grocery</v>
      </c>
      <c r="J1301" t="s">
        <v>25</v>
      </c>
    </row>
    <row r="1302" spans="1:10">
      <c r="A1302" s="8">
        <v>44918</v>
      </c>
      <c r="B1302" t="s">
        <v>995</v>
      </c>
      <c r="C1302">
        <v>1</v>
      </c>
      <c r="D1302" s="3">
        <v>1</v>
      </c>
      <c r="E1302" s="3">
        <f t="shared" si="34"/>
        <v>1</v>
      </c>
      <c r="F1302" t="s">
        <v>162</v>
      </c>
      <c r="G1302" t="s">
        <v>185</v>
      </c>
      <c r="H1302" t="s">
        <v>281</v>
      </c>
      <c r="I1302" s="2" t="str">
        <f>_xlfn.XLOOKUP(H1302,'Reference table'!$A$2:$A$87,'Reference table'!$B$2:$B$87)</f>
        <v>Personal Care</v>
      </c>
      <c r="J1302" t="s">
        <v>25</v>
      </c>
    </row>
    <row r="1303" spans="1:10">
      <c r="A1303" s="8">
        <v>44918</v>
      </c>
      <c r="B1303" t="s">
        <v>930</v>
      </c>
      <c r="C1303">
        <v>1</v>
      </c>
      <c r="D1303" s="3">
        <v>2.2000000000000002</v>
      </c>
      <c r="E1303" s="3">
        <f t="shared" si="34"/>
        <v>2.2000000000000002</v>
      </c>
      <c r="F1303" t="s">
        <v>162</v>
      </c>
      <c r="G1303" t="s">
        <v>185</v>
      </c>
      <c r="H1303" t="s">
        <v>281</v>
      </c>
      <c r="I1303" s="2" t="str">
        <f>_xlfn.XLOOKUP(H1303,'Reference table'!$A$2:$A$87,'Reference table'!$B$2:$B$87)</f>
        <v>Personal Care</v>
      </c>
      <c r="J1303" t="s">
        <v>25</v>
      </c>
    </row>
    <row r="1304" spans="1:10">
      <c r="A1304" s="8">
        <v>44918</v>
      </c>
      <c r="B1304" t="s">
        <v>996</v>
      </c>
      <c r="C1304">
        <v>1</v>
      </c>
      <c r="D1304" s="3">
        <v>0.79</v>
      </c>
      <c r="E1304" s="3">
        <f t="shared" si="34"/>
        <v>0.79</v>
      </c>
      <c r="F1304" t="s">
        <v>162</v>
      </c>
      <c r="G1304" t="s">
        <v>164</v>
      </c>
      <c r="H1304" t="s">
        <v>51</v>
      </c>
      <c r="I1304" s="2" t="str">
        <f>_xlfn.XLOOKUP(H1304,'Reference table'!$A$2:$A$87,'Reference table'!$B$2:$B$87)</f>
        <v>Grocery</v>
      </c>
      <c r="J1304" t="s">
        <v>25</v>
      </c>
    </row>
    <row r="1305" spans="1:10">
      <c r="A1305" s="8">
        <v>44918</v>
      </c>
      <c r="B1305" t="s">
        <v>840</v>
      </c>
      <c r="C1305">
        <v>1</v>
      </c>
      <c r="D1305" s="3">
        <v>0.99</v>
      </c>
      <c r="E1305" s="3">
        <f t="shared" si="34"/>
        <v>0.99</v>
      </c>
      <c r="F1305" t="s">
        <v>162</v>
      </c>
      <c r="G1305" t="s">
        <v>164</v>
      </c>
      <c r="H1305" t="s">
        <v>51</v>
      </c>
      <c r="I1305" s="2" t="str">
        <f>_xlfn.XLOOKUP(H1305,'Reference table'!$A$2:$A$87,'Reference table'!$B$2:$B$87)</f>
        <v>Grocery</v>
      </c>
      <c r="J1305" t="s">
        <v>25</v>
      </c>
    </row>
    <row r="1306" spans="1:10">
      <c r="A1306" s="8">
        <v>44918</v>
      </c>
      <c r="B1306" t="s">
        <v>997</v>
      </c>
      <c r="C1306">
        <v>1</v>
      </c>
      <c r="D1306" s="3">
        <v>0.39</v>
      </c>
      <c r="E1306" s="3">
        <f t="shared" si="34"/>
        <v>0.39</v>
      </c>
      <c r="F1306" t="s">
        <v>162</v>
      </c>
      <c r="G1306" t="s">
        <v>164</v>
      </c>
      <c r="H1306" t="s">
        <v>51</v>
      </c>
      <c r="I1306" s="2" t="str">
        <f>_xlfn.XLOOKUP(H1306,'Reference table'!$A$2:$A$87,'Reference table'!$B$2:$B$87)</f>
        <v>Grocery</v>
      </c>
      <c r="J1306" t="s">
        <v>25</v>
      </c>
    </row>
    <row r="1307" spans="1:10">
      <c r="A1307" s="8">
        <v>44919</v>
      </c>
      <c r="B1307" t="s">
        <v>67</v>
      </c>
      <c r="C1307">
        <v>2</v>
      </c>
      <c r="D1307" s="3">
        <v>2.0499999999999998</v>
      </c>
      <c r="E1307" s="3">
        <f t="shared" si="34"/>
        <v>4.0999999999999996</v>
      </c>
      <c r="F1307" t="s">
        <v>162</v>
      </c>
      <c r="G1307" t="s">
        <v>522</v>
      </c>
      <c r="H1307" t="s">
        <v>67</v>
      </c>
      <c r="I1307" s="2" t="str">
        <f>_xlfn.XLOOKUP(H1307,'Reference table'!$A$2:$A$87,'Reference table'!$B$2:$B$87)</f>
        <v>Transportation</v>
      </c>
      <c r="J1307" t="s">
        <v>25</v>
      </c>
    </row>
    <row r="1308" spans="1:10">
      <c r="A1308" s="8">
        <v>44919</v>
      </c>
      <c r="B1308" t="s">
        <v>67</v>
      </c>
      <c r="C1308">
        <v>2</v>
      </c>
      <c r="D1308" s="3">
        <v>2.0499999999999998</v>
      </c>
      <c r="E1308" s="3">
        <f t="shared" si="34"/>
        <v>4.0999999999999996</v>
      </c>
      <c r="F1308" t="s">
        <v>162</v>
      </c>
      <c r="G1308" t="s">
        <v>522</v>
      </c>
      <c r="H1308" t="s">
        <v>67</v>
      </c>
      <c r="I1308" s="2" t="str">
        <f>_xlfn.XLOOKUP(H1308,'Reference table'!$A$2:$A$87,'Reference table'!$B$2:$B$87)</f>
        <v>Transportation</v>
      </c>
      <c r="J1308" t="s">
        <v>24</v>
      </c>
    </row>
    <row r="1309" spans="1:10">
      <c r="A1309" s="8">
        <v>44919</v>
      </c>
      <c r="B1309" t="s">
        <v>425</v>
      </c>
      <c r="C1309">
        <v>1</v>
      </c>
      <c r="D1309" s="3">
        <v>40.33</v>
      </c>
      <c r="E1309" s="3">
        <f t="shared" si="34"/>
        <v>40.33</v>
      </c>
      <c r="F1309" t="s">
        <v>162</v>
      </c>
      <c r="G1309" t="s">
        <v>998</v>
      </c>
      <c r="H1309" t="s">
        <v>512</v>
      </c>
      <c r="I1309" s="2" t="str">
        <f>_xlfn.XLOOKUP(H1309,'Reference table'!$A$2:$A$87,'Reference table'!$B$2:$B$87)</f>
        <v>Dinning</v>
      </c>
      <c r="J1309" t="s">
        <v>24</v>
      </c>
    </row>
    <row r="1310" spans="1:10">
      <c r="A1310" s="8">
        <v>44919</v>
      </c>
      <c r="B1310" t="s">
        <v>999</v>
      </c>
      <c r="C1310">
        <v>1</v>
      </c>
      <c r="D1310" s="3">
        <v>0.65</v>
      </c>
      <c r="E1310" s="3">
        <f t="shared" si="34"/>
        <v>0.65</v>
      </c>
      <c r="F1310" t="s">
        <v>162</v>
      </c>
      <c r="G1310" t="s">
        <v>106</v>
      </c>
      <c r="H1310" t="s">
        <v>51</v>
      </c>
      <c r="I1310" s="2" t="str">
        <f>_xlfn.XLOOKUP(H1310,'Reference table'!$A$2:$A$87,'Reference table'!$B$2:$B$87)</f>
        <v>Grocery</v>
      </c>
      <c r="J1310" t="s">
        <v>24</v>
      </c>
    </row>
    <row r="1311" spans="1:10">
      <c r="A1311" s="8">
        <v>44919</v>
      </c>
      <c r="B1311" t="s">
        <v>1000</v>
      </c>
      <c r="C1311">
        <v>1</v>
      </c>
      <c r="D1311" s="3">
        <v>1.5</v>
      </c>
      <c r="E1311" s="3">
        <f t="shared" si="34"/>
        <v>1.5</v>
      </c>
      <c r="F1311" t="s">
        <v>162</v>
      </c>
      <c r="G1311" t="s">
        <v>492</v>
      </c>
      <c r="H1311" t="s">
        <v>50</v>
      </c>
      <c r="I1311" s="2" t="str">
        <f>_xlfn.XLOOKUP(H1311,'Reference table'!$A$2:$A$87,'Reference table'!$B$2:$B$87)</f>
        <v>Grocery</v>
      </c>
      <c r="J1311" t="s">
        <v>24</v>
      </c>
    </row>
    <row r="1312" spans="1:10">
      <c r="A1312" s="8">
        <v>44919</v>
      </c>
      <c r="B1312" t="s">
        <v>1001</v>
      </c>
      <c r="C1312">
        <v>1</v>
      </c>
      <c r="D1312" s="3">
        <v>1.5</v>
      </c>
      <c r="E1312" s="3">
        <f t="shared" si="34"/>
        <v>1.5</v>
      </c>
      <c r="F1312" t="s">
        <v>162</v>
      </c>
      <c r="G1312" t="s">
        <v>492</v>
      </c>
      <c r="H1312" t="s">
        <v>50</v>
      </c>
      <c r="I1312" s="2" t="str">
        <f>_xlfn.XLOOKUP(H1312,'Reference table'!$A$2:$A$87,'Reference table'!$B$2:$B$87)</f>
        <v>Grocery</v>
      </c>
      <c r="J1312" t="s">
        <v>24</v>
      </c>
    </row>
    <row r="1313" spans="1:11">
      <c r="A1313" s="8">
        <v>44919</v>
      </c>
      <c r="B1313" t="s">
        <v>1002</v>
      </c>
      <c r="C1313">
        <v>1</v>
      </c>
      <c r="D1313" s="3">
        <v>5.25</v>
      </c>
      <c r="E1313" s="3">
        <f t="shared" ref="E1313:E1341" si="35">D1313*C1313</f>
        <v>5.25</v>
      </c>
      <c r="F1313" t="s">
        <v>162</v>
      </c>
      <c r="G1313" t="s">
        <v>492</v>
      </c>
      <c r="H1313" t="s">
        <v>466</v>
      </c>
      <c r="I1313" s="2" t="str">
        <f>_xlfn.XLOOKUP(H1313,'Reference table'!$A$2:$A$87,'Reference table'!$B$2:$B$87)</f>
        <v>Household</v>
      </c>
      <c r="J1313" t="s">
        <v>24</v>
      </c>
    </row>
    <row r="1314" spans="1:11">
      <c r="A1314" s="8">
        <v>44919</v>
      </c>
      <c r="B1314" t="s">
        <v>93</v>
      </c>
      <c r="C1314">
        <v>1</v>
      </c>
      <c r="D1314" s="3">
        <v>10</v>
      </c>
      <c r="E1314" s="3">
        <f t="shared" si="35"/>
        <v>10</v>
      </c>
      <c r="F1314" t="s">
        <v>162</v>
      </c>
      <c r="G1314" t="s">
        <v>94</v>
      </c>
      <c r="H1314" t="s">
        <v>519</v>
      </c>
      <c r="I1314" s="2" t="str">
        <f>_xlfn.XLOOKUP(H1314,'Reference table'!$A$2:$A$87,'Reference table'!$B$2:$B$87)</f>
        <v>Utility</v>
      </c>
      <c r="J1314" t="s">
        <v>24</v>
      </c>
    </row>
    <row r="1315" spans="1:11">
      <c r="A1315" s="8">
        <v>44919</v>
      </c>
      <c r="B1315" t="s">
        <v>93</v>
      </c>
      <c r="C1315">
        <v>1</v>
      </c>
      <c r="D1315" s="3">
        <v>10</v>
      </c>
      <c r="E1315" s="3">
        <f t="shared" si="35"/>
        <v>10</v>
      </c>
      <c r="F1315" t="s">
        <v>162</v>
      </c>
      <c r="G1315" t="s">
        <v>94</v>
      </c>
      <c r="H1315" t="s">
        <v>519</v>
      </c>
      <c r="I1315" s="2" t="str">
        <f>_xlfn.XLOOKUP(H1315,'Reference table'!$A$2:$A$87,'Reference table'!$B$2:$B$87)</f>
        <v>Utility</v>
      </c>
      <c r="J1315" t="s">
        <v>25</v>
      </c>
    </row>
    <row r="1316" spans="1:11">
      <c r="A1316" s="8">
        <v>44921</v>
      </c>
      <c r="B1316" t="s">
        <v>1003</v>
      </c>
      <c r="C1316">
        <v>1</v>
      </c>
      <c r="D1316" s="3">
        <v>3</v>
      </c>
      <c r="E1316" s="3">
        <f t="shared" si="35"/>
        <v>3</v>
      </c>
      <c r="F1316" t="s">
        <v>162</v>
      </c>
      <c r="G1316" t="s">
        <v>185</v>
      </c>
      <c r="H1316" t="s">
        <v>281</v>
      </c>
      <c r="I1316" s="2" t="str">
        <f>_xlfn.XLOOKUP(H1316,'Reference table'!$A$2:$A$87,'Reference table'!$B$2:$B$87)</f>
        <v>Personal Care</v>
      </c>
      <c r="J1316" t="s">
        <v>25</v>
      </c>
    </row>
    <row r="1317" spans="1:11">
      <c r="A1317" s="8">
        <v>44921</v>
      </c>
      <c r="B1317" t="s">
        <v>221</v>
      </c>
      <c r="C1317">
        <v>2</v>
      </c>
      <c r="D1317" s="3">
        <v>1</v>
      </c>
      <c r="E1317" s="3">
        <f t="shared" si="35"/>
        <v>2</v>
      </c>
      <c r="F1317" t="s">
        <v>162</v>
      </c>
      <c r="G1317" t="s">
        <v>147</v>
      </c>
      <c r="H1317" t="s">
        <v>53</v>
      </c>
      <c r="I1317" s="2" t="str">
        <f>_xlfn.XLOOKUP(H1317,'Reference table'!$A$2:$A$87,'Reference table'!$B$2:$B$87)</f>
        <v>Grocery</v>
      </c>
      <c r="J1317" t="s">
        <v>24</v>
      </c>
    </row>
    <row r="1318" spans="1:11">
      <c r="A1318" s="8">
        <v>44921</v>
      </c>
      <c r="B1318" t="s">
        <v>1004</v>
      </c>
      <c r="C1318">
        <v>1</v>
      </c>
      <c r="D1318" s="3">
        <v>1.39</v>
      </c>
      <c r="E1318" s="3">
        <f t="shared" si="35"/>
        <v>1.39</v>
      </c>
      <c r="F1318" t="s">
        <v>162</v>
      </c>
      <c r="G1318" t="s">
        <v>147</v>
      </c>
      <c r="H1318" t="s">
        <v>53</v>
      </c>
      <c r="I1318" s="2" t="str">
        <f>_xlfn.XLOOKUP(H1318,'Reference table'!$A$2:$A$87,'Reference table'!$B$2:$B$87)</f>
        <v>Grocery</v>
      </c>
      <c r="J1318" t="s">
        <v>24</v>
      </c>
    </row>
    <row r="1319" spans="1:11">
      <c r="A1319" s="8">
        <v>44921</v>
      </c>
      <c r="B1319" t="s">
        <v>274</v>
      </c>
      <c r="C1319">
        <v>1</v>
      </c>
      <c r="D1319" s="3">
        <v>1</v>
      </c>
      <c r="E1319" s="3">
        <f t="shared" si="35"/>
        <v>1</v>
      </c>
      <c r="F1319" t="s">
        <v>162</v>
      </c>
      <c r="G1319" t="s">
        <v>147</v>
      </c>
      <c r="H1319" t="s">
        <v>50</v>
      </c>
      <c r="I1319" s="2" t="str">
        <f>_xlfn.XLOOKUP(H1319,'Reference table'!$A$2:$A$87,'Reference table'!$B$2:$B$87)</f>
        <v>Grocery</v>
      </c>
      <c r="J1319" t="s">
        <v>24</v>
      </c>
    </row>
    <row r="1320" spans="1:11">
      <c r="A1320" s="8">
        <v>44921</v>
      </c>
      <c r="B1320" t="s">
        <v>468</v>
      </c>
      <c r="C1320">
        <v>1</v>
      </c>
      <c r="D1320" s="3">
        <v>31.24</v>
      </c>
      <c r="E1320" s="3">
        <f t="shared" si="35"/>
        <v>31.24</v>
      </c>
      <c r="F1320" t="s">
        <v>162</v>
      </c>
      <c r="G1320" t="s">
        <v>456</v>
      </c>
      <c r="H1320" t="s">
        <v>468</v>
      </c>
      <c r="I1320" s="2" t="str">
        <f>_xlfn.XLOOKUP(H1320,'Reference table'!$A$2:$A$87,'Reference table'!$B$2:$B$87)</f>
        <v>Outfit</v>
      </c>
      <c r="J1320" t="s">
        <v>25</v>
      </c>
    </row>
    <row r="1321" spans="1:11">
      <c r="A1321" s="8">
        <v>44921</v>
      </c>
      <c r="B1321" t="s">
        <v>1011</v>
      </c>
      <c r="C1321">
        <v>1</v>
      </c>
      <c r="D1321" s="3">
        <v>8.5</v>
      </c>
      <c r="E1321" s="3">
        <f t="shared" si="35"/>
        <v>8.5</v>
      </c>
      <c r="F1321" t="s">
        <v>162</v>
      </c>
      <c r="G1321" t="s">
        <v>1012</v>
      </c>
      <c r="H1321" t="s">
        <v>173</v>
      </c>
      <c r="I1321" s="2" t="str">
        <f>_xlfn.XLOOKUP(H1321,'Reference table'!$A$2:$A$87,'Reference table'!$B$2:$B$87)</f>
        <v>Household</v>
      </c>
      <c r="J1321" t="s">
        <v>25</v>
      </c>
    </row>
    <row r="1322" spans="1:11">
      <c r="A1322" s="8">
        <v>44921</v>
      </c>
      <c r="B1322" t="s">
        <v>1013</v>
      </c>
      <c r="C1322">
        <v>1</v>
      </c>
      <c r="D1322" s="3">
        <v>6</v>
      </c>
      <c r="E1322" s="3">
        <f t="shared" si="35"/>
        <v>6</v>
      </c>
      <c r="F1322" t="s">
        <v>162</v>
      </c>
      <c r="G1322" t="s">
        <v>1012</v>
      </c>
      <c r="H1322" t="s">
        <v>173</v>
      </c>
      <c r="I1322" s="2" t="str">
        <f>_xlfn.XLOOKUP(H1322,'Reference table'!$A$2:$A$87,'Reference table'!$B$2:$B$87)</f>
        <v>Household</v>
      </c>
      <c r="J1322" t="s">
        <v>25</v>
      </c>
    </row>
    <row r="1323" spans="1:11">
      <c r="A1323" s="8">
        <v>44921</v>
      </c>
      <c r="B1323" t="s">
        <v>1005</v>
      </c>
      <c r="C1323">
        <v>1</v>
      </c>
      <c r="D1323" s="3">
        <v>0.25</v>
      </c>
      <c r="E1323" s="3">
        <f t="shared" si="35"/>
        <v>0.25</v>
      </c>
      <c r="F1323" t="s">
        <v>162</v>
      </c>
      <c r="G1323" t="s">
        <v>147</v>
      </c>
      <c r="H1323" t="s">
        <v>53</v>
      </c>
      <c r="I1323" s="2" t="str">
        <f>_xlfn.XLOOKUP(H1323,'Reference table'!$A$2:$A$87,'Reference table'!$B$2:$B$87)</f>
        <v>Grocery</v>
      </c>
      <c r="J1323" t="s">
        <v>24</v>
      </c>
      <c r="K1323" s="3">
        <f>SUM(E1317:E1323)</f>
        <v>50.379999999999995</v>
      </c>
    </row>
    <row r="1324" spans="1:11">
      <c r="A1324" s="8">
        <v>44922</v>
      </c>
      <c r="B1324" t="s">
        <v>67</v>
      </c>
      <c r="C1324">
        <v>2</v>
      </c>
      <c r="D1324" s="3">
        <v>2.0499999999999998</v>
      </c>
      <c r="E1324" s="3">
        <f t="shared" si="35"/>
        <v>4.0999999999999996</v>
      </c>
      <c r="F1324" t="s">
        <v>285</v>
      </c>
      <c r="G1324" t="s">
        <v>522</v>
      </c>
      <c r="H1324" t="s">
        <v>67</v>
      </c>
      <c r="I1324" s="2" t="str">
        <f>_xlfn.XLOOKUP(H1324,'Reference table'!$A$2:$A$87,'Reference table'!$B$2:$B$87)</f>
        <v>Transportation</v>
      </c>
      <c r="J1324" t="s">
        <v>24</v>
      </c>
    </row>
    <row r="1325" spans="1:11">
      <c r="A1325" s="8">
        <v>44922</v>
      </c>
      <c r="B1325" t="s">
        <v>67</v>
      </c>
      <c r="C1325">
        <v>2</v>
      </c>
      <c r="D1325" s="3">
        <v>2.0499999999999998</v>
      </c>
      <c r="E1325" s="3">
        <f t="shared" si="35"/>
        <v>4.0999999999999996</v>
      </c>
      <c r="F1325" t="s">
        <v>285</v>
      </c>
      <c r="G1325" t="s">
        <v>522</v>
      </c>
      <c r="H1325" t="s">
        <v>67</v>
      </c>
      <c r="I1325" s="2" t="str">
        <f>_xlfn.XLOOKUP(H1325,'Reference table'!$A$2:$A$87,'Reference table'!$B$2:$B$87)</f>
        <v>Transportation</v>
      </c>
      <c r="J1325" t="s">
        <v>25</v>
      </c>
    </row>
    <row r="1326" spans="1:11">
      <c r="A1326" s="8">
        <v>44922</v>
      </c>
      <c r="B1326" t="s">
        <v>23</v>
      </c>
      <c r="C1326">
        <v>2</v>
      </c>
      <c r="D1326" s="3">
        <v>1.65</v>
      </c>
      <c r="E1326" s="3">
        <f t="shared" si="35"/>
        <v>3.3</v>
      </c>
      <c r="F1326" t="s">
        <v>285</v>
      </c>
      <c r="G1326" t="s">
        <v>522</v>
      </c>
      <c r="H1326" t="s">
        <v>23</v>
      </c>
      <c r="I1326" s="2" t="str">
        <f>_xlfn.XLOOKUP(H1326,'Reference table'!$A$2:$A$87,'Reference table'!$B$2:$B$87)</f>
        <v>Transportation</v>
      </c>
      <c r="J1326" t="s">
        <v>24</v>
      </c>
    </row>
    <row r="1327" spans="1:11">
      <c r="A1327" s="8">
        <v>44922</v>
      </c>
      <c r="B1327" t="s">
        <v>23</v>
      </c>
      <c r="C1327">
        <v>2</v>
      </c>
      <c r="D1327" s="3">
        <v>1.65</v>
      </c>
      <c r="E1327" s="3">
        <f t="shared" si="35"/>
        <v>3.3</v>
      </c>
      <c r="F1327" t="s">
        <v>285</v>
      </c>
      <c r="G1327" t="s">
        <v>522</v>
      </c>
      <c r="H1327" t="s">
        <v>23</v>
      </c>
      <c r="I1327" s="2" t="str">
        <f>_xlfn.XLOOKUP(H1327,'Reference table'!$A$2:$A$87,'Reference table'!$B$2:$B$87)</f>
        <v>Transportation</v>
      </c>
      <c r="J1327" t="s">
        <v>25</v>
      </c>
    </row>
    <row r="1328" spans="1:11">
      <c r="A1328" s="8">
        <v>44922</v>
      </c>
      <c r="B1328" t="s">
        <v>425</v>
      </c>
      <c r="C1328">
        <v>1</v>
      </c>
      <c r="D1328" s="3">
        <v>11.48</v>
      </c>
      <c r="E1328" s="3">
        <f t="shared" si="35"/>
        <v>11.48</v>
      </c>
      <c r="F1328" t="s">
        <v>162</v>
      </c>
      <c r="G1328" t="s">
        <v>112</v>
      </c>
      <c r="H1328" t="s">
        <v>113</v>
      </c>
      <c r="I1328" s="2" t="str">
        <f>_xlfn.XLOOKUP(H1328,'Reference table'!$A$2:$A$87,'Reference table'!$B$2:$B$87)</f>
        <v>Dinning</v>
      </c>
      <c r="J1328" t="s">
        <v>24</v>
      </c>
    </row>
    <row r="1329" spans="1:10">
      <c r="A1329" s="8">
        <v>44922</v>
      </c>
      <c r="B1329" t="s">
        <v>1006</v>
      </c>
      <c r="C1329">
        <v>1</v>
      </c>
      <c r="D1329" s="3">
        <v>1.75</v>
      </c>
      <c r="E1329" s="3">
        <f t="shared" si="35"/>
        <v>1.75</v>
      </c>
      <c r="F1329" t="s">
        <v>162</v>
      </c>
      <c r="G1329" t="s">
        <v>844</v>
      </c>
      <c r="H1329" t="s">
        <v>978</v>
      </c>
      <c r="I1329" s="2" t="str">
        <f>_xlfn.XLOOKUP(H1329,'Reference table'!$A$2:$A$87,'Reference table'!$B$2:$B$87)</f>
        <v>Grocery</v>
      </c>
      <c r="J1329" t="s">
        <v>24</v>
      </c>
    </row>
    <row r="1330" spans="1:10">
      <c r="A1330" s="8">
        <v>44923</v>
      </c>
      <c r="B1330" t="s">
        <v>67</v>
      </c>
      <c r="C1330">
        <v>2</v>
      </c>
      <c r="D1330" s="3">
        <v>5</v>
      </c>
      <c r="E1330" s="3">
        <f t="shared" si="35"/>
        <v>10</v>
      </c>
      <c r="F1330" t="s">
        <v>285</v>
      </c>
      <c r="G1330" t="s">
        <v>522</v>
      </c>
      <c r="H1330" t="s">
        <v>67</v>
      </c>
      <c r="I1330" s="2" t="str">
        <f>_xlfn.XLOOKUP(H1330,'Reference table'!$A$2:$A$87,'Reference table'!$B$2:$B$87)</f>
        <v>Transportation</v>
      </c>
      <c r="J1330" t="s">
        <v>25</v>
      </c>
    </row>
    <row r="1331" spans="1:10">
      <c r="A1331" s="8">
        <v>44923</v>
      </c>
      <c r="B1331" t="s">
        <v>425</v>
      </c>
      <c r="C1331">
        <v>1</v>
      </c>
      <c r="D1331" s="3">
        <v>4.3499999999999996</v>
      </c>
      <c r="E1331" s="3">
        <f t="shared" si="35"/>
        <v>4.3499999999999996</v>
      </c>
      <c r="F1331" t="s">
        <v>162</v>
      </c>
      <c r="G1331" t="s">
        <v>933</v>
      </c>
      <c r="H1331" t="s">
        <v>685</v>
      </c>
      <c r="I1331" s="2" t="str">
        <f>_xlfn.XLOOKUP(H1331,'Reference table'!$A$2:$A$87,'Reference table'!$B$2:$B$87)</f>
        <v>Dinning</v>
      </c>
      <c r="J1331" t="s">
        <v>25</v>
      </c>
    </row>
    <row r="1332" spans="1:10">
      <c r="A1332" s="8">
        <v>44923</v>
      </c>
      <c r="B1332" t="s">
        <v>1007</v>
      </c>
      <c r="C1332">
        <v>1</v>
      </c>
      <c r="D1332" s="3">
        <v>3.25</v>
      </c>
      <c r="E1332" s="3">
        <f t="shared" si="35"/>
        <v>3.25</v>
      </c>
      <c r="F1332" t="s">
        <v>162</v>
      </c>
      <c r="G1332" t="s">
        <v>36</v>
      </c>
      <c r="H1332" t="s">
        <v>216</v>
      </c>
      <c r="I1332" s="2" t="str">
        <f>_xlfn.XLOOKUP(H1332,'Reference table'!$A$2:$A$87,'Reference table'!$B$2:$B$87)</f>
        <v>Grocery</v>
      </c>
      <c r="J1332" t="s">
        <v>24</v>
      </c>
    </row>
    <row r="1333" spans="1:10">
      <c r="A1333" s="8">
        <v>44923</v>
      </c>
      <c r="B1333" t="s">
        <v>86</v>
      </c>
      <c r="C1333">
        <v>2</v>
      </c>
      <c r="D1333" s="3">
        <v>0.5</v>
      </c>
      <c r="E1333" s="3">
        <f t="shared" si="35"/>
        <v>1</v>
      </c>
      <c r="F1333" t="s">
        <v>162</v>
      </c>
      <c r="G1333" t="s">
        <v>36</v>
      </c>
      <c r="H1333" t="s">
        <v>53</v>
      </c>
      <c r="I1333" s="2" t="str">
        <f>_xlfn.XLOOKUP(H1333,'Reference table'!$A$2:$A$87,'Reference table'!$B$2:$B$87)</f>
        <v>Grocery</v>
      </c>
      <c r="J1333" t="s">
        <v>24</v>
      </c>
    </row>
    <row r="1334" spans="1:10">
      <c r="A1334" s="8">
        <v>44923</v>
      </c>
      <c r="B1334" t="s">
        <v>1008</v>
      </c>
      <c r="C1334">
        <v>1</v>
      </c>
      <c r="D1334" s="3">
        <v>0.48</v>
      </c>
      <c r="E1334" s="3">
        <f t="shared" si="35"/>
        <v>0.48</v>
      </c>
      <c r="F1334" t="s">
        <v>162</v>
      </c>
      <c r="G1334" t="s">
        <v>147</v>
      </c>
      <c r="H1334" t="s">
        <v>216</v>
      </c>
      <c r="I1334" s="2" t="str">
        <f>_xlfn.XLOOKUP(H1334,'Reference table'!$A$2:$A$87,'Reference table'!$B$2:$B$87)</f>
        <v>Grocery</v>
      </c>
      <c r="J1334" t="s">
        <v>24</v>
      </c>
    </row>
    <row r="1335" spans="1:10">
      <c r="A1335" s="8">
        <v>44923</v>
      </c>
      <c r="B1335" t="s">
        <v>628</v>
      </c>
      <c r="C1335">
        <v>1</v>
      </c>
      <c r="D1335" s="3">
        <v>147</v>
      </c>
      <c r="E1335" s="3">
        <f t="shared" si="35"/>
        <v>147</v>
      </c>
      <c r="F1335" t="s">
        <v>162</v>
      </c>
      <c r="G1335" t="s">
        <v>629</v>
      </c>
      <c r="H1335" t="s">
        <v>628</v>
      </c>
      <c r="I1335" s="2" t="str">
        <f>_xlfn.XLOOKUP(H1335,'Reference table'!$A$2:$A$87,'Reference table'!$B$2:$B$87)</f>
        <v>Utility</v>
      </c>
      <c r="J1335" t="s">
        <v>25</v>
      </c>
    </row>
    <row r="1336" spans="1:10">
      <c r="A1336" s="8">
        <v>44924</v>
      </c>
      <c r="B1336" t="s">
        <v>784</v>
      </c>
      <c r="C1336">
        <v>1</v>
      </c>
      <c r="D1336" s="3">
        <v>1.89</v>
      </c>
      <c r="E1336" s="3">
        <f t="shared" si="35"/>
        <v>1.89</v>
      </c>
      <c r="F1336" t="s">
        <v>162</v>
      </c>
      <c r="G1336" t="s">
        <v>36</v>
      </c>
      <c r="H1336" t="s">
        <v>50</v>
      </c>
      <c r="I1336" s="2" t="str">
        <f>_xlfn.XLOOKUP(H1336,'Reference table'!$A$2:$A$87,'Reference table'!$B$2:$B$87)</f>
        <v>Grocery</v>
      </c>
      <c r="J1336" t="s">
        <v>24</v>
      </c>
    </row>
    <row r="1337" spans="1:10">
      <c r="A1337" s="8">
        <v>44924</v>
      </c>
      <c r="B1337" t="s">
        <v>646</v>
      </c>
      <c r="C1337">
        <v>1</v>
      </c>
      <c r="D1337" s="3">
        <v>1.1499999999999999</v>
      </c>
      <c r="E1337" s="3">
        <f t="shared" si="35"/>
        <v>1.1499999999999999</v>
      </c>
      <c r="F1337" t="s">
        <v>162</v>
      </c>
      <c r="G1337" t="s">
        <v>36</v>
      </c>
      <c r="H1337" t="s">
        <v>367</v>
      </c>
      <c r="I1337" s="2" t="str">
        <f>_xlfn.XLOOKUP(H1337,'Reference table'!$A$2:$A$87,'Reference table'!$B$2:$B$87)</f>
        <v>Grocery</v>
      </c>
      <c r="J1337" t="s">
        <v>24</v>
      </c>
    </row>
    <row r="1338" spans="1:10">
      <c r="A1338" s="8">
        <v>44924</v>
      </c>
      <c r="B1338" t="s">
        <v>766</v>
      </c>
      <c r="C1338">
        <v>1</v>
      </c>
      <c r="D1338" s="3">
        <v>2.15</v>
      </c>
      <c r="E1338" s="3">
        <f t="shared" si="35"/>
        <v>2.15</v>
      </c>
      <c r="F1338" t="s">
        <v>162</v>
      </c>
      <c r="G1338" t="s">
        <v>36</v>
      </c>
      <c r="H1338" t="s">
        <v>45</v>
      </c>
      <c r="I1338" s="2" t="str">
        <f>_xlfn.XLOOKUP(H1338,'Reference table'!$A$2:$A$87,'Reference table'!$B$2:$B$87)</f>
        <v>Grocery</v>
      </c>
      <c r="J1338" t="s">
        <v>24</v>
      </c>
    </row>
    <row r="1339" spans="1:10">
      <c r="A1339" s="8">
        <v>44924</v>
      </c>
      <c r="B1339" t="s">
        <v>410</v>
      </c>
      <c r="C1339">
        <v>1</v>
      </c>
      <c r="D1339" s="3">
        <v>2.2000000000000002</v>
      </c>
      <c r="E1339" s="3">
        <f t="shared" si="35"/>
        <v>2.2000000000000002</v>
      </c>
      <c r="F1339" t="s">
        <v>162</v>
      </c>
      <c r="G1339" t="s">
        <v>147</v>
      </c>
      <c r="H1339" t="s">
        <v>367</v>
      </c>
      <c r="I1339" s="2" t="str">
        <f>_xlfn.XLOOKUP(H1339,'Reference table'!$A$2:$A$87,'Reference table'!$B$2:$B$87)</f>
        <v>Grocery</v>
      </c>
      <c r="J1339" t="s">
        <v>24</v>
      </c>
    </row>
    <row r="1340" spans="1:10">
      <c r="A1340" s="8">
        <v>44924</v>
      </c>
      <c r="B1340" t="s">
        <v>764</v>
      </c>
      <c r="C1340">
        <v>1</v>
      </c>
      <c r="D1340" s="3">
        <v>0.35</v>
      </c>
      <c r="E1340" s="3">
        <f t="shared" si="35"/>
        <v>0.35</v>
      </c>
      <c r="F1340" t="s">
        <v>162</v>
      </c>
      <c r="G1340" t="s">
        <v>147</v>
      </c>
      <c r="H1340" t="s">
        <v>51</v>
      </c>
      <c r="I1340" s="2" t="str">
        <f>_xlfn.XLOOKUP(H1340,'Reference table'!$A$2:$A$87,'Reference table'!$B$2:$B$87)</f>
        <v>Grocery</v>
      </c>
      <c r="J1340" t="s">
        <v>24</v>
      </c>
    </row>
    <row r="1341" spans="1:10">
      <c r="A1341" s="8">
        <v>44924</v>
      </c>
      <c r="B1341" t="s">
        <v>548</v>
      </c>
      <c r="C1341">
        <v>1</v>
      </c>
      <c r="D1341" s="3">
        <v>3.5</v>
      </c>
      <c r="E1341" s="3">
        <f t="shared" si="35"/>
        <v>3.5</v>
      </c>
      <c r="F1341" t="s">
        <v>162</v>
      </c>
      <c r="G1341" t="s">
        <v>147</v>
      </c>
      <c r="H1341" t="s">
        <v>216</v>
      </c>
      <c r="I1341" s="2" t="str">
        <f>_xlfn.XLOOKUP(H1341,'Reference table'!$A$2:$A$87,'Reference table'!$B$2:$B$87)</f>
        <v>Grocery</v>
      </c>
      <c r="J1341" t="s">
        <v>24</v>
      </c>
    </row>
    <row r="1342" spans="1:10">
      <c r="A1342" s="8">
        <v>44924</v>
      </c>
      <c r="B1342" t="s">
        <v>1046</v>
      </c>
      <c r="C1342">
        <v>1</v>
      </c>
      <c r="D1342" s="3">
        <v>19.989999999999998</v>
      </c>
      <c r="E1342" s="9">
        <f>C1342*D1342</f>
        <v>19.989999999999998</v>
      </c>
      <c r="F1342" s="2" t="s">
        <v>162</v>
      </c>
      <c r="G1342" t="s">
        <v>270</v>
      </c>
      <c r="H1342" t="s">
        <v>226</v>
      </c>
      <c r="I1342" s="2" t="str">
        <f>_xlfn.XLOOKUP(H1342,'Reference table'!$A$2:$A$87,'Reference table'!$B$2:$B$87)</f>
        <v>Household</v>
      </c>
      <c r="J1342" t="s">
        <v>25</v>
      </c>
    </row>
    <row r="1343" spans="1:10">
      <c r="A1343" s="8">
        <v>44924</v>
      </c>
      <c r="B1343" t="s">
        <v>1047</v>
      </c>
      <c r="C1343">
        <v>1</v>
      </c>
      <c r="D1343" s="3">
        <v>8.9700000000000006</v>
      </c>
      <c r="E1343" s="9">
        <f>C1343*D1343</f>
        <v>8.9700000000000006</v>
      </c>
      <c r="F1343" s="2" t="s">
        <v>162</v>
      </c>
      <c r="G1343" t="s">
        <v>270</v>
      </c>
      <c r="H1343" t="s">
        <v>226</v>
      </c>
      <c r="I1343" s="2" t="str">
        <f>_xlfn.XLOOKUP(H1343,'Reference table'!$A$2:$A$87,'Reference table'!$B$2:$B$87)</f>
        <v>Household</v>
      </c>
      <c r="J1343" t="s">
        <v>25</v>
      </c>
    </row>
    <row r="1344" spans="1:10">
      <c r="A1344" s="8">
        <v>44924</v>
      </c>
      <c r="B1344" t="s">
        <v>1048</v>
      </c>
      <c r="C1344">
        <v>1</v>
      </c>
      <c r="D1344" s="3">
        <v>14.78</v>
      </c>
      <c r="E1344" s="9">
        <f>C1344*D1344</f>
        <v>14.78</v>
      </c>
      <c r="F1344" s="2" t="s">
        <v>162</v>
      </c>
      <c r="G1344" t="s">
        <v>270</v>
      </c>
      <c r="H1344" t="s">
        <v>281</v>
      </c>
      <c r="I1344" s="2" t="str">
        <f>_xlfn.XLOOKUP(H1344,'Reference table'!$A$2:$A$87,'Reference table'!$B$2:$B$87)</f>
        <v>Personal Care</v>
      </c>
      <c r="J1344" t="s">
        <v>25</v>
      </c>
    </row>
    <row r="1345" spans="1:10">
      <c r="A1345" s="8">
        <v>44925</v>
      </c>
      <c r="B1345" t="s">
        <v>67</v>
      </c>
      <c r="C1345">
        <v>2</v>
      </c>
      <c r="D1345" s="3">
        <v>2.0499999999999998</v>
      </c>
      <c r="E1345" s="3">
        <f t="shared" ref="E1345:E1388" si="36">D1345*C1345</f>
        <v>4.0999999999999996</v>
      </c>
      <c r="F1345" t="s">
        <v>285</v>
      </c>
      <c r="G1345" t="s">
        <v>522</v>
      </c>
      <c r="H1345" t="s">
        <v>67</v>
      </c>
      <c r="I1345" s="2" t="str">
        <f>_xlfn.XLOOKUP(H1345,'Reference table'!$A$2:$A$87,'Reference table'!$B$2:$B$87)</f>
        <v>Transportation</v>
      </c>
      <c r="J1345" t="s">
        <v>24</v>
      </c>
    </row>
    <row r="1346" spans="1:10">
      <c r="A1346" s="8">
        <v>44925</v>
      </c>
      <c r="B1346" t="s">
        <v>67</v>
      </c>
      <c r="C1346">
        <v>2</v>
      </c>
      <c r="D1346" s="3">
        <v>2.0499999999999998</v>
      </c>
      <c r="E1346" s="3">
        <f t="shared" si="36"/>
        <v>4.0999999999999996</v>
      </c>
      <c r="F1346" t="s">
        <v>285</v>
      </c>
      <c r="G1346" t="s">
        <v>522</v>
      </c>
      <c r="H1346" t="s">
        <v>67</v>
      </c>
      <c r="I1346" s="2" t="str">
        <f>_xlfn.XLOOKUP(H1346,'Reference table'!$A$2:$A$87,'Reference table'!$B$2:$B$87)</f>
        <v>Transportation</v>
      </c>
      <c r="J1346" t="s">
        <v>25</v>
      </c>
    </row>
    <row r="1347" spans="1:10">
      <c r="A1347" s="8">
        <v>44925</v>
      </c>
      <c r="B1347" t="s">
        <v>23</v>
      </c>
      <c r="C1347">
        <v>1</v>
      </c>
      <c r="D1347" s="3">
        <v>1.65</v>
      </c>
      <c r="E1347" s="3">
        <f t="shared" si="36"/>
        <v>1.65</v>
      </c>
      <c r="F1347" t="s">
        <v>285</v>
      </c>
      <c r="G1347" t="s">
        <v>522</v>
      </c>
      <c r="H1347" t="s">
        <v>67</v>
      </c>
      <c r="I1347" s="2" t="str">
        <f>_xlfn.XLOOKUP(H1347,'Reference table'!$A$2:$A$87,'Reference table'!$B$2:$B$87)</f>
        <v>Transportation</v>
      </c>
      <c r="J1347" t="s">
        <v>24</v>
      </c>
    </row>
    <row r="1348" spans="1:10">
      <c r="A1348" s="8">
        <v>44925</v>
      </c>
      <c r="B1348" t="s">
        <v>23</v>
      </c>
      <c r="C1348">
        <v>1</v>
      </c>
      <c r="D1348" s="3">
        <v>1.65</v>
      </c>
      <c r="E1348" s="3">
        <f t="shared" si="36"/>
        <v>1.65</v>
      </c>
      <c r="F1348" t="s">
        <v>285</v>
      </c>
      <c r="G1348" t="s">
        <v>522</v>
      </c>
      <c r="H1348" t="s">
        <v>67</v>
      </c>
      <c r="I1348" s="2" t="str">
        <f>_xlfn.XLOOKUP(H1348,'Reference table'!$A$2:$A$87,'Reference table'!$B$2:$B$87)</f>
        <v>Transportation</v>
      </c>
      <c r="J1348" t="s">
        <v>25</v>
      </c>
    </row>
    <row r="1349" spans="1:10">
      <c r="A1349" s="8">
        <v>44925</v>
      </c>
      <c r="B1349" t="s">
        <v>1015</v>
      </c>
      <c r="C1349">
        <v>1</v>
      </c>
      <c r="D1349" s="3">
        <v>8.5</v>
      </c>
      <c r="E1349" s="3">
        <f t="shared" si="36"/>
        <v>8.5</v>
      </c>
      <c r="F1349" t="s">
        <v>162</v>
      </c>
      <c r="G1349" t="s">
        <v>433</v>
      </c>
      <c r="H1349" t="s">
        <v>517</v>
      </c>
      <c r="I1349" s="2" t="str">
        <f>_xlfn.XLOOKUP(H1349,'Reference table'!$A$2:$A$87,'Reference table'!$B$2:$B$87)</f>
        <v>Dinning</v>
      </c>
      <c r="J1349" t="s">
        <v>25</v>
      </c>
    </row>
    <row r="1350" spans="1:10">
      <c r="A1350" s="8">
        <v>44925</v>
      </c>
      <c r="B1350" t="s">
        <v>1016</v>
      </c>
      <c r="C1350">
        <v>1</v>
      </c>
      <c r="D1350" s="3">
        <v>10</v>
      </c>
      <c r="E1350" s="3">
        <f t="shared" si="36"/>
        <v>10</v>
      </c>
      <c r="F1350" t="s">
        <v>162</v>
      </c>
      <c r="G1350" t="s">
        <v>433</v>
      </c>
      <c r="H1350" t="s">
        <v>517</v>
      </c>
      <c r="I1350" s="2" t="str">
        <f>_xlfn.XLOOKUP(H1350,'Reference table'!$A$2:$A$87,'Reference table'!$B$2:$B$87)</f>
        <v>Dinning</v>
      </c>
      <c r="J1350" t="s">
        <v>25</v>
      </c>
    </row>
    <row r="1351" spans="1:10">
      <c r="A1351" s="8">
        <v>44925</v>
      </c>
      <c r="B1351" t="s">
        <v>1017</v>
      </c>
      <c r="C1351">
        <v>1</v>
      </c>
      <c r="D1351" s="3">
        <v>5.5</v>
      </c>
      <c r="E1351" s="3">
        <f t="shared" si="36"/>
        <v>5.5</v>
      </c>
      <c r="F1351" t="s">
        <v>162</v>
      </c>
      <c r="G1351" t="s">
        <v>433</v>
      </c>
      <c r="H1351" t="s">
        <v>517</v>
      </c>
      <c r="I1351" s="2" t="str">
        <f>_xlfn.XLOOKUP(H1351,'Reference table'!$A$2:$A$87,'Reference table'!$B$2:$B$87)</f>
        <v>Dinning</v>
      </c>
      <c r="J1351" t="s">
        <v>25</v>
      </c>
    </row>
    <row r="1352" spans="1:10">
      <c r="A1352" s="8">
        <v>44925</v>
      </c>
      <c r="B1352" t="s">
        <v>1018</v>
      </c>
      <c r="C1352">
        <v>1</v>
      </c>
      <c r="D1352" s="3">
        <v>5</v>
      </c>
      <c r="E1352" s="3">
        <f t="shared" si="36"/>
        <v>5</v>
      </c>
      <c r="F1352" t="s">
        <v>162</v>
      </c>
      <c r="G1352" t="s">
        <v>844</v>
      </c>
      <c r="H1352" t="s">
        <v>468</v>
      </c>
      <c r="I1352" s="2" t="str">
        <f>_xlfn.XLOOKUP(H1352,'Reference table'!$A$2:$A$87,'Reference table'!$B$2:$B$87)</f>
        <v>Outfit</v>
      </c>
      <c r="J1352" t="s">
        <v>25</v>
      </c>
    </row>
    <row r="1353" spans="1:10">
      <c r="A1353" s="8">
        <v>44925</v>
      </c>
      <c r="B1353" t="s">
        <v>1019</v>
      </c>
      <c r="C1353">
        <v>1</v>
      </c>
      <c r="D1353" s="3">
        <v>2.35</v>
      </c>
      <c r="E1353" s="3">
        <f t="shared" si="36"/>
        <v>2.35</v>
      </c>
      <c r="F1353" t="s">
        <v>162</v>
      </c>
      <c r="G1353" t="s">
        <v>844</v>
      </c>
      <c r="H1353" t="s">
        <v>226</v>
      </c>
      <c r="I1353" s="2" t="str">
        <f>_xlfn.XLOOKUP(H1353,'Reference table'!$A$2:$A$87,'Reference table'!$B$2:$B$87)</f>
        <v>Household</v>
      </c>
      <c r="J1353" t="s">
        <v>25</v>
      </c>
    </row>
    <row r="1354" spans="1:10">
      <c r="A1354" s="8">
        <v>44925</v>
      </c>
      <c r="B1354" t="s">
        <v>436</v>
      </c>
      <c r="C1354">
        <v>1</v>
      </c>
      <c r="D1354" s="3">
        <v>60.44</v>
      </c>
      <c r="E1354" s="3">
        <f t="shared" si="36"/>
        <v>60.44</v>
      </c>
      <c r="F1354" t="s">
        <v>162</v>
      </c>
      <c r="G1354" t="s">
        <v>506</v>
      </c>
      <c r="H1354" t="s">
        <v>505</v>
      </c>
      <c r="I1354" s="2" t="str">
        <f>_xlfn.XLOOKUP(H1354,'Reference table'!$A$2:$A$87,'Reference table'!$B$2:$B$87)</f>
        <v>Dinning</v>
      </c>
      <c r="J1354" t="s">
        <v>25</v>
      </c>
    </row>
    <row r="1355" spans="1:10">
      <c r="A1355" s="8">
        <v>44926</v>
      </c>
      <c r="B1355" t="s">
        <v>1020</v>
      </c>
      <c r="C1355">
        <v>1</v>
      </c>
      <c r="D1355" s="3">
        <v>0.95</v>
      </c>
      <c r="E1355" s="3">
        <f t="shared" si="36"/>
        <v>0.95</v>
      </c>
      <c r="F1355" t="s">
        <v>162</v>
      </c>
      <c r="G1355" t="s">
        <v>36</v>
      </c>
      <c r="H1355" t="s">
        <v>51</v>
      </c>
      <c r="I1355" s="2" t="str">
        <f>_xlfn.XLOOKUP(H1355,'Reference table'!$A$2:$A$87,'Reference table'!$B$2:$B$87)</f>
        <v>Grocery</v>
      </c>
      <c r="J1355" t="s">
        <v>24</v>
      </c>
    </row>
    <row r="1356" spans="1:10">
      <c r="A1356" s="8">
        <v>44926</v>
      </c>
      <c r="B1356" t="s">
        <v>1021</v>
      </c>
      <c r="C1356">
        <v>1</v>
      </c>
      <c r="D1356" s="3">
        <v>0.52</v>
      </c>
      <c r="E1356" s="3">
        <f t="shared" si="36"/>
        <v>0.52</v>
      </c>
      <c r="F1356" t="s">
        <v>162</v>
      </c>
      <c r="G1356" t="s">
        <v>36</v>
      </c>
      <c r="H1356" t="s">
        <v>51</v>
      </c>
      <c r="I1356" s="2" t="str">
        <f>_xlfn.XLOOKUP(H1356,'Reference table'!$A$2:$A$87,'Reference table'!$B$2:$B$87)</f>
        <v>Grocery</v>
      </c>
      <c r="J1356" t="s">
        <v>24</v>
      </c>
    </row>
    <row r="1357" spans="1:10">
      <c r="A1357" s="8">
        <v>44926</v>
      </c>
      <c r="B1357" t="s">
        <v>1022</v>
      </c>
      <c r="C1357">
        <v>1</v>
      </c>
      <c r="D1357" s="3">
        <v>0.75</v>
      </c>
      <c r="E1357" s="3">
        <f t="shared" si="36"/>
        <v>0.75</v>
      </c>
      <c r="F1357" t="s">
        <v>162</v>
      </c>
      <c r="G1357" t="s">
        <v>36</v>
      </c>
      <c r="H1357" t="s">
        <v>51</v>
      </c>
      <c r="I1357" s="2" t="str">
        <f>_xlfn.XLOOKUP(H1357,'Reference table'!$A$2:$A$87,'Reference table'!$B$2:$B$87)</f>
        <v>Grocery</v>
      </c>
      <c r="J1357" t="s">
        <v>24</v>
      </c>
    </row>
    <row r="1358" spans="1:10">
      <c r="A1358" s="8">
        <v>44926</v>
      </c>
      <c r="B1358" t="s">
        <v>841</v>
      </c>
      <c r="C1358">
        <v>1</v>
      </c>
      <c r="D1358" s="3">
        <v>2.59</v>
      </c>
      <c r="E1358" s="3">
        <f t="shared" si="36"/>
        <v>2.59</v>
      </c>
      <c r="F1358" t="s">
        <v>162</v>
      </c>
      <c r="G1358" t="s">
        <v>36</v>
      </c>
      <c r="H1358" t="s">
        <v>52</v>
      </c>
      <c r="I1358" s="2" t="str">
        <f>_xlfn.XLOOKUP(H1358,'Reference table'!$A$2:$A$87,'Reference table'!$B$2:$B$87)</f>
        <v>Grocery</v>
      </c>
      <c r="J1358" t="s">
        <v>24</v>
      </c>
    </row>
    <row r="1359" spans="1:10">
      <c r="A1359" s="8">
        <v>44926</v>
      </c>
      <c r="B1359" t="s">
        <v>1023</v>
      </c>
      <c r="C1359">
        <v>1</v>
      </c>
      <c r="D1359" s="3">
        <v>2.99</v>
      </c>
      <c r="E1359" s="3">
        <f t="shared" si="36"/>
        <v>2.99</v>
      </c>
      <c r="F1359" t="s">
        <v>162</v>
      </c>
      <c r="G1359" t="s">
        <v>36</v>
      </c>
      <c r="H1359" t="s">
        <v>52</v>
      </c>
      <c r="I1359" s="2" t="str">
        <f>_xlfn.XLOOKUP(H1359,'Reference table'!$A$2:$A$87,'Reference table'!$B$2:$B$87)</f>
        <v>Grocery</v>
      </c>
      <c r="J1359" t="s">
        <v>24</v>
      </c>
    </row>
    <row r="1360" spans="1:10">
      <c r="A1360" s="8">
        <v>44926</v>
      </c>
      <c r="B1360" t="s">
        <v>1079</v>
      </c>
      <c r="C1360">
        <v>1</v>
      </c>
      <c r="D1360" s="3">
        <v>0.75</v>
      </c>
      <c r="E1360" s="3">
        <f t="shared" si="36"/>
        <v>0.75</v>
      </c>
      <c r="F1360" t="s">
        <v>162</v>
      </c>
      <c r="G1360" t="s">
        <v>147</v>
      </c>
      <c r="H1360" t="s">
        <v>45</v>
      </c>
      <c r="I1360" s="2" t="str">
        <f>_xlfn.XLOOKUP(H1360,'Reference table'!$A$2:$A$87,'Reference table'!$B$2:$B$87)</f>
        <v>Grocery</v>
      </c>
      <c r="J1360" t="s">
        <v>24</v>
      </c>
    </row>
    <row r="1361" spans="1:10">
      <c r="A1361" s="8">
        <v>44926</v>
      </c>
      <c r="B1361" t="s">
        <v>1024</v>
      </c>
      <c r="C1361">
        <v>1</v>
      </c>
      <c r="D1361" s="3">
        <v>1.5</v>
      </c>
      <c r="E1361" s="3">
        <f t="shared" si="36"/>
        <v>1.5</v>
      </c>
      <c r="F1361" t="s">
        <v>162</v>
      </c>
      <c r="G1361" t="s">
        <v>639</v>
      </c>
      <c r="H1361" t="s">
        <v>50</v>
      </c>
      <c r="I1361" s="2" t="str">
        <f>_xlfn.XLOOKUP(H1361,'Reference table'!$A$2:$A$87,'Reference table'!$B$2:$B$87)</f>
        <v>Grocery</v>
      </c>
      <c r="J1361" t="s">
        <v>24</v>
      </c>
    </row>
    <row r="1362" spans="1:10">
      <c r="A1362" s="8">
        <v>44926</v>
      </c>
      <c r="B1362" t="s">
        <v>1025</v>
      </c>
      <c r="C1362">
        <v>1</v>
      </c>
      <c r="D1362" s="3">
        <v>1.25</v>
      </c>
      <c r="E1362" s="3">
        <f t="shared" si="36"/>
        <v>1.25</v>
      </c>
      <c r="F1362" t="s">
        <v>162</v>
      </c>
      <c r="G1362" t="s">
        <v>639</v>
      </c>
      <c r="H1362" t="s">
        <v>50</v>
      </c>
      <c r="I1362" s="2" t="str">
        <f>_xlfn.XLOOKUP(H1362,'Reference table'!$A$2:$A$87,'Reference table'!$B$2:$B$87)</f>
        <v>Grocery</v>
      </c>
      <c r="J1362" t="s">
        <v>24</v>
      </c>
    </row>
    <row r="1363" spans="1:10">
      <c r="A1363" s="8">
        <v>44926</v>
      </c>
      <c r="B1363" t="s">
        <v>1026</v>
      </c>
      <c r="C1363">
        <v>1</v>
      </c>
      <c r="D1363" s="3">
        <v>1.45</v>
      </c>
      <c r="E1363" s="3">
        <f t="shared" si="36"/>
        <v>1.45</v>
      </c>
      <c r="F1363" t="s">
        <v>162</v>
      </c>
      <c r="G1363" t="s">
        <v>39</v>
      </c>
      <c r="H1363" t="s">
        <v>509</v>
      </c>
      <c r="I1363" s="2" t="str">
        <f>_xlfn.XLOOKUP(H1363,'Reference table'!$A$2:$A$87,'Reference table'!$B$2:$B$87)</f>
        <v>Grocery</v>
      </c>
      <c r="J1363" t="s">
        <v>24</v>
      </c>
    </row>
    <row r="1364" spans="1:10">
      <c r="A1364" s="8">
        <v>44926</v>
      </c>
      <c r="B1364" t="s">
        <v>1027</v>
      </c>
      <c r="C1364">
        <v>1</v>
      </c>
      <c r="D1364" s="3">
        <v>5.29</v>
      </c>
      <c r="E1364" s="3">
        <f t="shared" si="36"/>
        <v>5.29</v>
      </c>
      <c r="F1364" t="s">
        <v>162</v>
      </c>
      <c r="G1364" t="s">
        <v>39</v>
      </c>
      <c r="H1364" t="s">
        <v>141</v>
      </c>
      <c r="I1364" s="2" t="str">
        <f>_xlfn.XLOOKUP(H1364,'Reference table'!$A$2:$A$87,'Reference table'!$B$2:$B$87)</f>
        <v>Grocery</v>
      </c>
      <c r="J1364" t="s">
        <v>24</v>
      </c>
    </row>
    <row r="1365" spans="1:10">
      <c r="A1365" s="8">
        <v>44926</v>
      </c>
      <c r="B1365" t="s">
        <v>1028</v>
      </c>
      <c r="C1365">
        <v>2</v>
      </c>
      <c r="D1365" s="3">
        <v>38</v>
      </c>
      <c r="E1365" s="3">
        <f t="shared" si="36"/>
        <v>76</v>
      </c>
      <c r="F1365" t="s">
        <v>391</v>
      </c>
      <c r="G1365" s="6">
        <v>734</v>
      </c>
      <c r="H1365" t="s">
        <v>532</v>
      </c>
      <c r="I1365" s="2" t="str">
        <f>_xlfn.XLOOKUP(H1365,'Reference table'!$A$2:$A$87,'Reference table'!$B$2:$B$87)</f>
        <v>Others</v>
      </c>
      <c r="J1365" t="s">
        <v>25</v>
      </c>
    </row>
    <row r="1366" spans="1:10">
      <c r="A1366" s="8">
        <v>44927</v>
      </c>
      <c r="B1366" t="s">
        <v>67</v>
      </c>
      <c r="C1366">
        <v>1</v>
      </c>
      <c r="D1366" s="3">
        <v>2.0499999999999998</v>
      </c>
      <c r="E1366" s="3">
        <f t="shared" si="36"/>
        <v>2.0499999999999998</v>
      </c>
      <c r="F1366" t="s">
        <v>285</v>
      </c>
      <c r="G1366" t="s">
        <v>522</v>
      </c>
      <c r="H1366" t="s">
        <v>67</v>
      </c>
      <c r="I1366" s="2" t="str">
        <f>_xlfn.XLOOKUP(H1366,'Reference table'!$A$2:$A$87,'Reference table'!$B$2:$B$87)</f>
        <v>Transportation</v>
      </c>
      <c r="J1366" t="s">
        <v>24</v>
      </c>
    </row>
    <row r="1367" spans="1:10">
      <c r="A1367" s="8">
        <v>44927</v>
      </c>
      <c r="B1367" t="s">
        <v>67</v>
      </c>
      <c r="C1367">
        <v>1</v>
      </c>
      <c r="D1367" s="3">
        <v>2.0499999999999998</v>
      </c>
      <c r="E1367" s="3">
        <f t="shared" si="36"/>
        <v>2.0499999999999998</v>
      </c>
      <c r="F1367" t="s">
        <v>285</v>
      </c>
      <c r="G1367" t="s">
        <v>522</v>
      </c>
      <c r="H1367" t="s">
        <v>67</v>
      </c>
      <c r="I1367" s="2" t="str">
        <f>_xlfn.XLOOKUP(H1367,'Reference table'!$A$2:$A$87,'Reference table'!$B$2:$B$87)</f>
        <v>Transportation</v>
      </c>
      <c r="J1367" t="s">
        <v>25</v>
      </c>
    </row>
    <row r="1368" spans="1:10">
      <c r="A1368" s="8">
        <v>44927</v>
      </c>
      <c r="B1368" t="s">
        <v>951</v>
      </c>
      <c r="C1368">
        <v>1</v>
      </c>
      <c r="D1368" s="3">
        <v>9.8000000000000007</v>
      </c>
      <c r="E1368" s="3">
        <f t="shared" ref="E1368" si="37">C1368*D1368</f>
        <v>9.8000000000000007</v>
      </c>
      <c r="F1368" s="2" t="s">
        <v>162</v>
      </c>
      <c r="G1368" t="s">
        <v>951</v>
      </c>
      <c r="H1368" t="s">
        <v>1280</v>
      </c>
      <c r="I1368" s="2" t="str">
        <f>_xlfn.XLOOKUP(H1368,'Reference table'!$A$2:$A$87,'Reference table'!$B$2:$B$87)</f>
        <v>Subscription</v>
      </c>
      <c r="J1368" t="s">
        <v>25</v>
      </c>
    </row>
    <row r="1369" spans="1:10">
      <c r="A1369" s="8">
        <v>44928</v>
      </c>
      <c r="B1369" t="s">
        <v>1029</v>
      </c>
      <c r="C1369">
        <v>1</v>
      </c>
      <c r="D1369" s="3">
        <v>1.69</v>
      </c>
      <c r="E1369" s="3">
        <f t="shared" si="36"/>
        <v>1.69</v>
      </c>
      <c r="F1369" t="s">
        <v>162</v>
      </c>
      <c r="G1369" t="s">
        <v>36</v>
      </c>
      <c r="H1369" t="s">
        <v>141</v>
      </c>
      <c r="I1369" s="2" t="str">
        <f>_xlfn.XLOOKUP(H1369,'Reference table'!$A$2:$A$87,'Reference table'!$B$2:$B$87)</f>
        <v>Grocery</v>
      </c>
      <c r="J1369" t="s">
        <v>24</v>
      </c>
    </row>
    <row r="1370" spans="1:10">
      <c r="A1370" s="8">
        <v>44928</v>
      </c>
      <c r="B1370" t="s">
        <v>1030</v>
      </c>
      <c r="C1370">
        <v>1</v>
      </c>
      <c r="D1370" s="3">
        <v>1.65</v>
      </c>
      <c r="E1370" s="3">
        <f t="shared" si="36"/>
        <v>1.65</v>
      </c>
      <c r="F1370" t="s">
        <v>162</v>
      </c>
      <c r="G1370" t="s">
        <v>36</v>
      </c>
      <c r="H1370" t="s">
        <v>216</v>
      </c>
      <c r="I1370" s="2" t="str">
        <f>_xlfn.XLOOKUP(H1370,'Reference table'!$A$2:$A$87,'Reference table'!$B$2:$B$87)</f>
        <v>Grocery</v>
      </c>
      <c r="J1370" t="s">
        <v>24</v>
      </c>
    </row>
    <row r="1371" spans="1:10">
      <c r="A1371" s="8">
        <v>44928</v>
      </c>
      <c r="B1371" t="s">
        <v>1031</v>
      </c>
      <c r="C1371">
        <v>2</v>
      </c>
      <c r="D1371" s="3">
        <v>0.89</v>
      </c>
      <c r="E1371" s="3">
        <f t="shared" si="36"/>
        <v>1.78</v>
      </c>
      <c r="F1371" t="s">
        <v>162</v>
      </c>
      <c r="G1371" t="s">
        <v>36</v>
      </c>
      <c r="H1371" t="s">
        <v>51</v>
      </c>
      <c r="I1371" s="2" t="str">
        <f>_xlfn.XLOOKUP(H1371,'Reference table'!$A$2:$A$87,'Reference table'!$B$2:$B$87)</f>
        <v>Grocery</v>
      </c>
      <c r="J1371" t="s">
        <v>24</v>
      </c>
    </row>
    <row r="1372" spans="1:10">
      <c r="A1372" s="8">
        <v>44928</v>
      </c>
      <c r="B1372" t="s">
        <v>1032</v>
      </c>
      <c r="C1372">
        <v>1</v>
      </c>
      <c r="D1372" s="3">
        <v>0.69</v>
      </c>
      <c r="E1372" s="3">
        <f t="shared" si="36"/>
        <v>0.69</v>
      </c>
      <c r="F1372" t="s">
        <v>162</v>
      </c>
      <c r="G1372" t="s">
        <v>36</v>
      </c>
      <c r="H1372" t="s">
        <v>509</v>
      </c>
      <c r="I1372" s="2" t="str">
        <f>_xlfn.XLOOKUP(H1372,'Reference table'!$A$2:$A$87,'Reference table'!$B$2:$B$87)</f>
        <v>Grocery</v>
      </c>
      <c r="J1372" t="s">
        <v>24</v>
      </c>
    </row>
    <row r="1373" spans="1:10">
      <c r="A1373" s="8">
        <v>44928</v>
      </c>
      <c r="B1373" t="s">
        <v>973</v>
      </c>
      <c r="C1373">
        <v>1</v>
      </c>
      <c r="D1373" s="3">
        <v>0.56999999999999995</v>
      </c>
      <c r="E1373" s="3">
        <f t="shared" si="36"/>
        <v>0.56999999999999995</v>
      </c>
      <c r="F1373" t="s">
        <v>162</v>
      </c>
      <c r="G1373" t="s">
        <v>36</v>
      </c>
      <c r="H1373" t="s">
        <v>51</v>
      </c>
      <c r="I1373" s="2" t="str">
        <f>_xlfn.XLOOKUP(H1373,'Reference table'!$A$2:$A$87,'Reference table'!$B$2:$B$87)</f>
        <v>Grocery</v>
      </c>
      <c r="J1373" t="s">
        <v>24</v>
      </c>
    </row>
    <row r="1374" spans="1:10">
      <c r="A1374" s="8">
        <v>44928</v>
      </c>
      <c r="B1374" t="s">
        <v>151</v>
      </c>
      <c r="C1374">
        <v>1</v>
      </c>
      <c r="D1374" s="3">
        <v>0.65</v>
      </c>
      <c r="E1374" s="3">
        <f t="shared" si="36"/>
        <v>0.65</v>
      </c>
      <c r="F1374" t="s">
        <v>162</v>
      </c>
      <c r="G1374" t="s">
        <v>36</v>
      </c>
      <c r="H1374" t="s">
        <v>51</v>
      </c>
      <c r="I1374" s="2" t="str">
        <f>_xlfn.XLOOKUP(H1374,'Reference table'!$A$2:$A$87,'Reference table'!$B$2:$B$87)</f>
        <v>Grocery</v>
      </c>
      <c r="J1374" t="s">
        <v>24</v>
      </c>
    </row>
    <row r="1375" spans="1:10">
      <c r="A1375" s="8">
        <v>44928</v>
      </c>
      <c r="B1375" t="s">
        <v>1033</v>
      </c>
      <c r="C1375">
        <v>1</v>
      </c>
      <c r="D1375" s="3">
        <v>0.8</v>
      </c>
      <c r="E1375" s="3">
        <f t="shared" si="36"/>
        <v>0.8</v>
      </c>
      <c r="F1375" t="s">
        <v>162</v>
      </c>
      <c r="G1375" t="s">
        <v>36</v>
      </c>
      <c r="H1375" t="s">
        <v>51</v>
      </c>
      <c r="I1375" s="2" t="str">
        <f>_xlfn.XLOOKUP(H1375,'Reference table'!$A$2:$A$87,'Reference table'!$B$2:$B$87)</f>
        <v>Grocery</v>
      </c>
      <c r="J1375" t="s">
        <v>24</v>
      </c>
    </row>
    <row r="1376" spans="1:10">
      <c r="A1376" s="8">
        <v>44928</v>
      </c>
      <c r="B1376" t="s">
        <v>1034</v>
      </c>
      <c r="C1376">
        <v>1</v>
      </c>
      <c r="D1376" s="3">
        <v>0.24</v>
      </c>
      <c r="E1376" s="3">
        <f t="shared" si="36"/>
        <v>0.24</v>
      </c>
      <c r="F1376" t="s">
        <v>162</v>
      </c>
      <c r="G1376" t="s">
        <v>36</v>
      </c>
      <c r="H1376" t="s">
        <v>51</v>
      </c>
      <c r="I1376" s="2" t="str">
        <f>_xlfn.XLOOKUP(H1376,'Reference table'!$A$2:$A$87,'Reference table'!$B$2:$B$87)</f>
        <v>Grocery</v>
      </c>
      <c r="J1376" t="s">
        <v>24</v>
      </c>
    </row>
    <row r="1377" spans="1:11">
      <c r="A1377" s="8">
        <v>44928</v>
      </c>
      <c r="B1377" t="s">
        <v>1035</v>
      </c>
      <c r="C1377">
        <v>1</v>
      </c>
      <c r="D1377" s="3">
        <v>0.6</v>
      </c>
      <c r="E1377" s="3">
        <f t="shared" si="36"/>
        <v>0.6</v>
      </c>
      <c r="F1377" t="s">
        <v>162</v>
      </c>
      <c r="G1377" t="s">
        <v>36</v>
      </c>
      <c r="H1377" t="s">
        <v>51</v>
      </c>
      <c r="I1377" s="2" t="str">
        <f>_xlfn.XLOOKUP(H1377,'Reference table'!$A$2:$A$87,'Reference table'!$B$2:$B$87)</f>
        <v>Grocery</v>
      </c>
      <c r="J1377" t="s">
        <v>24</v>
      </c>
    </row>
    <row r="1378" spans="1:11">
      <c r="A1378" s="8">
        <v>44928</v>
      </c>
      <c r="B1378" t="s">
        <v>1036</v>
      </c>
      <c r="C1378">
        <v>1</v>
      </c>
      <c r="D1378" s="3">
        <v>1.79</v>
      </c>
      <c r="E1378" s="3">
        <f t="shared" si="36"/>
        <v>1.79</v>
      </c>
      <c r="F1378" t="s">
        <v>162</v>
      </c>
      <c r="G1378" t="s">
        <v>36</v>
      </c>
      <c r="H1378" t="s">
        <v>978</v>
      </c>
      <c r="I1378" s="2" t="str">
        <f>_xlfn.XLOOKUP(H1378,'Reference table'!$A$2:$A$87,'Reference table'!$B$2:$B$87)</f>
        <v>Grocery</v>
      </c>
      <c r="J1378" t="s">
        <v>24</v>
      </c>
      <c r="K1378" s="3">
        <f>SUM(E1369:E1378)</f>
        <v>10.46</v>
      </c>
    </row>
    <row r="1379" spans="1:11">
      <c r="A1379" s="8">
        <v>44928</v>
      </c>
      <c r="B1379" t="s">
        <v>1037</v>
      </c>
      <c r="C1379">
        <v>1</v>
      </c>
      <c r="D1379" s="3">
        <v>1.75</v>
      </c>
      <c r="E1379" s="3">
        <f t="shared" si="36"/>
        <v>1.75</v>
      </c>
      <c r="F1379" t="s">
        <v>162</v>
      </c>
      <c r="G1379" t="s">
        <v>147</v>
      </c>
      <c r="H1379" t="s">
        <v>226</v>
      </c>
      <c r="I1379" s="2" t="str">
        <f>_xlfn.XLOOKUP(H1379,'Reference table'!$A$2:$A$87,'Reference table'!$B$2:$B$87)</f>
        <v>Household</v>
      </c>
      <c r="J1379" t="s">
        <v>25</v>
      </c>
    </row>
    <row r="1380" spans="1:11">
      <c r="A1380" s="8">
        <v>44928</v>
      </c>
      <c r="B1380" t="s">
        <v>767</v>
      </c>
      <c r="C1380">
        <v>2</v>
      </c>
      <c r="D1380" s="3">
        <v>1.25</v>
      </c>
      <c r="E1380" s="3">
        <f t="shared" si="36"/>
        <v>2.5</v>
      </c>
      <c r="F1380" t="s">
        <v>162</v>
      </c>
      <c r="G1380" t="s">
        <v>147</v>
      </c>
      <c r="H1380" t="s">
        <v>633</v>
      </c>
      <c r="I1380" s="2" t="str">
        <f>_xlfn.XLOOKUP(H1380,'Reference table'!$A$2:$A$87,'Reference table'!$B$2:$B$87)</f>
        <v>Others</v>
      </c>
      <c r="J1380" t="s">
        <v>25</v>
      </c>
    </row>
    <row r="1381" spans="1:11">
      <c r="A1381" s="8">
        <v>44928</v>
      </c>
      <c r="B1381" t="s">
        <v>175</v>
      </c>
      <c r="C1381">
        <v>1</v>
      </c>
      <c r="D1381" s="3">
        <v>10</v>
      </c>
      <c r="E1381" s="3">
        <f t="shared" si="36"/>
        <v>10</v>
      </c>
      <c r="F1381" t="s">
        <v>162</v>
      </c>
      <c r="G1381" t="s">
        <v>147</v>
      </c>
      <c r="H1381" t="s">
        <v>466</v>
      </c>
      <c r="I1381" s="2" t="str">
        <f>_xlfn.XLOOKUP(H1381,'Reference table'!$A$2:$A$87,'Reference table'!$B$2:$B$87)</f>
        <v>Household</v>
      </c>
      <c r="J1381" t="s">
        <v>25</v>
      </c>
    </row>
    <row r="1382" spans="1:11">
      <c r="A1382" s="8">
        <v>44928</v>
      </c>
      <c r="B1382" t="s">
        <v>1038</v>
      </c>
      <c r="C1382">
        <v>2</v>
      </c>
      <c r="D1382" s="3">
        <v>0.49</v>
      </c>
      <c r="E1382" s="3">
        <f t="shared" si="36"/>
        <v>0.98</v>
      </c>
      <c r="F1382" t="s">
        <v>162</v>
      </c>
      <c r="G1382" t="s">
        <v>147</v>
      </c>
      <c r="H1382" t="s">
        <v>216</v>
      </c>
      <c r="I1382" s="2" t="str">
        <f>_xlfn.XLOOKUP(H1382,'Reference table'!$A$2:$A$87,'Reference table'!$B$2:$B$87)</f>
        <v>Grocery</v>
      </c>
      <c r="J1382" t="s">
        <v>25</v>
      </c>
    </row>
    <row r="1383" spans="1:11">
      <c r="A1383" s="8">
        <v>44928</v>
      </c>
      <c r="B1383" t="s">
        <v>1039</v>
      </c>
      <c r="C1383">
        <v>2</v>
      </c>
      <c r="D1383" s="3">
        <v>0.55000000000000004</v>
      </c>
      <c r="E1383" s="3">
        <f t="shared" si="36"/>
        <v>1.1000000000000001</v>
      </c>
      <c r="F1383" t="s">
        <v>162</v>
      </c>
      <c r="G1383" t="s">
        <v>147</v>
      </c>
      <c r="H1383" t="s">
        <v>216</v>
      </c>
      <c r="I1383" s="2" t="str">
        <f>_xlfn.XLOOKUP(H1383,'Reference table'!$A$2:$A$87,'Reference table'!$B$2:$B$87)</f>
        <v>Grocery</v>
      </c>
      <c r="J1383" t="s">
        <v>25</v>
      </c>
    </row>
    <row r="1384" spans="1:11">
      <c r="A1384" s="8">
        <v>44928</v>
      </c>
      <c r="B1384" t="s">
        <v>1040</v>
      </c>
      <c r="C1384">
        <v>1</v>
      </c>
      <c r="D1384" s="3">
        <v>1.35</v>
      </c>
      <c r="E1384" s="3">
        <f t="shared" si="36"/>
        <v>1.35</v>
      </c>
      <c r="F1384" t="s">
        <v>162</v>
      </c>
      <c r="G1384" t="s">
        <v>147</v>
      </c>
      <c r="H1384" t="s">
        <v>51</v>
      </c>
      <c r="I1384" s="2" t="str">
        <f>_xlfn.XLOOKUP(H1384,'Reference table'!$A$2:$A$87,'Reference table'!$B$2:$B$87)</f>
        <v>Grocery</v>
      </c>
      <c r="J1384" t="s">
        <v>25</v>
      </c>
    </row>
    <row r="1385" spans="1:11">
      <c r="A1385" s="8">
        <v>44928</v>
      </c>
      <c r="B1385" t="s">
        <v>231</v>
      </c>
      <c r="C1385">
        <v>1</v>
      </c>
      <c r="D1385" s="3">
        <v>0.6</v>
      </c>
      <c r="E1385" s="3">
        <f t="shared" si="36"/>
        <v>0.6</v>
      </c>
      <c r="F1385" t="s">
        <v>162</v>
      </c>
      <c r="G1385" t="s">
        <v>147</v>
      </c>
      <c r="H1385" t="s">
        <v>219</v>
      </c>
      <c r="I1385" s="2" t="str">
        <f>_xlfn.XLOOKUP(H1385,'Reference table'!$A$2:$A$87,'Reference table'!$B$2:$B$87)</f>
        <v>Grocery</v>
      </c>
      <c r="J1385" t="s">
        <v>25</v>
      </c>
    </row>
    <row r="1386" spans="1:11">
      <c r="A1386" s="8">
        <v>44928</v>
      </c>
      <c r="B1386" t="s">
        <v>231</v>
      </c>
      <c r="C1386">
        <v>1</v>
      </c>
      <c r="D1386" s="3">
        <v>1.3</v>
      </c>
      <c r="E1386" s="3">
        <f t="shared" si="36"/>
        <v>1.3</v>
      </c>
      <c r="F1386" t="s">
        <v>162</v>
      </c>
      <c r="G1386" t="s">
        <v>147</v>
      </c>
      <c r="H1386" t="s">
        <v>219</v>
      </c>
      <c r="I1386" s="2" t="str">
        <f>_xlfn.XLOOKUP(H1386,'Reference table'!$A$2:$A$87,'Reference table'!$B$2:$B$87)</f>
        <v>Grocery</v>
      </c>
      <c r="J1386" t="s">
        <v>25</v>
      </c>
    </row>
    <row r="1387" spans="1:11">
      <c r="A1387" s="8">
        <v>44928</v>
      </c>
      <c r="B1387" t="s">
        <v>1041</v>
      </c>
      <c r="C1387">
        <v>1</v>
      </c>
      <c r="D1387" s="3">
        <v>2.2000000000000002</v>
      </c>
      <c r="E1387" s="3">
        <f t="shared" si="36"/>
        <v>2.2000000000000002</v>
      </c>
      <c r="F1387" t="s">
        <v>162</v>
      </c>
      <c r="G1387" t="s">
        <v>147</v>
      </c>
      <c r="H1387" t="s">
        <v>52</v>
      </c>
      <c r="I1387" s="2" t="str">
        <f>_xlfn.XLOOKUP(H1387,'Reference table'!$A$2:$A$87,'Reference table'!$B$2:$B$87)</f>
        <v>Grocery</v>
      </c>
      <c r="J1387" t="s">
        <v>25</v>
      </c>
      <c r="K1387" s="3">
        <f>SUM(E1379:E1387)</f>
        <v>21.780000000000005</v>
      </c>
    </row>
    <row r="1388" spans="1:11">
      <c r="A1388" s="8">
        <v>44928</v>
      </c>
      <c r="B1388" t="s">
        <v>1042</v>
      </c>
      <c r="C1388">
        <v>1</v>
      </c>
      <c r="D1388" s="3">
        <v>3</v>
      </c>
      <c r="E1388" s="3">
        <f t="shared" si="36"/>
        <v>3</v>
      </c>
      <c r="F1388" t="s">
        <v>162</v>
      </c>
      <c r="G1388" t="s">
        <v>164</v>
      </c>
      <c r="H1388" t="s">
        <v>633</v>
      </c>
      <c r="I1388" s="2" t="str">
        <f>_xlfn.XLOOKUP(H1388,'Reference table'!$A$2:$A$87,'Reference table'!$B$2:$B$87)</f>
        <v>Others</v>
      </c>
      <c r="J1388" t="s">
        <v>25</v>
      </c>
    </row>
    <row r="1389" spans="1:11">
      <c r="A1389" s="8">
        <v>44928</v>
      </c>
      <c r="B1389" t="s">
        <v>988</v>
      </c>
      <c r="C1389">
        <v>1</v>
      </c>
      <c r="D1389" s="10">
        <f>Rent!$F$14</f>
        <v>616.66666666666663</v>
      </c>
      <c r="E1389" s="9">
        <f t="shared" ref="E1389:E1453" si="38">C1389*D1389</f>
        <v>616.66666666666663</v>
      </c>
      <c r="F1389" s="2" t="s">
        <v>162</v>
      </c>
      <c r="G1389" t="s">
        <v>38</v>
      </c>
      <c r="H1389" t="s">
        <v>98</v>
      </c>
      <c r="I1389" s="2" t="str">
        <f>_xlfn.XLOOKUP(H1389,'Reference table'!$A$2:$A$87,'Reference table'!$B$2:$B$87)</f>
        <v>Rental</v>
      </c>
      <c r="J1389" t="s">
        <v>25</v>
      </c>
    </row>
    <row r="1390" spans="1:11">
      <c r="A1390" s="8">
        <v>44928</v>
      </c>
      <c r="B1390" t="s">
        <v>988</v>
      </c>
      <c r="C1390">
        <v>1</v>
      </c>
      <c r="D1390" s="10">
        <f>Rent!$F$15</f>
        <v>783.33333333333337</v>
      </c>
      <c r="E1390" s="9">
        <f t="shared" si="38"/>
        <v>783.33333333333337</v>
      </c>
      <c r="F1390" s="2" t="s">
        <v>162</v>
      </c>
      <c r="G1390" t="s">
        <v>38</v>
      </c>
      <c r="H1390" t="s">
        <v>98</v>
      </c>
      <c r="I1390" s="2" t="str">
        <f>_xlfn.XLOOKUP(H1390,'Reference table'!$A$2:$A$87,'Reference table'!$B$2:$B$87)</f>
        <v>Rental</v>
      </c>
      <c r="J1390" t="s">
        <v>24</v>
      </c>
    </row>
    <row r="1391" spans="1:11">
      <c r="A1391" s="8">
        <v>44930</v>
      </c>
      <c r="B1391" t="s">
        <v>503</v>
      </c>
      <c r="C1391">
        <v>1</v>
      </c>
      <c r="D1391" s="3">
        <v>16.13</v>
      </c>
      <c r="E1391" s="3">
        <f t="shared" si="38"/>
        <v>16.13</v>
      </c>
      <c r="F1391" s="2" t="s">
        <v>162</v>
      </c>
      <c r="G1391" t="s">
        <v>504</v>
      </c>
      <c r="H1391" t="s">
        <v>521</v>
      </c>
      <c r="I1391" s="2" t="str">
        <f>_xlfn.XLOOKUP(H1391,'Reference table'!$A$2:$A$87,'Reference table'!$B$2:$B$87)</f>
        <v>Utility</v>
      </c>
      <c r="J1391" t="s">
        <v>25</v>
      </c>
    </row>
    <row r="1392" spans="1:11">
      <c r="A1392" s="8">
        <v>44930</v>
      </c>
      <c r="B1392" t="s">
        <v>503</v>
      </c>
      <c r="C1392">
        <v>1</v>
      </c>
      <c r="D1392" s="3">
        <v>57.77</v>
      </c>
      <c r="E1392" s="3">
        <f t="shared" si="38"/>
        <v>57.77</v>
      </c>
      <c r="F1392" s="2" t="s">
        <v>162</v>
      </c>
      <c r="G1392" t="s">
        <v>834</v>
      </c>
      <c r="H1392" t="s">
        <v>521</v>
      </c>
      <c r="I1392" s="2" t="str">
        <f>_xlfn.XLOOKUP(H1392,'Reference table'!$A$2:$A$87,'Reference table'!$B$2:$B$87)</f>
        <v>Utility</v>
      </c>
      <c r="J1392" t="s">
        <v>25</v>
      </c>
    </row>
    <row r="1393" spans="1:11">
      <c r="A1393" s="8">
        <v>44932</v>
      </c>
      <c r="B1393" t="s">
        <v>1050</v>
      </c>
      <c r="C1393">
        <v>1</v>
      </c>
      <c r="D1393" s="3">
        <v>1.05</v>
      </c>
      <c r="E1393" s="3">
        <f t="shared" si="38"/>
        <v>1.05</v>
      </c>
      <c r="F1393" s="2" t="s">
        <v>162</v>
      </c>
      <c r="G1393" t="s">
        <v>36</v>
      </c>
      <c r="H1393" t="s">
        <v>367</v>
      </c>
      <c r="I1393" s="2" t="str">
        <f>_xlfn.XLOOKUP(H1393,'Reference table'!$A$2:$A$87,'Reference table'!$B$2:$B$87)</f>
        <v>Grocery</v>
      </c>
      <c r="J1393" t="s">
        <v>24</v>
      </c>
    </row>
    <row r="1394" spans="1:11">
      <c r="A1394" s="8">
        <v>44932</v>
      </c>
      <c r="B1394" t="s">
        <v>646</v>
      </c>
      <c r="C1394">
        <v>1</v>
      </c>
      <c r="D1394" s="3">
        <v>1.1499999999999999</v>
      </c>
      <c r="E1394" s="3">
        <f t="shared" si="38"/>
        <v>1.1499999999999999</v>
      </c>
      <c r="F1394" s="2" t="s">
        <v>162</v>
      </c>
      <c r="G1394" t="s">
        <v>36</v>
      </c>
      <c r="H1394" t="s">
        <v>367</v>
      </c>
      <c r="I1394" s="2" t="str">
        <f>_xlfn.XLOOKUP(H1394,'Reference table'!$A$2:$A$87,'Reference table'!$B$2:$B$87)</f>
        <v>Grocery</v>
      </c>
      <c r="J1394" t="s">
        <v>24</v>
      </c>
    </row>
    <row r="1395" spans="1:11">
      <c r="A1395" s="8">
        <v>44932</v>
      </c>
      <c r="B1395" t="s">
        <v>993</v>
      </c>
      <c r="C1395">
        <v>1</v>
      </c>
      <c r="D1395" s="3">
        <v>1.65</v>
      </c>
      <c r="E1395" s="3">
        <f t="shared" si="38"/>
        <v>1.65</v>
      </c>
      <c r="F1395" s="2" t="s">
        <v>162</v>
      </c>
      <c r="G1395" t="s">
        <v>36</v>
      </c>
      <c r="H1395" t="s">
        <v>45</v>
      </c>
      <c r="I1395" s="2" t="str">
        <f>_xlfn.XLOOKUP(H1395,'Reference table'!$A$2:$A$87,'Reference table'!$B$2:$B$87)</f>
        <v>Grocery</v>
      </c>
      <c r="J1395" t="s">
        <v>24</v>
      </c>
    </row>
    <row r="1396" spans="1:11">
      <c r="A1396" s="8">
        <v>44932</v>
      </c>
      <c r="B1396" t="s">
        <v>295</v>
      </c>
      <c r="C1396">
        <v>1</v>
      </c>
      <c r="D1396" s="3">
        <v>2.5</v>
      </c>
      <c r="E1396" s="3">
        <f t="shared" si="38"/>
        <v>2.5</v>
      </c>
      <c r="F1396" s="2" t="s">
        <v>162</v>
      </c>
      <c r="G1396" t="s">
        <v>36</v>
      </c>
      <c r="H1396" t="s">
        <v>45</v>
      </c>
      <c r="I1396" s="2" t="str">
        <f>_xlfn.XLOOKUP(H1396,'Reference table'!$A$2:$A$87,'Reference table'!$B$2:$B$87)</f>
        <v>Grocery</v>
      </c>
      <c r="J1396" t="s">
        <v>24</v>
      </c>
    </row>
    <row r="1397" spans="1:11">
      <c r="A1397" s="8">
        <v>44932</v>
      </c>
      <c r="B1397" t="s">
        <v>1051</v>
      </c>
      <c r="C1397">
        <v>1</v>
      </c>
      <c r="D1397" s="3">
        <v>1.25</v>
      </c>
      <c r="E1397" s="3">
        <f t="shared" si="38"/>
        <v>1.25</v>
      </c>
      <c r="F1397" s="2" t="s">
        <v>162</v>
      </c>
      <c r="G1397" t="s">
        <v>36</v>
      </c>
      <c r="H1397" t="s">
        <v>51</v>
      </c>
      <c r="I1397" s="2" t="str">
        <f>_xlfn.XLOOKUP(H1397,'Reference table'!$A$2:$A$87,'Reference table'!$B$2:$B$87)</f>
        <v>Grocery</v>
      </c>
      <c r="J1397" t="s">
        <v>24</v>
      </c>
    </row>
    <row r="1398" spans="1:11">
      <c r="A1398" s="8">
        <v>44932</v>
      </c>
      <c r="B1398" t="s">
        <v>1052</v>
      </c>
      <c r="C1398">
        <v>1</v>
      </c>
      <c r="D1398" s="3">
        <v>4.6900000000000004</v>
      </c>
      <c r="E1398" s="3">
        <f t="shared" si="38"/>
        <v>4.6900000000000004</v>
      </c>
      <c r="F1398" s="2" t="s">
        <v>162</v>
      </c>
      <c r="G1398" t="s">
        <v>36</v>
      </c>
      <c r="H1398" t="s">
        <v>52</v>
      </c>
      <c r="I1398" s="2" t="str">
        <f>_xlfn.XLOOKUP(H1398,'Reference table'!$A$2:$A$87,'Reference table'!$B$2:$B$87)</f>
        <v>Grocery</v>
      </c>
      <c r="J1398" t="s">
        <v>24</v>
      </c>
    </row>
    <row r="1399" spans="1:11">
      <c r="A1399" s="8">
        <v>44932</v>
      </c>
      <c r="B1399" t="s">
        <v>606</v>
      </c>
      <c r="C1399">
        <v>1</v>
      </c>
      <c r="D1399" s="3">
        <v>0.79</v>
      </c>
      <c r="E1399" s="3">
        <f t="shared" si="38"/>
        <v>0.79</v>
      </c>
      <c r="F1399" s="2" t="s">
        <v>162</v>
      </c>
      <c r="G1399" t="s">
        <v>36</v>
      </c>
      <c r="H1399" t="s">
        <v>49</v>
      </c>
      <c r="I1399" s="2" t="str">
        <f>_xlfn.XLOOKUP(H1399,'Reference table'!$A$2:$A$87,'Reference table'!$B$2:$B$87)</f>
        <v>Grocery</v>
      </c>
      <c r="J1399" t="s">
        <v>24</v>
      </c>
    </row>
    <row r="1400" spans="1:11">
      <c r="A1400" s="8">
        <v>44932</v>
      </c>
      <c r="B1400" t="s">
        <v>1053</v>
      </c>
      <c r="C1400">
        <v>1</v>
      </c>
      <c r="D1400" s="3">
        <v>2.59</v>
      </c>
      <c r="E1400" s="3">
        <f t="shared" si="38"/>
        <v>2.59</v>
      </c>
      <c r="F1400" s="2" t="s">
        <v>162</v>
      </c>
      <c r="G1400" t="s">
        <v>36</v>
      </c>
      <c r="H1400" t="s">
        <v>52</v>
      </c>
      <c r="I1400" s="2" t="str">
        <f>_xlfn.XLOOKUP(H1400,'Reference table'!$A$2:$A$87,'Reference table'!$B$2:$B$87)</f>
        <v>Grocery</v>
      </c>
      <c r="J1400" t="s">
        <v>24</v>
      </c>
    </row>
    <row r="1401" spans="1:11">
      <c r="A1401" s="8">
        <v>44932</v>
      </c>
      <c r="B1401" t="s">
        <v>1054</v>
      </c>
      <c r="C1401">
        <v>2</v>
      </c>
      <c r="D1401" s="3">
        <v>0.28999999999999998</v>
      </c>
      <c r="E1401" s="3">
        <f t="shared" si="38"/>
        <v>0.57999999999999996</v>
      </c>
      <c r="F1401" s="2" t="s">
        <v>162</v>
      </c>
      <c r="G1401" t="s">
        <v>36</v>
      </c>
      <c r="H1401" t="s">
        <v>50</v>
      </c>
      <c r="I1401" s="2" t="str">
        <f>_xlfn.XLOOKUP(H1401,'Reference table'!$A$2:$A$87,'Reference table'!$B$2:$B$87)</f>
        <v>Grocery</v>
      </c>
      <c r="J1401" t="s">
        <v>24</v>
      </c>
    </row>
    <row r="1402" spans="1:11">
      <c r="A1402" s="8">
        <v>44932</v>
      </c>
      <c r="B1402" t="s">
        <v>1055</v>
      </c>
      <c r="C1402">
        <v>1</v>
      </c>
      <c r="D1402" s="3">
        <v>0.44</v>
      </c>
      <c r="E1402" s="3">
        <f t="shared" si="38"/>
        <v>0.44</v>
      </c>
      <c r="F1402" s="2" t="s">
        <v>162</v>
      </c>
      <c r="G1402" t="s">
        <v>36</v>
      </c>
      <c r="H1402" t="s">
        <v>115</v>
      </c>
      <c r="I1402" s="2" t="str">
        <f>_xlfn.XLOOKUP(H1402,'Reference table'!$A$2:$A$87,'Reference table'!$B$2:$B$87)</f>
        <v>Grocery</v>
      </c>
      <c r="J1402" t="s">
        <v>24</v>
      </c>
    </row>
    <row r="1403" spans="1:11">
      <c r="A1403" s="8">
        <v>44932</v>
      </c>
      <c r="B1403" t="s">
        <v>1056</v>
      </c>
      <c r="C1403">
        <v>1</v>
      </c>
      <c r="D1403" s="3">
        <v>1.19</v>
      </c>
      <c r="E1403" s="3">
        <f t="shared" si="38"/>
        <v>1.19</v>
      </c>
      <c r="F1403" s="2" t="s">
        <v>162</v>
      </c>
      <c r="G1403" t="s">
        <v>36</v>
      </c>
      <c r="H1403" t="s">
        <v>219</v>
      </c>
      <c r="I1403" s="2" t="str">
        <f>_xlfn.XLOOKUP(H1403,'Reference table'!$A$2:$A$87,'Reference table'!$B$2:$B$87)</f>
        <v>Grocery</v>
      </c>
      <c r="J1403" t="s">
        <v>24</v>
      </c>
      <c r="K1403" s="3">
        <f>SUM(E1393:E1403)</f>
        <v>17.88</v>
      </c>
    </row>
    <row r="1404" spans="1:11">
      <c r="A1404" s="8">
        <v>44933</v>
      </c>
      <c r="B1404" t="s">
        <v>1061</v>
      </c>
      <c r="C1404">
        <v>1</v>
      </c>
      <c r="D1404" s="3">
        <v>1.5</v>
      </c>
      <c r="E1404" s="3">
        <f t="shared" si="38"/>
        <v>1.5</v>
      </c>
      <c r="F1404" s="2" t="s">
        <v>162</v>
      </c>
      <c r="G1404" t="s">
        <v>147</v>
      </c>
      <c r="H1404" t="s">
        <v>49</v>
      </c>
      <c r="I1404" s="2" t="str">
        <f>_xlfn.XLOOKUP(H1404,'Reference table'!$A$2:$A$87,'Reference table'!$B$2:$B$87)</f>
        <v>Grocery</v>
      </c>
      <c r="J1404" t="s">
        <v>24</v>
      </c>
      <c r="K1404" s="3"/>
    </row>
    <row r="1405" spans="1:11">
      <c r="A1405" s="8">
        <v>44933</v>
      </c>
      <c r="B1405" t="s">
        <v>23</v>
      </c>
      <c r="C1405">
        <v>1</v>
      </c>
      <c r="D1405" s="3">
        <v>1.65</v>
      </c>
      <c r="E1405" s="3">
        <f t="shared" si="38"/>
        <v>1.65</v>
      </c>
      <c r="F1405" s="2" t="s">
        <v>285</v>
      </c>
      <c r="G1405" t="s">
        <v>522</v>
      </c>
      <c r="H1405" t="s">
        <v>23</v>
      </c>
      <c r="I1405" s="2" t="str">
        <f>_xlfn.XLOOKUP(H1405,'Reference table'!$A$2:$A$87,'Reference table'!$B$2:$B$87)</f>
        <v>Transportation</v>
      </c>
      <c r="J1405" t="s">
        <v>24</v>
      </c>
    </row>
    <row r="1406" spans="1:11">
      <c r="A1406" s="8">
        <v>44933</v>
      </c>
      <c r="B1406" t="s">
        <v>23</v>
      </c>
      <c r="C1406">
        <v>1</v>
      </c>
      <c r="D1406" s="3">
        <v>1.65</v>
      </c>
      <c r="E1406" s="3">
        <f t="shared" si="38"/>
        <v>1.65</v>
      </c>
      <c r="F1406" s="2" t="s">
        <v>285</v>
      </c>
      <c r="G1406" t="s">
        <v>522</v>
      </c>
      <c r="H1406" t="s">
        <v>23</v>
      </c>
      <c r="I1406" s="2" t="str">
        <f>_xlfn.XLOOKUP(H1406,'Reference table'!$A$2:$A$87,'Reference table'!$B$2:$B$87)</f>
        <v>Transportation</v>
      </c>
      <c r="J1406" t="s">
        <v>25</v>
      </c>
    </row>
    <row r="1407" spans="1:11">
      <c r="A1407" s="8">
        <v>44933</v>
      </c>
      <c r="B1407" t="s">
        <v>1057</v>
      </c>
      <c r="C1407">
        <v>1</v>
      </c>
      <c r="D1407" s="3">
        <v>3.3</v>
      </c>
      <c r="E1407" s="3">
        <f t="shared" si="38"/>
        <v>3.3</v>
      </c>
      <c r="F1407" s="2" t="s">
        <v>162</v>
      </c>
      <c r="G1407" t="s">
        <v>252</v>
      </c>
      <c r="H1407" t="s">
        <v>509</v>
      </c>
      <c r="I1407" s="2" t="str">
        <f>_xlfn.XLOOKUP(H1407,'Reference table'!$A$2:$A$87,'Reference table'!$B$2:$B$87)</f>
        <v>Grocery</v>
      </c>
      <c r="J1407" t="s">
        <v>25</v>
      </c>
    </row>
    <row r="1408" spans="1:11">
      <c r="A1408" s="8">
        <v>44933</v>
      </c>
      <c r="B1408" t="s">
        <v>1058</v>
      </c>
      <c r="C1408">
        <v>1</v>
      </c>
      <c r="D1408" s="3">
        <v>5.95</v>
      </c>
      <c r="E1408" s="3">
        <f t="shared" si="38"/>
        <v>5.95</v>
      </c>
      <c r="F1408" s="2" t="s">
        <v>162</v>
      </c>
      <c r="G1408" t="s">
        <v>252</v>
      </c>
      <c r="H1408" t="s">
        <v>141</v>
      </c>
      <c r="I1408" s="2" t="str">
        <f>_xlfn.XLOOKUP(H1408,'Reference table'!$A$2:$A$87,'Reference table'!$B$2:$B$87)</f>
        <v>Grocery</v>
      </c>
      <c r="J1408" t="s">
        <v>25</v>
      </c>
    </row>
    <row r="1409" spans="1:11">
      <c r="A1409" s="8">
        <v>44933</v>
      </c>
      <c r="B1409" t="s">
        <v>894</v>
      </c>
      <c r="C1409">
        <v>1</v>
      </c>
      <c r="D1409" s="3">
        <v>4.45</v>
      </c>
      <c r="E1409" s="3">
        <f t="shared" si="38"/>
        <v>4.45</v>
      </c>
      <c r="F1409" s="2" t="s">
        <v>162</v>
      </c>
      <c r="G1409" t="s">
        <v>252</v>
      </c>
      <c r="H1409" t="s">
        <v>49</v>
      </c>
      <c r="I1409" s="2" t="str">
        <f>_xlfn.XLOOKUP(H1409,'Reference table'!$A$2:$A$87,'Reference table'!$B$2:$B$87)</f>
        <v>Grocery</v>
      </c>
      <c r="J1409" t="s">
        <v>25</v>
      </c>
    </row>
    <row r="1410" spans="1:11">
      <c r="A1410" s="8">
        <v>44933</v>
      </c>
      <c r="B1410" t="s">
        <v>241</v>
      </c>
      <c r="C1410">
        <v>2</v>
      </c>
      <c r="D1410" s="3">
        <v>0.7</v>
      </c>
      <c r="E1410" s="3">
        <f t="shared" si="38"/>
        <v>1.4</v>
      </c>
      <c r="F1410" s="2" t="s">
        <v>162</v>
      </c>
      <c r="G1410" t="s">
        <v>252</v>
      </c>
      <c r="H1410" t="s">
        <v>115</v>
      </c>
      <c r="I1410" s="2" t="str">
        <f>_xlfn.XLOOKUP(H1410,'Reference table'!$A$2:$A$87,'Reference table'!$B$2:$B$87)</f>
        <v>Grocery</v>
      </c>
      <c r="J1410" t="s">
        <v>25</v>
      </c>
    </row>
    <row r="1411" spans="1:11">
      <c r="A1411" s="8">
        <v>44933</v>
      </c>
      <c r="B1411" t="s">
        <v>891</v>
      </c>
      <c r="C1411">
        <v>1</v>
      </c>
      <c r="D1411" s="3">
        <v>2.5</v>
      </c>
      <c r="E1411" s="3">
        <f t="shared" si="38"/>
        <v>2.5</v>
      </c>
      <c r="F1411" s="2" t="s">
        <v>162</v>
      </c>
      <c r="G1411" t="s">
        <v>252</v>
      </c>
      <c r="H1411" t="s">
        <v>49</v>
      </c>
      <c r="I1411" s="2" t="str">
        <f>_xlfn.XLOOKUP(H1411,'Reference table'!$A$2:$A$87,'Reference table'!$B$2:$B$87)</f>
        <v>Grocery</v>
      </c>
      <c r="J1411" t="s">
        <v>25</v>
      </c>
    </row>
    <row r="1412" spans="1:11">
      <c r="A1412" s="8">
        <v>44933</v>
      </c>
      <c r="B1412" t="s">
        <v>893</v>
      </c>
      <c r="C1412">
        <v>1</v>
      </c>
      <c r="D1412" s="3">
        <v>5.5</v>
      </c>
      <c r="E1412" s="3">
        <f t="shared" si="38"/>
        <v>5.5</v>
      </c>
      <c r="F1412" s="2" t="s">
        <v>162</v>
      </c>
      <c r="G1412" t="s">
        <v>252</v>
      </c>
      <c r="H1412" t="s">
        <v>49</v>
      </c>
      <c r="I1412" s="2" t="str">
        <f>_xlfn.XLOOKUP(H1412,'Reference table'!$A$2:$A$87,'Reference table'!$B$2:$B$87)</f>
        <v>Grocery</v>
      </c>
      <c r="J1412" t="s">
        <v>25</v>
      </c>
    </row>
    <row r="1413" spans="1:11">
      <c r="A1413" s="8">
        <v>44933</v>
      </c>
      <c r="B1413" t="s">
        <v>267</v>
      </c>
      <c r="C1413">
        <v>1</v>
      </c>
      <c r="D1413" s="3">
        <v>1.4</v>
      </c>
      <c r="E1413" s="3">
        <f t="shared" si="38"/>
        <v>1.4</v>
      </c>
      <c r="F1413" s="2" t="s">
        <v>162</v>
      </c>
      <c r="G1413" t="s">
        <v>252</v>
      </c>
      <c r="H1413" t="s">
        <v>509</v>
      </c>
      <c r="I1413" s="2" t="str">
        <f>_xlfn.XLOOKUP(H1413,'Reference table'!$A$2:$A$87,'Reference table'!$B$2:$B$87)</f>
        <v>Grocery</v>
      </c>
      <c r="J1413" t="s">
        <v>25</v>
      </c>
    </row>
    <row r="1414" spans="1:11">
      <c r="A1414" s="8">
        <v>44933</v>
      </c>
      <c r="B1414" t="s">
        <v>1059</v>
      </c>
      <c r="C1414">
        <v>1</v>
      </c>
      <c r="D1414" s="3">
        <v>8</v>
      </c>
      <c r="E1414" s="3">
        <f t="shared" si="38"/>
        <v>8</v>
      </c>
      <c r="F1414" s="2" t="s">
        <v>162</v>
      </c>
      <c r="G1414" t="s">
        <v>252</v>
      </c>
      <c r="H1414" t="s">
        <v>49</v>
      </c>
      <c r="I1414" s="2" t="str">
        <f>_xlfn.XLOOKUP(H1414,'Reference table'!$A$2:$A$87,'Reference table'!$B$2:$B$87)</f>
        <v>Grocery</v>
      </c>
      <c r="J1414" t="s">
        <v>25</v>
      </c>
      <c r="K1414" s="3">
        <f>SUM(E1407:E1414)</f>
        <v>32.5</v>
      </c>
    </row>
    <row r="1415" spans="1:11">
      <c r="A1415" s="8">
        <v>44933</v>
      </c>
      <c r="B1415" t="s">
        <v>1060</v>
      </c>
      <c r="C1415">
        <v>1</v>
      </c>
      <c r="D1415" s="3">
        <v>67.28</v>
      </c>
      <c r="E1415" s="3">
        <f t="shared" si="38"/>
        <v>67.28</v>
      </c>
      <c r="F1415" s="2" t="s">
        <v>391</v>
      </c>
      <c r="G1415" t="s">
        <v>38</v>
      </c>
      <c r="H1415" t="s">
        <v>532</v>
      </c>
      <c r="I1415" s="2" t="str">
        <f>_xlfn.XLOOKUP(H1415,'Reference table'!$A$2:$A$87,'Reference table'!$B$2:$B$87)</f>
        <v>Others</v>
      </c>
      <c r="J1415" t="s">
        <v>24</v>
      </c>
    </row>
    <row r="1416" spans="1:11">
      <c r="A1416" s="8">
        <v>44935</v>
      </c>
      <c r="B1416" t="s">
        <v>23</v>
      </c>
      <c r="C1416">
        <v>2</v>
      </c>
      <c r="D1416" s="3">
        <v>1.65</v>
      </c>
      <c r="E1416" s="3">
        <f t="shared" si="38"/>
        <v>3.3</v>
      </c>
      <c r="F1416" s="2" t="s">
        <v>285</v>
      </c>
      <c r="G1416" t="s">
        <v>522</v>
      </c>
      <c r="H1416" t="s">
        <v>23</v>
      </c>
      <c r="I1416" s="2" t="str">
        <f>_xlfn.XLOOKUP(H1416,'Reference table'!$A$2:$A$87,'Reference table'!$B$2:$B$87)</f>
        <v>Transportation</v>
      </c>
      <c r="J1416" t="s">
        <v>24</v>
      </c>
    </row>
    <row r="1417" spans="1:11">
      <c r="A1417" s="8">
        <v>44935</v>
      </c>
      <c r="B1417" t="s">
        <v>1062</v>
      </c>
      <c r="C1417">
        <v>2</v>
      </c>
      <c r="D1417" s="3">
        <v>1.05</v>
      </c>
      <c r="E1417" s="3">
        <f t="shared" si="38"/>
        <v>2.1</v>
      </c>
      <c r="F1417" s="2" t="s">
        <v>285</v>
      </c>
      <c r="G1417" t="s">
        <v>522</v>
      </c>
      <c r="H1417" t="s">
        <v>1062</v>
      </c>
      <c r="I1417" s="2" t="str">
        <f>_xlfn.XLOOKUP(H1417,'Reference table'!$A$2:$A$87,'Reference table'!$B$2:$B$87)</f>
        <v>Transportation</v>
      </c>
      <c r="J1417" t="s">
        <v>24</v>
      </c>
    </row>
    <row r="1418" spans="1:11">
      <c r="A1418" s="8">
        <v>44935</v>
      </c>
      <c r="B1418" t="s">
        <v>425</v>
      </c>
      <c r="C1418">
        <v>1</v>
      </c>
      <c r="D1418" s="3">
        <v>5.48</v>
      </c>
      <c r="E1418" s="3">
        <f t="shared" si="38"/>
        <v>5.48</v>
      </c>
      <c r="F1418" s="2" t="s">
        <v>162</v>
      </c>
      <c r="G1418" t="s">
        <v>224</v>
      </c>
      <c r="H1418" t="s">
        <v>113</v>
      </c>
      <c r="I1418" s="2" t="str">
        <f>_xlfn.XLOOKUP(H1418,'Reference table'!$A$2:$A$87,'Reference table'!$B$2:$B$87)</f>
        <v>Dinning</v>
      </c>
      <c r="J1418" t="s">
        <v>24</v>
      </c>
    </row>
    <row r="1419" spans="1:11">
      <c r="A1419" s="8">
        <v>44935</v>
      </c>
      <c r="B1419" t="s">
        <v>1063</v>
      </c>
      <c r="C1419">
        <v>1</v>
      </c>
      <c r="D1419" s="3">
        <v>2</v>
      </c>
      <c r="E1419" s="3">
        <f t="shared" si="38"/>
        <v>2</v>
      </c>
      <c r="F1419" s="2" t="s">
        <v>162</v>
      </c>
      <c r="G1419" t="s">
        <v>164</v>
      </c>
      <c r="H1419" t="s">
        <v>471</v>
      </c>
      <c r="I1419" s="2" t="str">
        <f>_xlfn.XLOOKUP(H1419,'Reference table'!$A$2:$A$87,'Reference table'!$B$2:$B$87)</f>
        <v>Personal Care</v>
      </c>
      <c r="J1419" t="s">
        <v>25</v>
      </c>
    </row>
    <row r="1420" spans="1:11">
      <c r="A1420" s="8">
        <v>44935</v>
      </c>
      <c r="B1420" t="s">
        <v>1064</v>
      </c>
      <c r="C1420">
        <v>1</v>
      </c>
      <c r="D1420" s="3">
        <v>0.39</v>
      </c>
      <c r="E1420" s="3">
        <f t="shared" si="38"/>
        <v>0.39</v>
      </c>
      <c r="F1420" s="2" t="s">
        <v>162</v>
      </c>
      <c r="G1420" t="s">
        <v>164</v>
      </c>
      <c r="H1420" t="s">
        <v>51</v>
      </c>
      <c r="I1420" s="2" t="str">
        <f>_xlfn.XLOOKUP(H1420,'Reference table'!$A$2:$A$87,'Reference table'!$B$2:$B$87)</f>
        <v>Grocery</v>
      </c>
      <c r="J1420" t="s">
        <v>25</v>
      </c>
    </row>
    <row r="1421" spans="1:11">
      <c r="A1421" s="8">
        <v>44935</v>
      </c>
      <c r="B1421" t="s">
        <v>1065</v>
      </c>
      <c r="C1421">
        <v>2</v>
      </c>
      <c r="D1421" s="3">
        <v>0.28000000000000003</v>
      </c>
      <c r="E1421" s="3">
        <f t="shared" si="38"/>
        <v>0.56000000000000005</v>
      </c>
      <c r="F1421" s="2" t="s">
        <v>162</v>
      </c>
      <c r="G1421" t="s">
        <v>164</v>
      </c>
      <c r="H1421" t="s">
        <v>509</v>
      </c>
      <c r="I1421" s="2" t="str">
        <f>_xlfn.XLOOKUP(H1421,'Reference table'!$A$2:$A$87,'Reference table'!$B$2:$B$87)</f>
        <v>Grocery</v>
      </c>
      <c r="J1421" t="s">
        <v>25</v>
      </c>
    </row>
    <row r="1422" spans="1:11">
      <c r="A1422" s="8">
        <v>44935</v>
      </c>
      <c r="B1422" t="s">
        <v>854</v>
      </c>
      <c r="C1422">
        <v>1</v>
      </c>
      <c r="D1422" s="3">
        <v>1</v>
      </c>
      <c r="E1422" s="3">
        <f t="shared" si="38"/>
        <v>1</v>
      </c>
      <c r="F1422" s="2" t="s">
        <v>162</v>
      </c>
      <c r="G1422" t="s">
        <v>164</v>
      </c>
      <c r="H1422" t="s">
        <v>281</v>
      </c>
      <c r="I1422" s="2" t="str">
        <f>_xlfn.XLOOKUP(H1422,'Reference table'!$A$2:$A$87,'Reference table'!$B$2:$B$87)</f>
        <v>Personal Care</v>
      </c>
      <c r="J1422" t="s">
        <v>25</v>
      </c>
      <c r="K1422" s="3">
        <f>SUM(E1418:E1422)</f>
        <v>9.43</v>
      </c>
    </row>
    <row r="1423" spans="1:11">
      <c r="A1423" s="8">
        <v>44935</v>
      </c>
      <c r="B1423" t="s">
        <v>86</v>
      </c>
      <c r="C1423">
        <v>1</v>
      </c>
      <c r="D1423" s="3">
        <v>0.5</v>
      </c>
      <c r="E1423" s="3">
        <f t="shared" si="38"/>
        <v>0.5</v>
      </c>
      <c r="F1423" s="2" t="s">
        <v>162</v>
      </c>
      <c r="G1423" t="s">
        <v>147</v>
      </c>
      <c r="H1423" t="s">
        <v>53</v>
      </c>
      <c r="I1423" s="2" t="str">
        <f>_xlfn.XLOOKUP(H1423,'Reference table'!$A$2:$A$87,'Reference table'!$B$2:$B$87)</f>
        <v>Grocery</v>
      </c>
      <c r="J1423" t="s">
        <v>25</v>
      </c>
    </row>
    <row r="1424" spans="1:11">
      <c r="A1424" s="8">
        <v>44935</v>
      </c>
      <c r="B1424" t="s">
        <v>1066</v>
      </c>
      <c r="C1424">
        <v>1</v>
      </c>
      <c r="D1424" s="3">
        <v>0.6</v>
      </c>
      <c r="E1424" s="3">
        <f t="shared" si="38"/>
        <v>0.6</v>
      </c>
      <c r="F1424" s="2" t="s">
        <v>162</v>
      </c>
      <c r="G1424" t="s">
        <v>147</v>
      </c>
      <c r="H1424" t="s">
        <v>51</v>
      </c>
      <c r="I1424" s="2" t="str">
        <f>_xlfn.XLOOKUP(H1424,'Reference table'!$A$2:$A$87,'Reference table'!$B$2:$B$87)</f>
        <v>Grocery</v>
      </c>
      <c r="J1424" t="s">
        <v>25</v>
      </c>
    </row>
    <row r="1425" spans="1:11">
      <c r="A1425" s="8">
        <v>44935</v>
      </c>
      <c r="B1425" t="s">
        <v>1067</v>
      </c>
      <c r="C1425">
        <v>1</v>
      </c>
      <c r="D1425" s="3">
        <v>2.75</v>
      </c>
      <c r="E1425" s="3">
        <f t="shared" si="38"/>
        <v>2.75</v>
      </c>
      <c r="F1425" s="2" t="s">
        <v>162</v>
      </c>
      <c r="G1425" t="s">
        <v>147</v>
      </c>
      <c r="H1425" t="s">
        <v>281</v>
      </c>
      <c r="I1425" s="2" t="str">
        <f>_xlfn.XLOOKUP(H1425,'Reference table'!$A$2:$A$87,'Reference table'!$B$2:$B$87)</f>
        <v>Personal Care</v>
      </c>
      <c r="J1425" t="s">
        <v>25</v>
      </c>
    </row>
    <row r="1426" spans="1:11">
      <c r="A1426" s="8">
        <v>44935</v>
      </c>
      <c r="B1426" t="s">
        <v>887</v>
      </c>
      <c r="C1426">
        <v>1</v>
      </c>
      <c r="D1426" s="3">
        <v>0.45</v>
      </c>
      <c r="E1426" s="3">
        <f t="shared" si="38"/>
        <v>0.45</v>
      </c>
      <c r="F1426" s="2" t="s">
        <v>162</v>
      </c>
      <c r="G1426" t="s">
        <v>147</v>
      </c>
      <c r="H1426" t="s">
        <v>115</v>
      </c>
      <c r="I1426" s="2" t="str">
        <f>_xlfn.XLOOKUP(H1426,'Reference table'!$A$2:$A$87,'Reference table'!$B$2:$B$87)</f>
        <v>Grocery</v>
      </c>
      <c r="J1426" t="s">
        <v>25</v>
      </c>
    </row>
    <row r="1427" spans="1:11">
      <c r="A1427" s="8">
        <v>44935</v>
      </c>
      <c r="B1427" t="s">
        <v>887</v>
      </c>
      <c r="C1427">
        <v>2</v>
      </c>
      <c r="D1427" s="3">
        <v>0.7</v>
      </c>
      <c r="E1427" s="3">
        <f t="shared" si="38"/>
        <v>1.4</v>
      </c>
      <c r="F1427" s="2" t="s">
        <v>162</v>
      </c>
      <c r="G1427" t="s">
        <v>147</v>
      </c>
      <c r="H1427" t="s">
        <v>115</v>
      </c>
      <c r="I1427" s="2" t="str">
        <f>_xlfn.XLOOKUP(H1427,'Reference table'!$A$2:$A$87,'Reference table'!$B$2:$B$87)</f>
        <v>Grocery</v>
      </c>
      <c r="J1427" t="s">
        <v>25</v>
      </c>
      <c r="K1427" s="3">
        <f>SUM(E1423:E1427)</f>
        <v>5.6999999999999993</v>
      </c>
    </row>
    <row r="1428" spans="1:11">
      <c r="A1428" s="8">
        <v>44935</v>
      </c>
      <c r="B1428" t="s">
        <v>1068</v>
      </c>
      <c r="C1428">
        <v>1</v>
      </c>
      <c r="D1428" s="3">
        <v>6.65</v>
      </c>
      <c r="E1428" s="3">
        <f t="shared" si="38"/>
        <v>6.65</v>
      </c>
      <c r="F1428" s="2" t="s">
        <v>162</v>
      </c>
      <c r="G1428" t="s">
        <v>147</v>
      </c>
      <c r="H1428" t="s">
        <v>273</v>
      </c>
      <c r="I1428" s="2" t="str">
        <f>_xlfn.XLOOKUP(H1428,'Reference table'!$A$2:$A$87,'Reference table'!$B$2:$B$87)</f>
        <v>Dinning</v>
      </c>
      <c r="J1428" t="s">
        <v>25</v>
      </c>
    </row>
    <row r="1429" spans="1:11">
      <c r="A1429" s="8">
        <v>44937</v>
      </c>
      <c r="B1429" t="s">
        <v>67</v>
      </c>
      <c r="C1429">
        <v>2</v>
      </c>
      <c r="D1429" s="3">
        <v>5</v>
      </c>
      <c r="E1429" s="3">
        <f t="shared" si="38"/>
        <v>10</v>
      </c>
      <c r="F1429" s="2" t="s">
        <v>285</v>
      </c>
      <c r="G1429" t="s">
        <v>522</v>
      </c>
      <c r="H1429" t="s">
        <v>67</v>
      </c>
      <c r="I1429" s="2" t="str">
        <f>_xlfn.XLOOKUP(H1429,'Reference table'!$A$2:$A$87,'Reference table'!$B$2:$B$87)</f>
        <v>Transportation</v>
      </c>
      <c r="J1429" t="s">
        <v>25</v>
      </c>
    </row>
    <row r="1430" spans="1:11">
      <c r="A1430" s="8">
        <v>44937</v>
      </c>
      <c r="B1430" t="s">
        <v>669</v>
      </c>
      <c r="C1430">
        <v>1</v>
      </c>
      <c r="D1430" s="3">
        <v>0.61</v>
      </c>
      <c r="E1430" s="3">
        <f t="shared" si="38"/>
        <v>0.61</v>
      </c>
      <c r="F1430" s="2" t="s">
        <v>162</v>
      </c>
      <c r="G1430" t="s">
        <v>36</v>
      </c>
      <c r="H1430" t="s">
        <v>51</v>
      </c>
      <c r="I1430" s="2" t="str">
        <f>_xlfn.XLOOKUP(H1430,'Reference table'!$A$2:$A$87,'Reference table'!$B$2:$B$87)</f>
        <v>Grocery</v>
      </c>
      <c r="J1430" t="s">
        <v>24</v>
      </c>
    </row>
    <row r="1431" spans="1:11">
      <c r="A1431" s="8">
        <v>44937</v>
      </c>
      <c r="B1431" t="s">
        <v>721</v>
      </c>
      <c r="C1431">
        <v>1</v>
      </c>
      <c r="D1431" s="3">
        <v>0.79</v>
      </c>
      <c r="E1431" s="3">
        <f t="shared" si="38"/>
        <v>0.79</v>
      </c>
      <c r="F1431" s="2" t="s">
        <v>162</v>
      </c>
      <c r="G1431" t="s">
        <v>36</v>
      </c>
      <c r="H1431" t="s">
        <v>219</v>
      </c>
      <c r="I1431" s="2" t="str">
        <f>_xlfn.XLOOKUP(H1431,'Reference table'!$A$2:$A$87,'Reference table'!$B$2:$B$87)</f>
        <v>Grocery</v>
      </c>
      <c r="J1431" t="s">
        <v>24</v>
      </c>
    </row>
    <row r="1432" spans="1:11">
      <c r="A1432" s="8">
        <v>44937</v>
      </c>
      <c r="B1432" t="s">
        <v>1069</v>
      </c>
      <c r="C1432">
        <v>1</v>
      </c>
      <c r="D1432" s="3">
        <v>0.39</v>
      </c>
      <c r="E1432" s="3">
        <f t="shared" si="38"/>
        <v>0.39</v>
      </c>
      <c r="F1432" s="2" t="s">
        <v>162</v>
      </c>
      <c r="G1432" t="s">
        <v>36</v>
      </c>
      <c r="H1432" t="s">
        <v>219</v>
      </c>
      <c r="I1432" s="2" t="str">
        <f>_xlfn.XLOOKUP(H1432,'Reference table'!$A$2:$A$87,'Reference table'!$B$2:$B$87)</f>
        <v>Grocery</v>
      </c>
      <c r="J1432" t="s">
        <v>24</v>
      </c>
      <c r="K1432" s="3">
        <f>SUM(E1430:E1432)</f>
        <v>1.79</v>
      </c>
    </row>
    <row r="1433" spans="1:11">
      <c r="A1433" s="8">
        <v>44937</v>
      </c>
      <c r="B1433" t="s">
        <v>1070</v>
      </c>
      <c r="C1433">
        <v>1</v>
      </c>
      <c r="D1433" s="3">
        <v>2.75</v>
      </c>
      <c r="E1433" s="3">
        <f t="shared" si="38"/>
        <v>2.75</v>
      </c>
      <c r="F1433" s="2" t="s">
        <v>162</v>
      </c>
      <c r="G1433" t="s">
        <v>147</v>
      </c>
      <c r="H1433" t="s">
        <v>141</v>
      </c>
      <c r="I1433" s="2" t="str">
        <f>_xlfn.XLOOKUP(H1433,'Reference table'!$A$2:$A$87,'Reference table'!$B$2:$B$87)</f>
        <v>Grocery</v>
      </c>
      <c r="J1433" t="s">
        <v>24</v>
      </c>
    </row>
    <row r="1434" spans="1:11">
      <c r="A1434" s="8">
        <v>44937</v>
      </c>
      <c r="B1434" t="s">
        <v>1071</v>
      </c>
      <c r="C1434">
        <v>1</v>
      </c>
      <c r="D1434" s="3">
        <v>1.2</v>
      </c>
      <c r="E1434" s="3">
        <f t="shared" si="38"/>
        <v>1.2</v>
      </c>
      <c r="F1434" s="2" t="s">
        <v>162</v>
      </c>
      <c r="G1434" t="s">
        <v>147</v>
      </c>
      <c r="H1434" t="s">
        <v>262</v>
      </c>
      <c r="I1434" s="2" t="str">
        <f>_xlfn.XLOOKUP(H1434,'Reference table'!$A$2:$A$87,'Reference table'!$B$2:$B$87)</f>
        <v>Grocery</v>
      </c>
      <c r="J1434" t="s">
        <v>24</v>
      </c>
    </row>
    <row r="1435" spans="1:11">
      <c r="A1435" s="8">
        <v>44937</v>
      </c>
      <c r="B1435" t="s">
        <v>1072</v>
      </c>
      <c r="C1435">
        <v>1</v>
      </c>
      <c r="D1435" s="3">
        <v>1.2</v>
      </c>
      <c r="E1435" s="3">
        <f t="shared" si="38"/>
        <v>1.2</v>
      </c>
      <c r="F1435" s="2" t="s">
        <v>162</v>
      </c>
      <c r="G1435" t="s">
        <v>147</v>
      </c>
      <c r="H1435" t="s">
        <v>115</v>
      </c>
      <c r="I1435" s="2" t="str">
        <f>_xlfn.XLOOKUP(H1435,'Reference table'!$A$2:$A$87,'Reference table'!$B$2:$B$87)</f>
        <v>Grocery</v>
      </c>
      <c r="J1435" t="s">
        <v>24</v>
      </c>
    </row>
    <row r="1436" spans="1:11">
      <c r="A1436" s="8">
        <v>44937</v>
      </c>
      <c r="B1436" t="s">
        <v>1073</v>
      </c>
      <c r="C1436">
        <v>1</v>
      </c>
      <c r="D1436" s="3">
        <v>0.4</v>
      </c>
      <c r="E1436" s="3">
        <f t="shared" si="38"/>
        <v>0.4</v>
      </c>
      <c r="F1436" s="2" t="s">
        <v>162</v>
      </c>
      <c r="G1436" t="s">
        <v>147</v>
      </c>
      <c r="H1436" t="s">
        <v>115</v>
      </c>
      <c r="I1436" s="2" t="str">
        <f>_xlfn.XLOOKUP(H1436,'Reference table'!$A$2:$A$87,'Reference table'!$B$2:$B$87)</f>
        <v>Grocery</v>
      </c>
      <c r="J1436" t="s">
        <v>24</v>
      </c>
    </row>
    <row r="1437" spans="1:11">
      <c r="A1437" s="8">
        <v>44937</v>
      </c>
      <c r="B1437" t="s">
        <v>241</v>
      </c>
      <c r="C1437">
        <v>1</v>
      </c>
      <c r="D1437" s="3">
        <v>0.65</v>
      </c>
      <c r="E1437" s="3">
        <f t="shared" si="38"/>
        <v>0.65</v>
      </c>
      <c r="F1437" s="2" t="s">
        <v>162</v>
      </c>
      <c r="G1437" t="s">
        <v>147</v>
      </c>
      <c r="H1437" t="s">
        <v>115</v>
      </c>
      <c r="I1437" s="2" t="str">
        <f>_xlfn.XLOOKUP(H1437,'Reference table'!$A$2:$A$87,'Reference table'!$B$2:$B$87)</f>
        <v>Grocery</v>
      </c>
      <c r="J1437" t="s">
        <v>24</v>
      </c>
    </row>
    <row r="1438" spans="1:11">
      <c r="A1438" s="8">
        <v>44937</v>
      </c>
      <c r="B1438" t="s">
        <v>899</v>
      </c>
      <c r="C1438">
        <v>1</v>
      </c>
      <c r="D1438" s="3">
        <v>0.85</v>
      </c>
      <c r="E1438" s="3">
        <f t="shared" si="38"/>
        <v>0.85</v>
      </c>
      <c r="F1438" s="2" t="s">
        <v>162</v>
      </c>
      <c r="G1438" t="s">
        <v>147</v>
      </c>
      <c r="H1438" t="s">
        <v>51</v>
      </c>
      <c r="I1438" s="2" t="str">
        <f>_xlfn.XLOOKUP(H1438,'Reference table'!$A$2:$A$87,'Reference table'!$B$2:$B$87)</f>
        <v>Grocery</v>
      </c>
      <c r="J1438" t="s">
        <v>24</v>
      </c>
    </row>
    <row r="1439" spans="1:11">
      <c r="A1439" s="8">
        <v>44937</v>
      </c>
      <c r="B1439" t="s">
        <v>1074</v>
      </c>
      <c r="C1439">
        <v>1</v>
      </c>
      <c r="D1439" s="3">
        <v>0.8</v>
      </c>
      <c r="E1439" s="3">
        <f t="shared" si="38"/>
        <v>0.8</v>
      </c>
      <c r="F1439" s="2" t="s">
        <v>162</v>
      </c>
      <c r="G1439" t="s">
        <v>147</v>
      </c>
      <c r="H1439" t="s">
        <v>50</v>
      </c>
      <c r="I1439" s="2" t="str">
        <f>_xlfn.XLOOKUP(H1439,'Reference table'!$A$2:$A$87,'Reference table'!$B$2:$B$87)</f>
        <v>Grocery</v>
      </c>
      <c r="J1439" t="s">
        <v>24</v>
      </c>
    </row>
    <row r="1440" spans="1:11">
      <c r="A1440" s="8">
        <v>44937</v>
      </c>
      <c r="B1440" t="s">
        <v>13</v>
      </c>
      <c r="C1440">
        <v>1</v>
      </c>
      <c r="D1440" s="3">
        <v>1</v>
      </c>
      <c r="E1440" s="3">
        <f t="shared" si="38"/>
        <v>1</v>
      </c>
      <c r="F1440" s="2" t="s">
        <v>162</v>
      </c>
      <c r="G1440" t="s">
        <v>147</v>
      </c>
      <c r="H1440" t="s">
        <v>509</v>
      </c>
      <c r="I1440" s="2" t="str">
        <f>_xlfn.XLOOKUP(H1440,'Reference table'!$A$2:$A$87,'Reference table'!$B$2:$B$87)</f>
        <v>Grocery</v>
      </c>
      <c r="J1440" t="s">
        <v>24</v>
      </c>
      <c r="K1440" s="3">
        <f>SUM(E1433:E1440)</f>
        <v>8.8500000000000014</v>
      </c>
    </row>
    <row r="1441" spans="1:10">
      <c r="A1441" s="8">
        <v>44938</v>
      </c>
      <c r="B1441" t="s">
        <v>1465</v>
      </c>
      <c r="C1441">
        <v>1</v>
      </c>
      <c r="D1441" s="3">
        <v>2.4900000000000002</v>
      </c>
      <c r="E1441" s="3">
        <f t="shared" si="38"/>
        <v>2.4900000000000002</v>
      </c>
      <c r="F1441" s="2" t="s">
        <v>162</v>
      </c>
      <c r="G1441" t="s">
        <v>865</v>
      </c>
      <c r="H1441" t="s">
        <v>1272</v>
      </c>
      <c r="I1441" s="2" t="str">
        <f>_xlfn.XLOOKUP(H1441,'Reference table'!$A$2:$A$87,'Reference table'!$B$2:$B$87)</f>
        <v>Subscription</v>
      </c>
      <c r="J1441" t="s">
        <v>25</v>
      </c>
    </row>
    <row r="1442" spans="1:10">
      <c r="A1442" s="8">
        <v>44938</v>
      </c>
      <c r="B1442" t="s">
        <v>67</v>
      </c>
      <c r="C1442">
        <v>2</v>
      </c>
      <c r="D1442" s="3">
        <v>5</v>
      </c>
      <c r="E1442" s="3">
        <f t="shared" si="38"/>
        <v>10</v>
      </c>
      <c r="F1442" s="2" t="s">
        <v>285</v>
      </c>
      <c r="G1442" t="s">
        <v>522</v>
      </c>
      <c r="H1442" t="s">
        <v>67</v>
      </c>
      <c r="I1442" s="2" t="str">
        <f>_xlfn.XLOOKUP(H1442,'Reference table'!$A$2:$A$87,'Reference table'!$B$2:$B$87)</f>
        <v>Transportation</v>
      </c>
      <c r="J1442" t="s">
        <v>25</v>
      </c>
    </row>
    <row r="1443" spans="1:10">
      <c r="A1443" s="8">
        <v>44938</v>
      </c>
      <c r="B1443" t="s">
        <v>23</v>
      </c>
      <c r="C1443">
        <v>2</v>
      </c>
      <c r="D1443" s="3">
        <v>1.65</v>
      </c>
      <c r="E1443" s="3">
        <f t="shared" si="38"/>
        <v>3.3</v>
      </c>
      <c r="F1443" s="2" t="s">
        <v>285</v>
      </c>
      <c r="G1443" t="s">
        <v>522</v>
      </c>
      <c r="H1443" t="s">
        <v>23</v>
      </c>
      <c r="I1443" s="2" t="str">
        <f>_xlfn.XLOOKUP(H1443,'Reference table'!$A$2:$A$87,'Reference table'!$B$2:$B$87)</f>
        <v>Transportation</v>
      </c>
      <c r="J1443" t="s">
        <v>24</v>
      </c>
    </row>
    <row r="1444" spans="1:10">
      <c r="A1444" s="8">
        <v>44938</v>
      </c>
      <c r="B1444" t="s">
        <v>1062</v>
      </c>
      <c r="C1444">
        <v>2</v>
      </c>
      <c r="D1444" s="3">
        <v>1.8</v>
      </c>
      <c r="E1444" s="3">
        <f t="shared" si="38"/>
        <v>3.6</v>
      </c>
      <c r="F1444" s="2" t="s">
        <v>285</v>
      </c>
      <c r="G1444" t="s">
        <v>522</v>
      </c>
      <c r="H1444" t="s">
        <v>1062</v>
      </c>
      <c r="I1444" s="2" t="str">
        <f>_xlfn.XLOOKUP(H1444,'Reference table'!$A$2:$A$87,'Reference table'!$B$2:$B$87)</f>
        <v>Transportation</v>
      </c>
      <c r="J1444" t="s">
        <v>24</v>
      </c>
    </row>
    <row r="1445" spans="1:10">
      <c r="A1445" s="8">
        <v>44938</v>
      </c>
      <c r="B1445" t="s">
        <v>1075</v>
      </c>
      <c r="C1445">
        <v>1</v>
      </c>
      <c r="D1445" s="3">
        <v>3.9</v>
      </c>
      <c r="E1445" s="3">
        <f t="shared" si="38"/>
        <v>3.9</v>
      </c>
      <c r="F1445" s="2" t="s">
        <v>162</v>
      </c>
      <c r="G1445" t="s">
        <v>844</v>
      </c>
      <c r="H1445" t="s">
        <v>790</v>
      </c>
      <c r="I1445" s="2" t="str">
        <f>_xlfn.XLOOKUP(H1445,'Reference table'!$A$2:$A$87,'Reference table'!$B$2:$B$87)</f>
        <v>Grocery</v>
      </c>
      <c r="J1445" t="s">
        <v>24</v>
      </c>
    </row>
    <row r="1446" spans="1:10">
      <c r="A1446" s="8">
        <v>44938</v>
      </c>
      <c r="B1446" t="s">
        <v>1076</v>
      </c>
      <c r="C1446">
        <v>1</v>
      </c>
      <c r="D1446" s="3">
        <v>10.99</v>
      </c>
      <c r="E1446" s="3">
        <f t="shared" si="38"/>
        <v>10.99</v>
      </c>
      <c r="F1446" s="2" t="s">
        <v>162</v>
      </c>
      <c r="G1446" t="s">
        <v>1077</v>
      </c>
      <c r="H1446" t="s">
        <v>633</v>
      </c>
      <c r="I1446" s="2" t="str">
        <f>_xlfn.XLOOKUP(H1446,'Reference table'!$A$2:$A$87,'Reference table'!$B$2:$B$87)</f>
        <v>Others</v>
      </c>
      <c r="J1446" t="s">
        <v>25</v>
      </c>
    </row>
    <row r="1447" spans="1:10">
      <c r="A1447" s="8">
        <v>44938</v>
      </c>
      <c r="B1447" t="s">
        <v>816</v>
      </c>
      <c r="C1447">
        <v>1</v>
      </c>
      <c r="D1447" s="3">
        <v>13.75</v>
      </c>
      <c r="E1447" s="3">
        <f t="shared" si="38"/>
        <v>13.75</v>
      </c>
      <c r="F1447" s="2" t="s">
        <v>162</v>
      </c>
      <c r="G1447" t="s">
        <v>1078</v>
      </c>
      <c r="H1447" t="s">
        <v>273</v>
      </c>
      <c r="I1447" s="2" t="str">
        <f>_xlfn.XLOOKUP(H1447,'Reference table'!$A$2:$A$87,'Reference table'!$B$2:$B$87)</f>
        <v>Dinning</v>
      </c>
      <c r="J1447" t="s">
        <v>25</v>
      </c>
    </row>
    <row r="1448" spans="1:10">
      <c r="A1448" s="8">
        <v>44939</v>
      </c>
      <c r="B1448" t="s">
        <v>1080</v>
      </c>
      <c r="C1448">
        <v>1</v>
      </c>
      <c r="D1448" s="3">
        <v>0.85</v>
      </c>
      <c r="E1448" s="3">
        <f t="shared" si="38"/>
        <v>0.85</v>
      </c>
      <c r="F1448" s="2" t="s">
        <v>162</v>
      </c>
      <c r="G1448" t="s">
        <v>492</v>
      </c>
      <c r="H1448" t="s">
        <v>216</v>
      </c>
      <c r="I1448" s="2" t="str">
        <f>_xlfn.XLOOKUP(H1448,'Reference table'!$A$2:$A$87,'Reference table'!$B$2:$B$87)</f>
        <v>Grocery</v>
      </c>
      <c r="J1448" t="s">
        <v>24</v>
      </c>
    </row>
    <row r="1449" spans="1:10">
      <c r="A1449" s="8">
        <v>44939</v>
      </c>
      <c r="B1449" t="s">
        <v>1081</v>
      </c>
      <c r="C1449">
        <v>1</v>
      </c>
      <c r="D1449" s="3">
        <v>0.65</v>
      </c>
      <c r="E1449" s="3">
        <f t="shared" si="38"/>
        <v>0.65</v>
      </c>
      <c r="F1449" s="2" t="s">
        <v>162</v>
      </c>
      <c r="G1449" t="s">
        <v>492</v>
      </c>
      <c r="H1449" t="s">
        <v>216</v>
      </c>
      <c r="I1449" s="2" t="str">
        <f>_xlfn.XLOOKUP(H1449,'Reference table'!$A$2:$A$87,'Reference table'!$B$2:$B$87)</f>
        <v>Grocery</v>
      </c>
      <c r="J1449" t="s">
        <v>24</v>
      </c>
    </row>
    <row r="1450" spans="1:10">
      <c r="A1450" s="8">
        <v>44939</v>
      </c>
      <c r="B1450" t="s">
        <v>1082</v>
      </c>
      <c r="C1450">
        <v>1</v>
      </c>
      <c r="D1450" s="3">
        <v>1.8</v>
      </c>
      <c r="E1450" s="3">
        <f t="shared" si="38"/>
        <v>1.8</v>
      </c>
      <c r="F1450" s="2" t="s">
        <v>162</v>
      </c>
      <c r="G1450" t="s">
        <v>492</v>
      </c>
      <c r="H1450" t="s">
        <v>141</v>
      </c>
      <c r="I1450" s="2" t="str">
        <f>_xlfn.XLOOKUP(H1450,'Reference table'!$A$2:$A$87,'Reference table'!$B$2:$B$87)</f>
        <v>Grocery</v>
      </c>
      <c r="J1450" t="s">
        <v>24</v>
      </c>
    </row>
    <row r="1451" spans="1:10">
      <c r="A1451" s="8">
        <v>44939</v>
      </c>
      <c r="B1451" t="s">
        <v>1083</v>
      </c>
      <c r="C1451">
        <v>1</v>
      </c>
      <c r="D1451" s="3">
        <v>0.79</v>
      </c>
      <c r="E1451" s="3">
        <f t="shared" si="38"/>
        <v>0.79</v>
      </c>
      <c r="F1451" s="2" t="s">
        <v>162</v>
      </c>
      <c r="G1451" t="s">
        <v>36</v>
      </c>
      <c r="H1451" t="s">
        <v>216</v>
      </c>
      <c r="I1451" s="2" t="str">
        <f>_xlfn.XLOOKUP(H1451,'Reference table'!$A$2:$A$87,'Reference table'!$B$2:$B$87)</f>
        <v>Grocery</v>
      </c>
      <c r="J1451" t="s">
        <v>24</v>
      </c>
    </row>
    <row r="1452" spans="1:10">
      <c r="A1452" s="8">
        <v>44939</v>
      </c>
      <c r="B1452" t="s">
        <v>909</v>
      </c>
      <c r="C1452">
        <v>2</v>
      </c>
      <c r="D1452" s="3">
        <v>0</v>
      </c>
      <c r="E1452" s="3">
        <f t="shared" si="38"/>
        <v>0</v>
      </c>
      <c r="F1452" s="2" t="s">
        <v>162</v>
      </c>
      <c r="G1452" t="s">
        <v>489</v>
      </c>
      <c r="H1452" t="s">
        <v>531</v>
      </c>
      <c r="I1452" s="2" t="str">
        <f>_xlfn.XLOOKUP(H1452,'Reference table'!$A$2:$A$87,'Reference table'!$B$2:$B$87)</f>
        <v>Others</v>
      </c>
      <c r="J1452" t="s">
        <v>25</v>
      </c>
    </row>
    <row r="1453" spans="1:10">
      <c r="A1453" s="8">
        <v>44939</v>
      </c>
      <c r="B1453" t="s">
        <v>490</v>
      </c>
      <c r="C1453">
        <v>1</v>
      </c>
      <c r="D1453" s="3">
        <v>12.28</v>
      </c>
      <c r="E1453" s="3">
        <f t="shared" si="38"/>
        <v>12.28</v>
      </c>
      <c r="F1453" s="2" t="s">
        <v>162</v>
      </c>
      <c r="G1453" t="s">
        <v>489</v>
      </c>
      <c r="H1453" t="s">
        <v>531</v>
      </c>
      <c r="I1453" s="2" t="str">
        <f>_xlfn.XLOOKUP(H1453,'Reference table'!$A$2:$A$87,'Reference table'!$B$2:$B$87)</f>
        <v>Others</v>
      </c>
      <c r="J1453" t="s">
        <v>24</v>
      </c>
    </row>
    <row r="1454" spans="1:10">
      <c r="A1454" s="8">
        <v>44939</v>
      </c>
      <c r="B1454" t="s">
        <v>1084</v>
      </c>
      <c r="C1454">
        <v>1</v>
      </c>
      <c r="D1454" s="3">
        <v>2</v>
      </c>
      <c r="E1454" s="3">
        <f t="shared" ref="E1454:E1517" si="39">C1454*D1454</f>
        <v>2</v>
      </c>
      <c r="F1454" s="2" t="s">
        <v>162</v>
      </c>
      <c r="G1454" t="s">
        <v>489</v>
      </c>
      <c r="H1454" t="s">
        <v>531</v>
      </c>
      <c r="I1454" s="2" t="str">
        <f>_xlfn.XLOOKUP(H1454,'Reference table'!$A$2:$A$87,'Reference table'!$B$2:$B$87)</f>
        <v>Others</v>
      </c>
      <c r="J1454" t="s">
        <v>24</v>
      </c>
    </row>
    <row r="1455" spans="1:10">
      <c r="A1455" s="8">
        <v>44939</v>
      </c>
      <c r="B1455" t="s">
        <v>1084</v>
      </c>
      <c r="C1455">
        <v>1</v>
      </c>
      <c r="D1455" s="3">
        <v>2</v>
      </c>
      <c r="E1455" s="3">
        <f t="shared" si="39"/>
        <v>2</v>
      </c>
      <c r="F1455" s="2" t="s">
        <v>162</v>
      </c>
      <c r="G1455" t="s">
        <v>489</v>
      </c>
      <c r="H1455" t="s">
        <v>531</v>
      </c>
      <c r="I1455" s="2" t="str">
        <f>_xlfn.XLOOKUP(H1455,'Reference table'!$A$2:$A$87,'Reference table'!$B$2:$B$87)</f>
        <v>Others</v>
      </c>
      <c r="J1455" t="s">
        <v>25</v>
      </c>
    </row>
    <row r="1456" spans="1:10">
      <c r="A1456" s="8">
        <v>44939</v>
      </c>
      <c r="B1456" t="s">
        <v>1098</v>
      </c>
      <c r="C1456">
        <v>1</v>
      </c>
      <c r="D1456" s="3">
        <v>1</v>
      </c>
      <c r="E1456" s="3">
        <f t="shared" si="39"/>
        <v>1</v>
      </c>
      <c r="F1456" s="2" t="s">
        <v>162</v>
      </c>
      <c r="G1456" t="s">
        <v>106</v>
      </c>
      <c r="H1456" t="s">
        <v>509</v>
      </c>
      <c r="I1456" s="2" t="str">
        <f>_xlfn.XLOOKUP(H1456,'Reference table'!$A$2:$A$87,'Reference table'!$B$2:$B$87)</f>
        <v>Grocery</v>
      </c>
      <c r="J1456" t="s">
        <v>24</v>
      </c>
    </row>
    <row r="1457" spans="1:11">
      <c r="A1457" s="8">
        <v>44939</v>
      </c>
      <c r="B1457" t="s">
        <v>1099</v>
      </c>
      <c r="C1457">
        <v>1</v>
      </c>
      <c r="D1457" s="3">
        <v>2.95</v>
      </c>
      <c r="E1457" s="3">
        <f t="shared" si="39"/>
        <v>2.95</v>
      </c>
      <c r="F1457" s="2" t="s">
        <v>162</v>
      </c>
      <c r="G1457" t="s">
        <v>106</v>
      </c>
      <c r="H1457" t="s">
        <v>281</v>
      </c>
      <c r="I1457" s="2" t="str">
        <f>_xlfn.XLOOKUP(H1457,'Reference table'!$A$2:$A$87,'Reference table'!$B$2:$B$87)</f>
        <v>Personal Care</v>
      </c>
      <c r="J1457" t="s">
        <v>24</v>
      </c>
    </row>
    <row r="1458" spans="1:11">
      <c r="A1458" s="8">
        <v>44939</v>
      </c>
      <c r="B1458" t="s">
        <v>1100</v>
      </c>
      <c r="C1458">
        <v>1</v>
      </c>
      <c r="D1458" s="3">
        <v>1</v>
      </c>
      <c r="E1458" s="3">
        <f t="shared" si="39"/>
        <v>1</v>
      </c>
      <c r="F1458" s="2" t="s">
        <v>162</v>
      </c>
      <c r="G1458" t="s">
        <v>106</v>
      </c>
      <c r="H1458" t="s">
        <v>281</v>
      </c>
      <c r="I1458" s="2" t="str">
        <f>_xlfn.XLOOKUP(H1458,'Reference table'!$A$2:$A$87,'Reference table'!$B$2:$B$87)</f>
        <v>Personal Care</v>
      </c>
      <c r="J1458" t="s">
        <v>24</v>
      </c>
    </row>
    <row r="1459" spans="1:11">
      <c r="A1459" s="8">
        <v>44939</v>
      </c>
      <c r="B1459" t="s">
        <v>1101</v>
      </c>
      <c r="C1459">
        <v>1</v>
      </c>
      <c r="D1459" s="3">
        <v>1</v>
      </c>
      <c r="E1459" s="3">
        <f t="shared" si="39"/>
        <v>1</v>
      </c>
      <c r="F1459" s="2" t="s">
        <v>162</v>
      </c>
      <c r="G1459" t="s">
        <v>106</v>
      </c>
      <c r="H1459" t="s">
        <v>281</v>
      </c>
      <c r="I1459" s="2" t="str">
        <f>_xlfn.XLOOKUP(H1459,'Reference table'!$A$2:$A$87,'Reference table'!$B$2:$B$87)</f>
        <v>Personal Care</v>
      </c>
      <c r="J1459" t="s">
        <v>24</v>
      </c>
    </row>
    <row r="1460" spans="1:11">
      <c r="A1460" s="8">
        <v>44939</v>
      </c>
      <c r="B1460" t="s">
        <v>1102</v>
      </c>
      <c r="C1460">
        <v>2</v>
      </c>
      <c r="D1460" s="3">
        <v>0.5</v>
      </c>
      <c r="E1460" s="3">
        <f t="shared" si="39"/>
        <v>1</v>
      </c>
      <c r="F1460" s="2" t="s">
        <v>162</v>
      </c>
      <c r="G1460" t="s">
        <v>106</v>
      </c>
      <c r="H1460" t="s">
        <v>115</v>
      </c>
      <c r="I1460" s="2" t="str">
        <f>_xlfn.XLOOKUP(H1460,'Reference table'!$A$2:$A$87,'Reference table'!$B$2:$B$87)</f>
        <v>Grocery</v>
      </c>
      <c r="J1460" t="s">
        <v>24</v>
      </c>
      <c r="K1460" s="3">
        <f>SUM(E1456:E1460)</f>
        <v>6.95</v>
      </c>
    </row>
    <row r="1461" spans="1:11">
      <c r="A1461" s="8">
        <v>44939</v>
      </c>
      <c r="B1461" t="s">
        <v>436</v>
      </c>
      <c r="C1461">
        <v>1</v>
      </c>
      <c r="D1461" s="3">
        <v>29</v>
      </c>
      <c r="E1461" s="3">
        <f t="shared" si="39"/>
        <v>29</v>
      </c>
      <c r="F1461" s="2" t="s">
        <v>162</v>
      </c>
      <c r="G1461" t="s">
        <v>494</v>
      </c>
      <c r="H1461" t="s">
        <v>515</v>
      </c>
      <c r="I1461" s="2" t="str">
        <f>_xlfn.XLOOKUP(H1461,'Reference table'!$A$2:$A$87,'Reference table'!$B$2:$B$87)</f>
        <v>Dinning</v>
      </c>
      <c r="J1461" t="s">
        <v>24</v>
      </c>
    </row>
    <row r="1462" spans="1:11">
      <c r="A1462" s="8">
        <v>44939</v>
      </c>
      <c r="B1462" t="s">
        <v>67</v>
      </c>
      <c r="C1462">
        <v>2</v>
      </c>
      <c r="D1462" s="3">
        <v>5</v>
      </c>
      <c r="E1462" s="3">
        <f t="shared" si="39"/>
        <v>10</v>
      </c>
      <c r="F1462" s="2" t="s">
        <v>285</v>
      </c>
      <c r="G1462" t="s">
        <v>522</v>
      </c>
      <c r="H1462" t="s">
        <v>67</v>
      </c>
      <c r="I1462" s="2" t="str">
        <f>_xlfn.XLOOKUP(H1462,'Reference table'!$A$2:$A$87,'Reference table'!$B$2:$B$87)</f>
        <v>Transportation</v>
      </c>
      <c r="J1462" t="s">
        <v>25</v>
      </c>
    </row>
    <row r="1463" spans="1:11">
      <c r="A1463" s="8">
        <v>44939</v>
      </c>
      <c r="B1463" t="s">
        <v>67</v>
      </c>
      <c r="C1463">
        <v>1</v>
      </c>
      <c r="D1463" s="3">
        <v>1.8</v>
      </c>
      <c r="E1463" s="3">
        <f t="shared" si="39"/>
        <v>1.8</v>
      </c>
      <c r="F1463" s="2" t="s">
        <v>285</v>
      </c>
      <c r="G1463" t="s">
        <v>522</v>
      </c>
      <c r="H1463" t="s">
        <v>67</v>
      </c>
      <c r="I1463" s="2" t="str">
        <f>_xlfn.XLOOKUP(H1463,'Reference table'!$A$2:$A$87,'Reference table'!$B$2:$B$87)</f>
        <v>Transportation</v>
      </c>
      <c r="J1463" t="s">
        <v>24</v>
      </c>
    </row>
    <row r="1464" spans="1:11">
      <c r="A1464" s="8">
        <v>44939</v>
      </c>
      <c r="B1464" t="s">
        <v>23</v>
      </c>
      <c r="C1464">
        <v>1</v>
      </c>
      <c r="D1464" s="3">
        <v>1.65</v>
      </c>
      <c r="E1464" s="3">
        <f t="shared" si="39"/>
        <v>1.65</v>
      </c>
      <c r="F1464" s="2" t="s">
        <v>285</v>
      </c>
      <c r="G1464" t="s">
        <v>522</v>
      </c>
      <c r="H1464" t="s">
        <v>23</v>
      </c>
      <c r="I1464" s="2" t="str">
        <f>_xlfn.XLOOKUP(H1464,'Reference table'!$A$2:$A$87,'Reference table'!$B$2:$B$87)</f>
        <v>Transportation</v>
      </c>
      <c r="J1464" t="s">
        <v>24</v>
      </c>
    </row>
    <row r="1465" spans="1:11">
      <c r="A1465" s="8">
        <v>44939</v>
      </c>
      <c r="B1465" t="s">
        <v>23</v>
      </c>
      <c r="C1465">
        <v>1</v>
      </c>
      <c r="D1465" s="3">
        <v>1.65</v>
      </c>
      <c r="E1465" s="3">
        <f t="shared" si="39"/>
        <v>1.65</v>
      </c>
      <c r="F1465" s="2" t="s">
        <v>285</v>
      </c>
      <c r="G1465" t="s">
        <v>522</v>
      </c>
      <c r="H1465" t="s">
        <v>23</v>
      </c>
      <c r="I1465" s="2" t="str">
        <f>_xlfn.XLOOKUP(H1465,'Reference table'!$A$2:$A$87,'Reference table'!$B$2:$B$87)</f>
        <v>Transportation</v>
      </c>
      <c r="J1465" t="s">
        <v>24</v>
      </c>
    </row>
    <row r="1466" spans="1:11">
      <c r="A1466" s="8">
        <v>44940</v>
      </c>
      <c r="B1466" t="s">
        <v>23</v>
      </c>
      <c r="C1466">
        <v>2</v>
      </c>
      <c r="D1466" s="3">
        <v>1.65</v>
      </c>
      <c r="E1466" s="3">
        <f t="shared" si="39"/>
        <v>3.3</v>
      </c>
      <c r="F1466" s="2" t="s">
        <v>285</v>
      </c>
      <c r="G1466" t="s">
        <v>522</v>
      </c>
      <c r="H1466" t="s">
        <v>23</v>
      </c>
      <c r="I1466" s="2" t="str">
        <f>_xlfn.XLOOKUP(H1466,'Reference table'!$A$2:$A$87,'Reference table'!$B$2:$B$87)</f>
        <v>Transportation</v>
      </c>
      <c r="J1466" t="s">
        <v>24</v>
      </c>
    </row>
    <row r="1467" spans="1:11">
      <c r="A1467" s="8">
        <v>44940</v>
      </c>
      <c r="B1467" t="s">
        <v>23</v>
      </c>
      <c r="C1467">
        <v>1</v>
      </c>
      <c r="D1467" s="3">
        <v>1.65</v>
      </c>
      <c r="E1467" s="3">
        <f t="shared" si="39"/>
        <v>1.65</v>
      </c>
      <c r="F1467" s="2" t="s">
        <v>285</v>
      </c>
      <c r="G1467" t="s">
        <v>522</v>
      </c>
      <c r="H1467" t="s">
        <v>23</v>
      </c>
      <c r="I1467" s="2" t="str">
        <f>_xlfn.XLOOKUP(H1467,'Reference table'!$A$2:$A$87,'Reference table'!$B$2:$B$87)</f>
        <v>Transportation</v>
      </c>
      <c r="J1467" t="s">
        <v>25</v>
      </c>
    </row>
    <row r="1468" spans="1:11">
      <c r="A1468" s="8">
        <v>44940</v>
      </c>
      <c r="B1468" t="s">
        <v>67</v>
      </c>
      <c r="C1468">
        <v>2</v>
      </c>
      <c r="D1468" s="3">
        <v>2.0499999999999998</v>
      </c>
      <c r="E1468" s="3">
        <f t="shared" si="39"/>
        <v>4.0999999999999996</v>
      </c>
      <c r="F1468" s="2" t="s">
        <v>285</v>
      </c>
      <c r="G1468" t="s">
        <v>522</v>
      </c>
      <c r="H1468" t="s">
        <v>67</v>
      </c>
      <c r="I1468" s="2" t="str">
        <f>_xlfn.XLOOKUP(H1468,'Reference table'!$A$2:$A$87,'Reference table'!$B$2:$B$87)</f>
        <v>Transportation</v>
      </c>
      <c r="J1468" t="s">
        <v>25</v>
      </c>
    </row>
    <row r="1469" spans="1:11">
      <c r="A1469" s="8">
        <v>44940</v>
      </c>
      <c r="B1469" t="s">
        <v>1085</v>
      </c>
      <c r="C1469">
        <v>1</v>
      </c>
      <c r="D1469" s="3">
        <v>12.48</v>
      </c>
      <c r="E1469" s="3">
        <f t="shared" si="39"/>
        <v>12.48</v>
      </c>
      <c r="F1469" s="2" t="s">
        <v>162</v>
      </c>
      <c r="G1469" t="s">
        <v>496</v>
      </c>
      <c r="H1469" t="s">
        <v>113</v>
      </c>
      <c r="I1469" s="2" t="str">
        <f>_xlfn.XLOOKUP(H1469,'Reference table'!$A$2:$A$87,'Reference table'!$B$2:$B$87)</f>
        <v>Dinning</v>
      </c>
      <c r="J1469" t="s">
        <v>24</v>
      </c>
    </row>
    <row r="1470" spans="1:11">
      <c r="A1470" s="8">
        <v>44940</v>
      </c>
      <c r="B1470" t="s">
        <v>425</v>
      </c>
      <c r="C1470">
        <v>1</v>
      </c>
      <c r="D1470" s="3">
        <v>9.7799999999999994</v>
      </c>
      <c r="E1470" s="3">
        <f t="shared" si="39"/>
        <v>9.7799999999999994</v>
      </c>
      <c r="F1470" s="2" t="s">
        <v>162</v>
      </c>
      <c r="G1470" t="s">
        <v>496</v>
      </c>
      <c r="H1470" t="s">
        <v>113</v>
      </c>
      <c r="I1470" s="2" t="str">
        <f>_xlfn.XLOOKUP(H1470,'Reference table'!$A$2:$A$87,'Reference table'!$B$2:$B$87)</f>
        <v>Dinning</v>
      </c>
      <c r="J1470" t="s">
        <v>24</v>
      </c>
    </row>
    <row r="1471" spans="1:11">
      <c r="A1471" s="8">
        <v>44941</v>
      </c>
      <c r="B1471" t="s">
        <v>67</v>
      </c>
      <c r="C1471">
        <v>2</v>
      </c>
      <c r="D1471" s="3">
        <v>2.2999999999999998</v>
      </c>
      <c r="E1471" s="3">
        <f t="shared" si="39"/>
        <v>4.5999999999999996</v>
      </c>
      <c r="F1471" s="2" t="s">
        <v>285</v>
      </c>
      <c r="G1471" t="s">
        <v>522</v>
      </c>
      <c r="H1471" t="s">
        <v>67</v>
      </c>
      <c r="I1471" s="2" t="str">
        <f>_xlfn.XLOOKUP(H1471,'Reference table'!$A$2:$A$87,'Reference table'!$B$2:$B$87)</f>
        <v>Transportation</v>
      </c>
      <c r="J1471" t="s">
        <v>24</v>
      </c>
    </row>
    <row r="1472" spans="1:11">
      <c r="A1472" s="8">
        <v>44941</v>
      </c>
      <c r="B1472" t="s">
        <v>67</v>
      </c>
      <c r="C1472">
        <v>2</v>
      </c>
      <c r="D1472" s="3">
        <v>2.2999999999999998</v>
      </c>
      <c r="E1472" s="3">
        <f t="shared" si="39"/>
        <v>4.5999999999999996</v>
      </c>
      <c r="F1472" s="2" t="s">
        <v>285</v>
      </c>
      <c r="G1472" t="s">
        <v>522</v>
      </c>
      <c r="H1472" t="s">
        <v>67</v>
      </c>
      <c r="I1472" s="2" t="str">
        <f>_xlfn.XLOOKUP(H1472,'Reference table'!$A$2:$A$87,'Reference table'!$B$2:$B$87)</f>
        <v>Transportation</v>
      </c>
      <c r="J1472" t="s">
        <v>25</v>
      </c>
    </row>
    <row r="1473" spans="1:10">
      <c r="A1473" s="8">
        <v>44941</v>
      </c>
      <c r="B1473" t="s">
        <v>883</v>
      </c>
      <c r="C1473">
        <v>1</v>
      </c>
      <c r="D1473" s="3">
        <v>10</v>
      </c>
      <c r="E1473" s="3">
        <f t="shared" si="39"/>
        <v>10</v>
      </c>
      <c r="F1473" s="2" t="s">
        <v>162</v>
      </c>
      <c r="G1473" t="s">
        <v>38</v>
      </c>
      <c r="H1473" t="s">
        <v>903</v>
      </c>
      <c r="I1473" s="2" t="str">
        <f>_xlfn.XLOOKUP(H1473,'Reference table'!$A$2:$A$87,'Reference table'!$B$2:$B$87)</f>
        <v>Others</v>
      </c>
      <c r="J1473" t="s">
        <v>25</v>
      </c>
    </row>
    <row r="1474" spans="1:10">
      <c r="A1474" s="8">
        <v>44941</v>
      </c>
      <c r="B1474" t="s">
        <v>1086</v>
      </c>
      <c r="C1474">
        <v>1</v>
      </c>
      <c r="D1474" s="3">
        <v>1.6</v>
      </c>
      <c r="E1474" s="3">
        <f t="shared" si="39"/>
        <v>1.6</v>
      </c>
      <c r="F1474" s="2" t="s">
        <v>162</v>
      </c>
      <c r="G1474" t="s">
        <v>844</v>
      </c>
      <c r="H1474" t="s">
        <v>50</v>
      </c>
      <c r="I1474" s="2" t="str">
        <f>_xlfn.XLOOKUP(H1474,'Reference table'!$A$2:$A$87,'Reference table'!$B$2:$B$87)</f>
        <v>Grocery</v>
      </c>
      <c r="J1474" t="s">
        <v>24</v>
      </c>
    </row>
    <row r="1475" spans="1:10">
      <c r="A1475" s="8">
        <v>44941</v>
      </c>
      <c r="B1475" t="s">
        <v>1087</v>
      </c>
      <c r="C1475">
        <v>1</v>
      </c>
      <c r="D1475" s="3">
        <v>3.5</v>
      </c>
      <c r="E1475" s="3">
        <f t="shared" si="39"/>
        <v>3.5</v>
      </c>
      <c r="F1475" s="2" t="s">
        <v>162</v>
      </c>
      <c r="G1475" t="s">
        <v>844</v>
      </c>
      <c r="H1475" t="s">
        <v>53</v>
      </c>
      <c r="I1475" s="2" t="str">
        <f>_xlfn.XLOOKUP(H1475,'Reference table'!$A$2:$A$87,'Reference table'!$B$2:$B$87)</f>
        <v>Grocery</v>
      </c>
      <c r="J1475" t="s">
        <v>24</v>
      </c>
    </row>
    <row r="1476" spans="1:10">
      <c r="A1476" s="8">
        <v>44941</v>
      </c>
      <c r="B1476" t="s">
        <v>1088</v>
      </c>
      <c r="C1476">
        <v>1</v>
      </c>
      <c r="D1476" s="3">
        <v>2</v>
      </c>
      <c r="E1476" s="3">
        <f t="shared" si="39"/>
        <v>2</v>
      </c>
      <c r="F1476" s="2" t="s">
        <v>162</v>
      </c>
      <c r="G1476" t="s">
        <v>844</v>
      </c>
      <c r="H1476" t="s">
        <v>53</v>
      </c>
      <c r="I1476" s="2" t="str">
        <f>_xlfn.XLOOKUP(H1476,'Reference table'!$A$2:$A$87,'Reference table'!$B$2:$B$87)</f>
        <v>Grocery</v>
      </c>
      <c r="J1476" t="s">
        <v>24</v>
      </c>
    </row>
    <row r="1477" spans="1:10">
      <c r="A1477" s="8">
        <v>44941</v>
      </c>
      <c r="B1477" t="s">
        <v>1089</v>
      </c>
      <c r="C1477">
        <v>1</v>
      </c>
      <c r="D1477" s="3">
        <v>1.1000000000000001</v>
      </c>
      <c r="E1477" s="3">
        <f t="shared" si="39"/>
        <v>1.1000000000000001</v>
      </c>
      <c r="F1477" s="2" t="s">
        <v>162</v>
      </c>
      <c r="G1477" t="s">
        <v>844</v>
      </c>
      <c r="H1477" t="s">
        <v>281</v>
      </c>
      <c r="I1477" s="2" t="str">
        <f>_xlfn.XLOOKUP(H1477,'Reference table'!$A$2:$A$87,'Reference table'!$B$2:$B$87)</f>
        <v>Personal Care</v>
      </c>
      <c r="J1477" t="s">
        <v>24</v>
      </c>
    </row>
    <row r="1478" spans="1:10">
      <c r="A1478" s="8">
        <v>44941</v>
      </c>
      <c r="B1478" t="s">
        <v>425</v>
      </c>
      <c r="C1478">
        <v>1</v>
      </c>
      <c r="D1478" s="3">
        <v>34</v>
      </c>
      <c r="E1478" s="3">
        <f t="shared" si="39"/>
        <v>34</v>
      </c>
      <c r="F1478" s="2" t="s">
        <v>162</v>
      </c>
      <c r="G1478" t="s">
        <v>1090</v>
      </c>
      <c r="H1478" t="s">
        <v>512</v>
      </c>
      <c r="I1478" s="2" t="str">
        <f>_xlfn.XLOOKUP(H1478,'Reference table'!$A$2:$A$87,'Reference table'!$B$2:$B$87)</f>
        <v>Dinning</v>
      </c>
      <c r="J1478" t="s">
        <v>24</v>
      </c>
    </row>
    <row r="1479" spans="1:10">
      <c r="A1479" s="8">
        <v>44941</v>
      </c>
      <c r="B1479" t="s">
        <v>1234</v>
      </c>
      <c r="C1479">
        <v>1</v>
      </c>
      <c r="D1479" s="3">
        <v>24</v>
      </c>
      <c r="E1479" s="3">
        <f t="shared" si="39"/>
        <v>24</v>
      </c>
      <c r="F1479" s="2" t="s">
        <v>162</v>
      </c>
      <c r="G1479" t="s">
        <v>1235</v>
      </c>
      <c r="H1479" t="s">
        <v>627</v>
      </c>
      <c r="I1479" s="2" t="str">
        <f>_xlfn.XLOOKUP(H1479,'Reference table'!$A$2:$A$87,'Reference table'!$B$2:$B$87)</f>
        <v>Others</v>
      </c>
      <c r="J1479" t="s">
        <v>25</v>
      </c>
    </row>
    <row r="1480" spans="1:10">
      <c r="A1480" s="8">
        <v>44941</v>
      </c>
      <c r="B1480" t="s">
        <v>1091</v>
      </c>
      <c r="C1480">
        <v>1</v>
      </c>
      <c r="D1480" s="3">
        <v>9.86</v>
      </c>
      <c r="E1480" s="3">
        <f t="shared" si="39"/>
        <v>9.86</v>
      </c>
      <c r="F1480" s="2" t="s">
        <v>162</v>
      </c>
      <c r="G1480" t="s">
        <v>38</v>
      </c>
      <c r="H1480" t="s">
        <v>903</v>
      </c>
      <c r="I1480" s="2" t="str">
        <f>_xlfn.XLOOKUP(H1480,'Reference table'!$A$2:$A$87,'Reference table'!$B$2:$B$87)</f>
        <v>Others</v>
      </c>
      <c r="J1480" t="s">
        <v>25</v>
      </c>
    </row>
    <row r="1481" spans="1:10">
      <c r="A1481" s="8">
        <v>44942</v>
      </c>
      <c r="B1481" t="s">
        <v>23</v>
      </c>
      <c r="C1481">
        <v>2</v>
      </c>
      <c r="D1481" s="3">
        <v>1.65</v>
      </c>
      <c r="E1481" s="3">
        <f t="shared" si="39"/>
        <v>3.3</v>
      </c>
      <c r="F1481" s="2" t="s">
        <v>285</v>
      </c>
      <c r="G1481" t="s">
        <v>522</v>
      </c>
      <c r="H1481" t="s">
        <v>23</v>
      </c>
      <c r="I1481" s="2" t="str">
        <f>_xlfn.XLOOKUP(H1481,'Reference table'!$A$2:$A$87,'Reference table'!$B$2:$B$87)</f>
        <v>Transportation</v>
      </c>
      <c r="J1481" t="s">
        <v>24</v>
      </c>
    </row>
    <row r="1482" spans="1:10">
      <c r="A1482" s="8">
        <v>44942</v>
      </c>
      <c r="B1482" t="s">
        <v>1062</v>
      </c>
      <c r="C1482">
        <v>2</v>
      </c>
      <c r="D1482" s="3">
        <v>1.8</v>
      </c>
      <c r="E1482" s="3">
        <f t="shared" si="39"/>
        <v>3.6</v>
      </c>
      <c r="F1482" s="2" t="s">
        <v>285</v>
      </c>
      <c r="G1482" t="s">
        <v>522</v>
      </c>
      <c r="H1482" t="s">
        <v>1062</v>
      </c>
      <c r="I1482" s="2" t="str">
        <f>_xlfn.XLOOKUP(H1482,'Reference table'!$A$2:$A$87,'Reference table'!$B$2:$B$87)</f>
        <v>Transportation</v>
      </c>
      <c r="J1482" t="s">
        <v>24</v>
      </c>
    </row>
    <row r="1483" spans="1:10">
      <c r="A1483" s="8">
        <v>44942</v>
      </c>
      <c r="B1483" t="s">
        <v>1092</v>
      </c>
      <c r="C1483">
        <v>1</v>
      </c>
      <c r="D1483" s="3">
        <v>2.8</v>
      </c>
      <c r="E1483" s="3">
        <f t="shared" si="39"/>
        <v>2.8</v>
      </c>
      <c r="F1483" s="2" t="s">
        <v>162</v>
      </c>
      <c r="G1483" t="s">
        <v>844</v>
      </c>
      <c r="H1483" t="s">
        <v>790</v>
      </c>
      <c r="I1483" s="2" t="str">
        <f>_xlfn.XLOOKUP(H1483,'Reference table'!$A$2:$A$87,'Reference table'!$B$2:$B$87)</f>
        <v>Grocery</v>
      </c>
      <c r="J1483" t="s">
        <v>24</v>
      </c>
    </row>
    <row r="1484" spans="1:10">
      <c r="A1484" s="8">
        <v>44942</v>
      </c>
      <c r="B1484" t="s">
        <v>783</v>
      </c>
      <c r="C1484">
        <v>1</v>
      </c>
      <c r="D1484" s="3">
        <v>1.4</v>
      </c>
      <c r="E1484" s="3">
        <f t="shared" si="39"/>
        <v>1.4</v>
      </c>
      <c r="F1484" s="2" t="s">
        <v>162</v>
      </c>
      <c r="G1484" t="s">
        <v>36</v>
      </c>
      <c r="H1484" t="s">
        <v>45</v>
      </c>
      <c r="I1484" s="2" t="str">
        <f>_xlfn.XLOOKUP(H1484,'Reference table'!$A$2:$A$87,'Reference table'!$B$2:$B$87)</f>
        <v>Grocery</v>
      </c>
      <c r="J1484" t="s">
        <v>25</v>
      </c>
    </row>
    <row r="1485" spans="1:10">
      <c r="A1485" s="8">
        <v>44942</v>
      </c>
      <c r="B1485" t="s">
        <v>1093</v>
      </c>
      <c r="C1485">
        <v>1</v>
      </c>
      <c r="D1485" s="3">
        <v>0.85</v>
      </c>
      <c r="E1485" s="3">
        <f t="shared" si="39"/>
        <v>0.85</v>
      </c>
      <c r="F1485" s="2" t="s">
        <v>162</v>
      </c>
      <c r="G1485" t="s">
        <v>36</v>
      </c>
      <c r="H1485" t="s">
        <v>790</v>
      </c>
      <c r="I1485" s="2" t="str">
        <f>_xlfn.XLOOKUP(H1485,'Reference table'!$A$2:$A$87,'Reference table'!$B$2:$B$87)</f>
        <v>Grocery</v>
      </c>
      <c r="J1485" t="s">
        <v>25</v>
      </c>
    </row>
    <row r="1486" spans="1:10">
      <c r="A1486" s="8">
        <v>44942</v>
      </c>
      <c r="B1486" t="s">
        <v>82</v>
      </c>
      <c r="C1486">
        <v>1</v>
      </c>
      <c r="D1486" s="3">
        <v>0.65</v>
      </c>
      <c r="E1486" s="3">
        <f t="shared" si="39"/>
        <v>0.65</v>
      </c>
      <c r="F1486" s="2" t="s">
        <v>162</v>
      </c>
      <c r="G1486" t="s">
        <v>36</v>
      </c>
      <c r="H1486" t="s">
        <v>51</v>
      </c>
      <c r="I1486" s="2" t="str">
        <f>_xlfn.XLOOKUP(H1486,'Reference table'!$A$2:$A$87,'Reference table'!$B$2:$B$87)</f>
        <v>Grocery</v>
      </c>
      <c r="J1486" t="s">
        <v>25</v>
      </c>
    </row>
    <row r="1487" spans="1:10">
      <c r="A1487" s="8">
        <v>44942</v>
      </c>
      <c r="B1487" t="s">
        <v>1094</v>
      </c>
      <c r="C1487">
        <v>1</v>
      </c>
      <c r="D1487" s="3">
        <v>0.76</v>
      </c>
      <c r="E1487" s="3">
        <f t="shared" si="39"/>
        <v>0.76</v>
      </c>
      <c r="F1487" s="2" t="s">
        <v>162</v>
      </c>
      <c r="G1487" t="s">
        <v>36</v>
      </c>
      <c r="H1487" t="s">
        <v>51</v>
      </c>
      <c r="I1487" s="2" t="str">
        <f>_xlfn.XLOOKUP(H1487,'Reference table'!$A$2:$A$87,'Reference table'!$B$2:$B$87)</f>
        <v>Grocery</v>
      </c>
      <c r="J1487" t="s">
        <v>25</v>
      </c>
    </row>
    <row r="1488" spans="1:10">
      <c r="A1488" s="8">
        <v>44942</v>
      </c>
      <c r="B1488" t="s">
        <v>365</v>
      </c>
      <c r="C1488">
        <v>1</v>
      </c>
      <c r="D1488" s="3">
        <v>0.85</v>
      </c>
      <c r="E1488" s="3">
        <f t="shared" si="39"/>
        <v>0.85</v>
      </c>
      <c r="F1488" s="2" t="s">
        <v>162</v>
      </c>
      <c r="G1488" t="s">
        <v>36</v>
      </c>
      <c r="H1488" t="s">
        <v>216</v>
      </c>
      <c r="I1488" s="2" t="str">
        <f>_xlfn.XLOOKUP(H1488,'Reference table'!$A$2:$A$87,'Reference table'!$B$2:$B$87)</f>
        <v>Grocery</v>
      </c>
      <c r="J1488" t="s">
        <v>25</v>
      </c>
    </row>
    <row r="1489" spans="1:11">
      <c r="A1489" s="8">
        <v>44942</v>
      </c>
      <c r="B1489" t="s">
        <v>973</v>
      </c>
      <c r="C1489">
        <v>1</v>
      </c>
      <c r="D1489" s="3">
        <v>0.59</v>
      </c>
      <c r="E1489" s="3">
        <f t="shared" si="39"/>
        <v>0.59</v>
      </c>
      <c r="F1489" s="2" t="s">
        <v>162</v>
      </c>
      <c r="G1489" t="s">
        <v>36</v>
      </c>
      <c r="H1489" t="s">
        <v>51</v>
      </c>
      <c r="I1489" s="2" t="str">
        <f>_xlfn.XLOOKUP(H1489,'Reference table'!$A$2:$A$87,'Reference table'!$B$2:$B$87)</f>
        <v>Grocery</v>
      </c>
      <c r="J1489" t="s">
        <v>25</v>
      </c>
    </row>
    <row r="1490" spans="1:11">
      <c r="A1490" s="8">
        <v>44942</v>
      </c>
      <c r="B1490" t="s">
        <v>86</v>
      </c>
      <c r="C1490">
        <v>3</v>
      </c>
      <c r="D1490" s="3">
        <v>0.5</v>
      </c>
      <c r="E1490" s="3">
        <f t="shared" si="39"/>
        <v>1.5</v>
      </c>
      <c r="F1490" s="2" t="s">
        <v>162</v>
      </c>
      <c r="G1490" t="s">
        <v>36</v>
      </c>
      <c r="H1490" t="s">
        <v>53</v>
      </c>
      <c r="I1490" s="2" t="str">
        <f>_xlfn.XLOOKUP(H1490,'Reference table'!$A$2:$A$87,'Reference table'!$B$2:$B$87)</f>
        <v>Grocery</v>
      </c>
      <c r="J1490" t="s">
        <v>25</v>
      </c>
    </row>
    <row r="1491" spans="1:11">
      <c r="A1491" s="8">
        <v>44942</v>
      </c>
      <c r="B1491" t="s">
        <v>1095</v>
      </c>
      <c r="C1491">
        <v>1</v>
      </c>
      <c r="D1491" s="3">
        <v>1.75</v>
      </c>
      <c r="E1491" s="3">
        <f t="shared" si="39"/>
        <v>1.75</v>
      </c>
      <c r="F1491" s="2" t="s">
        <v>162</v>
      </c>
      <c r="G1491" t="s">
        <v>36</v>
      </c>
      <c r="H1491" t="s">
        <v>52</v>
      </c>
      <c r="I1491" s="2" t="str">
        <f>_xlfn.XLOOKUP(H1491,'Reference table'!$A$2:$A$87,'Reference table'!$B$2:$B$87)</f>
        <v>Grocery</v>
      </c>
      <c r="J1491" t="s">
        <v>25</v>
      </c>
    </row>
    <row r="1492" spans="1:11">
      <c r="A1492" s="8">
        <v>44942</v>
      </c>
      <c r="B1492" t="s">
        <v>1008</v>
      </c>
      <c r="C1492">
        <v>1</v>
      </c>
      <c r="D1492" s="3">
        <v>1.0900000000000001</v>
      </c>
      <c r="E1492" s="3">
        <f t="shared" si="39"/>
        <v>1.0900000000000001</v>
      </c>
      <c r="F1492" s="2" t="s">
        <v>162</v>
      </c>
      <c r="G1492" t="s">
        <v>36</v>
      </c>
      <c r="H1492" t="s">
        <v>216</v>
      </c>
      <c r="I1492" s="2" t="str">
        <f>_xlfn.XLOOKUP(H1492,'Reference table'!$A$2:$A$87,'Reference table'!$B$2:$B$87)</f>
        <v>Grocery</v>
      </c>
      <c r="J1492" t="s">
        <v>25</v>
      </c>
      <c r="K1492" s="3">
        <f>SUM(E1484:E1492)</f>
        <v>9.44</v>
      </c>
    </row>
    <row r="1493" spans="1:11">
      <c r="A1493" s="8">
        <v>44942</v>
      </c>
      <c r="B1493" t="s">
        <v>340</v>
      </c>
      <c r="C1493">
        <v>1</v>
      </c>
      <c r="D1493" s="3">
        <v>35</v>
      </c>
      <c r="E1493" s="3">
        <f t="shared" si="39"/>
        <v>35</v>
      </c>
      <c r="F1493" s="2" t="s">
        <v>162</v>
      </c>
      <c r="G1493" t="s">
        <v>1203</v>
      </c>
      <c r="H1493" t="s">
        <v>340</v>
      </c>
      <c r="I1493" s="2" t="str">
        <f>_xlfn.XLOOKUP(H1493,'Reference table'!$A$2:$A$87,'Reference table'!$B$2:$B$87)</f>
        <v>Utility</v>
      </c>
      <c r="J1493" t="s">
        <v>25</v>
      </c>
    </row>
    <row r="1494" spans="1:11">
      <c r="A1494" s="8">
        <v>44943</v>
      </c>
      <c r="B1494" t="s">
        <v>23</v>
      </c>
      <c r="C1494">
        <v>2</v>
      </c>
      <c r="D1494" s="3">
        <v>1.65</v>
      </c>
      <c r="E1494" s="3">
        <f t="shared" si="39"/>
        <v>3.3</v>
      </c>
      <c r="F1494" s="2" t="s">
        <v>285</v>
      </c>
      <c r="G1494" t="s">
        <v>522</v>
      </c>
      <c r="H1494" t="s">
        <v>23</v>
      </c>
      <c r="I1494" s="2" t="str">
        <f>_xlfn.XLOOKUP(H1494,'Reference table'!$A$2:$A$87,'Reference table'!$B$2:$B$87)</f>
        <v>Transportation</v>
      </c>
      <c r="J1494" t="s">
        <v>24</v>
      </c>
    </row>
    <row r="1495" spans="1:11">
      <c r="A1495" s="8">
        <v>44943</v>
      </c>
      <c r="B1495" t="s">
        <v>1062</v>
      </c>
      <c r="C1495">
        <v>2</v>
      </c>
      <c r="D1495" s="3">
        <v>1.8</v>
      </c>
      <c r="E1495" s="3">
        <f t="shared" si="39"/>
        <v>3.6</v>
      </c>
      <c r="F1495" s="2" t="s">
        <v>285</v>
      </c>
      <c r="G1495" t="s">
        <v>522</v>
      </c>
      <c r="H1495" t="s">
        <v>1062</v>
      </c>
      <c r="I1495" s="2" t="str">
        <f>_xlfn.XLOOKUP(H1495,'Reference table'!$A$2:$A$87,'Reference table'!$B$2:$B$87)</f>
        <v>Transportation</v>
      </c>
      <c r="J1495" t="s">
        <v>24</v>
      </c>
    </row>
    <row r="1496" spans="1:11">
      <c r="A1496" s="8">
        <v>44943</v>
      </c>
      <c r="B1496" t="s">
        <v>1092</v>
      </c>
      <c r="C1496">
        <v>1</v>
      </c>
      <c r="D1496" s="3">
        <v>2.8</v>
      </c>
      <c r="E1496" s="3">
        <f t="shared" si="39"/>
        <v>2.8</v>
      </c>
      <c r="F1496" s="2" t="s">
        <v>162</v>
      </c>
      <c r="G1496" t="s">
        <v>844</v>
      </c>
      <c r="H1496" t="s">
        <v>790</v>
      </c>
      <c r="I1496" s="2" t="str">
        <f>_xlfn.XLOOKUP(H1496,'Reference table'!$A$2:$A$87,'Reference table'!$B$2:$B$87)</f>
        <v>Grocery</v>
      </c>
      <c r="J1496" t="s">
        <v>24</v>
      </c>
    </row>
    <row r="1497" spans="1:11">
      <c r="A1497" s="8">
        <v>44943</v>
      </c>
      <c r="B1497" t="s">
        <v>67</v>
      </c>
      <c r="C1497">
        <v>2</v>
      </c>
      <c r="D1497" s="3">
        <v>5</v>
      </c>
      <c r="E1497" s="3">
        <f t="shared" si="39"/>
        <v>10</v>
      </c>
      <c r="F1497" s="2" t="s">
        <v>285</v>
      </c>
      <c r="G1497" t="s">
        <v>522</v>
      </c>
      <c r="H1497" t="s">
        <v>67</v>
      </c>
      <c r="I1497" s="2" t="str">
        <f>_xlfn.XLOOKUP(H1497,'Reference table'!$A$2:$A$87,'Reference table'!$B$2:$B$87)</f>
        <v>Transportation</v>
      </c>
      <c r="J1497" t="s">
        <v>25</v>
      </c>
    </row>
    <row r="1498" spans="1:11">
      <c r="A1498" s="8">
        <v>44943</v>
      </c>
      <c r="B1498" t="s">
        <v>550</v>
      </c>
      <c r="C1498">
        <v>2</v>
      </c>
      <c r="D1498" s="3">
        <v>1.75</v>
      </c>
      <c r="E1498" s="3">
        <f t="shared" si="39"/>
        <v>3.5</v>
      </c>
      <c r="F1498" s="2" t="s">
        <v>162</v>
      </c>
      <c r="G1498" t="s">
        <v>164</v>
      </c>
      <c r="H1498" t="s">
        <v>53</v>
      </c>
      <c r="I1498" s="2" t="str">
        <f>_xlfn.XLOOKUP(H1498,'Reference table'!$A$2:$A$87,'Reference table'!$B$2:$B$87)</f>
        <v>Grocery</v>
      </c>
      <c r="J1498" t="s">
        <v>25</v>
      </c>
    </row>
    <row r="1499" spans="1:11">
      <c r="A1499" s="8">
        <v>44943</v>
      </c>
      <c r="B1499" t="s">
        <v>1097</v>
      </c>
      <c r="C1499">
        <v>1</v>
      </c>
      <c r="D1499" s="3">
        <v>2.6</v>
      </c>
      <c r="E1499" s="3">
        <f t="shared" si="39"/>
        <v>2.6</v>
      </c>
      <c r="F1499" s="2" t="s">
        <v>162</v>
      </c>
      <c r="G1499" t="s">
        <v>164</v>
      </c>
      <c r="H1499" t="s">
        <v>50</v>
      </c>
      <c r="I1499" s="2" t="str">
        <f>_xlfn.XLOOKUP(H1499,'Reference table'!$A$2:$A$87,'Reference table'!$B$2:$B$87)</f>
        <v>Grocery</v>
      </c>
      <c r="J1499" t="s">
        <v>25</v>
      </c>
    </row>
    <row r="1500" spans="1:11">
      <c r="A1500" s="8">
        <v>44944</v>
      </c>
      <c r="B1500" t="s">
        <v>23</v>
      </c>
      <c r="C1500">
        <v>1</v>
      </c>
      <c r="D1500" s="3">
        <v>1.65</v>
      </c>
      <c r="E1500" s="3">
        <f t="shared" si="39"/>
        <v>1.65</v>
      </c>
      <c r="F1500" s="2" t="s">
        <v>285</v>
      </c>
      <c r="G1500" t="s">
        <v>522</v>
      </c>
      <c r="H1500" t="s">
        <v>23</v>
      </c>
      <c r="I1500" s="2" t="str">
        <f>_xlfn.XLOOKUP(H1500,'Reference table'!$A$2:$A$87,'Reference table'!$B$2:$B$87)</f>
        <v>Transportation</v>
      </c>
      <c r="J1500" t="s">
        <v>24</v>
      </c>
    </row>
    <row r="1501" spans="1:11">
      <c r="A1501" s="8">
        <v>44944</v>
      </c>
      <c r="B1501" t="s">
        <v>1062</v>
      </c>
      <c r="C1501">
        <v>2</v>
      </c>
      <c r="D1501" s="3">
        <v>1.8</v>
      </c>
      <c r="E1501" s="3">
        <f t="shared" si="39"/>
        <v>3.6</v>
      </c>
      <c r="F1501" s="2" t="s">
        <v>285</v>
      </c>
      <c r="G1501" t="s">
        <v>522</v>
      </c>
      <c r="H1501" t="s">
        <v>1062</v>
      </c>
      <c r="I1501" s="2" t="str">
        <f>_xlfn.XLOOKUP(H1501,'Reference table'!$A$2:$A$87,'Reference table'!$B$2:$B$87)</f>
        <v>Transportation</v>
      </c>
      <c r="J1501" t="s">
        <v>24</v>
      </c>
    </row>
    <row r="1502" spans="1:11">
      <c r="A1502" s="8">
        <v>44944</v>
      </c>
      <c r="B1502" t="s">
        <v>67</v>
      </c>
      <c r="C1502">
        <v>2</v>
      </c>
      <c r="D1502" s="3">
        <v>5</v>
      </c>
      <c r="E1502" s="3">
        <f t="shared" si="39"/>
        <v>10</v>
      </c>
      <c r="F1502" s="2" t="s">
        <v>285</v>
      </c>
      <c r="G1502" t="s">
        <v>522</v>
      </c>
      <c r="H1502" t="s">
        <v>67</v>
      </c>
      <c r="I1502" s="2" t="str">
        <f>_xlfn.XLOOKUP(H1502,'Reference table'!$A$2:$A$87,'Reference table'!$B$2:$B$87)</f>
        <v>Transportation</v>
      </c>
      <c r="J1502" t="s">
        <v>25</v>
      </c>
    </row>
    <row r="1503" spans="1:11">
      <c r="A1503" s="8">
        <v>44944</v>
      </c>
      <c r="B1503" t="s">
        <v>436</v>
      </c>
      <c r="C1503">
        <v>1</v>
      </c>
      <c r="D1503" s="3">
        <v>25.8</v>
      </c>
      <c r="E1503" s="3">
        <f t="shared" si="39"/>
        <v>25.8</v>
      </c>
      <c r="F1503" s="2" t="s">
        <v>162</v>
      </c>
      <c r="G1503" t="s">
        <v>1096</v>
      </c>
      <c r="H1503" t="s">
        <v>505</v>
      </c>
      <c r="I1503" s="2" t="str">
        <f>_xlfn.XLOOKUP(H1503,'Reference table'!$A$2:$A$87,'Reference table'!$B$2:$B$87)</f>
        <v>Dinning</v>
      </c>
      <c r="J1503" t="s">
        <v>24</v>
      </c>
    </row>
    <row r="1504" spans="1:11">
      <c r="A1504" s="8">
        <v>44944</v>
      </c>
      <c r="B1504" t="s">
        <v>909</v>
      </c>
      <c r="C1504">
        <v>2</v>
      </c>
      <c r="D1504" s="3">
        <v>0</v>
      </c>
      <c r="E1504" s="3">
        <f t="shared" si="39"/>
        <v>0</v>
      </c>
      <c r="F1504" s="2" t="s">
        <v>162</v>
      </c>
      <c r="G1504" t="s">
        <v>489</v>
      </c>
      <c r="H1504" t="s">
        <v>531</v>
      </c>
      <c r="I1504" s="2" t="str">
        <f>_xlfn.XLOOKUP(H1504,'Reference table'!$A$2:$A$87,'Reference table'!$B$2:$B$87)</f>
        <v>Others</v>
      </c>
      <c r="J1504" t="s">
        <v>25</v>
      </c>
    </row>
    <row r="1505" spans="1:10">
      <c r="A1505" s="8">
        <v>44944</v>
      </c>
      <c r="B1505" t="s">
        <v>67</v>
      </c>
      <c r="C1505">
        <v>1</v>
      </c>
      <c r="D1505" s="3">
        <v>1.1499999999999999</v>
      </c>
      <c r="E1505" s="3">
        <f t="shared" si="39"/>
        <v>1.1499999999999999</v>
      </c>
      <c r="F1505" s="2" t="s">
        <v>285</v>
      </c>
      <c r="G1505" t="s">
        <v>522</v>
      </c>
      <c r="H1505" t="s">
        <v>67</v>
      </c>
      <c r="I1505" s="2" t="str">
        <f>_xlfn.XLOOKUP(H1505,'Reference table'!$A$2:$A$87,'Reference table'!$B$2:$B$87)</f>
        <v>Transportation</v>
      </c>
      <c r="J1505" t="s">
        <v>24</v>
      </c>
    </row>
    <row r="1506" spans="1:10">
      <c r="A1506" s="8">
        <v>44944</v>
      </c>
      <c r="B1506" t="s">
        <v>67</v>
      </c>
      <c r="C1506">
        <v>1</v>
      </c>
      <c r="D1506" s="3">
        <v>1.1499999999999999</v>
      </c>
      <c r="E1506" s="3">
        <f t="shared" si="39"/>
        <v>1.1499999999999999</v>
      </c>
      <c r="F1506" s="2" t="s">
        <v>285</v>
      </c>
      <c r="G1506" t="s">
        <v>522</v>
      </c>
      <c r="H1506" t="s">
        <v>67</v>
      </c>
      <c r="I1506" s="2" t="str">
        <f>_xlfn.XLOOKUP(H1506,'Reference table'!$A$2:$A$87,'Reference table'!$B$2:$B$87)</f>
        <v>Transportation</v>
      </c>
      <c r="J1506" t="s">
        <v>25</v>
      </c>
    </row>
    <row r="1507" spans="1:10">
      <c r="A1507" s="8">
        <v>44944</v>
      </c>
      <c r="B1507" t="s">
        <v>584</v>
      </c>
      <c r="C1507">
        <v>1</v>
      </c>
      <c r="D1507" s="3">
        <v>4.5999999999999996</v>
      </c>
      <c r="E1507" s="3">
        <f t="shared" si="39"/>
        <v>4.5999999999999996</v>
      </c>
      <c r="F1507" s="2" t="s">
        <v>162</v>
      </c>
      <c r="G1507" t="s">
        <v>106</v>
      </c>
      <c r="H1507" t="s">
        <v>115</v>
      </c>
      <c r="I1507" s="2" t="str">
        <f>_xlfn.XLOOKUP(H1507,'Reference table'!$A$2:$A$87,'Reference table'!$B$2:$B$87)</f>
        <v>Grocery</v>
      </c>
      <c r="J1507" t="s">
        <v>24</v>
      </c>
    </row>
    <row r="1508" spans="1:10">
      <c r="A1508" s="8">
        <v>44945</v>
      </c>
      <c r="B1508" t="s">
        <v>23</v>
      </c>
      <c r="C1508">
        <v>2</v>
      </c>
      <c r="D1508" s="3">
        <v>1.65</v>
      </c>
      <c r="E1508" s="3">
        <f t="shared" si="39"/>
        <v>3.3</v>
      </c>
      <c r="F1508" s="2" t="s">
        <v>285</v>
      </c>
      <c r="G1508" t="s">
        <v>522</v>
      </c>
      <c r="H1508" t="s">
        <v>23</v>
      </c>
      <c r="I1508" s="2" t="str">
        <f>_xlfn.XLOOKUP(H1508,'Reference table'!$A$2:$A$87,'Reference table'!$B$2:$B$87)</f>
        <v>Transportation</v>
      </c>
      <c r="J1508" t="s">
        <v>24</v>
      </c>
    </row>
    <row r="1509" spans="1:10">
      <c r="A1509" s="8">
        <v>44945</v>
      </c>
      <c r="B1509" t="s">
        <v>1062</v>
      </c>
      <c r="C1509">
        <v>2</v>
      </c>
      <c r="D1509" s="3">
        <v>1.8</v>
      </c>
      <c r="E1509" s="3">
        <f t="shared" si="39"/>
        <v>3.6</v>
      </c>
      <c r="F1509" s="2" t="s">
        <v>285</v>
      </c>
      <c r="G1509" t="s">
        <v>522</v>
      </c>
      <c r="H1509" t="s">
        <v>1062</v>
      </c>
      <c r="I1509" s="2" t="str">
        <f>_xlfn.XLOOKUP(H1509,'Reference table'!$A$2:$A$87,'Reference table'!$B$2:$B$87)</f>
        <v>Transportation</v>
      </c>
      <c r="J1509" t="s">
        <v>24</v>
      </c>
    </row>
    <row r="1510" spans="1:10">
      <c r="A1510" s="8">
        <v>44945</v>
      </c>
      <c r="B1510" t="s">
        <v>1104</v>
      </c>
      <c r="C1510">
        <v>1</v>
      </c>
      <c r="D1510" s="3">
        <v>308.81</v>
      </c>
      <c r="E1510" s="3">
        <f t="shared" si="39"/>
        <v>308.81</v>
      </c>
      <c r="F1510" s="2" t="s">
        <v>162</v>
      </c>
      <c r="G1510" t="s">
        <v>1105</v>
      </c>
      <c r="H1510" t="s">
        <v>666</v>
      </c>
      <c r="I1510" s="2" t="str">
        <f>_xlfn.XLOOKUP(H1510,'Reference table'!$A$2:$A$87,'Reference table'!$B$2:$B$87)</f>
        <v>Travel</v>
      </c>
      <c r="J1510" t="s">
        <v>25</v>
      </c>
    </row>
    <row r="1511" spans="1:10">
      <c r="A1511" s="8">
        <v>44945</v>
      </c>
      <c r="B1511" t="s">
        <v>67</v>
      </c>
      <c r="C1511">
        <v>1</v>
      </c>
      <c r="D1511" s="3">
        <v>5</v>
      </c>
      <c r="E1511" s="3">
        <f t="shared" si="39"/>
        <v>5</v>
      </c>
      <c r="F1511" s="2" t="s">
        <v>285</v>
      </c>
      <c r="G1511" t="s">
        <v>522</v>
      </c>
      <c r="H1511" t="s">
        <v>67</v>
      </c>
      <c r="I1511" s="2" t="str">
        <f>_xlfn.XLOOKUP(H1511,'Reference table'!$A$2:$A$87,'Reference table'!$B$2:$B$87)</f>
        <v>Transportation</v>
      </c>
      <c r="J1511" t="s">
        <v>25</v>
      </c>
    </row>
    <row r="1512" spans="1:10">
      <c r="A1512" s="8">
        <v>44945</v>
      </c>
      <c r="B1512" t="s">
        <v>1195</v>
      </c>
      <c r="C1512">
        <v>2</v>
      </c>
      <c r="D1512" s="3">
        <f>153.6/2</f>
        <v>76.8</v>
      </c>
      <c r="E1512" s="3">
        <f t="shared" si="39"/>
        <v>153.6</v>
      </c>
      <c r="F1512" s="2" t="s">
        <v>162</v>
      </c>
      <c r="G1512" t="s">
        <v>1194</v>
      </c>
      <c r="H1512" t="s">
        <v>991</v>
      </c>
      <c r="I1512" s="2" t="str">
        <f>_xlfn.XLOOKUP(H1512,'Reference table'!$A$2:$A$87,'Reference table'!$B$2:$B$87)</f>
        <v>Others</v>
      </c>
      <c r="J1512" t="s">
        <v>25</v>
      </c>
    </row>
    <row r="1513" spans="1:10">
      <c r="A1513" s="8">
        <v>44946</v>
      </c>
      <c r="B1513" t="s">
        <v>23</v>
      </c>
      <c r="C1513">
        <v>1</v>
      </c>
      <c r="D1513" s="3">
        <v>1.65</v>
      </c>
      <c r="E1513" s="3">
        <f t="shared" si="39"/>
        <v>1.65</v>
      </c>
      <c r="F1513" s="2" t="s">
        <v>285</v>
      </c>
      <c r="G1513" t="s">
        <v>522</v>
      </c>
      <c r="H1513" t="s">
        <v>23</v>
      </c>
      <c r="I1513" s="2" t="str">
        <f>_xlfn.XLOOKUP(H1513,'Reference table'!$A$2:$A$87,'Reference table'!$B$2:$B$87)</f>
        <v>Transportation</v>
      </c>
      <c r="J1513" t="s">
        <v>24</v>
      </c>
    </row>
    <row r="1514" spans="1:10">
      <c r="A1514" s="8">
        <v>44946</v>
      </c>
      <c r="B1514" t="s">
        <v>1062</v>
      </c>
      <c r="C1514">
        <v>1</v>
      </c>
      <c r="D1514" s="3">
        <v>1.8</v>
      </c>
      <c r="E1514" s="3">
        <f t="shared" si="39"/>
        <v>1.8</v>
      </c>
      <c r="F1514" s="2" t="s">
        <v>285</v>
      </c>
      <c r="G1514" t="s">
        <v>522</v>
      </c>
      <c r="H1514" t="s">
        <v>1062</v>
      </c>
      <c r="I1514" s="2" t="str">
        <f>_xlfn.XLOOKUP(H1514,'Reference table'!$A$2:$A$87,'Reference table'!$B$2:$B$87)</f>
        <v>Transportation</v>
      </c>
      <c r="J1514" t="s">
        <v>24</v>
      </c>
    </row>
    <row r="1515" spans="1:10">
      <c r="A1515" s="8">
        <v>44946</v>
      </c>
      <c r="B1515" t="s">
        <v>1103</v>
      </c>
      <c r="C1515">
        <v>1</v>
      </c>
      <c r="D1515" s="3">
        <v>0.9</v>
      </c>
      <c r="E1515" s="3">
        <f t="shared" si="39"/>
        <v>0.9</v>
      </c>
      <c r="F1515" s="2" t="s">
        <v>162</v>
      </c>
      <c r="G1515" t="s">
        <v>106</v>
      </c>
      <c r="H1515" t="s">
        <v>46</v>
      </c>
      <c r="I1515" s="2" t="str">
        <f>_xlfn.XLOOKUP(H1515,'Reference table'!$A$2:$A$87,'Reference table'!$B$2:$B$87)</f>
        <v>Grocery</v>
      </c>
      <c r="J1515" t="s">
        <v>24</v>
      </c>
    </row>
    <row r="1516" spans="1:10">
      <c r="A1516" s="8">
        <v>44946</v>
      </c>
      <c r="B1516" t="s">
        <v>873</v>
      </c>
      <c r="C1516">
        <v>1</v>
      </c>
      <c r="D1516" s="3">
        <v>0.5</v>
      </c>
      <c r="E1516" s="3">
        <f t="shared" si="39"/>
        <v>0.5</v>
      </c>
      <c r="F1516" s="2" t="s">
        <v>162</v>
      </c>
      <c r="G1516" t="s">
        <v>844</v>
      </c>
      <c r="H1516" t="s">
        <v>50</v>
      </c>
      <c r="I1516" s="2" t="str">
        <f>_xlfn.XLOOKUP(H1516,'Reference table'!$A$2:$A$87,'Reference table'!$B$2:$B$87)</f>
        <v>Grocery</v>
      </c>
      <c r="J1516" t="s">
        <v>24</v>
      </c>
    </row>
    <row r="1517" spans="1:10">
      <c r="A1517" s="8">
        <v>44946</v>
      </c>
      <c r="B1517" t="s">
        <v>1062</v>
      </c>
      <c r="C1517">
        <v>1</v>
      </c>
      <c r="D1517" s="3">
        <v>1.35</v>
      </c>
      <c r="E1517" s="3">
        <f t="shared" si="39"/>
        <v>1.35</v>
      </c>
      <c r="F1517" s="2" t="s">
        <v>285</v>
      </c>
      <c r="G1517" t="s">
        <v>522</v>
      </c>
      <c r="H1517" t="s">
        <v>1062</v>
      </c>
      <c r="I1517" s="2" t="str">
        <f>_xlfn.XLOOKUP(H1517,'Reference table'!$A$2:$A$87,'Reference table'!$B$2:$B$87)</f>
        <v>Transportation</v>
      </c>
      <c r="J1517" t="s">
        <v>24</v>
      </c>
    </row>
    <row r="1518" spans="1:10">
      <c r="A1518" s="8">
        <v>44947</v>
      </c>
      <c r="B1518" t="s">
        <v>1106</v>
      </c>
      <c r="C1518">
        <v>1</v>
      </c>
      <c r="D1518" s="3">
        <v>0.6</v>
      </c>
      <c r="E1518" s="3">
        <f t="shared" ref="E1518:E1581" si="40">C1518*D1518</f>
        <v>0.6</v>
      </c>
      <c r="F1518" s="2" t="s">
        <v>162</v>
      </c>
      <c r="G1518" t="s">
        <v>147</v>
      </c>
      <c r="H1518" t="s">
        <v>141</v>
      </c>
      <c r="I1518" s="2" t="str">
        <f>_xlfn.XLOOKUP(H1518,'Reference table'!$A$2:$A$87,'Reference table'!$B$2:$B$87)</f>
        <v>Grocery</v>
      </c>
      <c r="J1518" t="s">
        <v>24</v>
      </c>
    </row>
    <row r="1519" spans="1:10">
      <c r="A1519" s="8">
        <v>44947</v>
      </c>
      <c r="B1519" t="s">
        <v>1107</v>
      </c>
      <c r="C1519">
        <v>1</v>
      </c>
      <c r="D1519" s="3">
        <v>1.45</v>
      </c>
      <c r="E1519" s="3">
        <f t="shared" si="40"/>
        <v>1.45</v>
      </c>
      <c r="F1519" s="2" t="s">
        <v>162</v>
      </c>
      <c r="G1519" t="s">
        <v>147</v>
      </c>
      <c r="H1519" t="s">
        <v>141</v>
      </c>
      <c r="I1519" s="2" t="str">
        <f>_xlfn.XLOOKUP(H1519,'Reference table'!$A$2:$A$87,'Reference table'!$B$2:$B$87)</f>
        <v>Grocery</v>
      </c>
      <c r="J1519" t="s">
        <v>24</v>
      </c>
    </row>
    <row r="1520" spans="1:10">
      <c r="A1520" s="8">
        <v>44947</v>
      </c>
      <c r="B1520" t="s">
        <v>422</v>
      </c>
      <c r="C1520">
        <v>1</v>
      </c>
      <c r="D1520" s="3">
        <v>0.65</v>
      </c>
      <c r="E1520" s="3">
        <f t="shared" si="40"/>
        <v>0.65</v>
      </c>
      <c r="F1520" s="2" t="s">
        <v>162</v>
      </c>
      <c r="G1520" t="s">
        <v>147</v>
      </c>
      <c r="H1520" t="s">
        <v>262</v>
      </c>
      <c r="I1520" s="2" t="str">
        <f>_xlfn.XLOOKUP(H1520,'Reference table'!$A$2:$A$87,'Reference table'!$B$2:$B$87)</f>
        <v>Grocery</v>
      </c>
      <c r="J1520" t="s">
        <v>24</v>
      </c>
    </row>
    <row r="1521" spans="1:11">
      <c r="A1521" s="8">
        <v>44947</v>
      </c>
      <c r="B1521" t="s">
        <v>1108</v>
      </c>
      <c r="C1521">
        <v>1</v>
      </c>
      <c r="D1521" s="3">
        <v>0.79</v>
      </c>
      <c r="E1521" s="3">
        <f t="shared" si="40"/>
        <v>0.79</v>
      </c>
      <c r="F1521" s="2" t="s">
        <v>162</v>
      </c>
      <c r="G1521" t="s">
        <v>36</v>
      </c>
      <c r="H1521" t="s">
        <v>262</v>
      </c>
      <c r="I1521" s="2" t="str">
        <f>_xlfn.XLOOKUP(H1521,'Reference table'!$A$2:$A$87,'Reference table'!$B$2:$B$87)</f>
        <v>Grocery</v>
      </c>
      <c r="J1521" t="s">
        <v>24</v>
      </c>
    </row>
    <row r="1522" spans="1:11">
      <c r="A1522" s="8">
        <v>44947</v>
      </c>
      <c r="B1522" t="s">
        <v>425</v>
      </c>
      <c r="C1522">
        <v>1</v>
      </c>
      <c r="D1522" s="3">
        <v>4.99</v>
      </c>
      <c r="E1522" s="3">
        <f t="shared" si="40"/>
        <v>4.99</v>
      </c>
      <c r="F1522" s="2" t="s">
        <v>162</v>
      </c>
      <c r="G1522" t="s">
        <v>1109</v>
      </c>
      <c r="H1522" t="s">
        <v>113</v>
      </c>
      <c r="I1522" s="2" t="str">
        <f>_xlfn.XLOOKUP(H1522,'Reference table'!$A$2:$A$87,'Reference table'!$B$2:$B$87)</f>
        <v>Dinning</v>
      </c>
      <c r="J1522" t="s">
        <v>24</v>
      </c>
    </row>
    <row r="1523" spans="1:11">
      <c r="A1523" s="8">
        <v>44947</v>
      </c>
      <c r="B1523" t="s">
        <v>436</v>
      </c>
      <c r="C1523">
        <v>1</v>
      </c>
      <c r="D1523" s="3">
        <v>4.49</v>
      </c>
      <c r="E1523" s="3">
        <f t="shared" si="40"/>
        <v>4.49</v>
      </c>
      <c r="F1523" s="2" t="s">
        <v>162</v>
      </c>
      <c r="G1523" t="s">
        <v>1110</v>
      </c>
      <c r="H1523" t="s">
        <v>113</v>
      </c>
      <c r="I1523" s="2" t="str">
        <f>_xlfn.XLOOKUP(H1523,'Reference table'!$A$2:$A$87,'Reference table'!$B$2:$B$87)</f>
        <v>Dinning</v>
      </c>
      <c r="J1523" t="s">
        <v>24</v>
      </c>
    </row>
    <row r="1524" spans="1:11">
      <c r="A1524" s="8">
        <v>44948</v>
      </c>
      <c r="B1524" t="s">
        <v>93</v>
      </c>
      <c r="C1524">
        <v>1</v>
      </c>
      <c r="D1524" s="3">
        <v>10</v>
      </c>
      <c r="E1524" s="3">
        <f t="shared" si="40"/>
        <v>10</v>
      </c>
      <c r="F1524" s="2" t="s">
        <v>162</v>
      </c>
      <c r="G1524" t="s">
        <v>94</v>
      </c>
      <c r="H1524" t="s">
        <v>519</v>
      </c>
      <c r="I1524" s="2" t="str">
        <f>_xlfn.XLOOKUP(H1524,'Reference table'!$A$2:$A$87,'Reference table'!$B$2:$B$87)</f>
        <v>Utility</v>
      </c>
      <c r="J1524" t="s">
        <v>24</v>
      </c>
    </row>
    <row r="1525" spans="1:11">
      <c r="A1525" s="8">
        <v>44948</v>
      </c>
      <c r="B1525" t="s">
        <v>93</v>
      </c>
      <c r="C1525">
        <v>1</v>
      </c>
      <c r="D1525" s="3">
        <v>10</v>
      </c>
      <c r="E1525" s="3">
        <f t="shared" si="40"/>
        <v>10</v>
      </c>
      <c r="F1525" s="2" t="s">
        <v>162</v>
      </c>
      <c r="G1525" t="s">
        <v>94</v>
      </c>
      <c r="H1525" t="s">
        <v>519</v>
      </c>
      <c r="I1525" s="2" t="str">
        <f>_xlfn.XLOOKUP(H1525,'Reference table'!$A$2:$A$87,'Reference table'!$B$2:$B$87)</f>
        <v>Utility</v>
      </c>
      <c r="J1525" t="s">
        <v>25</v>
      </c>
    </row>
    <row r="1526" spans="1:11">
      <c r="A1526" s="8">
        <v>44948</v>
      </c>
      <c r="B1526" t="s">
        <v>994</v>
      </c>
      <c r="C1526">
        <v>1</v>
      </c>
      <c r="D1526" s="3">
        <v>0.59</v>
      </c>
      <c r="E1526" s="3">
        <f t="shared" si="40"/>
        <v>0.59</v>
      </c>
      <c r="F1526" s="2" t="s">
        <v>162</v>
      </c>
      <c r="G1526" t="s">
        <v>36</v>
      </c>
      <c r="H1526" t="s">
        <v>50</v>
      </c>
      <c r="I1526" s="2" t="str">
        <f>_xlfn.XLOOKUP(H1526,'Reference table'!$A$2:$A$87,'Reference table'!$B$2:$B$87)</f>
        <v>Grocery</v>
      </c>
      <c r="J1526" t="s">
        <v>24</v>
      </c>
    </row>
    <row r="1527" spans="1:11">
      <c r="A1527" s="8">
        <v>44948</v>
      </c>
      <c r="B1527" t="s">
        <v>299</v>
      </c>
      <c r="C1527">
        <v>1</v>
      </c>
      <c r="D1527" s="3">
        <v>0.41</v>
      </c>
      <c r="E1527" s="3">
        <f t="shared" si="40"/>
        <v>0.41</v>
      </c>
      <c r="F1527" s="2" t="s">
        <v>162</v>
      </c>
      <c r="G1527" t="s">
        <v>36</v>
      </c>
      <c r="H1527" t="s">
        <v>509</v>
      </c>
      <c r="I1527" s="2" t="str">
        <f>_xlfn.XLOOKUP(H1527,'Reference table'!$A$2:$A$87,'Reference table'!$B$2:$B$87)</f>
        <v>Grocery</v>
      </c>
      <c r="J1527" t="s">
        <v>24</v>
      </c>
    </row>
    <row r="1528" spans="1:11">
      <c r="A1528" s="8">
        <v>44948</v>
      </c>
      <c r="B1528" t="s">
        <v>963</v>
      </c>
      <c r="C1528">
        <v>2</v>
      </c>
      <c r="D1528" s="3">
        <v>0.89</v>
      </c>
      <c r="E1528" s="3">
        <f t="shared" si="40"/>
        <v>1.78</v>
      </c>
      <c r="F1528" s="2" t="s">
        <v>162</v>
      </c>
      <c r="G1528" t="s">
        <v>36</v>
      </c>
      <c r="H1528" t="s">
        <v>475</v>
      </c>
      <c r="I1528" s="2" t="str">
        <f>_xlfn.XLOOKUP(H1528,'Reference table'!$A$2:$A$87,'Reference table'!$B$2:$B$87)</f>
        <v>Personal Care</v>
      </c>
      <c r="J1528" t="s">
        <v>24</v>
      </c>
    </row>
    <row r="1529" spans="1:11">
      <c r="A1529" s="8">
        <v>44948</v>
      </c>
      <c r="B1529" t="s">
        <v>1113</v>
      </c>
      <c r="C1529">
        <v>1</v>
      </c>
      <c r="D1529" s="3">
        <v>0.79</v>
      </c>
      <c r="E1529" s="3">
        <f t="shared" si="40"/>
        <v>0.79</v>
      </c>
      <c r="F1529" s="2" t="s">
        <v>162</v>
      </c>
      <c r="G1529" t="s">
        <v>36</v>
      </c>
      <c r="H1529" t="s">
        <v>509</v>
      </c>
      <c r="I1529" s="2" t="str">
        <f>_xlfn.XLOOKUP(H1529,'Reference table'!$A$2:$A$87,'Reference table'!$B$2:$B$87)</f>
        <v>Grocery</v>
      </c>
      <c r="J1529" t="s">
        <v>24</v>
      </c>
    </row>
    <row r="1530" spans="1:11">
      <c r="A1530" s="8">
        <v>44948</v>
      </c>
      <c r="B1530" t="s">
        <v>151</v>
      </c>
      <c r="C1530">
        <v>1</v>
      </c>
      <c r="D1530" s="3">
        <v>0.79</v>
      </c>
      <c r="E1530" s="3">
        <f t="shared" si="40"/>
        <v>0.79</v>
      </c>
      <c r="F1530" s="2" t="s">
        <v>162</v>
      </c>
      <c r="G1530" t="s">
        <v>36</v>
      </c>
      <c r="H1530" t="s">
        <v>51</v>
      </c>
      <c r="I1530" s="2" t="str">
        <f>_xlfn.XLOOKUP(H1530,'Reference table'!$A$2:$A$87,'Reference table'!$B$2:$B$87)</f>
        <v>Grocery</v>
      </c>
      <c r="J1530" t="s">
        <v>24</v>
      </c>
    </row>
    <row r="1531" spans="1:11">
      <c r="A1531" s="8">
        <v>44948</v>
      </c>
      <c r="B1531" t="s">
        <v>1111</v>
      </c>
      <c r="C1531">
        <v>1</v>
      </c>
      <c r="D1531" s="3">
        <v>0.52</v>
      </c>
      <c r="E1531" s="3">
        <f t="shared" si="40"/>
        <v>0.52</v>
      </c>
      <c r="F1531" s="2" t="s">
        <v>162</v>
      </c>
      <c r="G1531" t="s">
        <v>36</v>
      </c>
      <c r="H1531" t="s">
        <v>219</v>
      </c>
      <c r="I1531" s="2" t="str">
        <f>_xlfn.XLOOKUP(H1531,'Reference table'!$A$2:$A$87,'Reference table'!$B$2:$B$87)</f>
        <v>Grocery</v>
      </c>
      <c r="J1531" t="s">
        <v>24</v>
      </c>
    </row>
    <row r="1532" spans="1:11">
      <c r="A1532" s="8">
        <v>44948</v>
      </c>
      <c r="B1532" t="s">
        <v>1031</v>
      </c>
      <c r="C1532">
        <v>1</v>
      </c>
      <c r="D1532" s="3">
        <v>0.95</v>
      </c>
      <c r="E1532" s="3">
        <f t="shared" si="40"/>
        <v>0.95</v>
      </c>
      <c r="F1532" s="2" t="s">
        <v>162</v>
      </c>
      <c r="G1532" t="s">
        <v>36</v>
      </c>
      <c r="H1532" t="s">
        <v>51</v>
      </c>
      <c r="I1532" s="2" t="str">
        <f>_xlfn.XLOOKUP(H1532,'Reference table'!$A$2:$A$87,'Reference table'!$B$2:$B$87)</f>
        <v>Grocery</v>
      </c>
      <c r="J1532" t="s">
        <v>24</v>
      </c>
    </row>
    <row r="1533" spans="1:11">
      <c r="A1533" s="8">
        <v>44948</v>
      </c>
      <c r="B1533" t="s">
        <v>1112</v>
      </c>
      <c r="C1533">
        <v>1</v>
      </c>
      <c r="D1533" s="3">
        <v>4.49</v>
      </c>
      <c r="E1533" s="3">
        <f t="shared" si="40"/>
        <v>4.49</v>
      </c>
      <c r="F1533" s="2" t="s">
        <v>162</v>
      </c>
      <c r="G1533" t="s">
        <v>36</v>
      </c>
      <c r="H1533" t="s">
        <v>216</v>
      </c>
      <c r="I1533" s="2" t="str">
        <f>_xlfn.XLOOKUP(H1533,'Reference table'!$A$2:$A$87,'Reference table'!$B$2:$B$87)</f>
        <v>Grocery</v>
      </c>
      <c r="J1533" t="s">
        <v>24</v>
      </c>
      <c r="K1533" s="3">
        <f>SUM(E1526:E1533)</f>
        <v>10.32</v>
      </c>
    </row>
    <row r="1534" spans="1:11">
      <c r="A1534" s="8">
        <v>44948</v>
      </c>
      <c r="B1534" t="s">
        <v>1114</v>
      </c>
      <c r="C1534">
        <v>1</v>
      </c>
      <c r="D1534" s="3">
        <v>0.9</v>
      </c>
      <c r="E1534" s="3">
        <f t="shared" si="40"/>
        <v>0.9</v>
      </c>
      <c r="F1534" s="2" t="s">
        <v>162</v>
      </c>
      <c r="G1534" t="s">
        <v>147</v>
      </c>
      <c r="H1534" t="s">
        <v>978</v>
      </c>
      <c r="I1534" s="2" t="str">
        <f>_xlfn.XLOOKUP(H1534,'Reference table'!$A$2:$A$87,'Reference table'!$B$2:$B$87)</f>
        <v>Grocery</v>
      </c>
      <c r="J1534" t="s">
        <v>24</v>
      </c>
    </row>
    <row r="1535" spans="1:11">
      <c r="A1535" s="8">
        <v>44948</v>
      </c>
      <c r="B1535" t="s">
        <v>1115</v>
      </c>
      <c r="C1535">
        <v>1</v>
      </c>
      <c r="D1535" s="3">
        <v>2.5</v>
      </c>
      <c r="E1535" s="3">
        <f t="shared" si="40"/>
        <v>2.5</v>
      </c>
      <c r="F1535" s="2" t="s">
        <v>162</v>
      </c>
      <c r="G1535" t="s">
        <v>147</v>
      </c>
      <c r="H1535" t="s">
        <v>1118</v>
      </c>
      <c r="I1535" s="2" t="str">
        <f>_xlfn.XLOOKUP(H1535,'Reference table'!$A$2:$A$87,'Reference table'!$B$2:$B$87)</f>
        <v>Personal Care</v>
      </c>
      <c r="J1535" t="s">
        <v>24</v>
      </c>
    </row>
    <row r="1536" spans="1:11">
      <c r="A1536" s="8">
        <v>44948</v>
      </c>
      <c r="B1536" t="s">
        <v>966</v>
      </c>
      <c r="C1536">
        <v>1</v>
      </c>
      <c r="D1536" s="3">
        <v>1.8</v>
      </c>
      <c r="E1536" s="3">
        <f t="shared" si="40"/>
        <v>1.8</v>
      </c>
      <c r="F1536" s="2" t="s">
        <v>162</v>
      </c>
      <c r="G1536" t="s">
        <v>147</v>
      </c>
      <c r="H1536" t="s">
        <v>471</v>
      </c>
      <c r="I1536" s="2" t="str">
        <f>_xlfn.XLOOKUP(H1536,'Reference table'!$A$2:$A$87,'Reference table'!$B$2:$B$87)</f>
        <v>Personal Care</v>
      </c>
      <c r="J1536" t="s">
        <v>24</v>
      </c>
    </row>
    <row r="1537" spans="1:11">
      <c r="A1537" s="8">
        <v>44948</v>
      </c>
      <c r="B1537" t="s">
        <v>1116</v>
      </c>
      <c r="C1537">
        <v>2</v>
      </c>
      <c r="D1537" s="3">
        <v>1</v>
      </c>
      <c r="E1537" s="3">
        <f t="shared" si="40"/>
        <v>2</v>
      </c>
      <c r="F1537" s="2" t="s">
        <v>162</v>
      </c>
      <c r="G1537" t="s">
        <v>147</v>
      </c>
      <c r="H1537" t="s">
        <v>53</v>
      </c>
      <c r="I1537" s="2" t="str">
        <f>_xlfn.XLOOKUP(H1537,'Reference table'!$A$2:$A$87,'Reference table'!$B$2:$B$87)</f>
        <v>Grocery</v>
      </c>
      <c r="J1537" t="s">
        <v>24</v>
      </c>
      <c r="K1537" s="3">
        <f>SUM(E1534:E1537)</f>
        <v>7.2</v>
      </c>
    </row>
    <row r="1538" spans="1:11">
      <c r="A1538" s="8">
        <v>44949</v>
      </c>
      <c r="B1538" t="s">
        <v>23</v>
      </c>
      <c r="C1538">
        <v>2</v>
      </c>
      <c r="D1538" s="3">
        <v>1.65</v>
      </c>
      <c r="E1538" s="3">
        <f t="shared" si="40"/>
        <v>3.3</v>
      </c>
      <c r="F1538" s="2" t="s">
        <v>285</v>
      </c>
      <c r="G1538" t="s">
        <v>522</v>
      </c>
      <c r="H1538" t="s">
        <v>23</v>
      </c>
      <c r="I1538" s="2" t="str">
        <f>_xlfn.XLOOKUP(H1538,'Reference table'!$A$2:$A$87,'Reference table'!$B$2:$B$87)</f>
        <v>Transportation</v>
      </c>
      <c r="J1538" t="s">
        <v>24</v>
      </c>
    </row>
    <row r="1539" spans="1:11">
      <c r="A1539" s="8">
        <v>44949</v>
      </c>
      <c r="B1539" t="s">
        <v>1062</v>
      </c>
      <c r="C1539">
        <v>2</v>
      </c>
      <c r="D1539" s="3">
        <v>1.8</v>
      </c>
      <c r="E1539" s="3">
        <f t="shared" si="40"/>
        <v>3.6</v>
      </c>
      <c r="F1539" s="2" t="s">
        <v>285</v>
      </c>
      <c r="G1539" t="s">
        <v>522</v>
      </c>
      <c r="H1539" t="s">
        <v>1062</v>
      </c>
      <c r="I1539" s="2" t="str">
        <f>_xlfn.XLOOKUP(H1539,'Reference table'!$A$2:$A$87,'Reference table'!$B$2:$B$87)</f>
        <v>Transportation</v>
      </c>
      <c r="J1539" t="s">
        <v>24</v>
      </c>
    </row>
    <row r="1540" spans="1:11">
      <c r="A1540" s="8">
        <v>44950</v>
      </c>
      <c r="B1540" t="s">
        <v>23</v>
      </c>
      <c r="C1540">
        <v>2</v>
      </c>
      <c r="D1540" s="3">
        <v>1.65</v>
      </c>
      <c r="E1540" s="3">
        <f t="shared" si="40"/>
        <v>3.3</v>
      </c>
      <c r="F1540" s="2" t="s">
        <v>285</v>
      </c>
      <c r="G1540" t="s">
        <v>522</v>
      </c>
      <c r="H1540" t="s">
        <v>23</v>
      </c>
      <c r="I1540" s="2" t="str">
        <f>_xlfn.XLOOKUP(H1540,'Reference table'!$A$2:$A$87,'Reference table'!$B$2:$B$87)</f>
        <v>Transportation</v>
      </c>
      <c r="J1540" t="s">
        <v>24</v>
      </c>
    </row>
    <row r="1541" spans="1:11">
      <c r="A1541" s="8">
        <v>44950</v>
      </c>
      <c r="B1541" t="s">
        <v>1062</v>
      </c>
      <c r="C1541">
        <v>2</v>
      </c>
      <c r="D1541" s="3">
        <v>1.8</v>
      </c>
      <c r="E1541" s="3">
        <f t="shared" si="40"/>
        <v>3.6</v>
      </c>
      <c r="F1541" s="2" t="s">
        <v>285</v>
      </c>
      <c r="G1541" t="s">
        <v>522</v>
      </c>
      <c r="H1541" t="s">
        <v>1062</v>
      </c>
      <c r="I1541" s="2" t="str">
        <f>_xlfn.XLOOKUP(H1541,'Reference table'!$A$2:$A$87,'Reference table'!$B$2:$B$87)</f>
        <v>Transportation</v>
      </c>
      <c r="J1541" t="s">
        <v>24</v>
      </c>
    </row>
    <row r="1542" spans="1:11">
      <c r="A1542" s="8">
        <v>44950</v>
      </c>
      <c r="B1542" t="s">
        <v>1119</v>
      </c>
      <c r="C1542">
        <v>1</v>
      </c>
      <c r="D1542" s="3">
        <v>0.95</v>
      </c>
      <c r="E1542" s="3">
        <f t="shared" si="40"/>
        <v>0.95</v>
      </c>
      <c r="F1542" s="2" t="s">
        <v>162</v>
      </c>
      <c r="G1542" t="s">
        <v>36</v>
      </c>
      <c r="H1542" t="s">
        <v>51</v>
      </c>
      <c r="I1542" s="2" t="str">
        <f>_xlfn.XLOOKUP(H1542,'Reference table'!$A$2:$A$87,'Reference table'!$B$2:$B$87)</f>
        <v>Grocery</v>
      </c>
      <c r="J1542" t="s">
        <v>24</v>
      </c>
    </row>
    <row r="1543" spans="1:11">
      <c r="A1543" s="8">
        <v>44951</v>
      </c>
      <c r="B1543" t="s">
        <v>23</v>
      </c>
      <c r="C1543">
        <v>2</v>
      </c>
      <c r="D1543" s="3">
        <v>1.65</v>
      </c>
      <c r="E1543" s="3">
        <f t="shared" si="40"/>
        <v>3.3</v>
      </c>
      <c r="F1543" s="2" t="s">
        <v>285</v>
      </c>
      <c r="G1543" t="s">
        <v>522</v>
      </c>
      <c r="H1543" t="s">
        <v>23</v>
      </c>
      <c r="I1543" s="2" t="str">
        <f>_xlfn.XLOOKUP(H1543,'Reference table'!$A$2:$A$87,'Reference table'!$B$2:$B$87)</f>
        <v>Transportation</v>
      </c>
      <c r="J1543" t="s">
        <v>24</v>
      </c>
    </row>
    <row r="1544" spans="1:11">
      <c r="A1544" s="8">
        <v>44951</v>
      </c>
      <c r="B1544" t="s">
        <v>1062</v>
      </c>
      <c r="C1544">
        <v>2</v>
      </c>
      <c r="D1544" s="3">
        <v>1.8</v>
      </c>
      <c r="E1544" s="3">
        <f t="shared" si="40"/>
        <v>3.6</v>
      </c>
      <c r="F1544" s="2" t="s">
        <v>285</v>
      </c>
      <c r="G1544" t="s">
        <v>522</v>
      </c>
      <c r="H1544" t="s">
        <v>1062</v>
      </c>
      <c r="I1544" s="2" t="str">
        <f>_xlfn.XLOOKUP(H1544,'Reference table'!$A$2:$A$87,'Reference table'!$B$2:$B$87)</f>
        <v>Transportation</v>
      </c>
      <c r="J1544" t="s">
        <v>24</v>
      </c>
    </row>
    <row r="1545" spans="1:11">
      <c r="A1545" s="8">
        <v>44951</v>
      </c>
      <c r="B1545" t="s">
        <v>436</v>
      </c>
      <c r="C1545">
        <v>1</v>
      </c>
      <c r="D1545" s="3">
        <v>10.77</v>
      </c>
      <c r="E1545" s="3">
        <f t="shared" si="40"/>
        <v>10.77</v>
      </c>
      <c r="F1545" s="2" t="s">
        <v>162</v>
      </c>
      <c r="G1545" t="s">
        <v>112</v>
      </c>
      <c r="H1545" t="s">
        <v>113</v>
      </c>
      <c r="I1545" s="2" t="str">
        <f>_xlfn.XLOOKUP(H1545,'Reference table'!$A$2:$A$87,'Reference table'!$B$2:$B$87)</f>
        <v>Dinning</v>
      </c>
      <c r="J1545" t="s">
        <v>24</v>
      </c>
    </row>
    <row r="1546" spans="1:11">
      <c r="A1546" s="8">
        <v>44951</v>
      </c>
      <c r="B1546" t="s">
        <v>628</v>
      </c>
      <c r="C1546">
        <v>1</v>
      </c>
      <c r="D1546" s="3">
        <v>147</v>
      </c>
      <c r="E1546" s="3">
        <f t="shared" si="40"/>
        <v>147</v>
      </c>
      <c r="F1546" s="2" t="s">
        <v>162</v>
      </c>
      <c r="G1546" t="s">
        <v>629</v>
      </c>
      <c r="H1546" t="s">
        <v>628</v>
      </c>
      <c r="I1546" s="2" t="str">
        <f>_xlfn.XLOOKUP(H1546,'Reference table'!$A$2:$A$87,'Reference table'!$B$2:$B$87)</f>
        <v>Utility</v>
      </c>
      <c r="J1546" t="s">
        <v>25</v>
      </c>
    </row>
    <row r="1547" spans="1:11">
      <c r="A1547" s="8">
        <v>44952</v>
      </c>
      <c r="B1547" t="s">
        <v>23</v>
      </c>
      <c r="C1547">
        <v>2</v>
      </c>
      <c r="D1547" s="3">
        <v>1.65</v>
      </c>
      <c r="E1547" s="3">
        <f t="shared" si="40"/>
        <v>3.3</v>
      </c>
      <c r="F1547" s="2" t="s">
        <v>285</v>
      </c>
      <c r="G1547" t="s">
        <v>522</v>
      </c>
      <c r="H1547" t="s">
        <v>23</v>
      </c>
      <c r="I1547" s="2" t="str">
        <f>_xlfn.XLOOKUP(H1547,'Reference table'!$A$2:$A$87,'Reference table'!$B$2:$B$87)</f>
        <v>Transportation</v>
      </c>
      <c r="J1547" t="s">
        <v>24</v>
      </c>
    </row>
    <row r="1548" spans="1:11">
      <c r="A1548" s="8">
        <v>44952</v>
      </c>
      <c r="B1548" t="s">
        <v>1062</v>
      </c>
      <c r="C1548">
        <v>2</v>
      </c>
      <c r="D1548" s="3">
        <v>1.8</v>
      </c>
      <c r="E1548" s="3">
        <f t="shared" si="40"/>
        <v>3.6</v>
      </c>
      <c r="F1548" s="2" t="s">
        <v>285</v>
      </c>
      <c r="G1548" t="s">
        <v>522</v>
      </c>
      <c r="H1548" t="s">
        <v>1062</v>
      </c>
      <c r="I1548" s="2" t="str">
        <f>_xlfn.XLOOKUP(H1548,'Reference table'!$A$2:$A$87,'Reference table'!$B$2:$B$87)</f>
        <v>Transportation</v>
      </c>
      <c r="J1548" t="s">
        <v>24</v>
      </c>
    </row>
    <row r="1549" spans="1:11">
      <c r="A1549" s="8">
        <v>44952</v>
      </c>
      <c r="B1549" t="s">
        <v>1196</v>
      </c>
      <c r="C1549">
        <v>1</v>
      </c>
      <c r="D1549" s="3">
        <v>-27.83</v>
      </c>
      <c r="E1549" s="3">
        <f t="shared" si="40"/>
        <v>-27.83</v>
      </c>
      <c r="F1549" s="2" t="s">
        <v>162</v>
      </c>
      <c r="G1549" t="s">
        <v>456</v>
      </c>
      <c r="H1549" t="s">
        <v>127</v>
      </c>
      <c r="I1549" s="2" t="str">
        <f>_xlfn.XLOOKUP(H1549,'Reference table'!$A$2:$A$87,'Reference table'!$B$2:$B$87)</f>
        <v>Outfit</v>
      </c>
      <c r="J1549" t="s">
        <v>25</v>
      </c>
    </row>
    <row r="1550" spans="1:11">
      <c r="A1550" s="8">
        <v>44953</v>
      </c>
      <c r="B1550" t="s">
        <v>1062</v>
      </c>
      <c r="C1550">
        <v>1</v>
      </c>
      <c r="D1550" s="3">
        <v>1.2</v>
      </c>
      <c r="E1550" s="3">
        <f t="shared" si="40"/>
        <v>1.2</v>
      </c>
      <c r="F1550" s="2" t="s">
        <v>285</v>
      </c>
      <c r="G1550" t="s">
        <v>522</v>
      </c>
      <c r="H1550" t="s">
        <v>1062</v>
      </c>
      <c r="I1550" s="2" t="str">
        <f>_xlfn.XLOOKUP(H1550,'Reference table'!$A$2:$A$87,'Reference table'!$B$2:$B$87)</f>
        <v>Transportation</v>
      </c>
      <c r="J1550" t="s">
        <v>24</v>
      </c>
    </row>
    <row r="1551" spans="1:11">
      <c r="A1551" s="8">
        <v>44953</v>
      </c>
      <c r="B1551" t="s">
        <v>1120</v>
      </c>
      <c r="C1551">
        <v>1</v>
      </c>
      <c r="D1551" s="3">
        <v>1</v>
      </c>
      <c r="E1551" s="3">
        <f t="shared" si="40"/>
        <v>1</v>
      </c>
      <c r="F1551" s="2" t="s">
        <v>162</v>
      </c>
      <c r="G1551" t="s">
        <v>844</v>
      </c>
      <c r="H1551" t="s">
        <v>273</v>
      </c>
      <c r="I1551" s="2" t="str">
        <f>_xlfn.XLOOKUP(H1551,'Reference table'!$A$2:$A$87,'Reference table'!$B$2:$B$87)</f>
        <v>Dinning</v>
      </c>
      <c r="J1551" t="s">
        <v>24</v>
      </c>
    </row>
    <row r="1552" spans="1:11">
      <c r="A1552" s="8">
        <v>44953</v>
      </c>
      <c r="B1552" t="s">
        <v>113</v>
      </c>
      <c r="C1552">
        <v>1</v>
      </c>
      <c r="D1552" s="3">
        <v>1.99</v>
      </c>
      <c r="E1552" s="3">
        <f t="shared" si="40"/>
        <v>1.99</v>
      </c>
      <c r="F1552" s="2" t="s">
        <v>162</v>
      </c>
      <c r="G1552" t="s">
        <v>224</v>
      </c>
      <c r="H1552" t="s">
        <v>113</v>
      </c>
      <c r="I1552" s="2" t="str">
        <f>_xlfn.XLOOKUP(H1552,'Reference table'!$A$2:$A$87,'Reference table'!$B$2:$B$87)</f>
        <v>Dinning</v>
      </c>
      <c r="J1552" t="s">
        <v>24</v>
      </c>
    </row>
    <row r="1553" spans="1:11">
      <c r="A1553" s="8">
        <v>44954</v>
      </c>
      <c r="B1553" t="s">
        <v>88</v>
      </c>
      <c r="C1553">
        <v>3</v>
      </c>
      <c r="D1553" s="3">
        <v>0.14000000000000001</v>
      </c>
      <c r="E1553" s="3">
        <f t="shared" si="40"/>
        <v>0.42000000000000004</v>
      </c>
      <c r="F1553" s="2" t="s">
        <v>162</v>
      </c>
      <c r="G1553" t="s">
        <v>36</v>
      </c>
      <c r="H1553" t="s">
        <v>53</v>
      </c>
      <c r="I1553" s="2" t="str">
        <f>_xlfn.XLOOKUP(H1553,'Reference table'!$A$2:$A$87,'Reference table'!$B$2:$B$87)</f>
        <v>Grocery</v>
      </c>
      <c r="J1553" t="s">
        <v>24</v>
      </c>
    </row>
    <row r="1554" spans="1:11">
      <c r="A1554" s="8">
        <v>44954</v>
      </c>
      <c r="B1554" t="s">
        <v>1121</v>
      </c>
      <c r="C1554">
        <v>1</v>
      </c>
      <c r="D1554" s="3">
        <v>0.99</v>
      </c>
      <c r="E1554" s="3">
        <f t="shared" si="40"/>
        <v>0.99</v>
      </c>
      <c r="F1554" s="2" t="s">
        <v>162</v>
      </c>
      <c r="G1554" t="s">
        <v>36</v>
      </c>
      <c r="H1554" t="s">
        <v>51</v>
      </c>
      <c r="I1554" s="2" t="str">
        <f>_xlfn.XLOOKUP(H1554,'Reference table'!$A$2:$A$87,'Reference table'!$B$2:$B$87)</f>
        <v>Grocery</v>
      </c>
      <c r="J1554" t="s">
        <v>24</v>
      </c>
    </row>
    <row r="1555" spans="1:11">
      <c r="A1555" s="8">
        <v>44954</v>
      </c>
      <c r="B1555" t="s">
        <v>1122</v>
      </c>
      <c r="C1555">
        <v>1</v>
      </c>
      <c r="D1555" s="3">
        <v>0.85</v>
      </c>
      <c r="E1555" s="3">
        <f t="shared" si="40"/>
        <v>0.85</v>
      </c>
      <c r="F1555" s="2" t="s">
        <v>162</v>
      </c>
      <c r="G1555" t="s">
        <v>36</v>
      </c>
      <c r="H1555" t="s">
        <v>141</v>
      </c>
      <c r="I1555" s="2" t="str">
        <f>_xlfn.XLOOKUP(H1555,'Reference table'!$A$2:$A$87,'Reference table'!$B$2:$B$87)</f>
        <v>Grocery</v>
      </c>
      <c r="J1555" t="s">
        <v>24</v>
      </c>
    </row>
    <row r="1556" spans="1:11">
      <c r="A1556" s="8">
        <v>44954</v>
      </c>
      <c r="B1556" t="s">
        <v>1123</v>
      </c>
      <c r="C1556">
        <v>1</v>
      </c>
      <c r="D1556" s="3">
        <v>2.72</v>
      </c>
      <c r="E1556" s="3">
        <f t="shared" si="40"/>
        <v>2.72</v>
      </c>
      <c r="F1556" s="2" t="s">
        <v>162</v>
      </c>
      <c r="G1556" t="s">
        <v>36</v>
      </c>
      <c r="H1556" t="s">
        <v>790</v>
      </c>
      <c r="I1556" s="2" t="str">
        <f>_xlfn.XLOOKUP(H1556,'Reference table'!$A$2:$A$87,'Reference table'!$B$2:$B$87)</f>
        <v>Grocery</v>
      </c>
      <c r="J1556" t="s">
        <v>24</v>
      </c>
    </row>
    <row r="1557" spans="1:11">
      <c r="A1557" s="8">
        <v>44954</v>
      </c>
      <c r="B1557" t="s">
        <v>1124</v>
      </c>
      <c r="C1557">
        <v>1</v>
      </c>
      <c r="D1557" s="3">
        <v>2.23</v>
      </c>
      <c r="E1557" s="3">
        <f t="shared" si="40"/>
        <v>2.23</v>
      </c>
      <c r="F1557" s="2" t="s">
        <v>162</v>
      </c>
      <c r="G1557" t="s">
        <v>36</v>
      </c>
      <c r="H1557" t="s">
        <v>52</v>
      </c>
      <c r="I1557" s="2" t="str">
        <f>_xlfn.XLOOKUP(H1557,'Reference table'!$A$2:$A$87,'Reference table'!$B$2:$B$87)</f>
        <v>Grocery</v>
      </c>
      <c r="J1557" t="s">
        <v>24</v>
      </c>
      <c r="K1557" s="3">
        <f>SUM(E1553:E1557)</f>
        <v>7.2100000000000009</v>
      </c>
    </row>
    <row r="1558" spans="1:11">
      <c r="A1558" s="8">
        <v>44954</v>
      </c>
      <c r="B1558" t="s">
        <v>1125</v>
      </c>
      <c r="C1558">
        <v>1</v>
      </c>
      <c r="D1558" s="3">
        <v>2.5499999999999998</v>
      </c>
      <c r="E1558" s="3">
        <f t="shared" si="40"/>
        <v>2.5499999999999998</v>
      </c>
      <c r="F1558" s="2" t="s">
        <v>162</v>
      </c>
      <c r="G1558" t="s">
        <v>147</v>
      </c>
      <c r="H1558" t="s">
        <v>45</v>
      </c>
      <c r="I1558" s="2" t="str">
        <f>_xlfn.XLOOKUP(H1558,'Reference table'!$A$2:$A$87,'Reference table'!$B$2:$B$87)</f>
        <v>Grocery</v>
      </c>
      <c r="J1558" t="s">
        <v>24</v>
      </c>
    </row>
    <row r="1559" spans="1:11">
      <c r="A1559" s="8">
        <v>44954</v>
      </c>
      <c r="B1559" t="s">
        <v>1126</v>
      </c>
      <c r="C1559">
        <v>1</v>
      </c>
      <c r="D1559" s="3">
        <v>1.1499999999999999</v>
      </c>
      <c r="E1559" s="3">
        <f t="shared" si="40"/>
        <v>1.1499999999999999</v>
      </c>
      <c r="F1559" s="2" t="s">
        <v>162</v>
      </c>
      <c r="G1559" t="s">
        <v>147</v>
      </c>
      <c r="H1559" t="s">
        <v>45</v>
      </c>
      <c r="I1559" s="2" t="str">
        <f>_xlfn.XLOOKUP(H1559,'Reference table'!$A$2:$A$87,'Reference table'!$B$2:$B$87)</f>
        <v>Grocery</v>
      </c>
      <c r="J1559" t="s">
        <v>24</v>
      </c>
    </row>
    <row r="1560" spans="1:11">
      <c r="A1560" s="8">
        <v>44954</v>
      </c>
      <c r="B1560" t="s">
        <v>1127</v>
      </c>
      <c r="C1560">
        <v>1</v>
      </c>
      <c r="D1560" s="3">
        <v>12.5</v>
      </c>
      <c r="E1560" s="3">
        <f t="shared" si="40"/>
        <v>12.5</v>
      </c>
      <c r="F1560" s="2" t="s">
        <v>162</v>
      </c>
      <c r="G1560" t="s">
        <v>147</v>
      </c>
      <c r="H1560" t="s">
        <v>226</v>
      </c>
      <c r="I1560" s="2" t="str">
        <f>_xlfn.XLOOKUP(H1560,'Reference table'!$A$2:$A$87,'Reference table'!$B$2:$B$87)</f>
        <v>Household</v>
      </c>
      <c r="J1560" t="s">
        <v>24</v>
      </c>
    </row>
    <row r="1561" spans="1:11">
      <c r="A1561" s="8">
        <v>44954</v>
      </c>
      <c r="B1561" t="s">
        <v>648</v>
      </c>
      <c r="C1561">
        <v>1</v>
      </c>
      <c r="D1561" s="3">
        <v>1</v>
      </c>
      <c r="E1561" s="3">
        <f t="shared" si="40"/>
        <v>1</v>
      </c>
      <c r="F1561" s="2" t="s">
        <v>162</v>
      </c>
      <c r="G1561" t="s">
        <v>147</v>
      </c>
      <c r="H1561" t="s">
        <v>273</v>
      </c>
      <c r="I1561" s="2" t="str">
        <f>_xlfn.XLOOKUP(H1561,'Reference table'!$A$2:$A$87,'Reference table'!$B$2:$B$87)</f>
        <v>Dinning</v>
      </c>
      <c r="J1561" t="s">
        <v>24</v>
      </c>
    </row>
    <row r="1562" spans="1:11">
      <c r="A1562" s="8">
        <v>44954</v>
      </c>
      <c r="B1562" t="s">
        <v>899</v>
      </c>
      <c r="C1562">
        <v>2</v>
      </c>
      <c r="D1562" s="3">
        <v>0.59</v>
      </c>
      <c r="E1562" s="3">
        <f t="shared" si="40"/>
        <v>1.18</v>
      </c>
      <c r="F1562" s="2" t="s">
        <v>162</v>
      </c>
      <c r="G1562" t="s">
        <v>147</v>
      </c>
      <c r="H1562" t="s">
        <v>53</v>
      </c>
      <c r="I1562" s="2" t="str">
        <f>_xlfn.XLOOKUP(H1562,'Reference table'!$A$2:$A$87,'Reference table'!$B$2:$B$87)</f>
        <v>Grocery</v>
      </c>
      <c r="J1562" t="s">
        <v>24</v>
      </c>
    </row>
    <row r="1563" spans="1:11">
      <c r="A1563" s="8">
        <v>44956</v>
      </c>
      <c r="B1563" t="s">
        <v>23</v>
      </c>
      <c r="C1563">
        <v>1</v>
      </c>
      <c r="D1563" s="3">
        <v>1.65</v>
      </c>
      <c r="E1563" s="3">
        <f t="shared" si="40"/>
        <v>1.65</v>
      </c>
      <c r="F1563" s="2" t="s">
        <v>285</v>
      </c>
      <c r="G1563" t="s">
        <v>522</v>
      </c>
      <c r="H1563" t="s">
        <v>23</v>
      </c>
      <c r="I1563" s="2" t="str">
        <f>_xlfn.XLOOKUP(H1563,'Reference table'!$A$2:$A$87,'Reference table'!$B$2:$B$87)</f>
        <v>Transportation</v>
      </c>
      <c r="J1563" t="s">
        <v>24</v>
      </c>
    </row>
    <row r="1564" spans="1:11">
      <c r="A1564" s="8">
        <v>44956</v>
      </c>
      <c r="B1564" t="s">
        <v>1062</v>
      </c>
      <c r="C1564">
        <v>1</v>
      </c>
      <c r="D1564" s="3">
        <v>1.8</v>
      </c>
      <c r="E1564" s="3">
        <f t="shared" si="40"/>
        <v>1.8</v>
      </c>
      <c r="F1564" s="2" t="s">
        <v>285</v>
      </c>
      <c r="G1564" t="s">
        <v>522</v>
      </c>
      <c r="H1564" t="s">
        <v>1062</v>
      </c>
      <c r="I1564" s="2" t="str">
        <f>_xlfn.XLOOKUP(H1564,'Reference table'!$A$2:$A$87,'Reference table'!$B$2:$B$87)</f>
        <v>Transportation</v>
      </c>
      <c r="J1564" t="s">
        <v>24</v>
      </c>
    </row>
    <row r="1565" spans="1:11">
      <c r="A1565" s="8">
        <v>44956</v>
      </c>
      <c r="B1565" t="s">
        <v>67</v>
      </c>
      <c r="C1565">
        <v>1</v>
      </c>
      <c r="D1565" s="3">
        <v>4.3</v>
      </c>
      <c r="E1565" s="3">
        <f t="shared" si="40"/>
        <v>4.3</v>
      </c>
      <c r="F1565" s="2" t="s">
        <v>285</v>
      </c>
      <c r="G1565" t="s">
        <v>522</v>
      </c>
      <c r="H1565" t="s">
        <v>67</v>
      </c>
      <c r="I1565" s="2" t="str">
        <f>_xlfn.XLOOKUP(H1565,'Reference table'!$A$2:$A$87,'Reference table'!$B$2:$B$87)</f>
        <v>Transportation</v>
      </c>
      <c r="J1565" t="s">
        <v>24</v>
      </c>
    </row>
    <row r="1566" spans="1:11">
      <c r="A1566" s="8">
        <v>44957</v>
      </c>
      <c r="B1566" t="s">
        <v>23</v>
      </c>
      <c r="C1566">
        <v>2</v>
      </c>
      <c r="D1566" s="3">
        <v>1.65</v>
      </c>
      <c r="E1566" s="3">
        <f t="shared" si="40"/>
        <v>3.3</v>
      </c>
      <c r="F1566" s="2" t="s">
        <v>285</v>
      </c>
      <c r="G1566" t="s">
        <v>522</v>
      </c>
      <c r="H1566" t="s">
        <v>23</v>
      </c>
      <c r="I1566" s="2" t="str">
        <f>_xlfn.XLOOKUP(H1566,'Reference table'!$A$2:$A$87,'Reference table'!$B$2:$B$87)</f>
        <v>Transportation</v>
      </c>
      <c r="J1566" t="s">
        <v>24</v>
      </c>
    </row>
    <row r="1567" spans="1:11">
      <c r="A1567" s="8">
        <v>44957</v>
      </c>
      <c r="B1567" t="s">
        <v>67</v>
      </c>
      <c r="C1567">
        <v>2</v>
      </c>
      <c r="D1567" s="3">
        <v>1.8</v>
      </c>
      <c r="E1567" s="3">
        <f t="shared" si="40"/>
        <v>3.6</v>
      </c>
      <c r="F1567" s="2" t="s">
        <v>285</v>
      </c>
      <c r="G1567" t="s">
        <v>522</v>
      </c>
      <c r="H1567" t="s">
        <v>67</v>
      </c>
      <c r="I1567" s="2" t="str">
        <f>_xlfn.XLOOKUP(H1567,'Reference table'!$A$2:$A$87,'Reference table'!$B$2:$B$87)</f>
        <v>Transportation</v>
      </c>
      <c r="J1567" t="s">
        <v>24</v>
      </c>
    </row>
    <row r="1568" spans="1:11">
      <c r="A1568" s="8">
        <v>44957</v>
      </c>
      <c r="B1568" t="s">
        <v>1128</v>
      </c>
      <c r="C1568">
        <v>2</v>
      </c>
      <c r="D1568" s="3">
        <v>2.25</v>
      </c>
      <c r="E1568" s="3">
        <f t="shared" si="40"/>
        <v>4.5</v>
      </c>
      <c r="F1568" s="2" t="s">
        <v>162</v>
      </c>
      <c r="G1568" t="s">
        <v>164</v>
      </c>
      <c r="H1568" t="s">
        <v>633</v>
      </c>
      <c r="I1568" s="2" t="str">
        <f>_xlfn.XLOOKUP(H1568,'Reference table'!$A$2:$A$87,'Reference table'!$B$2:$B$87)</f>
        <v>Others</v>
      </c>
      <c r="J1568" t="s">
        <v>24</v>
      </c>
    </row>
    <row r="1569" spans="1:10">
      <c r="A1569" s="8">
        <v>44957</v>
      </c>
      <c r="B1569" t="s">
        <v>854</v>
      </c>
      <c r="C1569">
        <v>1</v>
      </c>
      <c r="D1569" s="3">
        <v>1.25</v>
      </c>
      <c r="E1569" s="3">
        <f t="shared" si="40"/>
        <v>1.25</v>
      </c>
      <c r="F1569" s="2" t="s">
        <v>162</v>
      </c>
      <c r="G1569" t="s">
        <v>164</v>
      </c>
      <c r="H1569" t="s">
        <v>281</v>
      </c>
      <c r="I1569" s="2" t="str">
        <f>_xlfn.XLOOKUP(H1569,'Reference table'!$A$2:$A$87,'Reference table'!$B$2:$B$87)</f>
        <v>Personal Care</v>
      </c>
      <c r="J1569" t="s">
        <v>24</v>
      </c>
    </row>
    <row r="1570" spans="1:10">
      <c r="A1570" s="8">
        <v>44957</v>
      </c>
      <c r="B1570" t="s">
        <v>1129</v>
      </c>
      <c r="C1570">
        <v>1</v>
      </c>
      <c r="D1570" s="3">
        <v>1.49</v>
      </c>
      <c r="E1570" s="3">
        <f t="shared" si="40"/>
        <v>1.49</v>
      </c>
      <c r="F1570" s="2" t="s">
        <v>162</v>
      </c>
      <c r="G1570" t="s">
        <v>164</v>
      </c>
      <c r="H1570" t="s">
        <v>273</v>
      </c>
      <c r="I1570" s="2" t="str">
        <f>_xlfn.XLOOKUP(H1570,'Reference table'!$A$2:$A$87,'Reference table'!$B$2:$B$87)</f>
        <v>Dinning</v>
      </c>
      <c r="J1570" t="s">
        <v>24</v>
      </c>
    </row>
    <row r="1571" spans="1:10">
      <c r="A1571" s="8">
        <v>44957</v>
      </c>
      <c r="B1571" t="s">
        <v>1130</v>
      </c>
      <c r="C1571">
        <v>1</v>
      </c>
      <c r="D1571" s="3">
        <v>2.75</v>
      </c>
      <c r="E1571" s="3">
        <f t="shared" si="40"/>
        <v>2.75</v>
      </c>
      <c r="F1571" s="2" t="s">
        <v>162</v>
      </c>
      <c r="G1571" t="s">
        <v>39</v>
      </c>
      <c r="H1571" t="s">
        <v>115</v>
      </c>
      <c r="I1571" s="2" t="str">
        <f>_xlfn.XLOOKUP(H1571,'Reference table'!$A$2:$A$87,'Reference table'!$B$2:$B$87)</f>
        <v>Grocery</v>
      </c>
      <c r="J1571" t="s">
        <v>24</v>
      </c>
    </row>
    <row r="1572" spans="1:10">
      <c r="A1572" s="8">
        <v>44957</v>
      </c>
      <c r="B1572" t="s">
        <v>1197</v>
      </c>
      <c r="C1572">
        <v>1</v>
      </c>
      <c r="D1572" s="3">
        <v>201.6</v>
      </c>
      <c r="E1572" s="3">
        <f t="shared" si="40"/>
        <v>201.6</v>
      </c>
      <c r="F1572" s="2" t="s">
        <v>162</v>
      </c>
      <c r="G1572" t="s">
        <v>1105</v>
      </c>
      <c r="H1572" t="s">
        <v>666</v>
      </c>
      <c r="I1572" s="2" t="str">
        <f>_xlfn.XLOOKUP(H1572,'Reference table'!$A$2:$A$87,'Reference table'!$B$2:$B$87)</f>
        <v>Travel</v>
      </c>
      <c r="J1572" t="s">
        <v>25</v>
      </c>
    </row>
    <row r="1573" spans="1:10">
      <c r="A1573" s="8">
        <v>44958</v>
      </c>
      <c r="B1573" t="s">
        <v>951</v>
      </c>
      <c r="C1573">
        <v>1</v>
      </c>
      <c r="D1573" s="3">
        <v>9.8000000000000007</v>
      </c>
      <c r="E1573" s="3">
        <f t="shared" si="40"/>
        <v>9.8000000000000007</v>
      </c>
      <c r="F1573" s="2" t="s">
        <v>162</v>
      </c>
      <c r="G1573" t="s">
        <v>951</v>
      </c>
      <c r="H1573" t="s">
        <v>1280</v>
      </c>
      <c r="I1573" s="2" t="str">
        <f>_xlfn.XLOOKUP(H1573,'Reference table'!$A$2:$A$87,'Reference table'!$B$2:$B$87)</f>
        <v>Subscription</v>
      </c>
      <c r="J1573" t="s">
        <v>25</v>
      </c>
    </row>
    <row r="1574" spans="1:10">
      <c r="A1574" s="8">
        <v>44958</v>
      </c>
      <c r="B1574" t="s">
        <v>23</v>
      </c>
      <c r="C1574">
        <v>2</v>
      </c>
      <c r="D1574" s="3">
        <v>1.65</v>
      </c>
      <c r="E1574" s="3">
        <f t="shared" si="40"/>
        <v>3.3</v>
      </c>
      <c r="F1574" s="2" t="s">
        <v>285</v>
      </c>
      <c r="G1574" t="s">
        <v>522</v>
      </c>
      <c r="H1574" t="s">
        <v>23</v>
      </c>
      <c r="I1574" s="2" t="str">
        <f>_xlfn.XLOOKUP(H1574,'Reference table'!$A$2:$A$87,'Reference table'!$B$2:$B$87)</f>
        <v>Transportation</v>
      </c>
      <c r="J1574" t="s">
        <v>24</v>
      </c>
    </row>
    <row r="1575" spans="1:10">
      <c r="A1575" s="8">
        <v>44958</v>
      </c>
      <c r="B1575" t="s">
        <v>67</v>
      </c>
      <c r="C1575">
        <v>2</v>
      </c>
      <c r="D1575" s="3">
        <v>1.8</v>
      </c>
      <c r="E1575" s="3">
        <f t="shared" si="40"/>
        <v>3.6</v>
      </c>
      <c r="F1575" s="2" t="s">
        <v>285</v>
      </c>
      <c r="G1575" t="s">
        <v>522</v>
      </c>
      <c r="H1575" t="s">
        <v>67</v>
      </c>
      <c r="I1575" s="2" t="str">
        <f>_xlfn.XLOOKUP(H1575,'Reference table'!$A$2:$A$87,'Reference table'!$B$2:$B$87)</f>
        <v>Transportation</v>
      </c>
      <c r="J1575" t="s">
        <v>24</v>
      </c>
    </row>
    <row r="1576" spans="1:10">
      <c r="A1576" s="8">
        <v>44958</v>
      </c>
      <c r="B1576" t="s">
        <v>671</v>
      </c>
      <c r="C1576">
        <v>1</v>
      </c>
      <c r="D1576" s="3">
        <v>1.99</v>
      </c>
      <c r="E1576" s="3">
        <f t="shared" si="40"/>
        <v>1.99</v>
      </c>
      <c r="F1576" s="2" t="s">
        <v>162</v>
      </c>
      <c r="G1576" t="s">
        <v>224</v>
      </c>
      <c r="H1576" t="s">
        <v>113</v>
      </c>
      <c r="I1576" s="2" t="str">
        <f>_xlfn.XLOOKUP(H1576,'Reference table'!$A$2:$A$87,'Reference table'!$B$2:$B$87)</f>
        <v>Dinning</v>
      </c>
      <c r="J1576" t="s">
        <v>24</v>
      </c>
    </row>
    <row r="1577" spans="1:10">
      <c r="A1577" s="8">
        <v>44958</v>
      </c>
      <c r="B1577" t="s">
        <v>338</v>
      </c>
      <c r="C1577">
        <v>1</v>
      </c>
      <c r="D1577" s="3">
        <v>28</v>
      </c>
      <c r="E1577" s="9">
        <f t="shared" si="40"/>
        <v>28</v>
      </c>
      <c r="F1577" t="s">
        <v>162</v>
      </c>
      <c r="G1577" t="s">
        <v>1204</v>
      </c>
      <c r="H1577" t="s">
        <v>520</v>
      </c>
      <c r="I1577" s="2" t="str">
        <f>_xlfn.XLOOKUP(H1577,'Reference table'!$A$2:$A$87,'Reference table'!$B$2:$B$87)</f>
        <v>Utility</v>
      </c>
      <c r="J1577" t="s">
        <v>25</v>
      </c>
    </row>
    <row r="1578" spans="1:10">
      <c r="A1578" s="8">
        <v>44959</v>
      </c>
      <c r="B1578" t="s">
        <v>988</v>
      </c>
      <c r="C1578">
        <v>1</v>
      </c>
      <c r="D1578" s="10">
        <f>Rent!$F$14</f>
        <v>616.66666666666663</v>
      </c>
      <c r="E1578" s="9">
        <f t="shared" si="40"/>
        <v>616.66666666666663</v>
      </c>
      <c r="F1578" s="2" t="s">
        <v>162</v>
      </c>
      <c r="G1578" t="s">
        <v>38</v>
      </c>
      <c r="H1578" t="s">
        <v>98</v>
      </c>
      <c r="I1578" s="2" t="str">
        <f>_xlfn.XLOOKUP(H1578,'Reference table'!$A$2:$A$87,'Reference table'!$B$2:$B$87)</f>
        <v>Rental</v>
      </c>
      <c r="J1578" t="s">
        <v>25</v>
      </c>
    </row>
    <row r="1579" spans="1:10">
      <c r="A1579" s="8">
        <v>44959</v>
      </c>
      <c r="B1579" t="s">
        <v>988</v>
      </c>
      <c r="C1579">
        <v>1</v>
      </c>
      <c r="D1579" s="10">
        <f>Rent!$F$15</f>
        <v>783.33333333333337</v>
      </c>
      <c r="E1579" s="9">
        <f t="shared" si="40"/>
        <v>783.33333333333337</v>
      </c>
      <c r="F1579" s="2" t="s">
        <v>162</v>
      </c>
      <c r="G1579" t="s">
        <v>38</v>
      </c>
      <c r="H1579" t="s">
        <v>98</v>
      </c>
      <c r="I1579" s="2" t="str">
        <f>_xlfn.XLOOKUP(H1579,'Reference table'!$A$2:$A$87,'Reference table'!$B$2:$B$87)</f>
        <v>Rental</v>
      </c>
      <c r="J1579" t="s">
        <v>24</v>
      </c>
    </row>
    <row r="1580" spans="1:10">
      <c r="A1580" s="8">
        <v>44959</v>
      </c>
      <c r="B1580" t="s">
        <v>23</v>
      </c>
      <c r="C1580">
        <v>2</v>
      </c>
      <c r="D1580" s="3">
        <v>1.65</v>
      </c>
      <c r="E1580" s="3">
        <f t="shared" si="40"/>
        <v>3.3</v>
      </c>
      <c r="F1580" s="2" t="s">
        <v>285</v>
      </c>
      <c r="G1580" t="s">
        <v>522</v>
      </c>
      <c r="H1580" t="s">
        <v>23</v>
      </c>
      <c r="I1580" s="2" t="str">
        <f>_xlfn.XLOOKUP(H1580,'Reference table'!$A$2:$A$87,'Reference table'!$B$2:$B$87)</f>
        <v>Transportation</v>
      </c>
      <c r="J1580" t="s">
        <v>24</v>
      </c>
    </row>
    <row r="1581" spans="1:10">
      <c r="A1581" s="8">
        <v>44959</v>
      </c>
      <c r="B1581" t="s">
        <v>67</v>
      </c>
      <c r="C1581">
        <v>1</v>
      </c>
      <c r="D1581" s="3">
        <v>1.25</v>
      </c>
      <c r="E1581" s="3">
        <f t="shared" si="40"/>
        <v>1.25</v>
      </c>
      <c r="F1581" s="2" t="s">
        <v>285</v>
      </c>
      <c r="G1581" t="s">
        <v>522</v>
      </c>
      <c r="H1581" t="s">
        <v>67</v>
      </c>
      <c r="I1581" s="2" t="str">
        <f>_xlfn.XLOOKUP(H1581,'Reference table'!$A$2:$A$87,'Reference table'!$B$2:$B$87)</f>
        <v>Transportation</v>
      </c>
      <c r="J1581" t="s">
        <v>24</v>
      </c>
    </row>
    <row r="1582" spans="1:10">
      <c r="A1582" s="8">
        <v>44959</v>
      </c>
      <c r="B1582" t="s">
        <v>67</v>
      </c>
      <c r="C1582">
        <v>1</v>
      </c>
      <c r="D1582" s="3">
        <v>2.9</v>
      </c>
      <c r="E1582" s="3">
        <f t="shared" ref="E1582:E1645" si="41">C1582*D1582</f>
        <v>2.9</v>
      </c>
      <c r="F1582" s="2" t="s">
        <v>285</v>
      </c>
      <c r="G1582" t="s">
        <v>522</v>
      </c>
      <c r="H1582" t="s">
        <v>67</v>
      </c>
      <c r="I1582" s="2" t="str">
        <f>_xlfn.XLOOKUP(H1582,'Reference table'!$A$2:$A$87,'Reference table'!$B$2:$B$87)</f>
        <v>Transportation</v>
      </c>
      <c r="J1582" t="s">
        <v>24</v>
      </c>
    </row>
    <row r="1583" spans="1:10">
      <c r="A1583" s="8">
        <v>44959</v>
      </c>
      <c r="B1583" t="s">
        <v>67</v>
      </c>
      <c r="C1583">
        <v>1</v>
      </c>
      <c r="D1583" s="3">
        <v>2.9</v>
      </c>
      <c r="E1583" s="3">
        <f t="shared" si="41"/>
        <v>2.9</v>
      </c>
      <c r="F1583" s="2" t="s">
        <v>285</v>
      </c>
      <c r="G1583" t="s">
        <v>522</v>
      </c>
      <c r="H1583" t="s">
        <v>67</v>
      </c>
      <c r="I1583" s="2" t="str">
        <f>_xlfn.XLOOKUP(H1583,'Reference table'!$A$2:$A$87,'Reference table'!$B$2:$B$87)</f>
        <v>Transportation</v>
      </c>
      <c r="J1583" t="s">
        <v>25</v>
      </c>
    </row>
    <row r="1584" spans="1:10">
      <c r="A1584" s="8">
        <v>44959</v>
      </c>
      <c r="B1584" t="s">
        <v>23</v>
      </c>
      <c r="C1584">
        <v>1</v>
      </c>
      <c r="D1584" s="3">
        <v>1.65</v>
      </c>
      <c r="E1584" s="3">
        <f t="shared" si="41"/>
        <v>1.65</v>
      </c>
      <c r="F1584" s="2" t="s">
        <v>285</v>
      </c>
      <c r="G1584" t="s">
        <v>522</v>
      </c>
      <c r="H1584" t="s">
        <v>23</v>
      </c>
      <c r="I1584" s="2" t="str">
        <f>_xlfn.XLOOKUP(H1584,'Reference table'!$A$2:$A$87,'Reference table'!$B$2:$B$87)</f>
        <v>Transportation</v>
      </c>
      <c r="J1584" t="s">
        <v>25</v>
      </c>
    </row>
    <row r="1585" spans="1:10">
      <c r="A1585" s="8">
        <v>44959</v>
      </c>
      <c r="B1585" t="s">
        <v>67</v>
      </c>
      <c r="C1585">
        <v>1</v>
      </c>
      <c r="D1585" s="3">
        <v>2.0499999999999998</v>
      </c>
      <c r="E1585" s="3">
        <f t="shared" si="41"/>
        <v>2.0499999999999998</v>
      </c>
      <c r="F1585" s="2" t="s">
        <v>285</v>
      </c>
      <c r="G1585" t="s">
        <v>522</v>
      </c>
      <c r="H1585" t="s">
        <v>67</v>
      </c>
      <c r="I1585" s="2" t="str">
        <f>_xlfn.XLOOKUP(H1585,'Reference table'!$A$2:$A$87,'Reference table'!$B$2:$B$87)</f>
        <v>Transportation</v>
      </c>
      <c r="J1585" t="s">
        <v>24</v>
      </c>
    </row>
    <row r="1586" spans="1:10">
      <c r="A1586" s="8">
        <v>44959</v>
      </c>
      <c r="B1586" t="s">
        <v>67</v>
      </c>
      <c r="C1586">
        <v>1</v>
      </c>
      <c r="D1586" s="3">
        <v>2.0499999999999998</v>
      </c>
      <c r="E1586" s="3">
        <f t="shared" si="41"/>
        <v>2.0499999999999998</v>
      </c>
      <c r="F1586" s="2" t="s">
        <v>285</v>
      </c>
      <c r="G1586" t="s">
        <v>522</v>
      </c>
      <c r="H1586" t="s">
        <v>67</v>
      </c>
      <c r="I1586" s="2" t="str">
        <f>_xlfn.XLOOKUP(H1586,'Reference table'!$A$2:$A$87,'Reference table'!$B$2:$B$87)</f>
        <v>Transportation</v>
      </c>
      <c r="J1586" t="s">
        <v>25</v>
      </c>
    </row>
    <row r="1587" spans="1:10">
      <c r="A1587" s="8">
        <v>44959</v>
      </c>
      <c r="B1587" t="s">
        <v>1131</v>
      </c>
      <c r="C1587">
        <v>1</v>
      </c>
      <c r="D1587" s="3">
        <v>160</v>
      </c>
      <c r="E1587" s="3">
        <f t="shared" si="41"/>
        <v>160</v>
      </c>
      <c r="F1587" s="2" t="s">
        <v>163</v>
      </c>
      <c r="G1587" t="s">
        <v>38</v>
      </c>
      <c r="H1587" t="s">
        <v>633</v>
      </c>
      <c r="I1587" s="2" t="str">
        <f>_xlfn.XLOOKUP(H1587,'Reference table'!$A$2:$A$87,'Reference table'!$B$2:$B$87)</f>
        <v>Others</v>
      </c>
      <c r="J1587" t="s">
        <v>24</v>
      </c>
    </row>
    <row r="1588" spans="1:10">
      <c r="A1588" s="8">
        <v>44959</v>
      </c>
      <c r="B1588" t="s">
        <v>694</v>
      </c>
      <c r="C1588">
        <v>1</v>
      </c>
      <c r="D1588" s="3">
        <v>5.68</v>
      </c>
      <c r="E1588" s="3">
        <f t="shared" si="41"/>
        <v>5.68</v>
      </c>
      <c r="F1588" s="2" t="s">
        <v>163</v>
      </c>
      <c r="G1588" t="s">
        <v>224</v>
      </c>
      <c r="H1588" t="s">
        <v>113</v>
      </c>
      <c r="I1588" s="2" t="str">
        <f>_xlfn.XLOOKUP(H1588,'Reference table'!$A$2:$A$87,'Reference table'!$B$2:$B$87)</f>
        <v>Dinning</v>
      </c>
      <c r="J1588" t="s">
        <v>24</v>
      </c>
    </row>
    <row r="1589" spans="1:10">
      <c r="A1589" s="8">
        <v>44959</v>
      </c>
      <c r="B1589" t="s">
        <v>1136</v>
      </c>
      <c r="C1589">
        <v>1</v>
      </c>
      <c r="D1589" s="3">
        <v>22</v>
      </c>
      <c r="E1589" s="3">
        <f t="shared" si="41"/>
        <v>22</v>
      </c>
      <c r="F1589" s="2" t="s">
        <v>163</v>
      </c>
      <c r="G1589" t="s">
        <v>1044</v>
      </c>
      <c r="H1589" t="s">
        <v>417</v>
      </c>
      <c r="I1589" s="2" t="str">
        <f>_xlfn.XLOOKUP(H1589,'Reference table'!$A$2:$A$87,'Reference table'!$B$2:$B$87)</f>
        <v>Others</v>
      </c>
      <c r="J1589" t="s">
        <v>24</v>
      </c>
    </row>
    <row r="1590" spans="1:10">
      <c r="A1590" s="8">
        <v>44959</v>
      </c>
      <c r="B1590" t="s">
        <v>1137</v>
      </c>
      <c r="C1590">
        <v>1</v>
      </c>
      <c r="D1590" s="3">
        <v>4.8</v>
      </c>
      <c r="E1590" s="3">
        <f t="shared" si="41"/>
        <v>4.8</v>
      </c>
      <c r="F1590" s="2" t="s">
        <v>162</v>
      </c>
      <c r="G1590" t="s">
        <v>1138</v>
      </c>
      <c r="H1590" t="s">
        <v>273</v>
      </c>
      <c r="I1590" s="2" t="str">
        <f>_xlfn.XLOOKUP(H1590,'Reference table'!$A$2:$A$87,'Reference table'!$B$2:$B$87)</f>
        <v>Dinning</v>
      </c>
      <c r="J1590" t="s">
        <v>25</v>
      </c>
    </row>
    <row r="1591" spans="1:10">
      <c r="A1591" s="8">
        <v>44959</v>
      </c>
      <c r="B1591" t="s">
        <v>1198</v>
      </c>
      <c r="C1591">
        <v>1</v>
      </c>
      <c r="D1591" s="3">
        <v>20.9</v>
      </c>
      <c r="E1591" s="3">
        <f t="shared" si="41"/>
        <v>20.9</v>
      </c>
      <c r="F1591" s="2" t="s">
        <v>162</v>
      </c>
      <c r="G1591" t="s">
        <v>124</v>
      </c>
      <c r="H1591" t="s">
        <v>471</v>
      </c>
      <c r="I1591" s="2" t="str">
        <f>_xlfn.XLOOKUP(H1591,'Reference table'!$A$2:$A$87,'Reference table'!$B$2:$B$87)</f>
        <v>Personal Care</v>
      </c>
      <c r="J1591" t="s">
        <v>25</v>
      </c>
    </row>
    <row r="1592" spans="1:10">
      <c r="A1592" s="8">
        <v>44960</v>
      </c>
      <c r="B1592" t="s">
        <v>23</v>
      </c>
      <c r="C1592">
        <v>2</v>
      </c>
      <c r="D1592" s="3">
        <v>1.65</v>
      </c>
      <c r="E1592" s="3">
        <f t="shared" si="41"/>
        <v>3.3</v>
      </c>
      <c r="F1592" s="2" t="s">
        <v>285</v>
      </c>
      <c r="G1592" t="s">
        <v>522</v>
      </c>
      <c r="H1592" t="s">
        <v>23</v>
      </c>
      <c r="I1592" s="2" t="str">
        <f>_xlfn.XLOOKUP(H1592,'Reference table'!$A$2:$A$87,'Reference table'!$B$2:$B$87)</f>
        <v>Transportation</v>
      </c>
      <c r="J1592" t="s">
        <v>24</v>
      </c>
    </row>
    <row r="1593" spans="1:10">
      <c r="A1593" s="8">
        <v>44960</v>
      </c>
      <c r="B1593" t="s">
        <v>67</v>
      </c>
      <c r="C1593">
        <v>2</v>
      </c>
      <c r="D1593" s="3">
        <v>1.8</v>
      </c>
      <c r="E1593" s="3">
        <f t="shared" si="41"/>
        <v>3.6</v>
      </c>
      <c r="F1593" s="2" t="s">
        <v>285</v>
      </c>
      <c r="G1593" t="s">
        <v>522</v>
      </c>
      <c r="H1593" t="s">
        <v>67</v>
      </c>
      <c r="I1593" s="2" t="str">
        <f>_xlfn.XLOOKUP(H1593,'Reference table'!$A$2:$A$87,'Reference table'!$B$2:$B$87)</f>
        <v>Transportation</v>
      </c>
      <c r="J1593" t="s">
        <v>24</v>
      </c>
    </row>
    <row r="1594" spans="1:10">
      <c r="A1594" s="8">
        <v>44960</v>
      </c>
      <c r="B1594" t="s">
        <v>125</v>
      </c>
      <c r="C1594">
        <v>1</v>
      </c>
      <c r="D1594" s="3">
        <v>22.08</v>
      </c>
      <c r="E1594" s="3">
        <f t="shared" si="41"/>
        <v>22.08</v>
      </c>
      <c r="F1594" s="2" t="s">
        <v>162</v>
      </c>
      <c r="G1594" t="s">
        <v>125</v>
      </c>
      <c r="H1594" t="s">
        <v>535</v>
      </c>
      <c r="I1594" s="2" t="str">
        <f>_xlfn.XLOOKUP(H1594,'Reference table'!$A$2:$A$87,'Reference table'!$B$2:$B$87)</f>
        <v>Grocery</v>
      </c>
      <c r="J1594" t="s">
        <v>24</v>
      </c>
    </row>
    <row r="1595" spans="1:10">
      <c r="A1595" s="8">
        <v>44960</v>
      </c>
      <c r="B1595" t="s">
        <v>1132</v>
      </c>
      <c r="C1595">
        <v>1</v>
      </c>
      <c r="D1595" s="3">
        <v>0.3</v>
      </c>
      <c r="E1595" s="3">
        <f t="shared" si="41"/>
        <v>0.3</v>
      </c>
      <c r="F1595" s="2" t="s">
        <v>162</v>
      </c>
      <c r="G1595" t="s">
        <v>36</v>
      </c>
      <c r="H1595" t="s">
        <v>978</v>
      </c>
      <c r="I1595" s="2" t="str">
        <f>_xlfn.XLOOKUP(H1595,'Reference table'!$A$2:$A$87,'Reference table'!$B$2:$B$87)</f>
        <v>Grocery</v>
      </c>
      <c r="J1595" t="s">
        <v>24</v>
      </c>
    </row>
    <row r="1596" spans="1:10">
      <c r="A1596" s="8">
        <v>44960</v>
      </c>
      <c r="B1596" t="s">
        <v>323</v>
      </c>
      <c r="C1596">
        <v>1</v>
      </c>
      <c r="D1596" s="3">
        <v>1.99</v>
      </c>
      <c r="E1596" s="3">
        <f t="shared" si="41"/>
        <v>1.99</v>
      </c>
      <c r="F1596" s="2" t="s">
        <v>162</v>
      </c>
      <c r="G1596" t="s">
        <v>36</v>
      </c>
      <c r="H1596" t="s">
        <v>52</v>
      </c>
      <c r="I1596" s="2" t="str">
        <f>_xlfn.XLOOKUP(H1596,'Reference table'!$A$2:$A$87,'Reference table'!$B$2:$B$87)</f>
        <v>Grocery</v>
      </c>
      <c r="J1596" t="s">
        <v>24</v>
      </c>
    </row>
    <row r="1597" spans="1:10">
      <c r="A1597" s="8">
        <v>44960</v>
      </c>
      <c r="B1597" t="s">
        <v>381</v>
      </c>
      <c r="C1597">
        <v>1</v>
      </c>
      <c r="D1597" s="3">
        <v>0.75</v>
      </c>
      <c r="E1597" s="3">
        <f t="shared" si="41"/>
        <v>0.75</v>
      </c>
      <c r="F1597" s="2" t="s">
        <v>162</v>
      </c>
      <c r="G1597" t="s">
        <v>36</v>
      </c>
      <c r="H1597" t="s">
        <v>51</v>
      </c>
      <c r="I1597" s="2" t="str">
        <f>_xlfn.XLOOKUP(H1597,'Reference table'!$A$2:$A$87,'Reference table'!$B$2:$B$87)</f>
        <v>Grocery</v>
      </c>
      <c r="J1597" t="s">
        <v>24</v>
      </c>
    </row>
    <row r="1598" spans="1:10">
      <c r="A1598" s="8">
        <v>44960</v>
      </c>
      <c r="B1598" t="s">
        <v>1133</v>
      </c>
      <c r="C1598">
        <v>1</v>
      </c>
      <c r="D1598" s="3">
        <v>2.4900000000000002</v>
      </c>
      <c r="E1598" s="3">
        <f t="shared" si="41"/>
        <v>2.4900000000000002</v>
      </c>
      <c r="F1598" s="2" t="s">
        <v>162</v>
      </c>
      <c r="G1598" t="s">
        <v>36</v>
      </c>
      <c r="H1598" t="s">
        <v>52</v>
      </c>
      <c r="I1598" s="2" t="str">
        <f>_xlfn.XLOOKUP(H1598,'Reference table'!$A$2:$A$87,'Reference table'!$B$2:$B$87)</f>
        <v>Grocery</v>
      </c>
      <c r="J1598" t="s">
        <v>24</v>
      </c>
    </row>
    <row r="1599" spans="1:10">
      <c r="A1599" s="8">
        <v>44960</v>
      </c>
      <c r="B1599" t="s">
        <v>1134</v>
      </c>
      <c r="C1599">
        <v>1</v>
      </c>
      <c r="D1599" s="3">
        <v>1.99</v>
      </c>
      <c r="E1599" s="3">
        <f t="shared" si="41"/>
        <v>1.99</v>
      </c>
      <c r="F1599" s="2" t="s">
        <v>162</v>
      </c>
      <c r="G1599" t="s">
        <v>36</v>
      </c>
      <c r="H1599" t="s">
        <v>53</v>
      </c>
      <c r="I1599" s="2" t="str">
        <f>_xlfn.XLOOKUP(H1599,'Reference table'!$A$2:$A$87,'Reference table'!$B$2:$B$87)</f>
        <v>Grocery</v>
      </c>
      <c r="J1599" t="s">
        <v>24</v>
      </c>
    </row>
    <row r="1600" spans="1:10">
      <c r="A1600" s="8">
        <v>44960</v>
      </c>
      <c r="B1600" t="s">
        <v>1135</v>
      </c>
      <c r="C1600">
        <v>1</v>
      </c>
      <c r="D1600" s="3">
        <v>1.65</v>
      </c>
      <c r="E1600" s="3">
        <f t="shared" si="41"/>
        <v>1.65</v>
      </c>
      <c r="F1600" s="2" t="s">
        <v>162</v>
      </c>
      <c r="G1600" t="s">
        <v>36</v>
      </c>
      <c r="H1600" t="s">
        <v>45</v>
      </c>
      <c r="I1600" s="2" t="str">
        <f>_xlfn.XLOOKUP(H1600,'Reference table'!$A$2:$A$87,'Reference table'!$B$2:$B$87)</f>
        <v>Grocery</v>
      </c>
      <c r="J1600" t="s">
        <v>24</v>
      </c>
    </row>
    <row r="1601" spans="1:11">
      <c r="A1601" s="8">
        <v>44960</v>
      </c>
      <c r="B1601" t="s">
        <v>1031</v>
      </c>
      <c r="C1601">
        <v>1</v>
      </c>
      <c r="D1601" s="3">
        <v>0.99</v>
      </c>
      <c r="E1601" s="3">
        <f t="shared" si="41"/>
        <v>0.99</v>
      </c>
      <c r="F1601" s="2" t="s">
        <v>162</v>
      </c>
      <c r="G1601" t="s">
        <v>36</v>
      </c>
      <c r="H1601" t="s">
        <v>51</v>
      </c>
      <c r="I1601" s="2" t="str">
        <f>_xlfn.XLOOKUP(H1601,'Reference table'!$A$2:$A$87,'Reference table'!$B$2:$B$87)</f>
        <v>Grocery</v>
      </c>
      <c r="J1601" t="s">
        <v>24</v>
      </c>
    </row>
    <row r="1602" spans="1:11">
      <c r="A1602" s="8">
        <v>44960</v>
      </c>
      <c r="B1602" t="s">
        <v>1034</v>
      </c>
      <c r="C1602">
        <v>1</v>
      </c>
      <c r="D1602" s="3">
        <v>0.28999999999999998</v>
      </c>
      <c r="E1602" s="3">
        <f t="shared" si="41"/>
        <v>0.28999999999999998</v>
      </c>
      <c r="F1602" s="2" t="s">
        <v>162</v>
      </c>
      <c r="G1602" t="s">
        <v>36</v>
      </c>
      <c r="H1602" t="s">
        <v>51</v>
      </c>
      <c r="I1602" s="2" t="str">
        <f>_xlfn.XLOOKUP(H1602,'Reference table'!$A$2:$A$87,'Reference table'!$B$2:$B$87)</f>
        <v>Grocery</v>
      </c>
      <c r="J1602" t="s">
        <v>24</v>
      </c>
      <c r="K1602" s="3">
        <f>SUM(E1595:E1602)</f>
        <v>10.45</v>
      </c>
    </row>
    <row r="1603" spans="1:11">
      <c r="A1603" s="8">
        <v>44960</v>
      </c>
      <c r="B1603" t="s">
        <v>503</v>
      </c>
      <c r="C1603">
        <v>1</v>
      </c>
      <c r="D1603" s="3">
        <v>16.13</v>
      </c>
      <c r="E1603" s="3">
        <f t="shared" si="41"/>
        <v>16.13</v>
      </c>
      <c r="F1603" s="2" t="s">
        <v>162</v>
      </c>
      <c r="G1603" t="s">
        <v>504</v>
      </c>
      <c r="H1603" t="s">
        <v>521</v>
      </c>
      <c r="I1603" s="2" t="str">
        <f>_xlfn.XLOOKUP(H1603,'Reference table'!$A$2:$A$87,'Reference table'!$B$2:$B$87)</f>
        <v>Utility</v>
      </c>
      <c r="J1603" t="s">
        <v>25</v>
      </c>
    </row>
    <row r="1604" spans="1:11">
      <c r="A1604" s="8">
        <v>44961</v>
      </c>
      <c r="B1604" t="s">
        <v>503</v>
      </c>
      <c r="C1604">
        <v>1</v>
      </c>
      <c r="D1604" s="3">
        <v>68.36</v>
      </c>
      <c r="E1604" s="3">
        <f t="shared" si="41"/>
        <v>68.36</v>
      </c>
      <c r="F1604" s="2" t="s">
        <v>162</v>
      </c>
      <c r="G1604" t="s">
        <v>834</v>
      </c>
      <c r="H1604" t="s">
        <v>521</v>
      </c>
      <c r="I1604" s="2" t="str">
        <f>_xlfn.XLOOKUP(H1604,'Reference table'!$A$2:$A$87,'Reference table'!$B$2:$B$87)</f>
        <v>Utility</v>
      </c>
      <c r="J1604" t="s">
        <v>24</v>
      </c>
    </row>
    <row r="1605" spans="1:11">
      <c r="A1605" s="8">
        <v>44961</v>
      </c>
      <c r="B1605" t="s">
        <v>1139</v>
      </c>
      <c r="C1605">
        <v>1</v>
      </c>
      <c r="D1605" s="3">
        <v>3.65</v>
      </c>
      <c r="E1605" s="3">
        <f t="shared" si="41"/>
        <v>3.65</v>
      </c>
      <c r="F1605" s="2" t="s">
        <v>162</v>
      </c>
      <c r="G1605" t="s">
        <v>39</v>
      </c>
      <c r="H1605" t="s">
        <v>141</v>
      </c>
      <c r="I1605" s="2" t="str">
        <f>_xlfn.XLOOKUP(H1605,'Reference table'!$A$2:$A$87,'Reference table'!$B$2:$B$87)</f>
        <v>Grocery</v>
      </c>
      <c r="J1605" t="s">
        <v>24</v>
      </c>
    </row>
    <row r="1606" spans="1:11">
      <c r="A1606" s="8">
        <v>44961</v>
      </c>
      <c r="B1606" t="s">
        <v>1140</v>
      </c>
      <c r="C1606">
        <v>1</v>
      </c>
      <c r="D1606" s="3">
        <v>1.99</v>
      </c>
      <c r="E1606" s="3">
        <f t="shared" si="41"/>
        <v>1.99</v>
      </c>
      <c r="F1606" s="2" t="s">
        <v>162</v>
      </c>
      <c r="G1606" t="s">
        <v>39</v>
      </c>
      <c r="H1606" t="s">
        <v>51</v>
      </c>
      <c r="I1606" s="2" t="str">
        <f>_xlfn.XLOOKUP(H1606,'Reference table'!$A$2:$A$87,'Reference table'!$B$2:$B$87)</f>
        <v>Grocery</v>
      </c>
      <c r="J1606" t="s">
        <v>24</v>
      </c>
    </row>
    <row r="1607" spans="1:11">
      <c r="A1607" s="8">
        <v>44961</v>
      </c>
      <c r="B1607" t="s">
        <v>1141</v>
      </c>
      <c r="C1607">
        <v>1</v>
      </c>
      <c r="D1607" s="3">
        <v>1.79</v>
      </c>
      <c r="E1607" s="3">
        <f t="shared" si="41"/>
        <v>1.79</v>
      </c>
      <c r="F1607" s="2" t="s">
        <v>162</v>
      </c>
      <c r="G1607" t="s">
        <v>39</v>
      </c>
      <c r="H1607" t="s">
        <v>978</v>
      </c>
      <c r="I1607" s="2" t="str">
        <f>_xlfn.XLOOKUP(H1607,'Reference table'!$A$2:$A$87,'Reference table'!$B$2:$B$87)</f>
        <v>Grocery</v>
      </c>
      <c r="J1607" t="s">
        <v>24</v>
      </c>
    </row>
    <row r="1608" spans="1:11">
      <c r="A1608" s="8">
        <v>44961</v>
      </c>
      <c r="B1608" t="s">
        <v>1142</v>
      </c>
      <c r="C1608">
        <v>1</v>
      </c>
      <c r="D1608" s="3">
        <v>1.74</v>
      </c>
      <c r="E1608" s="3">
        <f t="shared" si="41"/>
        <v>1.74</v>
      </c>
      <c r="F1608" s="2" t="s">
        <v>162</v>
      </c>
      <c r="G1608" t="s">
        <v>39</v>
      </c>
      <c r="H1608" t="s">
        <v>51</v>
      </c>
      <c r="I1608" s="2" t="str">
        <f>_xlfn.XLOOKUP(H1608,'Reference table'!$A$2:$A$87,'Reference table'!$B$2:$B$87)</f>
        <v>Grocery</v>
      </c>
      <c r="J1608" t="s">
        <v>24</v>
      </c>
      <c r="K1608" s="3">
        <f>SUM(E1605:E1608)</f>
        <v>9.17</v>
      </c>
    </row>
    <row r="1609" spans="1:11">
      <c r="A1609" s="8">
        <v>44961</v>
      </c>
      <c r="B1609" t="s">
        <v>23</v>
      </c>
      <c r="C1609">
        <v>1</v>
      </c>
      <c r="D1609" s="3">
        <v>1.65</v>
      </c>
      <c r="E1609" s="3">
        <f t="shared" si="41"/>
        <v>1.65</v>
      </c>
      <c r="F1609" s="2" t="s">
        <v>285</v>
      </c>
      <c r="G1609" t="s">
        <v>522</v>
      </c>
      <c r="H1609" t="s">
        <v>23</v>
      </c>
      <c r="I1609" s="2" t="str">
        <f>_xlfn.XLOOKUP(H1609,'Reference table'!$A$2:$A$87,'Reference table'!$B$2:$B$87)</f>
        <v>Transportation</v>
      </c>
      <c r="J1609" t="s">
        <v>24</v>
      </c>
    </row>
    <row r="1610" spans="1:11">
      <c r="A1610" s="8">
        <v>44961</v>
      </c>
      <c r="B1610" t="s">
        <v>1062</v>
      </c>
      <c r="C1610">
        <v>1</v>
      </c>
      <c r="D1610" s="3">
        <v>1.05</v>
      </c>
      <c r="E1610" s="3">
        <f t="shared" si="41"/>
        <v>1.05</v>
      </c>
      <c r="F1610" s="2" t="s">
        <v>285</v>
      </c>
      <c r="G1610" t="s">
        <v>522</v>
      </c>
      <c r="H1610" t="s">
        <v>1062</v>
      </c>
      <c r="I1610" s="2" t="str">
        <f>_xlfn.XLOOKUP(H1610,'Reference table'!$A$2:$A$87,'Reference table'!$B$2:$B$87)</f>
        <v>Transportation</v>
      </c>
      <c r="J1610" t="s">
        <v>24</v>
      </c>
    </row>
    <row r="1611" spans="1:11">
      <c r="A1611" s="8">
        <v>44961</v>
      </c>
      <c r="B1611" t="s">
        <v>67</v>
      </c>
      <c r="C1611">
        <v>1</v>
      </c>
      <c r="D1611" s="3">
        <v>1.1499999999999999</v>
      </c>
      <c r="E1611" s="3">
        <f t="shared" si="41"/>
        <v>1.1499999999999999</v>
      </c>
      <c r="F1611" s="2" t="s">
        <v>285</v>
      </c>
      <c r="G1611" t="s">
        <v>522</v>
      </c>
      <c r="H1611" t="s">
        <v>67</v>
      </c>
      <c r="I1611" s="2" t="str">
        <f>_xlfn.XLOOKUP(H1611,'Reference table'!$A$2:$A$87,'Reference table'!$B$2:$B$87)</f>
        <v>Transportation</v>
      </c>
      <c r="J1611" t="s">
        <v>24</v>
      </c>
    </row>
    <row r="1612" spans="1:11">
      <c r="A1612" s="8">
        <v>44961</v>
      </c>
      <c r="B1612" t="s">
        <v>23</v>
      </c>
      <c r="C1612">
        <v>1</v>
      </c>
      <c r="D1612" s="3">
        <v>1.65</v>
      </c>
      <c r="E1612" s="3">
        <f t="shared" si="41"/>
        <v>1.65</v>
      </c>
      <c r="F1612" s="2" t="s">
        <v>285</v>
      </c>
      <c r="G1612" t="s">
        <v>522</v>
      </c>
      <c r="H1612" t="s">
        <v>23</v>
      </c>
      <c r="I1612" s="2" t="str">
        <f>_xlfn.XLOOKUP(H1612,'Reference table'!$A$2:$A$87,'Reference table'!$B$2:$B$87)</f>
        <v>Transportation</v>
      </c>
      <c r="J1612" t="s">
        <v>25</v>
      </c>
    </row>
    <row r="1613" spans="1:11">
      <c r="A1613" s="8">
        <v>44961</v>
      </c>
      <c r="B1613" t="s">
        <v>1062</v>
      </c>
      <c r="C1613">
        <v>1</v>
      </c>
      <c r="D1613" s="3">
        <v>1.05</v>
      </c>
      <c r="E1613" s="3">
        <f t="shared" si="41"/>
        <v>1.05</v>
      </c>
      <c r="F1613" s="2" t="s">
        <v>285</v>
      </c>
      <c r="G1613" t="s">
        <v>522</v>
      </c>
      <c r="H1613" t="s">
        <v>1062</v>
      </c>
      <c r="I1613" s="2" t="str">
        <f>_xlfn.XLOOKUP(H1613,'Reference table'!$A$2:$A$87,'Reference table'!$B$2:$B$87)</f>
        <v>Transportation</v>
      </c>
      <c r="J1613" t="s">
        <v>25</v>
      </c>
    </row>
    <row r="1614" spans="1:11">
      <c r="A1614" s="8">
        <v>44961</v>
      </c>
      <c r="B1614" t="s">
        <v>67</v>
      </c>
      <c r="C1614">
        <v>1</v>
      </c>
      <c r="D1614" s="3">
        <v>1.1499999999999999</v>
      </c>
      <c r="E1614" s="3">
        <f t="shared" si="41"/>
        <v>1.1499999999999999</v>
      </c>
      <c r="F1614" s="2" t="s">
        <v>285</v>
      </c>
      <c r="G1614" t="s">
        <v>522</v>
      </c>
      <c r="H1614" t="s">
        <v>67</v>
      </c>
      <c r="I1614" s="2" t="str">
        <f>_xlfn.XLOOKUP(H1614,'Reference table'!$A$2:$A$87,'Reference table'!$B$2:$B$87)</f>
        <v>Transportation</v>
      </c>
      <c r="J1614" t="s">
        <v>25</v>
      </c>
    </row>
    <row r="1615" spans="1:11">
      <c r="A1615" s="8">
        <v>44961</v>
      </c>
      <c r="B1615" t="s">
        <v>694</v>
      </c>
      <c r="C1615">
        <v>1</v>
      </c>
      <c r="D1615" s="3">
        <v>5.68</v>
      </c>
      <c r="E1615" s="3">
        <f t="shared" si="41"/>
        <v>5.68</v>
      </c>
      <c r="F1615" s="2" t="s">
        <v>162</v>
      </c>
      <c r="G1615" t="s">
        <v>224</v>
      </c>
      <c r="H1615" t="s">
        <v>113</v>
      </c>
      <c r="I1615" s="2" t="str">
        <f>_xlfn.XLOOKUP(H1615,'Reference table'!$A$2:$A$87,'Reference table'!$B$2:$B$87)</f>
        <v>Dinning</v>
      </c>
      <c r="J1615" t="s">
        <v>25</v>
      </c>
    </row>
    <row r="1616" spans="1:11">
      <c r="A1616" s="8">
        <v>44961</v>
      </c>
      <c r="B1616" t="s">
        <v>924</v>
      </c>
      <c r="C1616">
        <v>1</v>
      </c>
      <c r="D1616" s="3">
        <v>2.75</v>
      </c>
      <c r="E1616" s="3">
        <f t="shared" si="41"/>
        <v>2.75</v>
      </c>
      <c r="F1616" s="2" t="s">
        <v>162</v>
      </c>
      <c r="G1616" t="s">
        <v>1199</v>
      </c>
      <c r="H1616" t="s">
        <v>936</v>
      </c>
      <c r="I1616" s="2" t="str">
        <f>_xlfn.XLOOKUP(H1616,'Reference table'!$A$2:$A$87,'Reference table'!$B$2:$B$87)</f>
        <v>Dinning</v>
      </c>
      <c r="J1616" t="s">
        <v>25</v>
      </c>
    </row>
    <row r="1617" spans="1:11">
      <c r="A1617" s="8">
        <v>44962</v>
      </c>
      <c r="B1617" t="s">
        <v>425</v>
      </c>
      <c r="C1617">
        <v>1</v>
      </c>
      <c r="D1617" s="3">
        <v>10.5</v>
      </c>
      <c r="E1617" s="3">
        <f t="shared" si="41"/>
        <v>10.5</v>
      </c>
      <c r="F1617" s="2" t="s">
        <v>162</v>
      </c>
      <c r="G1617" t="s">
        <v>169</v>
      </c>
      <c r="H1617" t="s">
        <v>513</v>
      </c>
      <c r="I1617" s="2" t="str">
        <f>_xlfn.XLOOKUP(H1617,'Reference table'!$A$2:$A$87,'Reference table'!$B$2:$B$87)</f>
        <v>Dinning</v>
      </c>
      <c r="J1617" t="s">
        <v>24</v>
      </c>
    </row>
    <row r="1618" spans="1:11">
      <c r="A1618" s="8">
        <v>44962</v>
      </c>
      <c r="B1618" t="s">
        <v>425</v>
      </c>
      <c r="C1618">
        <v>1</v>
      </c>
      <c r="D1618" s="3">
        <v>11.8</v>
      </c>
      <c r="E1618" s="3">
        <f t="shared" si="41"/>
        <v>11.8</v>
      </c>
      <c r="F1618" s="2" t="s">
        <v>162</v>
      </c>
      <c r="G1618" t="s">
        <v>169</v>
      </c>
      <c r="H1618" t="s">
        <v>513</v>
      </c>
      <c r="I1618" s="2" t="str">
        <f>_xlfn.XLOOKUP(H1618,'Reference table'!$A$2:$A$87,'Reference table'!$B$2:$B$87)</f>
        <v>Dinning</v>
      </c>
      <c r="J1618" t="s">
        <v>25</v>
      </c>
    </row>
    <row r="1619" spans="1:11">
      <c r="A1619" s="8">
        <v>44962</v>
      </c>
      <c r="B1619" t="s">
        <v>1143</v>
      </c>
      <c r="C1619">
        <v>2</v>
      </c>
      <c r="D1619" s="3">
        <v>1.9950000000000001</v>
      </c>
      <c r="E1619" s="3">
        <f t="shared" si="41"/>
        <v>3.99</v>
      </c>
      <c r="F1619" s="2" t="s">
        <v>162</v>
      </c>
      <c r="G1619" t="s">
        <v>39</v>
      </c>
      <c r="H1619" t="s">
        <v>978</v>
      </c>
      <c r="I1619" s="2" t="str">
        <f>_xlfn.XLOOKUP(H1619,'Reference table'!$A$2:$A$87,'Reference table'!$B$2:$B$87)</f>
        <v>Grocery</v>
      </c>
      <c r="J1619" t="s">
        <v>25</v>
      </c>
    </row>
    <row r="1620" spans="1:11">
      <c r="A1620" s="8">
        <v>44962</v>
      </c>
      <c r="B1620" t="s">
        <v>1144</v>
      </c>
      <c r="C1620">
        <v>1</v>
      </c>
      <c r="D1620" s="3">
        <v>1.29</v>
      </c>
      <c r="E1620" s="3">
        <f t="shared" si="41"/>
        <v>1.29</v>
      </c>
      <c r="F1620" s="2" t="s">
        <v>162</v>
      </c>
      <c r="G1620" t="s">
        <v>36</v>
      </c>
      <c r="H1620" t="s">
        <v>45</v>
      </c>
      <c r="I1620" s="2" t="str">
        <f>_xlfn.XLOOKUP(H1620,'Reference table'!$A$2:$A$87,'Reference table'!$B$2:$B$87)</f>
        <v>Grocery</v>
      </c>
      <c r="J1620" t="s">
        <v>24</v>
      </c>
    </row>
    <row r="1621" spans="1:11">
      <c r="A1621" s="8">
        <v>44962</v>
      </c>
      <c r="B1621" t="s">
        <v>1145</v>
      </c>
      <c r="C1621">
        <v>1</v>
      </c>
      <c r="D1621" s="3">
        <v>0.95</v>
      </c>
      <c r="E1621" s="3">
        <f t="shared" si="41"/>
        <v>0.95</v>
      </c>
      <c r="F1621" s="2" t="s">
        <v>162</v>
      </c>
      <c r="G1621" t="s">
        <v>36</v>
      </c>
      <c r="H1621" t="s">
        <v>45</v>
      </c>
      <c r="I1621" s="2" t="str">
        <f>_xlfn.XLOOKUP(H1621,'Reference table'!$A$2:$A$87,'Reference table'!$B$2:$B$87)</f>
        <v>Grocery</v>
      </c>
      <c r="J1621" t="s">
        <v>24</v>
      </c>
    </row>
    <row r="1622" spans="1:11">
      <c r="A1622" s="8">
        <v>44962</v>
      </c>
      <c r="B1622" t="s">
        <v>365</v>
      </c>
      <c r="C1622">
        <v>1</v>
      </c>
      <c r="D1622" s="3">
        <v>0.85</v>
      </c>
      <c r="E1622" s="3">
        <f t="shared" si="41"/>
        <v>0.85</v>
      </c>
      <c r="F1622" s="2" t="s">
        <v>162</v>
      </c>
      <c r="G1622" t="s">
        <v>36</v>
      </c>
      <c r="H1622" t="s">
        <v>216</v>
      </c>
      <c r="I1622" s="2" t="str">
        <f>_xlfn.XLOOKUP(H1622,'Reference table'!$A$2:$A$87,'Reference table'!$B$2:$B$87)</f>
        <v>Grocery</v>
      </c>
      <c r="J1622" t="s">
        <v>24</v>
      </c>
    </row>
    <row r="1623" spans="1:11">
      <c r="A1623" s="8">
        <v>44962</v>
      </c>
      <c r="B1623" t="s">
        <v>299</v>
      </c>
      <c r="C1623">
        <v>2</v>
      </c>
      <c r="D1623" s="3">
        <v>0.41</v>
      </c>
      <c r="E1623" s="3">
        <f t="shared" si="41"/>
        <v>0.82</v>
      </c>
      <c r="F1623" s="2" t="s">
        <v>162</v>
      </c>
      <c r="G1623" t="s">
        <v>36</v>
      </c>
      <c r="H1623" t="s">
        <v>509</v>
      </c>
      <c r="I1623" s="2" t="str">
        <f>_xlfn.XLOOKUP(H1623,'Reference table'!$A$2:$A$87,'Reference table'!$B$2:$B$87)</f>
        <v>Grocery</v>
      </c>
      <c r="J1623" t="s">
        <v>24</v>
      </c>
    </row>
    <row r="1624" spans="1:11">
      <c r="A1624" s="8">
        <v>44962</v>
      </c>
      <c r="B1624" t="s">
        <v>151</v>
      </c>
      <c r="C1624">
        <v>1</v>
      </c>
      <c r="D1624" s="3">
        <v>0.79</v>
      </c>
      <c r="E1624" s="3">
        <f t="shared" si="41"/>
        <v>0.79</v>
      </c>
      <c r="F1624" s="2" t="s">
        <v>162</v>
      </c>
      <c r="G1624" t="s">
        <v>36</v>
      </c>
      <c r="H1624" t="s">
        <v>51</v>
      </c>
      <c r="I1624" s="2" t="str">
        <f>_xlfn.XLOOKUP(H1624,'Reference table'!$A$2:$A$87,'Reference table'!$B$2:$B$87)</f>
        <v>Grocery</v>
      </c>
      <c r="J1624" t="s">
        <v>24</v>
      </c>
    </row>
    <row r="1625" spans="1:11">
      <c r="A1625" s="8">
        <v>44962</v>
      </c>
      <c r="B1625" t="s">
        <v>597</v>
      </c>
      <c r="C1625">
        <v>1</v>
      </c>
      <c r="D1625" s="3">
        <v>0.55000000000000004</v>
      </c>
      <c r="E1625" s="3">
        <f t="shared" si="41"/>
        <v>0.55000000000000004</v>
      </c>
      <c r="F1625" s="2" t="s">
        <v>162</v>
      </c>
      <c r="G1625" t="s">
        <v>36</v>
      </c>
      <c r="H1625" t="s">
        <v>281</v>
      </c>
      <c r="I1625" s="2" t="str">
        <f>_xlfn.XLOOKUP(H1625,'Reference table'!$A$2:$A$87,'Reference table'!$B$2:$B$87)</f>
        <v>Personal Care</v>
      </c>
      <c r="J1625" t="s">
        <v>24</v>
      </c>
      <c r="K1625" s="3">
        <f>SUM(E1620:E1625)</f>
        <v>5.25</v>
      </c>
    </row>
    <row r="1626" spans="1:11">
      <c r="A1626" s="8">
        <v>44962</v>
      </c>
      <c r="B1626" t="s">
        <v>345</v>
      </c>
      <c r="C1626">
        <v>1</v>
      </c>
      <c r="D1626" s="3">
        <v>0.5</v>
      </c>
      <c r="E1626" s="3">
        <f t="shared" si="41"/>
        <v>0.5</v>
      </c>
      <c r="F1626" s="2" t="s">
        <v>162</v>
      </c>
      <c r="G1626" t="s">
        <v>36</v>
      </c>
      <c r="H1626" t="s">
        <v>45</v>
      </c>
      <c r="I1626" s="2" t="str">
        <f>_xlfn.XLOOKUP(H1626,'Reference table'!$A$2:$A$87,'Reference table'!$B$2:$B$87)</f>
        <v>Grocery</v>
      </c>
      <c r="J1626" t="s">
        <v>24</v>
      </c>
    </row>
    <row r="1627" spans="1:11">
      <c r="A1627" s="8">
        <v>44962</v>
      </c>
      <c r="B1627" t="s">
        <v>359</v>
      </c>
      <c r="C1627">
        <v>1</v>
      </c>
      <c r="D1627" s="3">
        <v>1.75</v>
      </c>
      <c r="E1627" s="3">
        <f t="shared" si="41"/>
        <v>1.75</v>
      </c>
      <c r="F1627" s="2" t="s">
        <v>162</v>
      </c>
      <c r="G1627" t="s">
        <v>36</v>
      </c>
      <c r="H1627" t="s">
        <v>50</v>
      </c>
      <c r="I1627" s="2" t="str">
        <f>_xlfn.XLOOKUP(H1627,'Reference table'!$A$2:$A$87,'Reference table'!$B$2:$B$87)</f>
        <v>Grocery</v>
      </c>
      <c r="J1627" t="s">
        <v>24</v>
      </c>
    </row>
    <row r="1628" spans="1:11">
      <c r="A1628" s="8">
        <v>44962</v>
      </c>
      <c r="B1628" t="s">
        <v>1146</v>
      </c>
      <c r="C1628">
        <v>1</v>
      </c>
      <c r="D1628" s="3">
        <v>6.6</v>
      </c>
      <c r="E1628" s="3">
        <f t="shared" si="41"/>
        <v>6.6</v>
      </c>
      <c r="F1628" s="2" t="s">
        <v>162</v>
      </c>
      <c r="G1628" t="s">
        <v>36</v>
      </c>
      <c r="H1628" t="s">
        <v>52</v>
      </c>
      <c r="I1628" s="2" t="str">
        <f>_xlfn.XLOOKUP(H1628,'Reference table'!$A$2:$A$87,'Reference table'!$B$2:$B$87)</f>
        <v>Grocery</v>
      </c>
      <c r="J1628" t="s">
        <v>24</v>
      </c>
    </row>
    <row r="1629" spans="1:11">
      <c r="A1629" s="8">
        <v>44962</v>
      </c>
      <c r="B1629" t="s">
        <v>648</v>
      </c>
      <c r="C1629">
        <v>1</v>
      </c>
      <c r="D1629" s="3">
        <v>1</v>
      </c>
      <c r="E1629" s="3">
        <f t="shared" si="41"/>
        <v>1</v>
      </c>
      <c r="F1629" s="2" t="s">
        <v>162</v>
      </c>
      <c r="G1629" t="s">
        <v>36</v>
      </c>
      <c r="H1629" t="s">
        <v>45</v>
      </c>
      <c r="I1629" s="2" t="str">
        <f>_xlfn.XLOOKUP(H1629,'Reference table'!$A$2:$A$87,'Reference table'!$B$2:$B$87)</f>
        <v>Grocery</v>
      </c>
      <c r="J1629" t="s">
        <v>24</v>
      </c>
    </row>
    <row r="1630" spans="1:11">
      <c r="A1630" s="8">
        <v>44962</v>
      </c>
      <c r="B1630" t="s">
        <v>1147</v>
      </c>
      <c r="C1630">
        <v>1</v>
      </c>
      <c r="D1630" s="3">
        <v>1.65</v>
      </c>
      <c r="E1630" s="3">
        <f t="shared" si="41"/>
        <v>1.65</v>
      </c>
      <c r="F1630" s="2" t="s">
        <v>162</v>
      </c>
      <c r="G1630" t="s">
        <v>36</v>
      </c>
      <c r="H1630" t="s">
        <v>115</v>
      </c>
      <c r="I1630" s="2" t="str">
        <f>_xlfn.XLOOKUP(H1630,'Reference table'!$A$2:$A$87,'Reference table'!$B$2:$B$87)</f>
        <v>Grocery</v>
      </c>
      <c r="J1630" t="s">
        <v>24</v>
      </c>
    </row>
    <row r="1631" spans="1:11">
      <c r="A1631" s="8">
        <v>44962</v>
      </c>
      <c r="B1631" t="s">
        <v>356</v>
      </c>
      <c r="C1631">
        <v>1</v>
      </c>
      <c r="D1631" s="3">
        <v>0.5</v>
      </c>
      <c r="E1631" s="3">
        <f t="shared" si="41"/>
        <v>0.5</v>
      </c>
      <c r="F1631" s="2" t="s">
        <v>162</v>
      </c>
      <c r="G1631" t="s">
        <v>36</v>
      </c>
      <c r="H1631" t="s">
        <v>51</v>
      </c>
      <c r="I1631" s="2" t="str">
        <f>_xlfn.XLOOKUP(H1631,'Reference table'!$A$2:$A$87,'Reference table'!$B$2:$B$87)</f>
        <v>Grocery</v>
      </c>
      <c r="J1631" t="s">
        <v>24</v>
      </c>
    </row>
    <row r="1632" spans="1:11">
      <c r="A1632" s="8">
        <v>44962</v>
      </c>
      <c r="B1632" t="s">
        <v>885</v>
      </c>
      <c r="C1632">
        <v>1</v>
      </c>
      <c r="D1632" s="3">
        <v>1</v>
      </c>
      <c r="E1632" s="3">
        <f t="shared" si="41"/>
        <v>1</v>
      </c>
      <c r="F1632" s="2" t="s">
        <v>162</v>
      </c>
      <c r="G1632" t="s">
        <v>36</v>
      </c>
      <c r="H1632" t="s">
        <v>51</v>
      </c>
      <c r="I1632" s="2" t="str">
        <f>_xlfn.XLOOKUP(H1632,'Reference table'!$A$2:$A$87,'Reference table'!$B$2:$B$87)</f>
        <v>Grocery</v>
      </c>
      <c r="J1632" t="s">
        <v>24</v>
      </c>
      <c r="K1632" s="3">
        <f>SUM(E1627:E1632)</f>
        <v>12.5</v>
      </c>
    </row>
    <row r="1633" spans="1:10">
      <c r="A1633" s="8">
        <v>44962</v>
      </c>
      <c r="B1633" t="s">
        <v>1148</v>
      </c>
      <c r="C1633">
        <v>1</v>
      </c>
      <c r="D1633" s="3">
        <v>1.2</v>
      </c>
      <c r="E1633" s="3">
        <f t="shared" si="41"/>
        <v>1.2</v>
      </c>
      <c r="F1633" s="2" t="s">
        <v>162</v>
      </c>
      <c r="G1633" t="s">
        <v>36</v>
      </c>
      <c r="H1633" t="s">
        <v>509</v>
      </c>
      <c r="I1633" s="2" t="str">
        <f>_xlfn.XLOOKUP(H1633,'Reference table'!$A$2:$A$87,'Reference table'!$B$2:$B$87)</f>
        <v>Grocery</v>
      </c>
      <c r="J1633" t="s">
        <v>24</v>
      </c>
    </row>
    <row r="1634" spans="1:10">
      <c r="A1634" s="8">
        <v>44963</v>
      </c>
      <c r="B1634" t="s">
        <v>23</v>
      </c>
      <c r="C1634">
        <v>2</v>
      </c>
      <c r="D1634" s="3">
        <v>1.65</v>
      </c>
      <c r="E1634" s="3">
        <f t="shared" si="41"/>
        <v>3.3</v>
      </c>
      <c r="F1634" s="2" t="s">
        <v>285</v>
      </c>
      <c r="G1634" t="s">
        <v>522</v>
      </c>
      <c r="H1634" t="s">
        <v>23</v>
      </c>
      <c r="I1634" s="2" t="str">
        <f>_xlfn.XLOOKUP(H1634,'Reference table'!$A$2:$A$87,'Reference table'!$B$2:$B$87)</f>
        <v>Transportation</v>
      </c>
      <c r="J1634" t="s">
        <v>24</v>
      </c>
    </row>
    <row r="1635" spans="1:10">
      <c r="A1635" s="8">
        <v>44963</v>
      </c>
      <c r="B1635" t="s">
        <v>1062</v>
      </c>
      <c r="C1635">
        <v>2</v>
      </c>
      <c r="D1635" s="3">
        <v>1.8</v>
      </c>
      <c r="E1635" s="3">
        <f t="shared" si="41"/>
        <v>3.6</v>
      </c>
      <c r="F1635" s="2" t="s">
        <v>285</v>
      </c>
      <c r="G1635" t="s">
        <v>522</v>
      </c>
      <c r="H1635" t="s">
        <v>1062</v>
      </c>
      <c r="I1635" s="2" t="str">
        <f>_xlfn.XLOOKUP(H1635,'Reference table'!$A$2:$A$87,'Reference table'!$B$2:$B$87)</f>
        <v>Transportation</v>
      </c>
      <c r="J1635" t="s">
        <v>24</v>
      </c>
    </row>
    <row r="1636" spans="1:10">
      <c r="A1636" s="8">
        <v>44964</v>
      </c>
      <c r="B1636" t="s">
        <v>23</v>
      </c>
      <c r="C1636">
        <v>2</v>
      </c>
      <c r="D1636" s="3">
        <v>1.65</v>
      </c>
      <c r="E1636" s="3">
        <f t="shared" si="41"/>
        <v>3.3</v>
      </c>
      <c r="F1636" s="2" t="s">
        <v>285</v>
      </c>
      <c r="G1636" t="s">
        <v>522</v>
      </c>
      <c r="H1636" t="s">
        <v>23</v>
      </c>
      <c r="I1636" s="2" t="str">
        <f>_xlfn.XLOOKUP(H1636,'Reference table'!$A$2:$A$87,'Reference table'!$B$2:$B$87)</f>
        <v>Transportation</v>
      </c>
      <c r="J1636" t="s">
        <v>24</v>
      </c>
    </row>
    <row r="1637" spans="1:10">
      <c r="A1637" s="8">
        <v>44964</v>
      </c>
      <c r="B1637" t="s">
        <v>1062</v>
      </c>
      <c r="C1637">
        <v>2</v>
      </c>
      <c r="D1637" s="3">
        <v>1.8</v>
      </c>
      <c r="E1637" s="3">
        <f t="shared" si="41"/>
        <v>3.6</v>
      </c>
      <c r="F1637" s="2" t="s">
        <v>285</v>
      </c>
      <c r="G1637" t="s">
        <v>522</v>
      </c>
      <c r="H1637" t="s">
        <v>1062</v>
      </c>
      <c r="I1637" s="2" t="str">
        <f>_xlfn.XLOOKUP(H1637,'Reference table'!$A$2:$A$87,'Reference table'!$B$2:$B$87)</f>
        <v>Transportation</v>
      </c>
      <c r="J1637" t="s">
        <v>24</v>
      </c>
    </row>
    <row r="1638" spans="1:10">
      <c r="A1638" s="8">
        <v>44964</v>
      </c>
      <c r="B1638" t="s">
        <v>67</v>
      </c>
      <c r="C1638">
        <v>2</v>
      </c>
      <c r="D1638" s="3">
        <v>5</v>
      </c>
      <c r="E1638" s="3">
        <f t="shared" si="41"/>
        <v>10</v>
      </c>
      <c r="F1638" s="2" t="s">
        <v>285</v>
      </c>
      <c r="G1638" t="s">
        <v>522</v>
      </c>
      <c r="H1638" t="s">
        <v>67</v>
      </c>
      <c r="I1638" s="2" t="str">
        <f>_xlfn.XLOOKUP(H1638,'Reference table'!$A$2:$A$87,'Reference table'!$B$2:$B$87)</f>
        <v>Transportation</v>
      </c>
      <c r="J1638" t="s">
        <v>25</v>
      </c>
    </row>
    <row r="1639" spans="1:10">
      <c r="A1639" s="8">
        <v>44964</v>
      </c>
      <c r="B1639" t="s">
        <v>694</v>
      </c>
      <c r="C1639">
        <v>1</v>
      </c>
      <c r="D1639" s="3">
        <v>2.95</v>
      </c>
      <c r="E1639" s="3">
        <f t="shared" si="41"/>
        <v>2.95</v>
      </c>
      <c r="F1639" s="2" t="s">
        <v>162</v>
      </c>
      <c r="G1639" t="s">
        <v>933</v>
      </c>
      <c r="H1639" t="s">
        <v>790</v>
      </c>
      <c r="I1639" s="2" t="str">
        <f>_xlfn.XLOOKUP(H1639,'Reference table'!$A$2:$A$87,'Reference table'!$B$2:$B$87)</f>
        <v>Grocery</v>
      </c>
      <c r="J1639" t="s">
        <v>25</v>
      </c>
    </row>
    <row r="1640" spans="1:10">
      <c r="A1640" s="8">
        <v>44964</v>
      </c>
      <c r="B1640" t="s">
        <v>86</v>
      </c>
      <c r="C1640">
        <v>2</v>
      </c>
      <c r="D1640" s="3">
        <v>0.39</v>
      </c>
      <c r="E1640" s="3">
        <f t="shared" si="41"/>
        <v>0.78</v>
      </c>
      <c r="F1640" s="2" t="s">
        <v>162</v>
      </c>
      <c r="G1640" t="s">
        <v>1200</v>
      </c>
      <c r="H1640" t="s">
        <v>53</v>
      </c>
      <c r="I1640" s="2" t="str">
        <f>_xlfn.XLOOKUP(H1640,'Reference table'!$A$2:$A$87,'Reference table'!$B$2:$B$87)</f>
        <v>Grocery</v>
      </c>
      <c r="J1640" t="s">
        <v>25</v>
      </c>
    </row>
    <row r="1641" spans="1:10">
      <c r="A1641" s="8">
        <v>44965</v>
      </c>
      <c r="B1641" t="s">
        <v>694</v>
      </c>
      <c r="C1641">
        <v>1</v>
      </c>
      <c r="D1641" s="3">
        <v>2.95</v>
      </c>
      <c r="E1641" s="3">
        <f t="shared" si="41"/>
        <v>2.95</v>
      </c>
      <c r="F1641" s="2" t="s">
        <v>162</v>
      </c>
      <c r="G1641" t="s">
        <v>933</v>
      </c>
      <c r="H1641" t="s">
        <v>790</v>
      </c>
      <c r="I1641" s="2" t="str">
        <f>_xlfn.XLOOKUP(H1641,'Reference table'!$A$2:$A$87,'Reference table'!$B$2:$B$87)</f>
        <v>Grocery</v>
      </c>
      <c r="J1641" t="s">
        <v>25</v>
      </c>
    </row>
    <row r="1642" spans="1:10">
      <c r="A1642" s="8">
        <v>44965</v>
      </c>
      <c r="B1642" t="s">
        <v>23</v>
      </c>
      <c r="C1642">
        <v>2</v>
      </c>
      <c r="D1642" s="3">
        <v>1.65</v>
      </c>
      <c r="E1642" s="3">
        <f t="shared" si="41"/>
        <v>3.3</v>
      </c>
      <c r="F1642" s="2" t="s">
        <v>285</v>
      </c>
      <c r="G1642" t="s">
        <v>522</v>
      </c>
      <c r="H1642" t="s">
        <v>23</v>
      </c>
      <c r="I1642" s="2" t="str">
        <f>_xlfn.XLOOKUP(H1642,'Reference table'!$A$2:$A$87,'Reference table'!$B$2:$B$87)</f>
        <v>Transportation</v>
      </c>
      <c r="J1642" t="s">
        <v>24</v>
      </c>
    </row>
    <row r="1643" spans="1:10">
      <c r="A1643" s="8">
        <v>44965</v>
      </c>
      <c r="B1643" t="s">
        <v>1062</v>
      </c>
      <c r="C1643">
        <v>2</v>
      </c>
      <c r="D1643" s="3">
        <v>1.8</v>
      </c>
      <c r="E1643" s="3">
        <f t="shared" si="41"/>
        <v>3.6</v>
      </c>
      <c r="F1643" s="2" t="s">
        <v>285</v>
      </c>
      <c r="G1643" t="s">
        <v>522</v>
      </c>
      <c r="H1643" t="s">
        <v>1062</v>
      </c>
      <c r="I1643" s="2" t="str">
        <f>_xlfn.XLOOKUP(H1643,'Reference table'!$A$2:$A$87,'Reference table'!$B$2:$B$87)</f>
        <v>Transportation</v>
      </c>
      <c r="J1643" t="s">
        <v>24</v>
      </c>
    </row>
    <row r="1644" spans="1:10">
      <c r="A1644" s="8">
        <v>44965</v>
      </c>
      <c r="B1644" t="s">
        <v>67</v>
      </c>
      <c r="C1644">
        <v>2</v>
      </c>
      <c r="D1644" s="3">
        <v>5</v>
      </c>
      <c r="E1644" s="3">
        <f t="shared" si="41"/>
        <v>10</v>
      </c>
      <c r="F1644" s="2" t="s">
        <v>285</v>
      </c>
      <c r="G1644" t="s">
        <v>522</v>
      </c>
      <c r="H1644" t="s">
        <v>67</v>
      </c>
      <c r="I1644" s="2" t="str">
        <f>_xlfn.XLOOKUP(H1644,'Reference table'!$A$2:$A$87,'Reference table'!$B$2:$B$87)</f>
        <v>Transportation</v>
      </c>
      <c r="J1644" t="s">
        <v>25</v>
      </c>
    </row>
    <row r="1645" spans="1:10">
      <c r="A1645" s="8">
        <v>44966</v>
      </c>
      <c r="B1645" t="s">
        <v>23</v>
      </c>
      <c r="C1645">
        <v>2</v>
      </c>
      <c r="D1645" s="3">
        <v>1.65</v>
      </c>
      <c r="E1645" s="3">
        <f t="shared" si="41"/>
        <v>3.3</v>
      </c>
      <c r="F1645" s="2" t="s">
        <v>285</v>
      </c>
      <c r="G1645" t="s">
        <v>522</v>
      </c>
      <c r="H1645" t="s">
        <v>23</v>
      </c>
      <c r="I1645" s="2" t="str">
        <f>_xlfn.XLOOKUP(H1645,'Reference table'!$A$2:$A$87,'Reference table'!$B$2:$B$87)</f>
        <v>Transportation</v>
      </c>
      <c r="J1645" t="s">
        <v>24</v>
      </c>
    </row>
    <row r="1646" spans="1:10">
      <c r="A1646" s="8">
        <v>44966</v>
      </c>
      <c r="B1646" t="s">
        <v>1062</v>
      </c>
      <c r="C1646">
        <v>2</v>
      </c>
      <c r="D1646" s="3">
        <v>1.8</v>
      </c>
      <c r="E1646" s="3">
        <f t="shared" ref="E1646:E1705" si="42">C1646*D1646</f>
        <v>3.6</v>
      </c>
      <c r="F1646" s="2" t="s">
        <v>285</v>
      </c>
      <c r="G1646" t="s">
        <v>522</v>
      </c>
      <c r="H1646" t="s">
        <v>1062</v>
      </c>
      <c r="I1646" s="2" t="str">
        <f>_xlfn.XLOOKUP(H1646,'Reference table'!$A$2:$A$87,'Reference table'!$B$2:$B$87)</f>
        <v>Transportation</v>
      </c>
      <c r="J1646" t="s">
        <v>24</v>
      </c>
    </row>
    <row r="1647" spans="1:10">
      <c r="A1647" s="8">
        <v>44966</v>
      </c>
      <c r="B1647" t="s">
        <v>221</v>
      </c>
      <c r="C1647">
        <v>1</v>
      </c>
      <c r="D1647" s="3">
        <v>1.3</v>
      </c>
      <c r="E1647" s="3">
        <f t="shared" si="42"/>
        <v>1.3</v>
      </c>
      <c r="F1647" s="2" t="s">
        <v>162</v>
      </c>
      <c r="G1647" t="s">
        <v>147</v>
      </c>
      <c r="H1647" t="s">
        <v>53</v>
      </c>
      <c r="I1647" s="2" t="str">
        <f>_xlfn.XLOOKUP(H1647,'Reference table'!$A$2:$A$87,'Reference table'!$B$2:$B$87)</f>
        <v>Grocery</v>
      </c>
      <c r="J1647" t="s">
        <v>25</v>
      </c>
    </row>
    <row r="1648" spans="1:10">
      <c r="A1648" s="8">
        <v>44966</v>
      </c>
      <c r="B1648" t="s">
        <v>1121</v>
      </c>
      <c r="C1648">
        <v>1</v>
      </c>
      <c r="D1648" s="3">
        <v>1</v>
      </c>
      <c r="E1648" s="3">
        <f t="shared" si="42"/>
        <v>1</v>
      </c>
      <c r="F1648" s="2" t="s">
        <v>162</v>
      </c>
      <c r="G1648" t="s">
        <v>147</v>
      </c>
      <c r="H1648" t="s">
        <v>51</v>
      </c>
      <c r="I1648" s="2" t="str">
        <f>_xlfn.XLOOKUP(H1648,'Reference table'!$A$2:$A$87,'Reference table'!$B$2:$B$87)</f>
        <v>Grocery</v>
      </c>
      <c r="J1648" t="s">
        <v>25</v>
      </c>
    </row>
    <row r="1649" spans="1:11">
      <c r="A1649" s="8">
        <v>44966</v>
      </c>
      <c r="B1649" t="s">
        <v>917</v>
      </c>
      <c r="C1649">
        <v>1</v>
      </c>
      <c r="D1649" s="3">
        <v>1.79</v>
      </c>
      <c r="E1649" s="3">
        <f t="shared" si="42"/>
        <v>1.79</v>
      </c>
      <c r="F1649" s="2" t="s">
        <v>162</v>
      </c>
      <c r="G1649" t="s">
        <v>147</v>
      </c>
      <c r="H1649" t="s">
        <v>45</v>
      </c>
      <c r="I1649" s="2" t="str">
        <f>_xlfn.XLOOKUP(H1649,'Reference table'!$A$2:$A$87,'Reference table'!$B$2:$B$87)</f>
        <v>Grocery</v>
      </c>
      <c r="J1649" t="s">
        <v>25</v>
      </c>
    </row>
    <row r="1650" spans="1:11">
      <c r="A1650" s="8">
        <v>44966</v>
      </c>
      <c r="B1650" t="s">
        <v>1149</v>
      </c>
      <c r="C1650">
        <v>2</v>
      </c>
      <c r="D1650" s="3">
        <v>1.5</v>
      </c>
      <c r="E1650" s="3">
        <f t="shared" si="42"/>
        <v>3</v>
      </c>
      <c r="F1650" s="2" t="s">
        <v>162</v>
      </c>
      <c r="G1650" t="s">
        <v>147</v>
      </c>
      <c r="H1650" t="s">
        <v>226</v>
      </c>
      <c r="I1650" s="2" t="str">
        <f>_xlfn.XLOOKUP(H1650,'Reference table'!$A$2:$A$87,'Reference table'!$B$2:$B$87)</f>
        <v>Household</v>
      </c>
      <c r="J1650" t="s">
        <v>25</v>
      </c>
      <c r="K1650" s="3">
        <f>SUM(E1647:E1650)</f>
        <v>7.09</v>
      </c>
    </row>
    <row r="1651" spans="1:11">
      <c r="A1651" s="8">
        <v>44966</v>
      </c>
      <c r="B1651" t="s">
        <v>86</v>
      </c>
      <c r="C1651">
        <v>2</v>
      </c>
      <c r="D1651" s="3">
        <v>0.59</v>
      </c>
      <c r="E1651" s="3">
        <f t="shared" si="42"/>
        <v>1.18</v>
      </c>
      <c r="F1651" s="2" t="s">
        <v>162</v>
      </c>
      <c r="G1651" t="s">
        <v>36</v>
      </c>
      <c r="H1651" t="s">
        <v>53</v>
      </c>
      <c r="I1651" s="2" t="str">
        <f>_xlfn.XLOOKUP(H1651,'Reference table'!$A$2:$A$87,'Reference table'!$B$2:$B$87)</f>
        <v>Grocery</v>
      </c>
      <c r="J1651" t="s">
        <v>25</v>
      </c>
    </row>
    <row r="1652" spans="1:11">
      <c r="A1652" s="8">
        <v>44966</v>
      </c>
      <c r="B1652" t="s">
        <v>1150</v>
      </c>
      <c r="C1652">
        <v>1</v>
      </c>
      <c r="D1652" s="3">
        <v>1.19</v>
      </c>
      <c r="E1652" s="3">
        <f t="shared" si="42"/>
        <v>1.19</v>
      </c>
      <c r="F1652" s="2" t="s">
        <v>162</v>
      </c>
      <c r="G1652" t="s">
        <v>36</v>
      </c>
      <c r="H1652" t="s">
        <v>45</v>
      </c>
      <c r="I1652" s="2" t="str">
        <f>_xlfn.XLOOKUP(H1652,'Reference table'!$A$2:$A$87,'Reference table'!$B$2:$B$87)</f>
        <v>Grocery</v>
      </c>
      <c r="J1652" t="s">
        <v>25</v>
      </c>
    </row>
    <row r="1653" spans="1:11">
      <c r="A1653" s="8">
        <v>44966</v>
      </c>
      <c r="B1653" t="s">
        <v>1151</v>
      </c>
      <c r="C1653">
        <v>1</v>
      </c>
      <c r="D1653" s="3">
        <v>1.49</v>
      </c>
      <c r="E1653" s="3">
        <f t="shared" si="42"/>
        <v>1.49</v>
      </c>
      <c r="F1653" s="2" t="s">
        <v>162</v>
      </c>
      <c r="G1653" t="s">
        <v>36</v>
      </c>
      <c r="H1653" t="s">
        <v>790</v>
      </c>
      <c r="I1653" s="2" t="str">
        <f>_xlfn.XLOOKUP(H1653,'Reference table'!$A$2:$A$87,'Reference table'!$B$2:$B$87)</f>
        <v>Grocery</v>
      </c>
      <c r="J1653" t="s">
        <v>25</v>
      </c>
    </row>
    <row r="1654" spans="1:11">
      <c r="A1654" s="8">
        <v>44966</v>
      </c>
      <c r="B1654" t="s">
        <v>1152</v>
      </c>
      <c r="C1654">
        <v>1</v>
      </c>
      <c r="D1654" s="3">
        <v>1.75</v>
      </c>
      <c r="E1654" s="3">
        <f t="shared" si="42"/>
        <v>1.75</v>
      </c>
      <c r="F1654" s="2" t="s">
        <v>162</v>
      </c>
      <c r="G1654" t="s">
        <v>36</v>
      </c>
      <c r="H1654" t="s">
        <v>49</v>
      </c>
      <c r="I1654" s="2" t="str">
        <f>_xlfn.XLOOKUP(H1654,'Reference table'!$A$2:$A$87,'Reference table'!$B$2:$B$87)</f>
        <v>Grocery</v>
      </c>
      <c r="J1654" t="s">
        <v>25</v>
      </c>
    </row>
    <row r="1655" spans="1:11">
      <c r="A1655" s="8">
        <v>44966</v>
      </c>
      <c r="B1655" t="s">
        <v>1153</v>
      </c>
      <c r="C1655">
        <v>1</v>
      </c>
      <c r="D1655" s="3">
        <v>0.89</v>
      </c>
      <c r="E1655" s="3">
        <f t="shared" si="42"/>
        <v>0.89</v>
      </c>
      <c r="F1655" s="2" t="s">
        <v>162</v>
      </c>
      <c r="G1655" t="s">
        <v>36</v>
      </c>
      <c r="H1655" t="s">
        <v>50</v>
      </c>
      <c r="I1655" s="2" t="str">
        <f>_xlfn.XLOOKUP(H1655,'Reference table'!$A$2:$A$87,'Reference table'!$B$2:$B$87)</f>
        <v>Grocery</v>
      </c>
      <c r="J1655" t="s">
        <v>25</v>
      </c>
    </row>
    <row r="1656" spans="1:11">
      <c r="A1656" s="8">
        <v>44966</v>
      </c>
      <c r="B1656" t="s">
        <v>1154</v>
      </c>
      <c r="C1656">
        <v>1</v>
      </c>
      <c r="D1656" s="3">
        <v>0.69</v>
      </c>
      <c r="E1656" s="3">
        <f t="shared" si="42"/>
        <v>0.69</v>
      </c>
      <c r="F1656" s="2" t="s">
        <v>162</v>
      </c>
      <c r="G1656" t="s">
        <v>36</v>
      </c>
      <c r="H1656" t="s">
        <v>45</v>
      </c>
      <c r="I1656" s="2" t="str">
        <f>_xlfn.XLOOKUP(H1656,'Reference table'!$A$2:$A$87,'Reference table'!$B$2:$B$87)</f>
        <v>Grocery</v>
      </c>
      <c r="J1656" t="s">
        <v>25</v>
      </c>
      <c r="K1656" s="3">
        <f>SUM(E1651:E1656)</f>
        <v>7.1899999999999995</v>
      </c>
    </row>
    <row r="1657" spans="1:11">
      <c r="A1657" s="8">
        <v>44967</v>
      </c>
      <c r="B1657" t="s">
        <v>23</v>
      </c>
      <c r="C1657">
        <v>1</v>
      </c>
      <c r="D1657" s="3">
        <v>1.2</v>
      </c>
      <c r="E1657" s="3">
        <f t="shared" si="42"/>
        <v>1.2</v>
      </c>
      <c r="F1657" s="2" t="s">
        <v>285</v>
      </c>
      <c r="G1657" t="s">
        <v>522</v>
      </c>
      <c r="H1657" t="s">
        <v>23</v>
      </c>
      <c r="I1657" s="2" t="str">
        <f>_xlfn.XLOOKUP(H1657,'Reference table'!$A$2:$A$87,'Reference table'!$B$2:$B$87)</f>
        <v>Transportation</v>
      </c>
      <c r="J1657" t="s">
        <v>24</v>
      </c>
    </row>
    <row r="1658" spans="1:11">
      <c r="A1658" s="8">
        <v>44967</v>
      </c>
      <c r="B1658" t="s">
        <v>1120</v>
      </c>
      <c r="C1658">
        <v>1</v>
      </c>
      <c r="D1658" s="3">
        <v>1</v>
      </c>
      <c r="E1658" s="3">
        <f t="shared" si="42"/>
        <v>1</v>
      </c>
      <c r="F1658" s="2" t="s">
        <v>162</v>
      </c>
      <c r="G1658" t="s">
        <v>844</v>
      </c>
      <c r="H1658" t="s">
        <v>45</v>
      </c>
      <c r="I1658" s="2" t="str">
        <f>_xlfn.XLOOKUP(H1658,'Reference table'!$A$2:$A$87,'Reference table'!$B$2:$B$87)</f>
        <v>Grocery</v>
      </c>
      <c r="J1658" t="s">
        <v>24</v>
      </c>
    </row>
    <row r="1659" spans="1:11">
      <c r="A1659" s="8">
        <v>44967</v>
      </c>
      <c r="B1659" t="s">
        <v>1155</v>
      </c>
      <c r="C1659">
        <v>1</v>
      </c>
      <c r="D1659" s="3">
        <v>0.5</v>
      </c>
      <c r="E1659" s="3">
        <f t="shared" si="42"/>
        <v>0.5</v>
      </c>
      <c r="F1659" s="2" t="s">
        <v>162</v>
      </c>
      <c r="G1659" t="s">
        <v>844</v>
      </c>
      <c r="H1659" t="s">
        <v>50</v>
      </c>
      <c r="I1659" s="2" t="str">
        <f>_xlfn.XLOOKUP(H1659,'Reference table'!$A$2:$A$87,'Reference table'!$B$2:$B$87)</f>
        <v>Grocery</v>
      </c>
      <c r="J1659" t="s">
        <v>24</v>
      </c>
    </row>
    <row r="1660" spans="1:11">
      <c r="A1660" s="8">
        <v>44968</v>
      </c>
      <c r="B1660" t="s">
        <v>23</v>
      </c>
      <c r="C1660">
        <v>1</v>
      </c>
      <c r="D1660" s="3">
        <v>1.65</v>
      </c>
      <c r="E1660" s="3">
        <f t="shared" si="42"/>
        <v>1.65</v>
      </c>
      <c r="F1660" s="2" t="s">
        <v>285</v>
      </c>
      <c r="G1660" t="s">
        <v>522</v>
      </c>
      <c r="H1660" t="s">
        <v>23</v>
      </c>
      <c r="I1660" s="2" t="str">
        <f>_xlfn.XLOOKUP(H1660,'Reference table'!$A$2:$A$87,'Reference table'!$B$2:$B$87)</f>
        <v>Transportation</v>
      </c>
      <c r="J1660" t="s">
        <v>25</v>
      </c>
    </row>
    <row r="1661" spans="1:11">
      <c r="A1661" s="8">
        <v>44968</v>
      </c>
      <c r="B1661" t="s">
        <v>67</v>
      </c>
      <c r="C1661">
        <v>2</v>
      </c>
      <c r="D1661" s="3">
        <v>2.0499999999999998</v>
      </c>
      <c r="E1661" s="3">
        <f t="shared" si="42"/>
        <v>4.0999999999999996</v>
      </c>
      <c r="F1661" s="2" t="s">
        <v>285</v>
      </c>
      <c r="G1661" t="s">
        <v>522</v>
      </c>
      <c r="H1661" t="s">
        <v>67</v>
      </c>
      <c r="I1661" s="2" t="str">
        <f>_xlfn.XLOOKUP(H1661,'Reference table'!$A$2:$A$87,'Reference table'!$B$2:$B$87)</f>
        <v>Transportation</v>
      </c>
      <c r="J1661" t="s">
        <v>24</v>
      </c>
    </row>
    <row r="1662" spans="1:11">
      <c r="A1662" s="8">
        <v>44968</v>
      </c>
      <c r="B1662" t="s">
        <v>67</v>
      </c>
      <c r="C1662">
        <v>2</v>
      </c>
      <c r="D1662" s="3">
        <v>2.0499999999999998</v>
      </c>
      <c r="E1662" s="3">
        <f t="shared" si="42"/>
        <v>4.0999999999999996</v>
      </c>
      <c r="F1662" s="2" t="s">
        <v>285</v>
      </c>
      <c r="G1662" t="s">
        <v>522</v>
      </c>
      <c r="H1662" t="s">
        <v>67</v>
      </c>
      <c r="I1662" s="2" t="str">
        <f>_xlfn.XLOOKUP(H1662,'Reference table'!$A$2:$A$87,'Reference table'!$B$2:$B$87)</f>
        <v>Transportation</v>
      </c>
      <c r="J1662" t="s">
        <v>25</v>
      </c>
    </row>
    <row r="1663" spans="1:11">
      <c r="A1663" s="8">
        <v>44968</v>
      </c>
      <c r="B1663" t="s">
        <v>1156</v>
      </c>
      <c r="C1663">
        <v>1</v>
      </c>
      <c r="D1663" s="3">
        <v>2</v>
      </c>
      <c r="E1663" s="3">
        <f t="shared" si="42"/>
        <v>2</v>
      </c>
      <c r="F1663" s="2" t="s">
        <v>162</v>
      </c>
      <c r="G1663" t="s">
        <v>252</v>
      </c>
      <c r="H1663" t="s">
        <v>141</v>
      </c>
      <c r="I1663" s="2" t="str">
        <f>_xlfn.XLOOKUP(H1663,'Reference table'!$A$2:$A$87,'Reference table'!$B$2:$B$87)</f>
        <v>Grocery</v>
      </c>
      <c r="J1663" t="s">
        <v>25</v>
      </c>
    </row>
    <row r="1664" spans="1:11">
      <c r="A1664" s="8">
        <v>44968</v>
      </c>
      <c r="B1664" t="s">
        <v>1157</v>
      </c>
      <c r="C1664">
        <v>1</v>
      </c>
      <c r="D1664" s="3">
        <v>3.5</v>
      </c>
      <c r="E1664" s="3">
        <f t="shared" si="42"/>
        <v>3.5</v>
      </c>
      <c r="F1664" s="2" t="s">
        <v>162</v>
      </c>
      <c r="G1664" t="s">
        <v>252</v>
      </c>
      <c r="H1664" t="s">
        <v>115</v>
      </c>
      <c r="I1664" s="2" t="str">
        <f>_xlfn.XLOOKUP(H1664,'Reference table'!$A$2:$A$87,'Reference table'!$B$2:$B$87)</f>
        <v>Grocery</v>
      </c>
      <c r="J1664" t="s">
        <v>25</v>
      </c>
    </row>
    <row r="1665" spans="1:10">
      <c r="A1665" s="8">
        <v>44968</v>
      </c>
      <c r="B1665" t="s">
        <v>741</v>
      </c>
      <c r="C1665">
        <v>1</v>
      </c>
      <c r="D1665" s="3">
        <v>3.5</v>
      </c>
      <c r="E1665" s="3">
        <f t="shared" si="42"/>
        <v>3.5</v>
      </c>
      <c r="F1665" s="2" t="s">
        <v>162</v>
      </c>
      <c r="G1665" t="s">
        <v>252</v>
      </c>
      <c r="H1665" t="s">
        <v>49</v>
      </c>
      <c r="I1665" s="2" t="str">
        <f>_xlfn.XLOOKUP(H1665,'Reference table'!$A$2:$A$87,'Reference table'!$B$2:$B$87)</f>
        <v>Grocery</v>
      </c>
      <c r="J1665" t="s">
        <v>25</v>
      </c>
    </row>
    <row r="1666" spans="1:10">
      <c r="A1666" s="8">
        <v>44968</v>
      </c>
      <c r="B1666" t="s">
        <v>1158</v>
      </c>
      <c r="C1666">
        <v>1</v>
      </c>
      <c r="D1666" s="3">
        <v>2.35</v>
      </c>
      <c r="E1666" s="3">
        <f t="shared" si="42"/>
        <v>2.35</v>
      </c>
      <c r="F1666" s="2" t="s">
        <v>162</v>
      </c>
      <c r="G1666" t="s">
        <v>252</v>
      </c>
      <c r="H1666" t="s">
        <v>141</v>
      </c>
      <c r="I1666" s="2" t="str">
        <f>_xlfn.XLOOKUP(H1666,'Reference table'!$A$2:$A$87,'Reference table'!$B$2:$B$87)</f>
        <v>Grocery</v>
      </c>
      <c r="J1666" t="s">
        <v>25</v>
      </c>
    </row>
    <row r="1667" spans="1:10">
      <c r="A1667" s="8">
        <v>44968</v>
      </c>
      <c r="B1667" t="s">
        <v>1159</v>
      </c>
      <c r="C1667">
        <v>1</v>
      </c>
      <c r="D1667" s="3">
        <v>13</v>
      </c>
      <c r="E1667" s="3">
        <f t="shared" si="42"/>
        <v>13</v>
      </c>
      <c r="F1667" s="2" t="s">
        <v>162</v>
      </c>
      <c r="G1667" t="s">
        <v>252</v>
      </c>
      <c r="H1667" t="s">
        <v>49</v>
      </c>
      <c r="I1667" s="2" t="str">
        <f>_xlfn.XLOOKUP(H1667,'Reference table'!$A$2:$A$87,'Reference table'!$B$2:$B$87)</f>
        <v>Grocery</v>
      </c>
      <c r="J1667" t="s">
        <v>25</v>
      </c>
    </row>
    <row r="1668" spans="1:10">
      <c r="A1668" s="8">
        <v>44968</v>
      </c>
      <c r="B1668" t="s">
        <v>891</v>
      </c>
      <c r="C1668">
        <v>1</v>
      </c>
      <c r="D1668" s="3">
        <v>2.5</v>
      </c>
      <c r="E1668" s="3">
        <f t="shared" si="42"/>
        <v>2.5</v>
      </c>
      <c r="F1668" s="2" t="s">
        <v>162</v>
      </c>
      <c r="G1668" t="s">
        <v>252</v>
      </c>
      <c r="H1668" t="s">
        <v>49</v>
      </c>
      <c r="I1668" s="2" t="str">
        <f>_xlfn.XLOOKUP(H1668,'Reference table'!$A$2:$A$87,'Reference table'!$B$2:$B$87)</f>
        <v>Grocery</v>
      </c>
      <c r="J1668" t="s">
        <v>25</v>
      </c>
    </row>
    <row r="1669" spans="1:10">
      <c r="A1669" s="8">
        <v>44968</v>
      </c>
      <c r="B1669" t="s">
        <v>1160</v>
      </c>
      <c r="C1669">
        <v>1</v>
      </c>
      <c r="D1669" s="3">
        <v>3.95</v>
      </c>
      <c r="E1669" s="3">
        <f t="shared" si="42"/>
        <v>3.95</v>
      </c>
      <c r="F1669" s="2" t="s">
        <v>162</v>
      </c>
      <c r="G1669" t="s">
        <v>252</v>
      </c>
      <c r="H1669" t="s">
        <v>49</v>
      </c>
      <c r="I1669" s="2" t="str">
        <f>_xlfn.XLOOKUP(H1669,'Reference table'!$A$2:$A$87,'Reference table'!$B$2:$B$87)</f>
        <v>Grocery</v>
      </c>
      <c r="J1669" t="s">
        <v>25</v>
      </c>
    </row>
    <row r="1670" spans="1:10">
      <c r="A1670" s="8">
        <v>44968</v>
      </c>
      <c r="B1670" t="s">
        <v>558</v>
      </c>
      <c r="C1670">
        <v>1</v>
      </c>
      <c r="D1670" s="3">
        <v>2.5</v>
      </c>
      <c r="E1670" s="3">
        <f t="shared" si="42"/>
        <v>2.5</v>
      </c>
      <c r="F1670" s="2" t="s">
        <v>162</v>
      </c>
      <c r="G1670" t="s">
        <v>252</v>
      </c>
      <c r="H1670" t="s">
        <v>509</v>
      </c>
      <c r="I1670" s="2" t="str">
        <f>_xlfn.XLOOKUP(H1670,'Reference table'!$A$2:$A$87,'Reference table'!$B$2:$B$87)</f>
        <v>Grocery</v>
      </c>
      <c r="J1670" t="s">
        <v>25</v>
      </c>
    </row>
    <row r="1671" spans="1:10">
      <c r="A1671" s="8">
        <v>44968</v>
      </c>
      <c r="B1671" t="s">
        <v>1161</v>
      </c>
      <c r="C1671">
        <v>1</v>
      </c>
      <c r="D1671" s="3">
        <v>2.38</v>
      </c>
      <c r="E1671" s="3">
        <f t="shared" si="42"/>
        <v>2.38</v>
      </c>
      <c r="F1671" s="2" t="s">
        <v>162</v>
      </c>
      <c r="G1671" t="s">
        <v>252</v>
      </c>
      <c r="H1671" t="s">
        <v>509</v>
      </c>
      <c r="I1671" s="2" t="str">
        <f>_xlfn.XLOOKUP(H1671,'Reference table'!$A$2:$A$87,'Reference table'!$B$2:$B$87)</f>
        <v>Grocery</v>
      </c>
      <c r="J1671" t="s">
        <v>25</v>
      </c>
    </row>
    <row r="1672" spans="1:10">
      <c r="A1672" s="8">
        <v>44968</v>
      </c>
      <c r="B1672" t="s">
        <v>1162</v>
      </c>
      <c r="C1672">
        <v>1</v>
      </c>
      <c r="D1672" s="3">
        <v>1.45</v>
      </c>
      <c r="E1672" s="3">
        <f t="shared" si="42"/>
        <v>1.45</v>
      </c>
      <c r="F1672" s="2" t="s">
        <v>162</v>
      </c>
      <c r="G1672" t="s">
        <v>252</v>
      </c>
      <c r="H1672" t="s">
        <v>51</v>
      </c>
      <c r="I1672" s="2" t="str">
        <f>_xlfn.XLOOKUP(H1672,'Reference table'!$A$2:$A$87,'Reference table'!$B$2:$B$87)</f>
        <v>Grocery</v>
      </c>
      <c r="J1672" t="s">
        <v>25</v>
      </c>
    </row>
    <row r="1673" spans="1:10">
      <c r="A1673" s="8">
        <v>44968</v>
      </c>
      <c r="B1673" t="s">
        <v>1163</v>
      </c>
      <c r="C1673">
        <v>1</v>
      </c>
      <c r="D1673" s="3">
        <v>2.35</v>
      </c>
      <c r="E1673" s="3">
        <f t="shared" si="42"/>
        <v>2.35</v>
      </c>
      <c r="F1673" s="2" t="s">
        <v>162</v>
      </c>
      <c r="G1673" t="s">
        <v>252</v>
      </c>
      <c r="H1673" t="s">
        <v>509</v>
      </c>
      <c r="I1673" s="2" t="str">
        <f>_xlfn.XLOOKUP(H1673,'Reference table'!$A$2:$A$87,'Reference table'!$B$2:$B$87)</f>
        <v>Grocery</v>
      </c>
      <c r="J1673" t="s">
        <v>25</v>
      </c>
    </row>
    <row r="1674" spans="1:10">
      <c r="A1674" s="8">
        <v>44968</v>
      </c>
      <c r="B1674" t="s">
        <v>1164</v>
      </c>
      <c r="C1674">
        <v>1</v>
      </c>
      <c r="D1674" s="3">
        <v>2.6</v>
      </c>
      <c r="E1674" s="3">
        <f t="shared" si="42"/>
        <v>2.6</v>
      </c>
      <c r="F1674" s="2" t="s">
        <v>162</v>
      </c>
      <c r="G1674" t="s">
        <v>252</v>
      </c>
      <c r="H1674" t="s">
        <v>141</v>
      </c>
      <c r="I1674" s="2" t="str">
        <f>_xlfn.XLOOKUP(H1674,'Reference table'!$A$2:$A$87,'Reference table'!$B$2:$B$87)</f>
        <v>Grocery</v>
      </c>
      <c r="J1674" t="s">
        <v>25</v>
      </c>
    </row>
    <row r="1675" spans="1:10">
      <c r="A1675" s="8">
        <v>44968</v>
      </c>
      <c r="B1675" t="s">
        <v>1165</v>
      </c>
      <c r="C1675">
        <v>1</v>
      </c>
      <c r="D1675" s="3">
        <v>2.8</v>
      </c>
      <c r="E1675" s="3">
        <f t="shared" si="42"/>
        <v>2.8</v>
      </c>
      <c r="F1675" s="2" t="s">
        <v>162</v>
      </c>
      <c r="G1675" t="s">
        <v>252</v>
      </c>
      <c r="H1675" t="s">
        <v>141</v>
      </c>
      <c r="I1675" s="2" t="str">
        <f>_xlfn.XLOOKUP(H1675,'Reference table'!$A$2:$A$87,'Reference table'!$B$2:$B$87)</f>
        <v>Grocery</v>
      </c>
      <c r="J1675" t="s">
        <v>25</v>
      </c>
    </row>
    <row r="1676" spans="1:10">
      <c r="A1676" s="8">
        <v>44968</v>
      </c>
      <c r="B1676" t="s">
        <v>1166</v>
      </c>
      <c r="C1676">
        <v>1</v>
      </c>
      <c r="D1676" s="3">
        <v>1.59</v>
      </c>
      <c r="E1676" s="3">
        <f t="shared" si="42"/>
        <v>1.59</v>
      </c>
      <c r="F1676" s="2" t="s">
        <v>162</v>
      </c>
      <c r="G1676" t="s">
        <v>252</v>
      </c>
      <c r="H1676" t="s">
        <v>509</v>
      </c>
      <c r="I1676" s="2" t="str">
        <f>_xlfn.XLOOKUP(H1676,'Reference table'!$A$2:$A$87,'Reference table'!$B$2:$B$87)</f>
        <v>Grocery</v>
      </c>
      <c r="J1676" t="s">
        <v>25</v>
      </c>
    </row>
    <row r="1677" spans="1:10">
      <c r="A1677" s="8">
        <v>44968</v>
      </c>
      <c r="B1677" t="s">
        <v>1167</v>
      </c>
      <c r="C1677">
        <v>1</v>
      </c>
      <c r="D1677" s="3">
        <v>3.67</v>
      </c>
      <c r="E1677" s="3">
        <f t="shared" si="42"/>
        <v>3.67</v>
      </c>
      <c r="F1677" s="2" t="s">
        <v>162</v>
      </c>
      <c r="G1677" t="s">
        <v>252</v>
      </c>
      <c r="H1677" t="s">
        <v>141</v>
      </c>
      <c r="I1677" s="2" t="str">
        <f>_xlfn.XLOOKUP(H1677,'Reference table'!$A$2:$A$87,'Reference table'!$B$2:$B$87)</f>
        <v>Grocery</v>
      </c>
      <c r="J1677" t="s">
        <v>25</v>
      </c>
    </row>
    <row r="1678" spans="1:10">
      <c r="A1678" s="8">
        <v>44968</v>
      </c>
      <c r="B1678" t="s">
        <v>1168</v>
      </c>
      <c r="C1678">
        <v>1</v>
      </c>
      <c r="D1678" s="3">
        <v>2.15</v>
      </c>
      <c r="E1678" s="3">
        <f t="shared" si="42"/>
        <v>2.15</v>
      </c>
      <c r="F1678" s="2" t="s">
        <v>162</v>
      </c>
      <c r="G1678" t="s">
        <v>252</v>
      </c>
      <c r="H1678" t="s">
        <v>535</v>
      </c>
      <c r="I1678" s="2" t="str">
        <f>_xlfn.XLOOKUP(H1678,'Reference table'!$A$2:$A$87,'Reference table'!$B$2:$B$87)</f>
        <v>Grocery</v>
      </c>
      <c r="J1678" t="s">
        <v>25</v>
      </c>
    </row>
    <row r="1679" spans="1:10">
      <c r="A1679" s="8">
        <v>44968</v>
      </c>
      <c r="B1679" t="s">
        <v>1169</v>
      </c>
      <c r="C1679">
        <v>1</v>
      </c>
      <c r="D1679" s="3">
        <v>2.7</v>
      </c>
      <c r="E1679" s="3">
        <f t="shared" si="42"/>
        <v>2.7</v>
      </c>
      <c r="F1679" s="2" t="s">
        <v>162</v>
      </c>
      <c r="G1679" t="s">
        <v>252</v>
      </c>
      <c r="H1679" t="s">
        <v>49</v>
      </c>
      <c r="I1679" s="2" t="str">
        <f>_xlfn.XLOOKUP(H1679,'Reference table'!$A$2:$A$87,'Reference table'!$B$2:$B$87)</f>
        <v>Grocery</v>
      </c>
      <c r="J1679" t="s">
        <v>25</v>
      </c>
    </row>
    <row r="1680" spans="1:10">
      <c r="A1680" s="8">
        <v>44968</v>
      </c>
      <c r="B1680" t="s">
        <v>1170</v>
      </c>
      <c r="C1680">
        <v>1</v>
      </c>
      <c r="D1680" s="3">
        <v>1.5</v>
      </c>
      <c r="E1680" s="3">
        <f t="shared" si="42"/>
        <v>1.5</v>
      </c>
      <c r="F1680" s="2" t="s">
        <v>162</v>
      </c>
      <c r="G1680" t="s">
        <v>252</v>
      </c>
      <c r="H1680" t="s">
        <v>978</v>
      </c>
      <c r="I1680" s="2" t="str">
        <f>_xlfn.XLOOKUP(H1680,'Reference table'!$A$2:$A$87,'Reference table'!$B$2:$B$87)</f>
        <v>Grocery</v>
      </c>
      <c r="J1680" t="s">
        <v>25</v>
      </c>
    </row>
    <row r="1681" spans="1:11">
      <c r="A1681" s="8">
        <v>44968</v>
      </c>
      <c r="B1681" t="s">
        <v>1171</v>
      </c>
      <c r="C1681">
        <v>1</v>
      </c>
      <c r="D1681" s="3">
        <v>2.98</v>
      </c>
      <c r="E1681" s="3">
        <f t="shared" si="42"/>
        <v>2.98</v>
      </c>
      <c r="F1681" s="2" t="s">
        <v>162</v>
      </c>
      <c r="G1681" t="s">
        <v>252</v>
      </c>
      <c r="H1681" t="s">
        <v>141</v>
      </c>
      <c r="I1681" s="2" t="str">
        <f>_xlfn.XLOOKUP(H1681,'Reference table'!$A$2:$A$87,'Reference table'!$B$2:$B$87)</f>
        <v>Grocery</v>
      </c>
      <c r="J1681" t="s">
        <v>25</v>
      </c>
    </row>
    <row r="1682" spans="1:11">
      <c r="A1682" s="8">
        <v>44968</v>
      </c>
      <c r="B1682" t="s">
        <v>267</v>
      </c>
      <c r="C1682">
        <v>1</v>
      </c>
      <c r="D1682" s="3">
        <v>1.4</v>
      </c>
      <c r="E1682" s="3">
        <f t="shared" si="42"/>
        <v>1.4</v>
      </c>
      <c r="F1682" s="2" t="s">
        <v>162</v>
      </c>
      <c r="G1682" t="s">
        <v>252</v>
      </c>
      <c r="H1682" t="s">
        <v>509</v>
      </c>
      <c r="I1682" s="2" t="str">
        <f>_xlfn.XLOOKUP(H1682,'Reference table'!$A$2:$A$87,'Reference table'!$B$2:$B$87)</f>
        <v>Grocery</v>
      </c>
      <c r="J1682" t="s">
        <v>25</v>
      </c>
    </row>
    <row r="1683" spans="1:11">
      <c r="A1683" s="8">
        <v>44968</v>
      </c>
      <c r="B1683" t="s">
        <v>1172</v>
      </c>
      <c r="C1683">
        <v>1</v>
      </c>
      <c r="D1683" s="3">
        <v>4.95</v>
      </c>
      <c r="E1683" s="3">
        <f t="shared" si="42"/>
        <v>4.95</v>
      </c>
      <c r="F1683" s="2" t="s">
        <v>162</v>
      </c>
      <c r="G1683" t="s">
        <v>252</v>
      </c>
      <c r="H1683" t="s">
        <v>49</v>
      </c>
      <c r="I1683" s="2" t="str">
        <f>_xlfn.XLOOKUP(H1683,'Reference table'!$A$2:$A$87,'Reference table'!$B$2:$B$87)</f>
        <v>Grocery</v>
      </c>
      <c r="J1683" t="s">
        <v>25</v>
      </c>
    </row>
    <row r="1684" spans="1:11">
      <c r="A1684" s="8">
        <v>44968</v>
      </c>
      <c r="B1684" t="s">
        <v>1173</v>
      </c>
      <c r="C1684">
        <v>1</v>
      </c>
      <c r="D1684" s="3">
        <v>1.85</v>
      </c>
      <c r="E1684" s="3">
        <f t="shared" si="42"/>
        <v>1.85</v>
      </c>
      <c r="F1684" s="2" t="s">
        <v>162</v>
      </c>
      <c r="G1684" t="s">
        <v>252</v>
      </c>
      <c r="H1684" t="s">
        <v>978</v>
      </c>
      <c r="I1684" s="2" t="str">
        <f>_xlfn.XLOOKUP(H1684,'Reference table'!$A$2:$A$87,'Reference table'!$B$2:$B$87)</f>
        <v>Grocery</v>
      </c>
      <c r="J1684" t="s">
        <v>25</v>
      </c>
      <c r="K1684" s="3">
        <f>SUM(E1663:E1684)</f>
        <v>67.67</v>
      </c>
    </row>
    <row r="1685" spans="1:11">
      <c r="A1685" s="8">
        <v>44968</v>
      </c>
      <c r="B1685" t="s">
        <v>1174</v>
      </c>
      <c r="C1685">
        <v>1</v>
      </c>
      <c r="D1685" s="3">
        <v>1.43</v>
      </c>
      <c r="E1685" s="3">
        <f t="shared" si="42"/>
        <v>1.43</v>
      </c>
      <c r="F1685" s="2" t="s">
        <v>162</v>
      </c>
      <c r="G1685" t="s">
        <v>502</v>
      </c>
      <c r="H1685" t="s">
        <v>115</v>
      </c>
      <c r="I1685" s="2" t="str">
        <f>_xlfn.XLOOKUP(H1685,'Reference table'!$A$2:$A$87,'Reference table'!$B$2:$B$87)</f>
        <v>Grocery</v>
      </c>
      <c r="J1685" t="s">
        <v>24</v>
      </c>
    </row>
    <row r="1686" spans="1:11">
      <c r="A1686" s="8">
        <v>44968</v>
      </c>
      <c r="B1686" t="s">
        <v>1175</v>
      </c>
      <c r="C1686">
        <v>1</v>
      </c>
      <c r="D1686" s="3">
        <v>2.8</v>
      </c>
      <c r="E1686" s="3">
        <f t="shared" si="42"/>
        <v>2.8</v>
      </c>
      <c r="F1686" s="2" t="s">
        <v>162</v>
      </c>
      <c r="G1686" t="s">
        <v>502</v>
      </c>
      <c r="H1686" t="s">
        <v>49</v>
      </c>
      <c r="I1686" s="2" t="str">
        <f>_xlfn.XLOOKUP(H1686,'Reference table'!$A$2:$A$87,'Reference table'!$B$2:$B$87)</f>
        <v>Grocery</v>
      </c>
      <c r="J1686" t="s">
        <v>24</v>
      </c>
    </row>
    <row r="1687" spans="1:11">
      <c r="A1687" s="8">
        <v>44968</v>
      </c>
      <c r="B1687" t="s">
        <v>26</v>
      </c>
      <c r="C1687">
        <v>1</v>
      </c>
      <c r="D1687" s="3">
        <v>4.3899999999999997</v>
      </c>
      <c r="E1687" s="3">
        <f t="shared" si="42"/>
        <v>4.3899999999999997</v>
      </c>
      <c r="F1687" s="2" t="s">
        <v>162</v>
      </c>
      <c r="G1687" t="s">
        <v>1201</v>
      </c>
      <c r="H1687" t="s">
        <v>273</v>
      </c>
      <c r="I1687" s="2" t="str">
        <f>_xlfn.XLOOKUP(H1687,'Reference table'!$A$2:$A$87,'Reference table'!$B$2:$B$87)</f>
        <v>Dinning</v>
      </c>
      <c r="J1687" t="s">
        <v>25</v>
      </c>
    </row>
    <row r="1688" spans="1:11">
      <c r="A1688" s="8">
        <v>44968</v>
      </c>
      <c r="B1688" t="s">
        <v>634</v>
      </c>
      <c r="C1688">
        <v>1</v>
      </c>
      <c r="D1688" s="3">
        <v>4.75</v>
      </c>
      <c r="E1688" s="3">
        <f t="shared" si="42"/>
        <v>4.75</v>
      </c>
      <c r="F1688" s="2" t="s">
        <v>162</v>
      </c>
      <c r="G1688" t="s">
        <v>1202</v>
      </c>
      <c r="H1688" t="s">
        <v>273</v>
      </c>
      <c r="I1688" s="2" t="str">
        <f>_xlfn.XLOOKUP(H1688,'Reference table'!$A$2:$A$87,'Reference table'!$B$2:$B$87)</f>
        <v>Dinning</v>
      </c>
      <c r="J1688" t="s">
        <v>25</v>
      </c>
    </row>
    <row r="1689" spans="1:11">
      <c r="A1689" s="8">
        <v>44968</v>
      </c>
      <c r="B1689" t="s">
        <v>436</v>
      </c>
      <c r="C1689">
        <v>1</v>
      </c>
      <c r="D1689" s="3">
        <v>163.30000000000001</v>
      </c>
      <c r="E1689" s="3">
        <f t="shared" si="42"/>
        <v>163.30000000000001</v>
      </c>
      <c r="F1689" s="2" t="s">
        <v>162</v>
      </c>
      <c r="G1689" t="s">
        <v>1176</v>
      </c>
      <c r="H1689" t="s">
        <v>512</v>
      </c>
      <c r="I1689" s="2" t="str">
        <f>_xlfn.XLOOKUP(H1689,'Reference table'!$A$2:$A$87,'Reference table'!$B$2:$B$87)</f>
        <v>Dinning</v>
      </c>
      <c r="J1689" t="s">
        <v>24</v>
      </c>
    </row>
    <row r="1690" spans="1:11">
      <c r="A1690" s="8">
        <v>44969</v>
      </c>
      <c r="B1690" t="s">
        <v>1177</v>
      </c>
      <c r="C1690">
        <v>1</v>
      </c>
      <c r="D1690" s="3">
        <v>0.85</v>
      </c>
      <c r="E1690" s="3">
        <f t="shared" si="42"/>
        <v>0.85</v>
      </c>
      <c r="F1690" s="2" t="s">
        <v>162</v>
      </c>
      <c r="G1690" t="s">
        <v>36</v>
      </c>
      <c r="H1690" t="s">
        <v>978</v>
      </c>
      <c r="I1690" s="2" t="str">
        <f>_xlfn.XLOOKUP(H1690,'Reference table'!$A$2:$A$87,'Reference table'!$B$2:$B$87)</f>
        <v>Grocery</v>
      </c>
      <c r="J1690" t="s">
        <v>24</v>
      </c>
    </row>
    <row r="1691" spans="1:11">
      <c r="A1691" s="8">
        <v>44969</v>
      </c>
      <c r="B1691" t="s">
        <v>1178</v>
      </c>
      <c r="C1691">
        <v>1</v>
      </c>
      <c r="D1691" s="3">
        <v>1.35</v>
      </c>
      <c r="E1691" s="3">
        <f t="shared" si="42"/>
        <v>1.35</v>
      </c>
      <c r="F1691" s="2" t="s">
        <v>162</v>
      </c>
      <c r="G1691" t="s">
        <v>36</v>
      </c>
      <c r="H1691" t="s">
        <v>53</v>
      </c>
      <c r="I1691" s="2" t="str">
        <f>_xlfn.XLOOKUP(H1691,'Reference table'!$A$2:$A$87,'Reference table'!$B$2:$B$87)</f>
        <v>Grocery</v>
      </c>
      <c r="J1691" t="s">
        <v>24</v>
      </c>
    </row>
    <row r="1692" spans="1:11">
      <c r="A1692" s="8">
        <v>44969</v>
      </c>
      <c r="B1692" t="s">
        <v>1179</v>
      </c>
      <c r="C1692">
        <v>1</v>
      </c>
      <c r="D1692" s="3">
        <v>1.79</v>
      </c>
      <c r="E1692" s="3">
        <f t="shared" si="42"/>
        <v>1.79</v>
      </c>
      <c r="F1692" s="2" t="s">
        <v>162</v>
      </c>
      <c r="G1692" t="s">
        <v>36</v>
      </c>
      <c r="H1692" t="s">
        <v>55</v>
      </c>
      <c r="I1692" s="2" t="str">
        <f>_xlfn.XLOOKUP(H1692,'Reference table'!$A$2:$A$87,'Reference table'!$B$2:$B$87)</f>
        <v>Grocery</v>
      </c>
      <c r="J1692" t="s">
        <v>24</v>
      </c>
    </row>
    <row r="1693" spans="1:11">
      <c r="A1693" s="8">
        <v>44969</v>
      </c>
      <c r="B1693" t="s">
        <v>1180</v>
      </c>
      <c r="C1693">
        <v>1</v>
      </c>
      <c r="D1693" s="3">
        <v>0.99</v>
      </c>
      <c r="E1693" s="3">
        <f t="shared" si="42"/>
        <v>0.99</v>
      </c>
      <c r="F1693" s="2" t="s">
        <v>162</v>
      </c>
      <c r="G1693" t="s">
        <v>36</v>
      </c>
      <c r="H1693" t="s">
        <v>53</v>
      </c>
      <c r="I1693" s="2" t="str">
        <f>_xlfn.XLOOKUP(H1693,'Reference table'!$A$2:$A$87,'Reference table'!$B$2:$B$87)</f>
        <v>Grocery</v>
      </c>
      <c r="J1693" t="s">
        <v>24</v>
      </c>
    </row>
    <row r="1694" spans="1:11">
      <c r="A1694" s="8">
        <v>44969</v>
      </c>
      <c r="B1694" t="s">
        <v>973</v>
      </c>
      <c r="C1694">
        <v>1</v>
      </c>
      <c r="D1694" s="3">
        <v>0.65</v>
      </c>
      <c r="E1694" s="3">
        <f t="shared" si="42"/>
        <v>0.65</v>
      </c>
      <c r="F1694" s="2" t="s">
        <v>162</v>
      </c>
      <c r="G1694" t="s">
        <v>36</v>
      </c>
      <c r="H1694" t="s">
        <v>51</v>
      </c>
      <c r="I1694" s="2" t="str">
        <f>_xlfn.XLOOKUP(H1694,'Reference table'!$A$2:$A$87,'Reference table'!$B$2:$B$87)</f>
        <v>Grocery</v>
      </c>
      <c r="J1694" t="s">
        <v>24</v>
      </c>
    </row>
    <row r="1695" spans="1:11">
      <c r="A1695" s="8">
        <v>44969</v>
      </c>
      <c r="B1695" t="s">
        <v>606</v>
      </c>
      <c r="C1695">
        <v>1</v>
      </c>
      <c r="D1695" s="3">
        <v>0.89</v>
      </c>
      <c r="E1695" s="3">
        <f t="shared" si="42"/>
        <v>0.89</v>
      </c>
      <c r="F1695" s="2" t="s">
        <v>162</v>
      </c>
      <c r="G1695" t="s">
        <v>36</v>
      </c>
      <c r="H1695" t="s">
        <v>49</v>
      </c>
      <c r="I1695" s="2" t="str">
        <f>_xlfn.XLOOKUP(H1695,'Reference table'!$A$2:$A$87,'Reference table'!$B$2:$B$87)</f>
        <v>Grocery</v>
      </c>
      <c r="J1695" t="s">
        <v>24</v>
      </c>
    </row>
    <row r="1696" spans="1:11">
      <c r="A1696" s="8">
        <v>44969</v>
      </c>
      <c r="B1696" t="s">
        <v>1181</v>
      </c>
      <c r="C1696">
        <v>1</v>
      </c>
      <c r="D1696" s="3">
        <v>1.69</v>
      </c>
      <c r="E1696" s="3">
        <f t="shared" si="42"/>
        <v>1.69</v>
      </c>
      <c r="F1696" s="2" t="s">
        <v>162</v>
      </c>
      <c r="G1696" t="s">
        <v>36</v>
      </c>
      <c r="H1696" t="s">
        <v>273</v>
      </c>
      <c r="I1696" s="2" t="str">
        <f>_xlfn.XLOOKUP(H1696,'Reference table'!$A$2:$A$87,'Reference table'!$B$2:$B$87)</f>
        <v>Dinning</v>
      </c>
      <c r="J1696" t="s">
        <v>24</v>
      </c>
    </row>
    <row r="1697" spans="1:11">
      <c r="A1697" s="8">
        <v>44969</v>
      </c>
      <c r="B1697" t="s">
        <v>1182</v>
      </c>
      <c r="C1697">
        <v>1</v>
      </c>
      <c r="D1697" s="3">
        <v>4.99</v>
      </c>
      <c r="E1697" s="3">
        <f t="shared" si="42"/>
        <v>4.99</v>
      </c>
      <c r="F1697" s="2" t="s">
        <v>162</v>
      </c>
      <c r="G1697" t="s">
        <v>36</v>
      </c>
      <c r="H1697" t="s">
        <v>52</v>
      </c>
      <c r="I1697" s="2" t="str">
        <f>_xlfn.XLOOKUP(H1697,'Reference table'!$A$2:$A$87,'Reference table'!$B$2:$B$87)</f>
        <v>Grocery</v>
      </c>
      <c r="J1697" t="s">
        <v>24</v>
      </c>
    </row>
    <row r="1698" spans="1:11">
      <c r="A1698" s="8">
        <v>44969</v>
      </c>
      <c r="B1698" t="s">
        <v>1183</v>
      </c>
      <c r="C1698">
        <v>1</v>
      </c>
      <c r="D1698" s="3">
        <v>2.5</v>
      </c>
      <c r="E1698" s="3">
        <f t="shared" si="42"/>
        <v>2.5</v>
      </c>
      <c r="F1698" s="2" t="s">
        <v>162</v>
      </c>
      <c r="G1698" t="s">
        <v>147</v>
      </c>
      <c r="H1698" t="s">
        <v>55</v>
      </c>
      <c r="I1698" s="2" t="str">
        <f>_xlfn.XLOOKUP(H1698,'Reference table'!$A$2:$A$87,'Reference table'!$B$2:$B$87)</f>
        <v>Grocery</v>
      </c>
      <c r="J1698" t="s">
        <v>25</v>
      </c>
    </row>
    <row r="1699" spans="1:11">
      <c r="A1699" s="8">
        <v>44969</v>
      </c>
      <c r="B1699" t="s">
        <v>1184</v>
      </c>
      <c r="C1699">
        <v>1</v>
      </c>
      <c r="D1699" s="3">
        <v>0.55000000000000004</v>
      </c>
      <c r="E1699" s="3">
        <f t="shared" si="42"/>
        <v>0.55000000000000004</v>
      </c>
      <c r="F1699" s="2" t="s">
        <v>162</v>
      </c>
      <c r="G1699" t="s">
        <v>147</v>
      </c>
      <c r="H1699" t="s">
        <v>219</v>
      </c>
      <c r="I1699" s="2" t="str">
        <f>_xlfn.XLOOKUP(H1699,'Reference table'!$A$2:$A$87,'Reference table'!$B$2:$B$87)</f>
        <v>Grocery</v>
      </c>
      <c r="J1699" t="s">
        <v>25</v>
      </c>
    </row>
    <row r="1700" spans="1:11">
      <c r="A1700" s="8">
        <v>44969</v>
      </c>
      <c r="B1700" t="s">
        <v>764</v>
      </c>
      <c r="C1700">
        <v>1</v>
      </c>
      <c r="D1700" s="3">
        <v>0.35</v>
      </c>
      <c r="E1700" s="3">
        <f t="shared" si="42"/>
        <v>0.35</v>
      </c>
      <c r="F1700" s="2" t="s">
        <v>162</v>
      </c>
      <c r="G1700" t="s">
        <v>147</v>
      </c>
      <c r="H1700" t="s">
        <v>219</v>
      </c>
      <c r="I1700" s="2" t="str">
        <f>_xlfn.XLOOKUP(H1700,'Reference table'!$A$2:$A$87,'Reference table'!$B$2:$B$87)</f>
        <v>Grocery</v>
      </c>
      <c r="J1700" t="s">
        <v>25</v>
      </c>
    </row>
    <row r="1701" spans="1:11">
      <c r="A1701" s="8">
        <v>44969</v>
      </c>
      <c r="B1701" t="s">
        <v>840</v>
      </c>
      <c r="C1701">
        <v>1</v>
      </c>
      <c r="D1701" s="3">
        <v>0.9</v>
      </c>
      <c r="E1701" s="3">
        <f t="shared" si="42"/>
        <v>0.9</v>
      </c>
      <c r="F1701" s="2" t="s">
        <v>162</v>
      </c>
      <c r="G1701" t="s">
        <v>147</v>
      </c>
      <c r="H1701" t="s">
        <v>51</v>
      </c>
      <c r="I1701" s="2" t="str">
        <f>_xlfn.XLOOKUP(H1701,'Reference table'!$A$2:$A$87,'Reference table'!$B$2:$B$87)</f>
        <v>Grocery</v>
      </c>
      <c r="J1701" t="s">
        <v>25</v>
      </c>
    </row>
    <row r="1702" spans="1:11">
      <c r="A1702" s="8">
        <v>44969</v>
      </c>
      <c r="B1702" t="s">
        <v>1185</v>
      </c>
      <c r="C1702">
        <v>1</v>
      </c>
      <c r="D1702" s="3">
        <v>0.75</v>
      </c>
      <c r="E1702" s="3">
        <f t="shared" si="42"/>
        <v>0.75</v>
      </c>
      <c r="F1702" s="2" t="s">
        <v>162</v>
      </c>
      <c r="G1702" t="s">
        <v>185</v>
      </c>
      <c r="H1702" t="s">
        <v>525</v>
      </c>
      <c r="I1702" s="2" t="str">
        <f>_xlfn.XLOOKUP(H1702,'Reference table'!$A$2:$A$87,'Reference table'!$B$2:$B$87)</f>
        <v>Household</v>
      </c>
      <c r="J1702" t="s">
        <v>25</v>
      </c>
    </row>
    <row r="1703" spans="1:11">
      <c r="A1703" s="8">
        <v>44969</v>
      </c>
      <c r="B1703" t="s">
        <v>1186</v>
      </c>
      <c r="C1703">
        <v>1</v>
      </c>
      <c r="D1703" s="3">
        <v>1.7</v>
      </c>
      <c r="E1703" s="3">
        <f t="shared" si="42"/>
        <v>1.7</v>
      </c>
      <c r="F1703" s="2" t="s">
        <v>467</v>
      </c>
      <c r="G1703" t="s">
        <v>639</v>
      </c>
      <c r="H1703" t="s">
        <v>50</v>
      </c>
      <c r="I1703" s="2" t="str">
        <f>_xlfn.XLOOKUP(H1703,'Reference table'!$A$2:$A$87,'Reference table'!$B$2:$B$87)</f>
        <v>Grocery</v>
      </c>
      <c r="J1703" t="s">
        <v>25</v>
      </c>
    </row>
    <row r="1704" spans="1:11">
      <c r="A1704" s="8">
        <v>44969</v>
      </c>
      <c r="B1704" t="s">
        <v>1187</v>
      </c>
      <c r="C1704">
        <v>1</v>
      </c>
      <c r="D1704" s="3">
        <v>0.65</v>
      </c>
      <c r="E1704" s="3">
        <f t="shared" si="42"/>
        <v>0.65</v>
      </c>
      <c r="F1704" s="2" t="s">
        <v>467</v>
      </c>
      <c r="G1704" t="s">
        <v>639</v>
      </c>
      <c r="H1704" t="s">
        <v>262</v>
      </c>
      <c r="I1704" s="2" t="str">
        <f>_xlfn.XLOOKUP(H1704,'Reference table'!$A$2:$A$87,'Reference table'!$B$2:$B$87)</f>
        <v>Grocery</v>
      </c>
      <c r="J1704" t="s">
        <v>25</v>
      </c>
    </row>
    <row r="1705" spans="1:11">
      <c r="A1705" s="8">
        <v>44969</v>
      </c>
      <c r="B1705" t="s">
        <v>1188</v>
      </c>
      <c r="C1705">
        <v>1</v>
      </c>
      <c r="D1705" s="3">
        <v>0.65</v>
      </c>
      <c r="E1705" s="3">
        <f t="shared" si="42"/>
        <v>0.65</v>
      </c>
      <c r="F1705" s="2" t="s">
        <v>467</v>
      </c>
      <c r="G1705" t="s">
        <v>639</v>
      </c>
      <c r="H1705" t="s">
        <v>262</v>
      </c>
      <c r="I1705" s="2" t="str">
        <f>_xlfn.XLOOKUP(H1705,'Reference table'!$A$2:$A$87,'Reference table'!$B$2:$B$87)</f>
        <v>Grocery</v>
      </c>
      <c r="J1705" t="s">
        <v>25</v>
      </c>
    </row>
    <row r="1706" spans="1:11">
      <c r="A1706" s="8">
        <v>44969</v>
      </c>
      <c r="B1706" t="s">
        <v>1189</v>
      </c>
      <c r="C1706">
        <v>1</v>
      </c>
      <c r="D1706" s="3">
        <v>12</v>
      </c>
      <c r="E1706" s="3">
        <v>6.5</v>
      </c>
      <c r="F1706" s="2" t="s">
        <v>467</v>
      </c>
      <c r="G1706" t="s">
        <v>639</v>
      </c>
      <c r="H1706" t="s">
        <v>216</v>
      </c>
      <c r="I1706" s="2" t="str">
        <f>_xlfn.XLOOKUP(H1706,'Reference table'!$A$2:$A$87,'Reference table'!$B$2:$B$87)</f>
        <v>Grocery</v>
      </c>
      <c r="J1706" t="s">
        <v>25</v>
      </c>
    </row>
    <row r="1707" spans="1:11">
      <c r="A1707" s="8">
        <v>44969</v>
      </c>
      <c r="B1707" t="s">
        <v>1190</v>
      </c>
      <c r="C1707">
        <v>1</v>
      </c>
      <c r="D1707" s="3">
        <v>4.25</v>
      </c>
      <c r="E1707" s="3">
        <v>2</v>
      </c>
      <c r="F1707" s="2" t="s">
        <v>467</v>
      </c>
      <c r="G1707" t="s">
        <v>639</v>
      </c>
      <c r="H1707" t="s">
        <v>790</v>
      </c>
      <c r="I1707" s="2" t="str">
        <f>_xlfn.XLOOKUP(H1707,'Reference table'!$A$2:$A$87,'Reference table'!$B$2:$B$87)</f>
        <v>Grocery</v>
      </c>
      <c r="J1707" t="s">
        <v>25</v>
      </c>
    </row>
    <row r="1708" spans="1:11">
      <c r="A1708" s="8">
        <v>44969</v>
      </c>
      <c r="B1708" t="s">
        <v>1191</v>
      </c>
      <c r="C1708">
        <v>1</v>
      </c>
      <c r="D1708" s="3">
        <v>10.5</v>
      </c>
      <c r="E1708" s="3">
        <v>6.5</v>
      </c>
      <c r="F1708" s="2" t="s">
        <v>467</v>
      </c>
      <c r="G1708" t="s">
        <v>639</v>
      </c>
      <c r="H1708" t="s">
        <v>52</v>
      </c>
      <c r="I1708" s="2" t="str">
        <f>_xlfn.XLOOKUP(H1708,'Reference table'!$A$2:$A$87,'Reference table'!$B$2:$B$87)</f>
        <v>Grocery</v>
      </c>
      <c r="J1708" t="s">
        <v>25</v>
      </c>
    </row>
    <row r="1709" spans="1:11">
      <c r="A1709" s="8">
        <v>44969</v>
      </c>
      <c r="B1709" t="s">
        <v>1192</v>
      </c>
      <c r="C1709">
        <v>1</v>
      </c>
      <c r="D1709" s="3">
        <v>5</v>
      </c>
      <c r="E1709" s="3">
        <v>2</v>
      </c>
      <c r="F1709" s="2" t="s">
        <v>467</v>
      </c>
      <c r="G1709" t="s">
        <v>639</v>
      </c>
      <c r="H1709" t="s">
        <v>790</v>
      </c>
      <c r="I1709" s="2" t="str">
        <f>_xlfn.XLOOKUP(H1709,'Reference table'!$A$2:$A$87,'Reference table'!$B$2:$B$87)</f>
        <v>Grocery</v>
      </c>
      <c r="J1709" t="s">
        <v>25</v>
      </c>
    </row>
    <row r="1710" spans="1:11">
      <c r="A1710" s="8">
        <v>44969</v>
      </c>
      <c r="B1710" t="s">
        <v>1193</v>
      </c>
      <c r="C1710">
        <v>1</v>
      </c>
      <c r="D1710" s="3">
        <v>7</v>
      </c>
      <c r="E1710" s="3">
        <v>3</v>
      </c>
      <c r="F1710" s="2" t="s">
        <v>467</v>
      </c>
      <c r="G1710" t="s">
        <v>639</v>
      </c>
      <c r="H1710" t="s">
        <v>790</v>
      </c>
      <c r="I1710" s="2" t="str">
        <f>_xlfn.XLOOKUP(H1710,'Reference table'!$A$2:$A$87,'Reference table'!$B$2:$B$87)</f>
        <v>Grocery</v>
      </c>
      <c r="J1710" t="s">
        <v>25</v>
      </c>
      <c r="K1710" s="3"/>
    </row>
    <row r="1711" spans="1:11">
      <c r="A1711" s="8">
        <v>44969</v>
      </c>
      <c r="B1711" t="s">
        <v>1465</v>
      </c>
      <c r="C1711">
        <v>1</v>
      </c>
      <c r="D1711" s="3">
        <v>2.4900000000000002</v>
      </c>
      <c r="E1711" s="3">
        <f t="shared" ref="E1711:E1776" si="43">C1711*D1711</f>
        <v>2.4900000000000002</v>
      </c>
      <c r="F1711" s="2" t="s">
        <v>162</v>
      </c>
      <c r="G1711" t="s">
        <v>865</v>
      </c>
      <c r="H1711" t="s">
        <v>1272</v>
      </c>
      <c r="I1711" s="2" t="str">
        <f>_xlfn.XLOOKUP(H1711,'Reference table'!$A$2:$A$87,'Reference table'!$B$2:$B$87)</f>
        <v>Subscription</v>
      </c>
      <c r="J1711" t="s">
        <v>25</v>
      </c>
    </row>
    <row r="1712" spans="1:11">
      <c r="A1712" s="8">
        <v>44970</v>
      </c>
      <c r="B1712" t="s">
        <v>23</v>
      </c>
      <c r="C1712">
        <v>2</v>
      </c>
      <c r="D1712" s="3">
        <v>1.65</v>
      </c>
      <c r="E1712" s="3">
        <f t="shared" si="43"/>
        <v>3.3</v>
      </c>
      <c r="F1712" s="2" t="s">
        <v>285</v>
      </c>
      <c r="G1712" t="s">
        <v>522</v>
      </c>
      <c r="H1712" t="s">
        <v>23</v>
      </c>
      <c r="I1712" s="2" t="str">
        <f>_xlfn.XLOOKUP(H1712,'Reference table'!$A$2:$A$87,'Reference table'!$B$2:$B$87)</f>
        <v>Transportation</v>
      </c>
      <c r="J1712" t="s">
        <v>24</v>
      </c>
    </row>
    <row r="1713" spans="1:10">
      <c r="A1713" s="8">
        <v>44970</v>
      </c>
      <c r="B1713" t="s">
        <v>1062</v>
      </c>
      <c r="C1713">
        <v>2</v>
      </c>
      <c r="D1713" s="3">
        <v>1.8</v>
      </c>
      <c r="E1713" s="3">
        <f t="shared" si="43"/>
        <v>3.6</v>
      </c>
      <c r="F1713" s="2" t="s">
        <v>285</v>
      </c>
      <c r="G1713" t="s">
        <v>522</v>
      </c>
      <c r="H1713" t="s">
        <v>1062</v>
      </c>
      <c r="I1713" s="2" t="str">
        <f>_xlfn.XLOOKUP(H1713,'Reference table'!$A$2:$A$87,'Reference table'!$B$2:$B$87)</f>
        <v>Transportation</v>
      </c>
      <c r="J1713" t="s">
        <v>24</v>
      </c>
    </row>
    <row r="1714" spans="1:10">
      <c r="A1714" s="8">
        <v>44971</v>
      </c>
      <c r="B1714" t="s">
        <v>23</v>
      </c>
      <c r="C1714">
        <v>2</v>
      </c>
      <c r="D1714" s="3">
        <v>1.65</v>
      </c>
      <c r="E1714" s="3">
        <f t="shared" si="43"/>
        <v>3.3</v>
      </c>
      <c r="F1714" s="2" t="s">
        <v>285</v>
      </c>
      <c r="G1714" t="s">
        <v>522</v>
      </c>
      <c r="H1714" t="s">
        <v>23</v>
      </c>
      <c r="I1714" s="2" t="str">
        <f>_xlfn.XLOOKUP(H1714,'Reference table'!$A$2:$A$87,'Reference table'!$B$2:$B$87)</f>
        <v>Transportation</v>
      </c>
      <c r="J1714" t="s">
        <v>24</v>
      </c>
    </row>
    <row r="1715" spans="1:10">
      <c r="A1715" s="8">
        <v>44971</v>
      </c>
      <c r="B1715" t="s">
        <v>1062</v>
      </c>
      <c r="C1715">
        <v>2</v>
      </c>
      <c r="D1715" s="3">
        <v>1.8</v>
      </c>
      <c r="E1715" s="3">
        <f t="shared" si="43"/>
        <v>3.6</v>
      </c>
      <c r="F1715" s="2" t="s">
        <v>285</v>
      </c>
      <c r="G1715" t="s">
        <v>522</v>
      </c>
      <c r="H1715" t="s">
        <v>1062</v>
      </c>
      <c r="I1715" s="2" t="str">
        <f>_xlfn.XLOOKUP(H1715,'Reference table'!$A$2:$A$87,'Reference table'!$B$2:$B$87)</f>
        <v>Transportation</v>
      </c>
      <c r="J1715" t="s">
        <v>24</v>
      </c>
    </row>
    <row r="1716" spans="1:10">
      <c r="A1716" s="8">
        <v>44971</v>
      </c>
      <c r="B1716" t="s">
        <v>67</v>
      </c>
      <c r="C1716">
        <v>2</v>
      </c>
      <c r="D1716" s="3">
        <v>5</v>
      </c>
      <c r="E1716" s="3">
        <f t="shared" si="43"/>
        <v>10</v>
      </c>
      <c r="F1716" s="2" t="s">
        <v>285</v>
      </c>
      <c r="G1716" t="s">
        <v>522</v>
      </c>
      <c r="H1716" t="s">
        <v>67</v>
      </c>
      <c r="I1716" s="2" t="str">
        <f>_xlfn.XLOOKUP(H1716,'Reference table'!$A$2:$A$87,'Reference table'!$B$2:$B$87)</f>
        <v>Transportation</v>
      </c>
      <c r="J1716" t="s">
        <v>25</v>
      </c>
    </row>
    <row r="1717" spans="1:10">
      <c r="A1717" s="8">
        <v>44971</v>
      </c>
      <c r="B1717" t="s">
        <v>425</v>
      </c>
      <c r="C1717">
        <v>1</v>
      </c>
      <c r="D1717" s="3">
        <v>4.3499999999999996</v>
      </c>
      <c r="E1717" s="3">
        <f t="shared" si="43"/>
        <v>4.3499999999999996</v>
      </c>
      <c r="F1717" s="2" t="s">
        <v>162</v>
      </c>
      <c r="G1717" t="s">
        <v>933</v>
      </c>
      <c r="H1717" t="s">
        <v>790</v>
      </c>
      <c r="I1717" s="2" t="str">
        <f>_xlfn.XLOOKUP(H1717,'Reference table'!$A$2:$A$87,'Reference table'!$B$2:$B$87)</f>
        <v>Grocery</v>
      </c>
      <c r="J1717" t="s">
        <v>25</v>
      </c>
    </row>
    <row r="1718" spans="1:10">
      <c r="A1718" s="8">
        <v>44971</v>
      </c>
      <c r="B1718" t="s">
        <v>634</v>
      </c>
      <c r="C1718">
        <v>1</v>
      </c>
      <c r="D1718" s="3">
        <v>10.15</v>
      </c>
      <c r="E1718" s="3">
        <f t="shared" si="43"/>
        <v>10.15</v>
      </c>
      <c r="F1718" s="2" t="s">
        <v>162</v>
      </c>
      <c r="G1718" t="s">
        <v>35</v>
      </c>
      <c r="H1718" t="s">
        <v>273</v>
      </c>
      <c r="I1718" s="2" t="str">
        <f>_xlfn.XLOOKUP(H1718,'Reference table'!$A$2:$A$87,'Reference table'!$B$2:$B$87)</f>
        <v>Dinning</v>
      </c>
      <c r="J1718" t="s">
        <v>24</v>
      </c>
    </row>
    <row r="1719" spans="1:10">
      <c r="A1719" s="8">
        <v>44972</v>
      </c>
      <c r="B1719" t="s">
        <v>23</v>
      </c>
      <c r="C1719">
        <v>2</v>
      </c>
      <c r="D1719" s="3">
        <v>1.65</v>
      </c>
      <c r="E1719" s="3">
        <f t="shared" si="43"/>
        <v>3.3</v>
      </c>
      <c r="F1719" s="2" t="s">
        <v>285</v>
      </c>
      <c r="G1719" t="s">
        <v>522</v>
      </c>
      <c r="H1719" t="s">
        <v>23</v>
      </c>
      <c r="I1719" s="2" t="str">
        <f>_xlfn.XLOOKUP(H1719,'Reference table'!$A$2:$A$87,'Reference table'!$B$2:$B$87)</f>
        <v>Transportation</v>
      </c>
      <c r="J1719" t="s">
        <v>24</v>
      </c>
    </row>
    <row r="1720" spans="1:10">
      <c r="A1720" s="8">
        <v>44972</v>
      </c>
      <c r="B1720" t="s">
        <v>1062</v>
      </c>
      <c r="C1720">
        <v>2</v>
      </c>
      <c r="D1720" s="3">
        <v>1.8</v>
      </c>
      <c r="E1720" s="3">
        <f t="shared" si="43"/>
        <v>3.6</v>
      </c>
      <c r="F1720" s="2" t="s">
        <v>285</v>
      </c>
      <c r="G1720" t="s">
        <v>522</v>
      </c>
      <c r="H1720" t="s">
        <v>1062</v>
      </c>
      <c r="I1720" s="2" t="str">
        <f>_xlfn.XLOOKUP(H1720,'Reference table'!$A$2:$A$87,'Reference table'!$B$2:$B$87)</f>
        <v>Transportation</v>
      </c>
      <c r="J1720" t="s">
        <v>24</v>
      </c>
    </row>
    <row r="1721" spans="1:10">
      <c r="A1721" s="8">
        <v>44972</v>
      </c>
      <c r="B1721" t="s">
        <v>1092</v>
      </c>
      <c r="C1721">
        <v>1</v>
      </c>
      <c r="D1721" s="3">
        <v>2.8</v>
      </c>
      <c r="E1721" s="3">
        <f t="shared" si="43"/>
        <v>2.8</v>
      </c>
      <c r="F1721" s="2" t="s">
        <v>162</v>
      </c>
      <c r="G1721" t="s">
        <v>844</v>
      </c>
      <c r="H1721" t="s">
        <v>790</v>
      </c>
      <c r="I1721" s="2" t="str">
        <f>_xlfn.XLOOKUP(H1721,'Reference table'!$A$2:$A$87,'Reference table'!$B$2:$B$87)</f>
        <v>Grocery</v>
      </c>
      <c r="J1721" t="s">
        <v>24</v>
      </c>
    </row>
    <row r="1722" spans="1:10">
      <c r="A1722" s="8">
        <v>44972</v>
      </c>
      <c r="B1722" t="s">
        <v>1442</v>
      </c>
      <c r="C1722">
        <v>1</v>
      </c>
      <c r="D1722" s="3">
        <v>129.25</v>
      </c>
      <c r="E1722" s="3">
        <f t="shared" si="43"/>
        <v>129.25</v>
      </c>
      <c r="F1722" s="14" t="s">
        <v>391</v>
      </c>
      <c r="G1722" t="s">
        <v>38</v>
      </c>
      <c r="H1722" t="s">
        <v>991</v>
      </c>
      <c r="I1722" s="2" t="str">
        <f>_xlfn.XLOOKUP(H1722,'Reference table'!$A$2:$A$87,'Reference table'!$B$2:$B$87)</f>
        <v>Others</v>
      </c>
      <c r="J1722" t="s">
        <v>25</v>
      </c>
    </row>
    <row r="1723" spans="1:10">
      <c r="A1723" s="8">
        <v>44973</v>
      </c>
      <c r="B1723" t="s">
        <v>340</v>
      </c>
      <c r="C1723">
        <v>1</v>
      </c>
      <c r="D1723" s="3">
        <v>35</v>
      </c>
      <c r="E1723" s="3">
        <f t="shared" si="43"/>
        <v>35</v>
      </c>
      <c r="F1723" s="2" t="s">
        <v>162</v>
      </c>
      <c r="G1723" t="s">
        <v>1203</v>
      </c>
      <c r="H1723" t="s">
        <v>340</v>
      </c>
      <c r="I1723" s="2" t="str">
        <f>_xlfn.XLOOKUP(H1723,'Reference table'!$A$2:$A$87,'Reference table'!$B$2:$B$87)</f>
        <v>Utility</v>
      </c>
      <c r="J1723" t="s">
        <v>25</v>
      </c>
    </row>
    <row r="1724" spans="1:10">
      <c r="A1724" s="8">
        <v>44973</v>
      </c>
      <c r="B1724" t="s">
        <v>23</v>
      </c>
      <c r="C1724">
        <v>2</v>
      </c>
      <c r="D1724" s="3">
        <v>1.65</v>
      </c>
      <c r="E1724" s="3">
        <f t="shared" si="43"/>
        <v>3.3</v>
      </c>
      <c r="F1724" s="2" t="s">
        <v>285</v>
      </c>
      <c r="G1724" t="s">
        <v>522</v>
      </c>
      <c r="H1724" t="s">
        <v>23</v>
      </c>
      <c r="I1724" s="2" t="str">
        <f>_xlfn.XLOOKUP(H1724,'Reference table'!$A$2:$A$87,'Reference table'!$B$2:$B$87)</f>
        <v>Transportation</v>
      </c>
      <c r="J1724" t="s">
        <v>24</v>
      </c>
    </row>
    <row r="1725" spans="1:10">
      <c r="A1725" s="8">
        <v>44973</v>
      </c>
      <c r="B1725" t="s">
        <v>1062</v>
      </c>
      <c r="C1725">
        <v>2</v>
      </c>
      <c r="D1725" s="3">
        <v>1.8</v>
      </c>
      <c r="E1725" s="3">
        <f t="shared" si="43"/>
        <v>3.6</v>
      </c>
      <c r="F1725" s="2" t="s">
        <v>285</v>
      </c>
      <c r="G1725" t="s">
        <v>522</v>
      </c>
      <c r="H1725" t="s">
        <v>1062</v>
      </c>
      <c r="I1725" s="2" t="str">
        <f>_xlfn.XLOOKUP(H1725,'Reference table'!$A$2:$A$87,'Reference table'!$B$2:$B$87)</f>
        <v>Transportation</v>
      </c>
      <c r="J1725" t="s">
        <v>24</v>
      </c>
    </row>
    <row r="1726" spans="1:10">
      <c r="A1726" s="8">
        <v>44973</v>
      </c>
      <c r="B1726" t="s">
        <v>1236</v>
      </c>
      <c r="C1726">
        <v>1</v>
      </c>
      <c r="D1726" s="3">
        <v>2</v>
      </c>
      <c r="E1726" s="3">
        <f t="shared" si="43"/>
        <v>2</v>
      </c>
      <c r="F1726" s="2" t="s">
        <v>162</v>
      </c>
      <c r="G1726" t="s">
        <v>75</v>
      </c>
      <c r="H1726" t="s">
        <v>49</v>
      </c>
      <c r="I1726" s="2" t="str">
        <f>_xlfn.XLOOKUP(H1726,'Reference table'!$A$2:$A$87,'Reference table'!$B$2:$B$87)</f>
        <v>Grocery</v>
      </c>
      <c r="J1726" t="s">
        <v>24</v>
      </c>
    </row>
    <row r="1727" spans="1:10">
      <c r="A1727" s="8">
        <v>44973</v>
      </c>
      <c r="B1727" t="s">
        <v>1237</v>
      </c>
      <c r="C1727">
        <v>1</v>
      </c>
      <c r="D1727" s="3">
        <v>3.75</v>
      </c>
      <c r="E1727" s="3">
        <f t="shared" si="43"/>
        <v>3.75</v>
      </c>
      <c r="F1727" s="2" t="s">
        <v>162</v>
      </c>
      <c r="G1727" t="s">
        <v>75</v>
      </c>
      <c r="H1727" t="s">
        <v>49</v>
      </c>
      <c r="I1727" s="2" t="str">
        <f>_xlfn.XLOOKUP(H1727,'Reference table'!$A$2:$A$87,'Reference table'!$B$2:$B$87)</f>
        <v>Grocery</v>
      </c>
      <c r="J1727" t="s">
        <v>24</v>
      </c>
    </row>
    <row r="1728" spans="1:10">
      <c r="A1728" s="8">
        <v>44973</v>
      </c>
      <c r="B1728" t="s">
        <v>1238</v>
      </c>
      <c r="C1728">
        <v>1</v>
      </c>
      <c r="D1728" s="3">
        <v>1.75</v>
      </c>
      <c r="E1728" s="3">
        <f t="shared" si="43"/>
        <v>1.75</v>
      </c>
      <c r="F1728" s="2" t="s">
        <v>162</v>
      </c>
      <c r="G1728" t="s">
        <v>147</v>
      </c>
      <c r="H1728" t="s">
        <v>466</v>
      </c>
      <c r="I1728" s="2" t="str">
        <f>_xlfn.XLOOKUP(H1728,'Reference table'!$A$2:$A$87,'Reference table'!$B$2:$B$87)</f>
        <v>Household</v>
      </c>
      <c r="J1728" t="s">
        <v>25</v>
      </c>
    </row>
    <row r="1729" spans="1:10">
      <c r="A1729" s="8">
        <v>44973</v>
      </c>
      <c r="B1729" t="s">
        <v>1239</v>
      </c>
      <c r="C1729">
        <v>1</v>
      </c>
      <c r="D1729" s="3">
        <v>1.5</v>
      </c>
      <c r="E1729" s="3">
        <f t="shared" si="43"/>
        <v>1.5</v>
      </c>
      <c r="F1729" s="2" t="s">
        <v>162</v>
      </c>
      <c r="G1729" t="s">
        <v>147</v>
      </c>
      <c r="H1729" t="s">
        <v>45</v>
      </c>
      <c r="I1729" s="2" t="str">
        <f>_xlfn.XLOOKUP(H1729,'Reference table'!$A$2:$A$87,'Reference table'!$B$2:$B$87)</f>
        <v>Grocery</v>
      </c>
      <c r="J1729" t="s">
        <v>25</v>
      </c>
    </row>
    <row r="1730" spans="1:10">
      <c r="A1730" s="8">
        <v>44973</v>
      </c>
      <c r="B1730" t="s">
        <v>1041</v>
      </c>
      <c r="C1730">
        <v>1</v>
      </c>
      <c r="D1730" s="3">
        <v>3.41</v>
      </c>
      <c r="E1730" s="3">
        <f t="shared" si="43"/>
        <v>3.41</v>
      </c>
      <c r="F1730" s="2" t="s">
        <v>162</v>
      </c>
      <c r="G1730" t="s">
        <v>147</v>
      </c>
      <c r="H1730" t="s">
        <v>52</v>
      </c>
      <c r="I1730" s="2" t="str">
        <f>_xlfn.XLOOKUP(H1730,'Reference table'!$A$2:$A$87,'Reference table'!$B$2:$B$87)</f>
        <v>Grocery</v>
      </c>
      <c r="J1730" t="s">
        <v>25</v>
      </c>
    </row>
    <row r="1731" spans="1:10">
      <c r="A1731" s="8">
        <v>44973</v>
      </c>
      <c r="B1731" t="s">
        <v>1240</v>
      </c>
      <c r="C1731">
        <v>1</v>
      </c>
      <c r="D1731" s="3">
        <v>3.7</v>
      </c>
      <c r="E1731" s="3">
        <f t="shared" si="43"/>
        <v>3.7</v>
      </c>
      <c r="F1731" s="2" t="s">
        <v>162</v>
      </c>
      <c r="G1731" t="s">
        <v>639</v>
      </c>
      <c r="H1731" t="s">
        <v>273</v>
      </c>
      <c r="I1731" s="2" t="str">
        <f>_xlfn.XLOOKUP(H1731,'Reference table'!$A$2:$A$87,'Reference table'!$B$2:$B$87)</f>
        <v>Dinning</v>
      </c>
      <c r="J1731" t="s">
        <v>25</v>
      </c>
    </row>
    <row r="1732" spans="1:10">
      <c r="A1732" s="8">
        <v>44974</v>
      </c>
      <c r="B1732" t="s">
        <v>23</v>
      </c>
      <c r="C1732">
        <v>1</v>
      </c>
      <c r="D1732" s="3">
        <v>1.2</v>
      </c>
      <c r="E1732" s="3">
        <f t="shared" si="43"/>
        <v>1.2</v>
      </c>
      <c r="F1732" s="2" t="s">
        <v>285</v>
      </c>
      <c r="G1732" t="s">
        <v>522</v>
      </c>
      <c r="H1732" t="s">
        <v>23</v>
      </c>
      <c r="I1732" s="2" t="str">
        <f>_xlfn.XLOOKUP(H1732,'Reference table'!$A$2:$A$87,'Reference table'!$B$2:$B$87)</f>
        <v>Transportation</v>
      </c>
      <c r="J1732" t="s">
        <v>24</v>
      </c>
    </row>
    <row r="1733" spans="1:10">
      <c r="A1733" s="8">
        <v>44974</v>
      </c>
      <c r="B1733" t="s">
        <v>1241</v>
      </c>
      <c r="C1733">
        <v>1</v>
      </c>
      <c r="D1733" s="3">
        <v>0.85</v>
      </c>
      <c r="E1733" s="3">
        <f t="shared" si="43"/>
        <v>0.85</v>
      </c>
      <c r="F1733" s="2" t="s">
        <v>162</v>
      </c>
      <c r="G1733" t="s">
        <v>36</v>
      </c>
      <c r="H1733" t="s">
        <v>141</v>
      </c>
      <c r="I1733" s="2" t="str">
        <f>_xlfn.XLOOKUP(H1733,'Reference table'!$A$2:$A$87,'Reference table'!$B$2:$B$87)</f>
        <v>Grocery</v>
      </c>
      <c r="J1733" t="s">
        <v>24</v>
      </c>
    </row>
    <row r="1734" spans="1:10">
      <c r="A1734" s="8">
        <v>44974</v>
      </c>
      <c r="B1734" t="s">
        <v>1031</v>
      </c>
      <c r="C1734">
        <v>1</v>
      </c>
      <c r="D1734" s="3">
        <v>0.99</v>
      </c>
      <c r="E1734" s="3">
        <f t="shared" si="43"/>
        <v>0.99</v>
      </c>
      <c r="F1734" s="2" t="s">
        <v>162</v>
      </c>
      <c r="G1734" t="s">
        <v>36</v>
      </c>
      <c r="H1734" t="s">
        <v>51</v>
      </c>
      <c r="I1734" s="2" t="str">
        <f>_xlfn.XLOOKUP(H1734,'Reference table'!$A$2:$A$87,'Reference table'!$B$2:$B$87)</f>
        <v>Grocery</v>
      </c>
      <c r="J1734" t="s">
        <v>24</v>
      </c>
    </row>
    <row r="1735" spans="1:10">
      <c r="A1735" s="8">
        <v>44974</v>
      </c>
      <c r="B1735" t="s">
        <v>994</v>
      </c>
      <c r="C1735">
        <v>1</v>
      </c>
      <c r="D1735" s="3">
        <v>0.59</v>
      </c>
      <c r="E1735" s="3">
        <f t="shared" si="43"/>
        <v>0.59</v>
      </c>
      <c r="F1735" s="2" t="s">
        <v>162</v>
      </c>
      <c r="G1735" t="s">
        <v>36</v>
      </c>
      <c r="H1735" t="s">
        <v>50</v>
      </c>
      <c r="I1735" s="2" t="str">
        <f>_xlfn.XLOOKUP(H1735,'Reference table'!$A$2:$A$87,'Reference table'!$B$2:$B$87)</f>
        <v>Grocery</v>
      </c>
      <c r="J1735" t="s">
        <v>24</v>
      </c>
    </row>
    <row r="1736" spans="1:10">
      <c r="A1736" s="8">
        <v>44974</v>
      </c>
      <c r="B1736" t="s">
        <v>1242</v>
      </c>
      <c r="C1736">
        <v>1</v>
      </c>
      <c r="D1736" s="3">
        <v>2.19</v>
      </c>
      <c r="E1736" s="3">
        <f t="shared" si="43"/>
        <v>2.19</v>
      </c>
      <c r="F1736" s="2" t="s">
        <v>162</v>
      </c>
      <c r="G1736" t="s">
        <v>36</v>
      </c>
      <c r="H1736" t="s">
        <v>52</v>
      </c>
      <c r="I1736" s="2" t="str">
        <f>_xlfn.XLOOKUP(H1736,'Reference table'!$A$2:$A$87,'Reference table'!$B$2:$B$87)</f>
        <v>Grocery</v>
      </c>
      <c r="J1736" t="s">
        <v>24</v>
      </c>
    </row>
    <row r="1737" spans="1:10">
      <c r="A1737" s="8">
        <v>44974</v>
      </c>
      <c r="B1737" t="s">
        <v>1243</v>
      </c>
      <c r="C1737">
        <v>1</v>
      </c>
      <c r="D1737" s="3">
        <v>2.4900000000000002</v>
      </c>
      <c r="E1737" s="3">
        <f t="shared" si="43"/>
        <v>2.4900000000000002</v>
      </c>
      <c r="F1737" s="2" t="s">
        <v>162</v>
      </c>
      <c r="G1737" t="s">
        <v>1200</v>
      </c>
      <c r="H1737" t="s">
        <v>51</v>
      </c>
      <c r="I1737" s="2" t="str">
        <f>_xlfn.XLOOKUP(H1737,'Reference table'!$A$2:$A$87,'Reference table'!$B$2:$B$87)</f>
        <v>Grocery</v>
      </c>
      <c r="J1737" t="s">
        <v>24</v>
      </c>
    </row>
    <row r="1738" spans="1:10">
      <c r="A1738" s="8">
        <v>44975</v>
      </c>
      <c r="B1738" t="s">
        <v>67</v>
      </c>
      <c r="C1738">
        <v>2</v>
      </c>
      <c r="D1738" s="3">
        <v>2.0499999999999998</v>
      </c>
      <c r="E1738" s="3">
        <f t="shared" si="43"/>
        <v>4.0999999999999996</v>
      </c>
      <c r="F1738" s="2" t="s">
        <v>285</v>
      </c>
      <c r="G1738" t="s">
        <v>522</v>
      </c>
      <c r="H1738" t="s">
        <v>67</v>
      </c>
      <c r="I1738" s="2" t="str">
        <f>_xlfn.XLOOKUP(H1738,'Reference table'!$A$2:$A$87,'Reference table'!$B$2:$B$87)</f>
        <v>Transportation</v>
      </c>
      <c r="J1738" t="s">
        <v>24</v>
      </c>
    </row>
    <row r="1739" spans="1:10">
      <c r="A1739" s="8">
        <v>44975</v>
      </c>
      <c r="B1739" t="s">
        <v>67</v>
      </c>
      <c r="C1739">
        <v>2</v>
      </c>
      <c r="D1739" s="3">
        <v>2.0499999999999998</v>
      </c>
      <c r="E1739" s="3">
        <f t="shared" si="43"/>
        <v>4.0999999999999996</v>
      </c>
      <c r="F1739" s="2" t="s">
        <v>285</v>
      </c>
      <c r="G1739" t="s">
        <v>522</v>
      </c>
      <c r="H1739" t="s">
        <v>67</v>
      </c>
      <c r="I1739" s="2" t="str">
        <f>_xlfn.XLOOKUP(H1739,'Reference table'!$A$2:$A$87,'Reference table'!$B$2:$B$87)</f>
        <v>Transportation</v>
      </c>
      <c r="J1739" t="s">
        <v>25</v>
      </c>
    </row>
    <row r="1740" spans="1:10">
      <c r="A1740" s="8">
        <v>44975</v>
      </c>
      <c r="B1740" t="s">
        <v>425</v>
      </c>
      <c r="C1740">
        <v>1</v>
      </c>
      <c r="D1740" s="3">
        <v>31.78</v>
      </c>
      <c r="E1740" s="3">
        <f t="shared" si="43"/>
        <v>31.78</v>
      </c>
      <c r="F1740" s="2" t="s">
        <v>162</v>
      </c>
      <c r="G1740" t="s">
        <v>919</v>
      </c>
      <c r="H1740" t="s">
        <v>513</v>
      </c>
      <c r="I1740" s="2" t="str">
        <f>_xlfn.XLOOKUP(H1740,'Reference table'!$A$2:$A$87,'Reference table'!$B$2:$B$87)</f>
        <v>Dinning</v>
      </c>
      <c r="J1740" t="s">
        <v>24</v>
      </c>
    </row>
    <row r="1741" spans="1:10">
      <c r="A1741" s="8">
        <v>44975</v>
      </c>
      <c r="B1741" t="s">
        <v>1244</v>
      </c>
      <c r="C1741">
        <v>1</v>
      </c>
      <c r="D1741" s="3">
        <v>0.65</v>
      </c>
      <c r="E1741" s="3">
        <f t="shared" si="43"/>
        <v>0.65</v>
      </c>
      <c r="F1741" s="2" t="s">
        <v>162</v>
      </c>
      <c r="G1741" t="s">
        <v>155</v>
      </c>
      <c r="H1741" t="s">
        <v>273</v>
      </c>
      <c r="I1741" s="2" t="str">
        <f>_xlfn.XLOOKUP(H1741,'Reference table'!$A$2:$A$87,'Reference table'!$B$2:$B$87)</f>
        <v>Dinning</v>
      </c>
      <c r="J1741" t="s">
        <v>25</v>
      </c>
    </row>
    <row r="1742" spans="1:10">
      <c r="A1742" s="8">
        <v>44975</v>
      </c>
      <c r="B1742" t="s">
        <v>26</v>
      </c>
      <c r="C1742">
        <v>1</v>
      </c>
      <c r="D1742" s="3">
        <v>5.2</v>
      </c>
      <c r="E1742" s="3">
        <f t="shared" si="43"/>
        <v>5.2</v>
      </c>
      <c r="F1742" s="2" t="s">
        <v>162</v>
      </c>
      <c r="G1742" t="s">
        <v>1249</v>
      </c>
      <c r="H1742" t="s">
        <v>273</v>
      </c>
      <c r="I1742" s="2" t="str">
        <f>_xlfn.XLOOKUP(H1742,'Reference table'!$A$2:$A$87,'Reference table'!$B$2:$B$87)</f>
        <v>Dinning</v>
      </c>
      <c r="J1742" t="s">
        <v>25</v>
      </c>
    </row>
    <row r="1743" spans="1:10">
      <c r="A1743" s="8">
        <v>44975</v>
      </c>
      <c r="B1743" t="s">
        <v>329</v>
      </c>
      <c r="C1743">
        <v>1</v>
      </c>
      <c r="D1743" s="3">
        <v>1.65</v>
      </c>
      <c r="E1743" s="3">
        <f t="shared" si="43"/>
        <v>1.65</v>
      </c>
      <c r="F1743" s="2" t="s">
        <v>162</v>
      </c>
      <c r="G1743" t="s">
        <v>321</v>
      </c>
      <c r="H1743" t="s">
        <v>45</v>
      </c>
      <c r="I1743" s="2" t="str">
        <f>_xlfn.XLOOKUP(H1743,'Reference table'!$A$2:$A$87,'Reference table'!$B$2:$B$87)</f>
        <v>Grocery</v>
      </c>
      <c r="J1743" t="s">
        <v>25</v>
      </c>
    </row>
    <row r="1744" spans="1:10">
      <c r="A1744" s="8">
        <v>44975</v>
      </c>
      <c r="B1744" t="s">
        <v>28</v>
      </c>
      <c r="C1744">
        <v>2</v>
      </c>
      <c r="D1744" s="3">
        <v>1.0900000000000001</v>
      </c>
      <c r="E1744" s="3">
        <f t="shared" si="43"/>
        <v>2.1800000000000002</v>
      </c>
      <c r="F1744" s="2" t="s">
        <v>162</v>
      </c>
      <c r="G1744" t="s">
        <v>321</v>
      </c>
      <c r="H1744" t="s">
        <v>50</v>
      </c>
      <c r="I1744" s="2" t="str">
        <f>_xlfn.XLOOKUP(H1744,'Reference table'!$A$2:$A$87,'Reference table'!$B$2:$B$87)</f>
        <v>Grocery</v>
      </c>
      <c r="J1744" t="s">
        <v>25</v>
      </c>
    </row>
    <row r="1745" spans="1:10">
      <c r="A1745" s="8">
        <v>44975</v>
      </c>
      <c r="B1745" t="s">
        <v>1245</v>
      </c>
      <c r="C1745">
        <v>1</v>
      </c>
      <c r="D1745" s="3">
        <v>1.19</v>
      </c>
      <c r="E1745" s="3">
        <f t="shared" si="43"/>
        <v>1.19</v>
      </c>
      <c r="F1745" s="2" t="s">
        <v>162</v>
      </c>
      <c r="G1745" t="s">
        <v>321</v>
      </c>
      <c r="H1745" t="s">
        <v>219</v>
      </c>
      <c r="I1745" s="2" t="str">
        <f>_xlfn.XLOOKUP(H1745,'Reference table'!$A$2:$A$87,'Reference table'!$B$2:$B$87)</f>
        <v>Grocery</v>
      </c>
      <c r="J1745" t="s">
        <v>25</v>
      </c>
    </row>
    <row r="1746" spans="1:10">
      <c r="A1746" s="8">
        <v>44975</v>
      </c>
      <c r="B1746" t="s">
        <v>436</v>
      </c>
      <c r="C1746">
        <v>1</v>
      </c>
      <c r="D1746" s="3">
        <v>13.25</v>
      </c>
      <c r="E1746" s="3">
        <f t="shared" si="43"/>
        <v>13.25</v>
      </c>
      <c r="F1746" t="s">
        <v>162</v>
      </c>
      <c r="G1746" t="s">
        <v>1246</v>
      </c>
      <c r="H1746" t="s">
        <v>514</v>
      </c>
      <c r="I1746" s="2" t="str">
        <f>_xlfn.XLOOKUP(H1746,'Reference table'!$A$2:$A$87,'Reference table'!$B$2:$B$87)</f>
        <v>Dinning</v>
      </c>
      <c r="J1746" t="s">
        <v>24</v>
      </c>
    </row>
    <row r="1747" spans="1:10">
      <c r="A1747" s="8">
        <v>44975</v>
      </c>
      <c r="B1747" t="s">
        <v>436</v>
      </c>
      <c r="C1747">
        <v>1</v>
      </c>
      <c r="D1747" s="3">
        <v>13.25</v>
      </c>
      <c r="E1747" s="3">
        <f t="shared" si="43"/>
        <v>13.25</v>
      </c>
      <c r="F1747" t="s">
        <v>162</v>
      </c>
      <c r="G1747" t="s">
        <v>1246</v>
      </c>
      <c r="H1747" t="s">
        <v>514</v>
      </c>
      <c r="I1747" s="2" t="str">
        <f>_xlfn.XLOOKUP(H1747,'Reference table'!$A$2:$A$87,'Reference table'!$B$2:$B$87)</f>
        <v>Dinning</v>
      </c>
      <c r="J1747" t="s">
        <v>25</v>
      </c>
    </row>
    <row r="1748" spans="1:10">
      <c r="A1748" s="8">
        <v>44976</v>
      </c>
      <c r="B1748" t="s">
        <v>23</v>
      </c>
      <c r="C1748">
        <v>2</v>
      </c>
      <c r="D1748" s="3">
        <v>1.65</v>
      </c>
      <c r="E1748" s="3">
        <f t="shared" si="43"/>
        <v>3.3</v>
      </c>
      <c r="F1748" s="14" t="s">
        <v>285</v>
      </c>
      <c r="G1748" t="s">
        <v>522</v>
      </c>
      <c r="H1748" t="s">
        <v>23</v>
      </c>
      <c r="I1748" s="2" t="str">
        <f>_xlfn.XLOOKUP(H1748,'Reference table'!$A$2:$A$87,'Reference table'!$B$2:$B$87)</f>
        <v>Transportation</v>
      </c>
      <c r="J1748" t="s">
        <v>24</v>
      </c>
    </row>
    <row r="1749" spans="1:10">
      <c r="A1749" s="8">
        <v>44976</v>
      </c>
      <c r="B1749" t="s">
        <v>23</v>
      </c>
      <c r="C1749">
        <v>2</v>
      </c>
      <c r="D1749" s="3">
        <v>1.65</v>
      </c>
      <c r="E1749" s="3">
        <f t="shared" si="43"/>
        <v>3.3</v>
      </c>
      <c r="F1749" s="14" t="s">
        <v>285</v>
      </c>
      <c r="G1749" t="s">
        <v>522</v>
      </c>
      <c r="H1749" t="s">
        <v>23</v>
      </c>
      <c r="I1749" s="2" t="str">
        <f>_xlfn.XLOOKUP(H1749,'Reference table'!$A$2:$A$87,'Reference table'!$B$2:$B$87)</f>
        <v>Transportation</v>
      </c>
      <c r="J1749" t="s">
        <v>25</v>
      </c>
    </row>
    <row r="1750" spans="1:10">
      <c r="A1750" s="8">
        <v>44976</v>
      </c>
      <c r="B1750" t="s">
        <v>425</v>
      </c>
      <c r="C1750">
        <v>1</v>
      </c>
      <c r="D1750" s="3">
        <v>8.8800000000000008</v>
      </c>
      <c r="E1750" s="3">
        <f t="shared" si="43"/>
        <v>8.8800000000000008</v>
      </c>
      <c r="F1750" s="2" t="s">
        <v>162</v>
      </c>
      <c r="G1750" t="s">
        <v>224</v>
      </c>
      <c r="H1750" t="s">
        <v>113</v>
      </c>
      <c r="I1750" s="2" t="str">
        <f>_xlfn.XLOOKUP(H1750,'Reference table'!$A$2:$A$87,'Reference table'!$B$2:$B$87)</f>
        <v>Dinning</v>
      </c>
      <c r="J1750" t="s">
        <v>24</v>
      </c>
    </row>
    <row r="1751" spans="1:10">
      <c r="A1751" s="8">
        <v>44976</v>
      </c>
      <c r="B1751" t="s">
        <v>1126</v>
      </c>
      <c r="C1751">
        <v>1</v>
      </c>
      <c r="D1751" s="3">
        <v>0.89</v>
      </c>
      <c r="E1751" s="3">
        <f t="shared" si="43"/>
        <v>0.89</v>
      </c>
      <c r="F1751" s="2" t="s">
        <v>162</v>
      </c>
      <c r="G1751" t="s">
        <v>321</v>
      </c>
      <c r="H1751" t="s">
        <v>45</v>
      </c>
      <c r="I1751" s="2" t="str">
        <f>_xlfn.XLOOKUP(H1751,'Reference table'!$A$2:$A$87,'Reference table'!$B$2:$B$87)</f>
        <v>Grocery</v>
      </c>
      <c r="J1751" t="s">
        <v>25</v>
      </c>
    </row>
    <row r="1752" spans="1:10">
      <c r="A1752" s="8">
        <v>44976</v>
      </c>
      <c r="B1752" t="s">
        <v>1247</v>
      </c>
      <c r="C1752">
        <v>1</v>
      </c>
      <c r="D1752" s="3">
        <v>5.25</v>
      </c>
      <c r="E1752" s="3">
        <f t="shared" si="43"/>
        <v>5.25</v>
      </c>
      <c r="F1752" s="2" t="s">
        <v>162</v>
      </c>
      <c r="G1752" t="s">
        <v>639</v>
      </c>
      <c r="H1752" t="s">
        <v>273</v>
      </c>
      <c r="I1752" s="2" t="str">
        <f>_xlfn.XLOOKUP(H1752,'Reference table'!$A$2:$A$87,'Reference table'!$B$2:$B$87)</f>
        <v>Dinning</v>
      </c>
      <c r="J1752" t="s">
        <v>25</v>
      </c>
    </row>
    <row r="1753" spans="1:10">
      <c r="A1753" s="8">
        <v>44976</v>
      </c>
      <c r="B1753" t="s">
        <v>1248</v>
      </c>
      <c r="C1753">
        <v>1</v>
      </c>
      <c r="D1753" s="3">
        <v>3.4</v>
      </c>
      <c r="E1753" s="3">
        <f t="shared" si="43"/>
        <v>3.4</v>
      </c>
      <c r="F1753" s="2" t="s">
        <v>162</v>
      </c>
      <c r="G1753" t="s">
        <v>639</v>
      </c>
      <c r="H1753" t="s">
        <v>273</v>
      </c>
      <c r="I1753" s="2" t="str">
        <f>_xlfn.XLOOKUP(H1753,'Reference table'!$A$2:$A$87,'Reference table'!$B$2:$B$87)</f>
        <v>Dinning</v>
      </c>
      <c r="J1753" t="s">
        <v>25</v>
      </c>
    </row>
    <row r="1754" spans="1:10">
      <c r="A1754" s="8">
        <v>44976</v>
      </c>
      <c r="B1754" t="s">
        <v>1250</v>
      </c>
      <c r="C1754">
        <v>1</v>
      </c>
      <c r="D1754" s="3">
        <v>14.38</v>
      </c>
      <c r="E1754" s="3">
        <f t="shared" si="43"/>
        <v>14.38</v>
      </c>
      <c r="F1754" s="2" t="s">
        <v>162</v>
      </c>
      <c r="G1754" t="s">
        <v>787</v>
      </c>
      <c r="H1754" t="s">
        <v>216</v>
      </c>
      <c r="I1754" s="2" t="str">
        <f>_xlfn.XLOOKUP(H1754,'Reference table'!$A$2:$A$87,'Reference table'!$B$2:$B$87)</f>
        <v>Grocery</v>
      </c>
      <c r="J1754" t="s">
        <v>25</v>
      </c>
    </row>
    <row r="1755" spans="1:10">
      <c r="A1755" s="8">
        <v>44977</v>
      </c>
      <c r="B1755" t="s">
        <v>23</v>
      </c>
      <c r="C1755">
        <v>2</v>
      </c>
      <c r="D1755" s="3">
        <v>1.65</v>
      </c>
      <c r="E1755" s="3">
        <f t="shared" si="43"/>
        <v>3.3</v>
      </c>
      <c r="F1755" s="2" t="s">
        <v>285</v>
      </c>
      <c r="G1755" t="s">
        <v>522</v>
      </c>
      <c r="H1755" t="s">
        <v>23</v>
      </c>
      <c r="I1755" s="2" t="str">
        <f>_xlfn.XLOOKUP(H1755,'Reference table'!$A$2:$A$87,'Reference table'!$B$2:$B$87)</f>
        <v>Transportation</v>
      </c>
      <c r="J1755" t="s">
        <v>24</v>
      </c>
    </row>
    <row r="1756" spans="1:10">
      <c r="A1756" s="8">
        <v>44977</v>
      </c>
      <c r="B1756" t="s">
        <v>1062</v>
      </c>
      <c r="C1756">
        <v>2</v>
      </c>
      <c r="D1756" s="3">
        <v>1.8</v>
      </c>
      <c r="E1756" s="3">
        <f t="shared" si="43"/>
        <v>3.6</v>
      </c>
      <c r="F1756" s="2" t="s">
        <v>285</v>
      </c>
      <c r="G1756" t="s">
        <v>522</v>
      </c>
      <c r="H1756" t="s">
        <v>1062</v>
      </c>
      <c r="I1756" s="2" t="str">
        <f>_xlfn.XLOOKUP(H1756,'Reference table'!$A$2:$A$87,'Reference table'!$B$2:$B$87)</f>
        <v>Transportation</v>
      </c>
      <c r="J1756" t="s">
        <v>24</v>
      </c>
    </row>
    <row r="1757" spans="1:10">
      <c r="A1757" s="8">
        <v>44978</v>
      </c>
      <c r="B1757" t="s">
        <v>23</v>
      </c>
      <c r="C1757">
        <v>2</v>
      </c>
      <c r="D1757" s="3">
        <v>1.65</v>
      </c>
      <c r="E1757" s="3">
        <f t="shared" si="43"/>
        <v>3.3</v>
      </c>
      <c r="F1757" s="2" t="s">
        <v>285</v>
      </c>
      <c r="G1757" t="s">
        <v>522</v>
      </c>
      <c r="H1757" t="s">
        <v>23</v>
      </c>
      <c r="I1757" s="2" t="str">
        <f>_xlfn.XLOOKUP(H1757,'Reference table'!$A$2:$A$87,'Reference table'!$B$2:$B$87)</f>
        <v>Transportation</v>
      </c>
      <c r="J1757" t="s">
        <v>24</v>
      </c>
    </row>
    <row r="1758" spans="1:10">
      <c r="A1758" s="8">
        <v>44978</v>
      </c>
      <c r="B1758" t="s">
        <v>1062</v>
      </c>
      <c r="C1758">
        <v>2</v>
      </c>
      <c r="D1758" s="3">
        <v>1.8</v>
      </c>
      <c r="E1758" s="3">
        <f t="shared" si="43"/>
        <v>3.6</v>
      </c>
      <c r="F1758" s="2" t="s">
        <v>285</v>
      </c>
      <c r="G1758" t="s">
        <v>522</v>
      </c>
      <c r="H1758" t="s">
        <v>1062</v>
      </c>
      <c r="I1758" s="2" t="str">
        <f>_xlfn.XLOOKUP(H1758,'Reference table'!$A$2:$A$87,'Reference table'!$B$2:$B$87)</f>
        <v>Transportation</v>
      </c>
      <c r="J1758" t="s">
        <v>24</v>
      </c>
    </row>
    <row r="1759" spans="1:10">
      <c r="A1759" s="8">
        <v>44978</v>
      </c>
      <c r="B1759" t="s">
        <v>648</v>
      </c>
      <c r="C1759">
        <v>1</v>
      </c>
      <c r="D1759" s="3">
        <v>1</v>
      </c>
      <c r="E1759" s="3">
        <f t="shared" si="43"/>
        <v>1</v>
      </c>
      <c r="F1759" s="2" t="s">
        <v>162</v>
      </c>
      <c r="G1759" t="s">
        <v>844</v>
      </c>
      <c r="H1759" t="s">
        <v>45</v>
      </c>
      <c r="I1759" s="2" t="str">
        <f>_xlfn.XLOOKUP(H1759,'Reference table'!$A$2:$A$87,'Reference table'!$B$2:$B$87)</f>
        <v>Grocery</v>
      </c>
      <c r="J1759" t="s">
        <v>24</v>
      </c>
    </row>
    <row r="1760" spans="1:10">
      <c r="A1760" s="8">
        <v>44978</v>
      </c>
      <c r="B1760" t="s">
        <v>924</v>
      </c>
      <c r="C1760">
        <v>1</v>
      </c>
      <c r="D1760" s="3">
        <v>1.75</v>
      </c>
      <c r="E1760" s="3">
        <f t="shared" si="43"/>
        <v>1.75</v>
      </c>
      <c r="F1760" s="2" t="s">
        <v>162</v>
      </c>
      <c r="G1760" t="s">
        <v>933</v>
      </c>
      <c r="H1760" t="s">
        <v>936</v>
      </c>
      <c r="I1760" s="2" t="str">
        <f>_xlfn.XLOOKUP(H1760,'Reference table'!$A$2:$A$87,'Reference table'!$B$2:$B$87)</f>
        <v>Dinning</v>
      </c>
      <c r="J1760" t="s">
        <v>25</v>
      </c>
    </row>
    <row r="1761" spans="1:10">
      <c r="A1761" s="8">
        <v>44978</v>
      </c>
      <c r="B1761" t="s">
        <v>23</v>
      </c>
      <c r="C1761">
        <v>1</v>
      </c>
      <c r="D1761" s="3">
        <v>1.65</v>
      </c>
      <c r="E1761" s="3">
        <f t="shared" si="43"/>
        <v>1.65</v>
      </c>
      <c r="F1761" s="2" t="s">
        <v>285</v>
      </c>
      <c r="G1761" t="s">
        <v>522</v>
      </c>
      <c r="H1761" t="s">
        <v>23</v>
      </c>
      <c r="I1761" s="2" t="str">
        <f>_xlfn.XLOOKUP(H1761,'Reference table'!$A$2:$A$87,'Reference table'!$B$2:$B$87)</f>
        <v>Transportation</v>
      </c>
      <c r="J1761" t="s">
        <v>25</v>
      </c>
    </row>
    <row r="1762" spans="1:10">
      <c r="A1762" s="8">
        <v>44978</v>
      </c>
      <c r="B1762" t="s">
        <v>67</v>
      </c>
      <c r="C1762">
        <v>1</v>
      </c>
      <c r="D1762" s="3">
        <v>2.7</v>
      </c>
      <c r="E1762" s="3">
        <f t="shared" si="43"/>
        <v>2.7</v>
      </c>
      <c r="F1762" s="2" t="s">
        <v>285</v>
      </c>
      <c r="G1762" t="s">
        <v>522</v>
      </c>
      <c r="H1762" t="s">
        <v>67</v>
      </c>
      <c r="I1762" s="2" t="str">
        <f>_xlfn.XLOOKUP(H1762,'Reference table'!$A$2:$A$87,'Reference table'!$B$2:$B$87)</f>
        <v>Transportation</v>
      </c>
      <c r="J1762" t="s">
        <v>25</v>
      </c>
    </row>
    <row r="1763" spans="1:10">
      <c r="A1763" s="8">
        <v>44978</v>
      </c>
      <c r="B1763" t="s">
        <v>67</v>
      </c>
      <c r="C1763">
        <v>1</v>
      </c>
      <c r="D1763" s="3">
        <v>5</v>
      </c>
      <c r="E1763" s="3">
        <f t="shared" si="43"/>
        <v>5</v>
      </c>
      <c r="F1763" s="2" t="s">
        <v>285</v>
      </c>
      <c r="G1763" t="s">
        <v>522</v>
      </c>
      <c r="H1763" t="s">
        <v>67</v>
      </c>
      <c r="I1763" s="2" t="str">
        <f>_xlfn.XLOOKUP(H1763,'Reference table'!$A$2:$A$87,'Reference table'!$B$2:$B$87)</f>
        <v>Transportation</v>
      </c>
      <c r="J1763" t="s">
        <v>25</v>
      </c>
    </row>
    <row r="1764" spans="1:10">
      <c r="A1764" s="8">
        <v>44979</v>
      </c>
      <c r="B1764" t="s">
        <v>23</v>
      </c>
      <c r="C1764">
        <v>2</v>
      </c>
      <c r="D1764" s="3">
        <v>1.65</v>
      </c>
      <c r="E1764" s="3">
        <f t="shared" si="43"/>
        <v>3.3</v>
      </c>
      <c r="F1764" s="2" t="s">
        <v>285</v>
      </c>
      <c r="G1764" t="s">
        <v>522</v>
      </c>
      <c r="H1764" t="s">
        <v>23</v>
      </c>
      <c r="I1764" s="2" t="str">
        <f>_xlfn.XLOOKUP(H1764,'Reference table'!$A$2:$A$87,'Reference table'!$B$2:$B$87)</f>
        <v>Transportation</v>
      </c>
      <c r="J1764" t="s">
        <v>24</v>
      </c>
    </row>
    <row r="1765" spans="1:10">
      <c r="A1765" s="8">
        <v>44979</v>
      </c>
      <c r="B1765" t="s">
        <v>1062</v>
      </c>
      <c r="C1765">
        <v>2</v>
      </c>
      <c r="D1765" s="3">
        <v>1.8</v>
      </c>
      <c r="E1765" s="3">
        <f t="shared" si="43"/>
        <v>3.6</v>
      </c>
      <c r="F1765" s="2" t="s">
        <v>285</v>
      </c>
      <c r="G1765" t="s">
        <v>522</v>
      </c>
      <c r="H1765" t="s">
        <v>1062</v>
      </c>
      <c r="I1765" s="2" t="str">
        <f>_xlfn.XLOOKUP(H1765,'Reference table'!$A$2:$A$87,'Reference table'!$B$2:$B$87)</f>
        <v>Transportation</v>
      </c>
      <c r="J1765" t="s">
        <v>24</v>
      </c>
    </row>
    <row r="1766" spans="1:10">
      <c r="A1766" s="8">
        <v>44979</v>
      </c>
      <c r="B1766" t="s">
        <v>1253</v>
      </c>
      <c r="C1766">
        <v>1</v>
      </c>
      <c r="D1766" s="3">
        <v>2.8</v>
      </c>
      <c r="E1766" s="3">
        <f t="shared" si="43"/>
        <v>2.8</v>
      </c>
      <c r="F1766" s="2" t="s">
        <v>162</v>
      </c>
      <c r="G1766" t="s">
        <v>844</v>
      </c>
      <c r="H1766" t="s">
        <v>790</v>
      </c>
      <c r="I1766" s="2" t="str">
        <f>_xlfn.XLOOKUP(H1766,'Reference table'!$A$2:$A$87,'Reference table'!$B$2:$B$87)</f>
        <v>Grocery</v>
      </c>
      <c r="J1766" t="s">
        <v>24</v>
      </c>
    </row>
    <row r="1767" spans="1:10">
      <c r="A1767" s="8">
        <v>44979</v>
      </c>
      <c r="B1767" t="s">
        <v>1254</v>
      </c>
      <c r="C1767">
        <v>1</v>
      </c>
      <c r="D1767" s="3">
        <v>0.89</v>
      </c>
      <c r="E1767" s="3">
        <f t="shared" si="43"/>
        <v>0.89</v>
      </c>
      <c r="F1767" s="2" t="s">
        <v>162</v>
      </c>
      <c r="G1767" t="s">
        <v>36</v>
      </c>
      <c r="H1767" t="s">
        <v>45</v>
      </c>
      <c r="I1767" s="2" t="str">
        <f>_xlfn.XLOOKUP(H1767,'Reference table'!$A$2:$A$87,'Reference table'!$B$2:$B$87)</f>
        <v>Grocery</v>
      </c>
      <c r="J1767" t="s">
        <v>24</v>
      </c>
    </row>
    <row r="1768" spans="1:10">
      <c r="A1768" s="8">
        <v>44979</v>
      </c>
      <c r="B1768" t="s">
        <v>151</v>
      </c>
      <c r="C1768">
        <v>1</v>
      </c>
      <c r="D1768" s="3">
        <v>0.79</v>
      </c>
      <c r="E1768" s="3">
        <f t="shared" si="43"/>
        <v>0.79</v>
      </c>
      <c r="F1768" s="2" t="s">
        <v>162</v>
      </c>
      <c r="G1768" t="s">
        <v>36</v>
      </c>
      <c r="H1768" t="s">
        <v>51</v>
      </c>
      <c r="I1768" s="2" t="str">
        <f>_xlfn.XLOOKUP(H1768,'Reference table'!$A$2:$A$87,'Reference table'!$B$2:$B$87)</f>
        <v>Grocery</v>
      </c>
      <c r="J1768" t="s">
        <v>24</v>
      </c>
    </row>
    <row r="1769" spans="1:10">
      <c r="A1769" s="8">
        <v>44979</v>
      </c>
      <c r="B1769" t="s">
        <v>1255</v>
      </c>
      <c r="C1769">
        <v>1</v>
      </c>
      <c r="D1769" s="3">
        <v>1.39</v>
      </c>
      <c r="E1769" s="3">
        <f t="shared" si="43"/>
        <v>1.39</v>
      </c>
      <c r="F1769" s="2" t="s">
        <v>162</v>
      </c>
      <c r="G1769" t="s">
        <v>36</v>
      </c>
      <c r="H1769" t="s">
        <v>53</v>
      </c>
      <c r="I1769" s="2" t="str">
        <f>_xlfn.XLOOKUP(H1769,'Reference table'!$A$2:$A$87,'Reference table'!$B$2:$B$87)</f>
        <v>Grocery</v>
      </c>
      <c r="J1769" t="s">
        <v>24</v>
      </c>
    </row>
    <row r="1770" spans="1:10">
      <c r="A1770" s="8">
        <v>44979</v>
      </c>
      <c r="B1770" t="s">
        <v>1256</v>
      </c>
      <c r="C1770">
        <v>1</v>
      </c>
      <c r="D1770" s="3">
        <v>4.49</v>
      </c>
      <c r="E1770" s="3">
        <f t="shared" si="43"/>
        <v>4.49</v>
      </c>
      <c r="F1770" s="2" t="s">
        <v>162</v>
      </c>
      <c r="G1770" t="s">
        <v>36</v>
      </c>
      <c r="H1770" t="s">
        <v>52</v>
      </c>
      <c r="I1770" s="2" t="str">
        <f>_xlfn.XLOOKUP(H1770,'Reference table'!$A$2:$A$87,'Reference table'!$B$2:$B$87)</f>
        <v>Grocery</v>
      </c>
      <c r="J1770" t="s">
        <v>24</v>
      </c>
    </row>
    <row r="1771" spans="1:10">
      <c r="A1771" s="8">
        <v>44979</v>
      </c>
      <c r="B1771" t="s">
        <v>93</v>
      </c>
      <c r="C1771">
        <v>1</v>
      </c>
      <c r="D1771" s="3">
        <v>10</v>
      </c>
      <c r="E1771" s="3">
        <f t="shared" si="43"/>
        <v>10</v>
      </c>
      <c r="F1771" s="2" t="s">
        <v>162</v>
      </c>
      <c r="G1771" t="s">
        <v>94</v>
      </c>
      <c r="H1771" t="s">
        <v>519</v>
      </c>
      <c r="I1771" s="2" t="str">
        <f>_xlfn.XLOOKUP(H1771,'Reference table'!$A$2:$A$87,'Reference table'!$B$2:$B$87)</f>
        <v>Utility</v>
      </c>
      <c r="J1771" t="s">
        <v>24</v>
      </c>
    </row>
    <row r="1772" spans="1:10">
      <c r="A1772" s="8">
        <v>44979</v>
      </c>
      <c r="B1772" t="s">
        <v>93</v>
      </c>
      <c r="C1772">
        <v>1</v>
      </c>
      <c r="D1772" s="3">
        <v>10</v>
      </c>
      <c r="E1772" s="3">
        <f t="shared" si="43"/>
        <v>10</v>
      </c>
      <c r="F1772" s="2" t="s">
        <v>162</v>
      </c>
      <c r="G1772" t="s">
        <v>1281</v>
      </c>
      <c r="H1772" t="s">
        <v>519</v>
      </c>
      <c r="I1772" s="2" t="str">
        <f>_xlfn.XLOOKUP(H1772,'Reference table'!$A$2:$A$87,'Reference table'!$B$2:$B$87)</f>
        <v>Utility</v>
      </c>
      <c r="J1772" t="s">
        <v>25</v>
      </c>
    </row>
    <row r="1773" spans="1:10">
      <c r="A1773" s="8">
        <v>44980</v>
      </c>
      <c r="B1773" t="s">
        <v>924</v>
      </c>
      <c r="C1773">
        <v>1</v>
      </c>
      <c r="D1773" s="3">
        <v>1.75</v>
      </c>
      <c r="E1773" s="3">
        <f t="shared" si="43"/>
        <v>1.75</v>
      </c>
      <c r="F1773" s="2" t="s">
        <v>162</v>
      </c>
      <c r="G1773" t="s">
        <v>933</v>
      </c>
      <c r="H1773" t="s">
        <v>936</v>
      </c>
      <c r="I1773" s="2" t="str">
        <f>_xlfn.XLOOKUP(H1773,'Reference table'!$A$2:$A$87,'Reference table'!$B$2:$B$87)</f>
        <v>Dinning</v>
      </c>
      <c r="J1773" t="s">
        <v>25</v>
      </c>
    </row>
    <row r="1774" spans="1:10">
      <c r="A1774" s="8">
        <v>44980</v>
      </c>
      <c r="B1774" t="s">
        <v>23</v>
      </c>
      <c r="C1774">
        <v>1</v>
      </c>
      <c r="D1774" s="3">
        <v>1.65</v>
      </c>
      <c r="E1774" s="3">
        <f t="shared" si="43"/>
        <v>1.65</v>
      </c>
      <c r="F1774" s="2" t="s">
        <v>285</v>
      </c>
      <c r="G1774" t="s">
        <v>522</v>
      </c>
      <c r="H1774" t="s">
        <v>23</v>
      </c>
      <c r="I1774" s="2" t="str">
        <f>_xlfn.XLOOKUP(H1774,'Reference table'!$A$2:$A$87,'Reference table'!$B$2:$B$87)</f>
        <v>Transportation</v>
      </c>
      <c r="J1774" t="s">
        <v>25</v>
      </c>
    </row>
    <row r="1775" spans="1:10">
      <c r="A1775" s="8">
        <v>44980</v>
      </c>
      <c r="B1775" t="s">
        <v>67</v>
      </c>
      <c r="C1775">
        <v>1</v>
      </c>
      <c r="D1775" s="3">
        <v>2.7</v>
      </c>
      <c r="E1775" s="3">
        <f t="shared" si="43"/>
        <v>2.7</v>
      </c>
      <c r="F1775" s="2" t="s">
        <v>285</v>
      </c>
      <c r="G1775" t="s">
        <v>522</v>
      </c>
      <c r="H1775" t="s">
        <v>67</v>
      </c>
      <c r="I1775" s="2" t="str">
        <f>_xlfn.XLOOKUP(H1775,'Reference table'!$A$2:$A$87,'Reference table'!$B$2:$B$87)</f>
        <v>Transportation</v>
      </c>
      <c r="J1775" t="s">
        <v>25</v>
      </c>
    </row>
    <row r="1776" spans="1:10">
      <c r="A1776" s="8">
        <v>44980</v>
      </c>
      <c r="B1776" t="s">
        <v>67</v>
      </c>
      <c r="C1776">
        <v>1</v>
      </c>
      <c r="D1776" s="3">
        <v>5</v>
      </c>
      <c r="E1776" s="3">
        <f t="shared" si="43"/>
        <v>5</v>
      </c>
      <c r="F1776" s="2" t="s">
        <v>285</v>
      </c>
      <c r="G1776" t="s">
        <v>522</v>
      </c>
      <c r="H1776" t="s">
        <v>67</v>
      </c>
      <c r="I1776" s="2" t="str">
        <f>_xlfn.XLOOKUP(H1776,'Reference table'!$A$2:$A$87,'Reference table'!$B$2:$B$87)</f>
        <v>Transportation</v>
      </c>
      <c r="J1776" t="s">
        <v>25</v>
      </c>
    </row>
    <row r="1777" spans="1:10">
      <c r="A1777" s="8">
        <v>44980</v>
      </c>
      <c r="B1777" t="s">
        <v>23</v>
      </c>
      <c r="C1777">
        <v>2</v>
      </c>
      <c r="D1777" s="3">
        <v>1.65</v>
      </c>
      <c r="E1777" s="3">
        <f t="shared" ref="E1777:E1843" si="44">C1777*D1777</f>
        <v>3.3</v>
      </c>
      <c r="F1777" s="2" t="s">
        <v>285</v>
      </c>
      <c r="G1777" t="s">
        <v>522</v>
      </c>
      <c r="H1777" t="s">
        <v>23</v>
      </c>
      <c r="I1777" s="2" t="str">
        <f>_xlfn.XLOOKUP(H1777,'Reference table'!$A$2:$A$87,'Reference table'!$B$2:$B$87)</f>
        <v>Transportation</v>
      </c>
      <c r="J1777" t="s">
        <v>24</v>
      </c>
    </row>
    <row r="1778" spans="1:10">
      <c r="A1778" s="8">
        <v>44980</v>
      </c>
      <c r="B1778" t="s">
        <v>1062</v>
      </c>
      <c r="C1778">
        <v>2</v>
      </c>
      <c r="D1778" s="3">
        <v>1.8</v>
      </c>
      <c r="E1778" s="3">
        <f t="shared" si="44"/>
        <v>3.6</v>
      </c>
      <c r="F1778" s="2" t="s">
        <v>285</v>
      </c>
      <c r="G1778" t="s">
        <v>522</v>
      </c>
      <c r="H1778" t="s">
        <v>1062</v>
      </c>
      <c r="I1778" s="2" t="str">
        <f>_xlfn.XLOOKUP(H1778,'Reference table'!$A$2:$A$87,'Reference table'!$B$2:$B$87)</f>
        <v>Transportation</v>
      </c>
      <c r="J1778" t="s">
        <v>24</v>
      </c>
    </row>
    <row r="1779" spans="1:10">
      <c r="A1779" s="8">
        <v>44981</v>
      </c>
      <c r="B1779" t="s">
        <v>23</v>
      </c>
      <c r="C1779">
        <v>1</v>
      </c>
      <c r="D1779" s="3">
        <v>1.65</v>
      </c>
      <c r="E1779" s="3">
        <f t="shared" si="44"/>
        <v>1.65</v>
      </c>
      <c r="F1779" s="2" t="s">
        <v>285</v>
      </c>
      <c r="G1779" t="s">
        <v>522</v>
      </c>
      <c r="H1779" t="s">
        <v>23</v>
      </c>
      <c r="I1779" s="2" t="str">
        <f>_xlfn.XLOOKUP(H1779,'Reference table'!$A$2:$A$87,'Reference table'!$B$2:$B$87)</f>
        <v>Transportation</v>
      </c>
      <c r="J1779" t="s">
        <v>24</v>
      </c>
    </row>
    <row r="1780" spans="1:10">
      <c r="A1780" s="8">
        <v>44981</v>
      </c>
      <c r="B1780" t="s">
        <v>1062</v>
      </c>
      <c r="C1780">
        <v>1</v>
      </c>
      <c r="D1780" s="3">
        <v>1.2</v>
      </c>
      <c r="E1780" s="3">
        <f t="shared" si="44"/>
        <v>1.2</v>
      </c>
      <c r="F1780" s="2" t="s">
        <v>285</v>
      </c>
      <c r="G1780" t="s">
        <v>522</v>
      </c>
      <c r="H1780" t="s">
        <v>1062</v>
      </c>
      <c r="I1780" s="2" t="str">
        <f>_xlfn.XLOOKUP(H1780,'Reference table'!$A$2:$A$87,'Reference table'!$B$2:$B$87)</f>
        <v>Transportation</v>
      </c>
      <c r="J1780" t="s">
        <v>24</v>
      </c>
    </row>
    <row r="1781" spans="1:10">
      <c r="A1781" s="8">
        <v>44981</v>
      </c>
      <c r="B1781" t="s">
        <v>689</v>
      </c>
      <c r="C1781">
        <v>1</v>
      </c>
      <c r="D1781" s="3">
        <v>0.97</v>
      </c>
      <c r="E1781" s="3">
        <f t="shared" si="44"/>
        <v>0.97</v>
      </c>
      <c r="F1781" s="2" t="s">
        <v>162</v>
      </c>
      <c r="G1781" t="s">
        <v>36</v>
      </c>
      <c r="H1781" t="s">
        <v>50</v>
      </c>
      <c r="I1781" s="2" t="str">
        <f>_xlfn.XLOOKUP(H1781,'Reference table'!$A$2:$A$87,'Reference table'!$B$2:$B$87)</f>
        <v>Grocery</v>
      </c>
      <c r="J1781" t="s">
        <v>24</v>
      </c>
    </row>
    <row r="1782" spans="1:10">
      <c r="A1782" s="8">
        <v>44981</v>
      </c>
      <c r="B1782" t="s">
        <v>1257</v>
      </c>
      <c r="C1782">
        <v>1</v>
      </c>
      <c r="D1782" s="3">
        <v>0.97</v>
      </c>
      <c r="E1782" s="3">
        <f t="shared" si="44"/>
        <v>0.97</v>
      </c>
      <c r="F1782" s="2" t="s">
        <v>162</v>
      </c>
      <c r="G1782" t="s">
        <v>36</v>
      </c>
      <c r="H1782" t="s">
        <v>50</v>
      </c>
      <c r="I1782" s="2" t="str">
        <f>_xlfn.XLOOKUP(H1782,'Reference table'!$A$2:$A$87,'Reference table'!$B$2:$B$87)</f>
        <v>Grocery</v>
      </c>
      <c r="J1782" t="s">
        <v>24</v>
      </c>
    </row>
    <row r="1783" spans="1:10">
      <c r="A1783" s="8">
        <v>44981</v>
      </c>
      <c r="B1783" t="s">
        <v>476</v>
      </c>
      <c r="C1783">
        <v>1</v>
      </c>
      <c r="D1783" s="3">
        <v>1.99</v>
      </c>
      <c r="E1783" s="3">
        <f t="shared" si="44"/>
        <v>1.99</v>
      </c>
      <c r="F1783" s="2" t="s">
        <v>162</v>
      </c>
      <c r="G1783" t="s">
        <v>36</v>
      </c>
      <c r="H1783" t="s">
        <v>45</v>
      </c>
      <c r="I1783" s="2" t="str">
        <f>_xlfn.XLOOKUP(H1783,'Reference table'!$A$2:$A$87,'Reference table'!$B$2:$B$87)</f>
        <v>Grocery</v>
      </c>
      <c r="J1783" t="s">
        <v>24</v>
      </c>
    </row>
    <row r="1784" spans="1:10">
      <c r="A1784" s="8">
        <v>44981</v>
      </c>
      <c r="B1784" t="s">
        <v>1258</v>
      </c>
      <c r="C1784">
        <v>1</v>
      </c>
      <c r="D1784" s="3">
        <f>4.15-1.25</f>
        <v>2.9000000000000004</v>
      </c>
      <c r="E1784" s="3">
        <f t="shared" si="44"/>
        <v>2.9000000000000004</v>
      </c>
      <c r="F1784" s="2" t="s">
        <v>162</v>
      </c>
      <c r="G1784" t="s">
        <v>36</v>
      </c>
      <c r="H1784" t="s">
        <v>52</v>
      </c>
      <c r="I1784" s="2" t="str">
        <f>_xlfn.XLOOKUP(H1784,'Reference table'!$A$2:$A$87,'Reference table'!$B$2:$B$87)</f>
        <v>Grocery</v>
      </c>
      <c r="J1784" t="s">
        <v>24</v>
      </c>
    </row>
    <row r="1785" spans="1:10">
      <c r="A1785" s="8">
        <v>44981</v>
      </c>
      <c r="B1785" t="s">
        <v>456</v>
      </c>
      <c r="C1785">
        <v>1</v>
      </c>
      <c r="D1785" s="3">
        <v>10.5</v>
      </c>
      <c r="E1785" s="3">
        <f t="shared" si="44"/>
        <v>10.5</v>
      </c>
      <c r="F1785" s="2" t="s">
        <v>162</v>
      </c>
      <c r="G1785" t="s">
        <v>456</v>
      </c>
      <c r="H1785" t="s">
        <v>468</v>
      </c>
      <c r="I1785" s="2" t="str">
        <f>_xlfn.XLOOKUP(H1785,'Reference table'!$A$2:$A$87,'Reference table'!$B$2:$B$87)</f>
        <v>Outfit</v>
      </c>
      <c r="J1785" t="s">
        <v>25</v>
      </c>
    </row>
    <row r="1786" spans="1:10">
      <c r="A1786" s="8">
        <v>44982</v>
      </c>
      <c r="B1786" t="s">
        <v>67</v>
      </c>
      <c r="C1786">
        <v>1</v>
      </c>
      <c r="D1786" s="3">
        <v>2.0499999999999998</v>
      </c>
      <c r="E1786" s="3">
        <f t="shared" si="44"/>
        <v>2.0499999999999998</v>
      </c>
      <c r="F1786" s="2" t="s">
        <v>285</v>
      </c>
      <c r="G1786" t="s">
        <v>522</v>
      </c>
      <c r="H1786" t="s">
        <v>67</v>
      </c>
      <c r="I1786" s="2" t="str">
        <f>_xlfn.XLOOKUP(H1786,'Reference table'!$A$2:$A$87,'Reference table'!$B$2:$B$87)</f>
        <v>Transportation</v>
      </c>
      <c r="J1786" t="s">
        <v>25</v>
      </c>
    </row>
    <row r="1787" spans="1:10">
      <c r="A1787" s="8">
        <v>44982</v>
      </c>
      <c r="B1787" t="s">
        <v>67</v>
      </c>
      <c r="C1787">
        <v>1</v>
      </c>
      <c r="D1787" s="3">
        <v>1.7</v>
      </c>
      <c r="E1787" s="3">
        <f t="shared" si="44"/>
        <v>1.7</v>
      </c>
      <c r="F1787" s="2" t="s">
        <v>285</v>
      </c>
      <c r="G1787" t="s">
        <v>522</v>
      </c>
      <c r="H1787" t="s">
        <v>67</v>
      </c>
      <c r="I1787" s="2" t="str">
        <f>_xlfn.XLOOKUP(H1787,'Reference table'!$A$2:$A$87,'Reference table'!$B$2:$B$87)</f>
        <v>Transportation</v>
      </c>
      <c r="J1787" t="s">
        <v>25</v>
      </c>
    </row>
    <row r="1788" spans="1:10">
      <c r="A1788" s="8">
        <v>44982</v>
      </c>
      <c r="B1788" t="s">
        <v>1079</v>
      </c>
      <c r="C1788">
        <v>1</v>
      </c>
      <c r="D1788" s="3">
        <v>0.85</v>
      </c>
      <c r="E1788" s="3">
        <f t="shared" si="44"/>
        <v>0.85</v>
      </c>
      <c r="F1788" s="2" t="s">
        <v>162</v>
      </c>
      <c r="G1788" t="s">
        <v>147</v>
      </c>
      <c r="H1788" t="s">
        <v>978</v>
      </c>
      <c r="I1788" s="2" t="str">
        <f>_xlfn.XLOOKUP(H1788,'Reference table'!$A$2:$A$87,'Reference table'!$B$2:$B$87)</f>
        <v>Grocery</v>
      </c>
      <c r="J1788" t="s">
        <v>24</v>
      </c>
    </row>
    <row r="1789" spans="1:10">
      <c r="A1789" s="8">
        <v>44982</v>
      </c>
      <c r="B1789" t="s">
        <v>231</v>
      </c>
      <c r="C1789">
        <v>1</v>
      </c>
      <c r="D1789" s="3">
        <v>2.65</v>
      </c>
      <c r="E1789" s="3">
        <f t="shared" si="44"/>
        <v>2.65</v>
      </c>
      <c r="F1789" s="2" t="s">
        <v>162</v>
      </c>
      <c r="G1789" t="s">
        <v>147</v>
      </c>
      <c r="H1789" t="s">
        <v>219</v>
      </c>
      <c r="I1789" s="2" t="str">
        <f>_xlfn.XLOOKUP(H1789,'Reference table'!$A$2:$A$87,'Reference table'!$B$2:$B$87)</f>
        <v>Grocery</v>
      </c>
      <c r="J1789" t="s">
        <v>24</v>
      </c>
    </row>
    <row r="1790" spans="1:10">
      <c r="A1790" s="8">
        <v>44982</v>
      </c>
      <c r="B1790" t="s">
        <v>1070</v>
      </c>
      <c r="C1790">
        <v>1</v>
      </c>
      <c r="D1790" s="3">
        <v>3.25</v>
      </c>
      <c r="E1790" s="3">
        <f t="shared" si="44"/>
        <v>3.25</v>
      </c>
      <c r="F1790" s="2" t="s">
        <v>162</v>
      </c>
      <c r="G1790" t="s">
        <v>147</v>
      </c>
      <c r="H1790" t="s">
        <v>141</v>
      </c>
      <c r="I1790" s="2" t="str">
        <f>_xlfn.XLOOKUP(H1790,'Reference table'!$A$2:$A$87,'Reference table'!$B$2:$B$87)</f>
        <v>Grocery</v>
      </c>
      <c r="J1790" t="s">
        <v>24</v>
      </c>
    </row>
    <row r="1791" spans="1:10">
      <c r="A1791" s="8">
        <v>44982</v>
      </c>
      <c r="B1791" t="s">
        <v>230</v>
      </c>
      <c r="C1791">
        <v>1</v>
      </c>
      <c r="D1791" s="3">
        <v>1</v>
      </c>
      <c r="E1791" s="3">
        <f t="shared" si="44"/>
        <v>1</v>
      </c>
      <c r="F1791" s="2" t="s">
        <v>162</v>
      </c>
      <c r="G1791" t="s">
        <v>147</v>
      </c>
      <c r="H1791" t="s">
        <v>51</v>
      </c>
      <c r="I1791" s="2" t="str">
        <f>_xlfn.XLOOKUP(H1791,'Reference table'!$A$2:$A$87,'Reference table'!$B$2:$B$87)</f>
        <v>Grocery</v>
      </c>
      <c r="J1791" t="s">
        <v>24</v>
      </c>
    </row>
    <row r="1792" spans="1:10">
      <c r="A1792" s="8">
        <v>44982</v>
      </c>
      <c r="B1792" t="s">
        <v>1259</v>
      </c>
      <c r="C1792">
        <v>1</v>
      </c>
      <c r="D1792" s="3">
        <v>0.89</v>
      </c>
      <c r="E1792" s="3">
        <f t="shared" si="44"/>
        <v>0.89</v>
      </c>
      <c r="F1792" s="2" t="s">
        <v>162</v>
      </c>
      <c r="G1792" t="s">
        <v>36</v>
      </c>
      <c r="H1792" t="s">
        <v>216</v>
      </c>
      <c r="I1792" s="2" t="str">
        <f>_xlfn.XLOOKUP(H1792,'Reference table'!$A$2:$A$87,'Reference table'!$B$2:$B$87)</f>
        <v>Grocery</v>
      </c>
      <c r="J1792" t="s">
        <v>25</v>
      </c>
    </row>
    <row r="1793" spans="1:10">
      <c r="A1793" s="8">
        <v>44982</v>
      </c>
      <c r="B1793" t="s">
        <v>783</v>
      </c>
      <c r="C1793">
        <v>1</v>
      </c>
      <c r="D1793" s="3">
        <v>1.4</v>
      </c>
      <c r="E1793" s="3">
        <f t="shared" si="44"/>
        <v>1.4</v>
      </c>
      <c r="F1793" s="2" t="s">
        <v>162</v>
      </c>
      <c r="G1793" t="s">
        <v>36</v>
      </c>
      <c r="H1793" t="s">
        <v>45</v>
      </c>
      <c r="I1793" s="2" t="str">
        <f>_xlfn.XLOOKUP(H1793,'Reference table'!$A$2:$A$87,'Reference table'!$B$2:$B$87)</f>
        <v>Grocery</v>
      </c>
      <c r="J1793" t="s">
        <v>25</v>
      </c>
    </row>
    <row r="1794" spans="1:10">
      <c r="A1794" s="8">
        <v>44982</v>
      </c>
      <c r="B1794" t="s">
        <v>309</v>
      </c>
      <c r="C1794">
        <v>1</v>
      </c>
      <c r="D1794" s="3">
        <v>1.49</v>
      </c>
      <c r="E1794" s="3">
        <f t="shared" si="44"/>
        <v>1.49</v>
      </c>
      <c r="F1794" s="2" t="s">
        <v>162</v>
      </c>
      <c r="G1794" t="s">
        <v>36</v>
      </c>
      <c r="H1794" t="s">
        <v>216</v>
      </c>
      <c r="I1794" s="2" t="str">
        <f>_xlfn.XLOOKUP(H1794,'Reference table'!$A$2:$A$87,'Reference table'!$B$2:$B$87)</f>
        <v>Grocery</v>
      </c>
      <c r="J1794" t="s">
        <v>25</v>
      </c>
    </row>
    <row r="1795" spans="1:10">
      <c r="A1795" s="8">
        <v>44982</v>
      </c>
      <c r="B1795" t="s">
        <v>1134</v>
      </c>
      <c r="C1795">
        <v>1</v>
      </c>
      <c r="D1795" s="3">
        <v>1.89</v>
      </c>
      <c r="E1795" s="3">
        <f t="shared" si="44"/>
        <v>1.89</v>
      </c>
      <c r="F1795" s="2" t="s">
        <v>162</v>
      </c>
      <c r="G1795" t="s">
        <v>36</v>
      </c>
      <c r="H1795" t="s">
        <v>53</v>
      </c>
      <c r="I1795" s="2" t="str">
        <f>_xlfn.XLOOKUP(H1795,'Reference table'!$A$2:$A$87,'Reference table'!$B$2:$B$87)</f>
        <v>Grocery</v>
      </c>
      <c r="J1795" t="s">
        <v>25</v>
      </c>
    </row>
    <row r="1796" spans="1:10">
      <c r="A1796" s="8">
        <v>44982</v>
      </c>
      <c r="B1796" t="s">
        <v>86</v>
      </c>
      <c r="C1796">
        <v>2</v>
      </c>
      <c r="D1796" s="3">
        <v>0.55000000000000004</v>
      </c>
      <c r="E1796" s="3">
        <f t="shared" si="44"/>
        <v>1.1000000000000001</v>
      </c>
      <c r="F1796" s="2" t="s">
        <v>162</v>
      </c>
      <c r="G1796" t="s">
        <v>36</v>
      </c>
      <c r="H1796" t="s">
        <v>53</v>
      </c>
      <c r="I1796" s="2" t="str">
        <f>_xlfn.XLOOKUP(H1796,'Reference table'!$A$2:$A$87,'Reference table'!$B$2:$B$87)</f>
        <v>Grocery</v>
      </c>
      <c r="J1796" t="s">
        <v>25</v>
      </c>
    </row>
    <row r="1797" spans="1:10">
      <c r="A1797" s="8">
        <v>44982</v>
      </c>
      <c r="B1797" t="s">
        <v>1260</v>
      </c>
      <c r="C1797">
        <v>1</v>
      </c>
      <c r="D1797" s="3">
        <v>0.59</v>
      </c>
      <c r="E1797" s="3">
        <f t="shared" si="44"/>
        <v>0.59</v>
      </c>
      <c r="F1797" s="2" t="s">
        <v>162</v>
      </c>
      <c r="G1797" t="s">
        <v>36</v>
      </c>
      <c r="H1797" t="s">
        <v>53</v>
      </c>
      <c r="I1797" s="2" t="str">
        <f>_xlfn.XLOOKUP(H1797,'Reference table'!$A$2:$A$87,'Reference table'!$B$2:$B$87)</f>
        <v>Grocery</v>
      </c>
      <c r="J1797" t="s">
        <v>25</v>
      </c>
    </row>
    <row r="1798" spans="1:10">
      <c r="A1798" s="8">
        <v>44982</v>
      </c>
      <c r="B1798" t="s">
        <v>854</v>
      </c>
      <c r="C1798">
        <v>1</v>
      </c>
      <c r="D1798" s="3">
        <v>1.25</v>
      </c>
      <c r="E1798" s="3">
        <f t="shared" si="44"/>
        <v>1.25</v>
      </c>
      <c r="F1798" s="2" t="s">
        <v>162</v>
      </c>
      <c r="G1798" t="s">
        <v>164</v>
      </c>
      <c r="H1798" t="s">
        <v>281</v>
      </c>
      <c r="I1798" s="2" t="str">
        <f>_xlfn.XLOOKUP(H1798,'Reference table'!$A$2:$A$87,'Reference table'!$B$2:$B$87)</f>
        <v>Personal Care</v>
      </c>
      <c r="J1798" t="s">
        <v>24</v>
      </c>
    </row>
    <row r="1799" spans="1:10">
      <c r="A1799" s="8">
        <v>44982</v>
      </c>
      <c r="B1799" t="s">
        <v>1065</v>
      </c>
      <c r="C1799">
        <v>3</v>
      </c>
      <c r="D1799" s="3">
        <v>0.28000000000000003</v>
      </c>
      <c r="E1799" s="3">
        <f t="shared" si="44"/>
        <v>0.84000000000000008</v>
      </c>
      <c r="F1799" s="2" t="s">
        <v>162</v>
      </c>
      <c r="G1799" t="s">
        <v>164</v>
      </c>
      <c r="H1799" t="s">
        <v>509</v>
      </c>
      <c r="I1799" s="2" t="str">
        <f>_xlfn.XLOOKUP(H1799,'Reference table'!$A$2:$A$87,'Reference table'!$B$2:$B$87)</f>
        <v>Grocery</v>
      </c>
      <c r="J1799" t="s">
        <v>24</v>
      </c>
    </row>
    <row r="1800" spans="1:10">
      <c r="A1800" s="8">
        <v>44982</v>
      </c>
      <c r="B1800" t="s">
        <v>1251</v>
      </c>
      <c r="C1800">
        <v>1</v>
      </c>
      <c r="D1800" s="3">
        <v>25.48</v>
      </c>
      <c r="E1800" s="3">
        <f t="shared" si="44"/>
        <v>25.48</v>
      </c>
      <c r="F1800" s="2" t="s">
        <v>162</v>
      </c>
      <c r="G1800" s="2" t="s">
        <v>1252</v>
      </c>
      <c r="H1800" t="s">
        <v>512</v>
      </c>
      <c r="I1800" s="2" t="str">
        <f>_xlfn.XLOOKUP(H1800,'Reference table'!$A$2:$A$87,'Reference table'!$B$2:$B$87)</f>
        <v>Dinning</v>
      </c>
      <c r="J1800" t="s">
        <v>25</v>
      </c>
    </row>
    <row r="1801" spans="1:10">
      <c r="A1801" s="8">
        <v>44982</v>
      </c>
      <c r="B1801" t="s">
        <v>1261</v>
      </c>
      <c r="C1801">
        <v>1</v>
      </c>
      <c r="D1801" s="3">
        <v>1.59</v>
      </c>
      <c r="E1801" s="3">
        <f t="shared" si="44"/>
        <v>1.59</v>
      </c>
      <c r="F1801" s="2" t="s">
        <v>162</v>
      </c>
      <c r="G1801" s="2" t="s">
        <v>1262</v>
      </c>
      <c r="H1801" t="s">
        <v>978</v>
      </c>
      <c r="I1801" s="2" t="str">
        <f>_xlfn.XLOOKUP(H1801,'Reference table'!$A$2:$A$87,'Reference table'!$B$2:$B$87)</f>
        <v>Grocery</v>
      </c>
      <c r="J1801" s="2" t="s">
        <v>24</v>
      </c>
    </row>
    <row r="1802" spans="1:10">
      <c r="A1802" s="8">
        <v>44982</v>
      </c>
      <c r="B1802" t="s">
        <v>1263</v>
      </c>
      <c r="C1802">
        <v>1</v>
      </c>
      <c r="D1802" s="3">
        <v>3.3</v>
      </c>
      <c r="E1802" s="3">
        <f t="shared" si="44"/>
        <v>3.3</v>
      </c>
      <c r="F1802" s="2" t="s">
        <v>162</v>
      </c>
      <c r="G1802" s="2" t="s">
        <v>492</v>
      </c>
      <c r="H1802" t="s">
        <v>273</v>
      </c>
      <c r="I1802" s="2" t="str">
        <f>_xlfn.XLOOKUP(H1802,'Reference table'!$A$2:$A$87,'Reference table'!$B$2:$B$87)</f>
        <v>Dinning</v>
      </c>
      <c r="J1802" s="2" t="s">
        <v>25</v>
      </c>
    </row>
    <row r="1803" spans="1:10">
      <c r="A1803" s="8">
        <v>44982</v>
      </c>
      <c r="B1803" t="s">
        <v>1264</v>
      </c>
      <c r="C1803">
        <v>1</v>
      </c>
      <c r="D1803" s="3">
        <v>2.15</v>
      </c>
      <c r="E1803" s="3">
        <f t="shared" si="44"/>
        <v>2.15</v>
      </c>
      <c r="F1803" s="2" t="s">
        <v>162</v>
      </c>
      <c r="G1803" s="2" t="s">
        <v>492</v>
      </c>
      <c r="H1803" t="s">
        <v>273</v>
      </c>
      <c r="I1803" s="2" t="str">
        <f>_xlfn.XLOOKUP(H1803,'Reference table'!$A$2:$A$87,'Reference table'!$B$2:$B$87)</f>
        <v>Dinning</v>
      </c>
      <c r="J1803" s="2" t="s">
        <v>25</v>
      </c>
    </row>
    <row r="1804" spans="1:10">
      <c r="A1804" s="8">
        <v>44982</v>
      </c>
      <c r="B1804" t="s">
        <v>119</v>
      </c>
      <c r="C1804">
        <v>1</v>
      </c>
      <c r="D1804" s="3">
        <v>13.25</v>
      </c>
      <c r="E1804" s="3">
        <f t="shared" si="44"/>
        <v>13.25</v>
      </c>
      <c r="F1804" s="2" t="s">
        <v>162</v>
      </c>
      <c r="G1804" t="s">
        <v>119</v>
      </c>
      <c r="H1804" t="s">
        <v>119</v>
      </c>
      <c r="I1804" s="2" t="str">
        <f>_xlfn.XLOOKUP(H1804,'Reference table'!$A$2:$A$87,'Reference table'!$B$2:$B$87)</f>
        <v>Transportation</v>
      </c>
      <c r="J1804" t="s">
        <v>25</v>
      </c>
    </row>
    <row r="1805" spans="1:10">
      <c r="A1805" s="8">
        <v>44984</v>
      </c>
      <c r="B1805" t="s">
        <v>628</v>
      </c>
      <c r="C1805">
        <v>1</v>
      </c>
      <c r="D1805" s="3">
        <v>147</v>
      </c>
      <c r="E1805" s="3">
        <f t="shared" si="44"/>
        <v>147</v>
      </c>
      <c r="F1805" s="2" t="s">
        <v>162</v>
      </c>
      <c r="G1805" t="s">
        <v>629</v>
      </c>
      <c r="H1805" t="s">
        <v>628</v>
      </c>
      <c r="I1805" s="2" t="str">
        <f>_xlfn.XLOOKUP(H1805,'Reference table'!$A$2:$A$87,'Reference table'!$B$2:$B$87)</f>
        <v>Utility</v>
      </c>
      <c r="J1805" t="s">
        <v>25</v>
      </c>
    </row>
    <row r="1806" spans="1:10">
      <c r="A1806" s="8">
        <v>44984</v>
      </c>
      <c r="B1806" t="s">
        <v>23</v>
      </c>
      <c r="C1806">
        <v>2</v>
      </c>
      <c r="D1806" s="3">
        <v>1.65</v>
      </c>
      <c r="E1806" s="3">
        <f t="shared" si="44"/>
        <v>3.3</v>
      </c>
      <c r="F1806" s="2" t="s">
        <v>285</v>
      </c>
      <c r="G1806" t="s">
        <v>522</v>
      </c>
      <c r="H1806" t="s">
        <v>23</v>
      </c>
      <c r="I1806" s="2" t="str">
        <f>_xlfn.XLOOKUP(H1806,'Reference table'!$A$2:$A$87,'Reference table'!$B$2:$B$87)</f>
        <v>Transportation</v>
      </c>
      <c r="J1806" t="s">
        <v>24</v>
      </c>
    </row>
    <row r="1807" spans="1:10">
      <c r="A1807" s="8">
        <v>44984</v>
      </c>
      <c r="B1807" t="s">
        <v>1062</v>
      </c>
      <c r="C1807">
        <v>2</v>
      </c>
      <c r="D1807" s="3">
        <v>1.8</v>
      </c>
      <c r="E1807" s="3">
        <f t="shared" si="44"/>
        <v>3.6</v>
      </c>
      <c r="F1807" s="2" t="s">
        <v>285</v>
      </c>
      <c r="G1807" t="s">
        <v>522</v>
      </c>
      <c r="H1807" t="s">
        <v>1062</v>
      </c>
      <c r="I1807" s="2" t="str">
        <f>_xlfn.XLOOKUP(H1807,'Reference table'!$A$2:$A$87,'Reference table'!$B$2:$B$87)</f>
        <v>Transportation</v>
      </c>
      <c r="J1807" t="s">
        <v>24</v>
      </c>
    </row>
    <row r="1808" spans="1:10">
      <c r="A1808" s="8">
        <v>44984</v>
      </c>
      <c r="B1808" t="s">
        <v>1265</v>
      </c>
      <c r="C1808">
        <v>1</v>
      </c>
      <c r="D1808" s="3">
        <v>1</v>
      </c>
      <c r="E1808" s="3">
        <f t="shared" si="44"/>
        <v>1</v>
      </c>
      <c r="F1808" s="2" t="s">
        <v>162</v>
      </c>
      <c r="G1808" t="s">
        <v>844</v>
      </c>
      <c r="H1808" t="s">
        <v>46</v>
      </c>
      <c r="I1808" s="2" t="str">
        <f>_xlfn.XLOOKUP(H1808,'Reference table'!$A$2:$A$87,'Reference table'!$B$2:$B$87)</f>
        <v>Grocery</v>
      </c>
      <c r="J1808" t="s">
        <v>24</v>
      </c>
    </row>
    <row r="1809" spans="1:10">
      <c r="A1809" s="8">
        <v>44984</v>
      </c>
      <c r="B1809" t="s">
        <v>672</v>
      </c>
      <c r="C1809">
        <v>1</v>
      </c>
      <c r="D1809" s="3">
        <v>0.55000000000000004</v>
      </c>
      <c r="E1809" s="3">
        <f t="shared" si="44"/>
        <v>0.55000000000000004</v>
      </c>
      <c r="F1809" s="2" t="s">
        <v>162</v>
      </c>
      <c r="G1809" t="s">
        <v>147</v>
      </c>
      <c r="H1809" t="s">
        <v>219</v>
      </c>
      <c r="I1809" s="2" t="str">
        <f>_xlfn.XLOOKUP(H1809,'Reference table'!$A$2:$A$87,'Reference table'!$B$2:$B$87)</f>
        <v>Grocery</v>
      </c>
      <c r="J1809" t="s">
        <v>25</v>
      </c>
    </row>
    <row r="1810" spans="1:10">
      <c r="A1810" s="8">
        <v>44984</v>
      </c>
      <c r="B1810" t="s">
        <v>274</v>
      </c>
      <c r="C1810">
        <v>2</v>
      </c>
      <c r="D1810" s="3">
        <v>1.5</v>
      </c>
      <c r="E1810" s="3">
        <f t="shared" si="44"/>
        <v>3</v>
      </c>
      <c r="F1810" s="2" t="s">
        <v>162</v>
      </c>
      <c r="G1810" t="s">
        <v>147</v>
      </c>
      <c r="H1810" t="s">
        <v>50</v>
      </c>
      <c r="I1810" s="2" t="str">
        <f>_xlfn.XLOOKUP(H1810,'Reference table'!$A$2:$A$87,'Reference table'!$B$2:$B$87)</f>
        <v>Grocery</v>
      </c>
      <c r="J1810" t="s">
        <v>25</v>
      </c>
    </row>
    <row r="1811" spans="1:10">
      <c r="A1811" s="8">
        <v>44984</v>
      </c>
      <c r="B1811" t="s">
        <v>839</v>
      </c>
      <c r="C1811">
        <v>1</v>
      </c>
      <c r="D1811" s="3">
        <v>3.5</v>
      </c>
      <c r="E1811" s="3">
        <f t="shared" si="44"/>
        <v>3.5</v>
      </c>
      <c r="F1811" s="2" t="s">
        <v>162</v>
      </c>
      <c r="G1811" t="s">
        <v>147</v>
      </c>
      <c r="H1811" t="s">
        <v>45</v>
      </c>
      <c r="I1811" s="2" t="str">
        <f>_xlfn.XLOOKUP(H1811,'Reference table'!$A$2:$A$87,'Reference table'!$B$2:$B$87)</f>
        <v>Grocery</v>
      </c>
      <c r="J1811" t="s">
        <v>25</v>
      </c>
    </row>
    <row r="1812" spans="1:10">
      <c r="A1812" s="8">
        <v>44984</v>
      </c>
      <c r="B1812" t="s">
        <v>1266</v>
      </c>
      <c r="C1812">
        <v>1</v>
      </c>
      <c r="D1812" s="3">
        <v>1</v>
      </c>
      <c r="E1812" s="3">
        <f t="shared" si="44"/>
        <v>1</v>
      </c>
      <c r="F1812" s="2" t="s">
        <v>162</v>
      </c>
      <c r="G1812" t="s">
        <v>147</v>
      </c>
      <c r="H1812" t="s">
        <v>51</v>
      </c>
      <c r="I1812" s="2" t="str">
        <f>_xlfn.XLOOKUP(H1812,'Reference table'!$A$2:$A$87,'Reference table'!$B$2:$B$87)</f>
        <v>Grocery</v>
      </c>
      <c r="J1812" t="s">
        <v>25</v>
      </c>
    </row>
    <row r="1813" spans="1:10">
      <c r="A1813" s="8">
        <v>44984</v>
      </c>
      <c r="B1813" t="s">
        <v>669</v>
      </c>
      <c r="C1813">
        <v>1</v>
      </c>
      <c r="D1813" s="3">
        <v>0.61</v>
      </c>
      <c r="E1813" s="3">
        <f t="shared" si="44"/>
        <v>0.61</v>
      </c>
      <c r="F1813" s="2" t="s">
        <v>162</v>
      </c>
      <c r="G1813" t="s">
        <v>36</v>
      </c>
      <c r="H1813" t="s">
        <v>51</v>
      </c>
      <c r="I1813" s="2" t="str">
        <f>_xlfn.XLOOKUP(H1813,'Reference table'!$A$2:$A$87,'Reference table'!$B$2:$B$87)</f>
        <v>Grocery</v>
      </c>
      <c r="J1813" t="s">
        <v>25</v>
      </c>
    </row>
    <row r="1814" spans="1:10">
      <c r="A1814" s="8">
        <v>44984</v>
      </c>
      <c r="B1814" t="s">
        <v>755</v>
      </c>
      <c r="C1814">
        <v>1</v>
      </c>
      <c r="D1814" s="3">
        <v>2.35</v>
      </c>
      <c r="E1814" s="3">
        <f t="shared" si="44"/>
        <v>2.35</v>
      </c>
      <c r="F1814" s="2" t="s">
        <v>162</v>
      </c>
      <c r="G1814" t="s">
        <v>36</v>
      </c>
      <c r="H1814" t="s">
        <v>52</v>
      </c>
      <c r="I1814" s="2" t="str">
        <f>_xlfn.XLOOKUP(H1814,'Reference table'!$A$2:$A$87,'Reference table'!$B$2:$B$87)</f>
        <v>Grocery</v>
      </c>
      <c r="J1814" t="s">
        <v>25</v>
      </c>
    </row>
    <row r="1815" spans="1:10">
      <c r="A1815" s="8">
        <v>44984</v>
      </c>
      <c r="B1815" t="s">
        <v>1053</v>
      </c>
      <c r="C1815">
        <v>1</v>
      </c>
      <c r="D1815" s="3">
        <v>2.85</v>
      </c>
      <c r="E1815" s="3">
        <f t="shared" si="44"/>
        <v>2.85</v>
      </c>
      <c r="F1815" s="2" t="s">
        <v>162</v>
      </c>
      <c r="G1815" t="s">
        <v>36</v>
      </c>
      <c r="H1815" t="s">
        <v>52</v>
      </c>
      <c r="I1815" s="2" t="str">
        <f>_xlfn.XLOOKUP(H1815,'Reference table'!$A$2:$A$87,'Reference table'!$B$2:$B$87)</f>
        <v>Grocery</v>
      </c>
      <c r="J1815" t="s">
        <v>25</v>
      </c>
    </row>
    <row r="1816" spans="1:10">
      <c r="A1816" s="8">
        <v>44985</v>
      </c>
      <c r="B1816" t="s">
        <v>23</v>
      </c>
      <c r="C1816">
        <v>2</v>
      </c>
      <c r="D1816" s="3">
        <v>1.65</v>
      </c>
      <c r="E1816" s="3">
        <f t="shared" si="44"/>
        <v>3.3</v>
      </c>
      <c r="F1816" s="2" t="s">
        <v>285</v>
      </c>
      <c r="G1816" t="s">
        <v>522</v>
      </c>
      <c r="H1816" t="s">
        <v>23</v>
      </c>
      <c r="I1816" s="2" t="str">
        <f>_xlfn.XLOOKUP(H1816,'Reference table'!$A$2:$A$87,'Reference table'!$B$2:$B$87)</f>
        <v>Transportation</v>
      </c>
      <c r="J1816" t="s">
        <v>24</v>
      </c>
    </row>
    <row r="1817" spans="1:10">
      <c r="A1817" s="8">
        <v>44985</v>
      </c>
      <c r="B1817" t="s">
        <v>1062</v>
      </c>
      <c r="C1817">
        <v>2</v>
      </c>
      <c r="D1817" s="3">
        <v>1.8</v>
      </c>
      <c r="E1817" s="3">
        <f t="shared" si="44"/>
        <v>3.6</v>
      </c>
      <c r="F1817" s="2" t="s">
        <v>285</v>
      </c>
      <c r="G1817" t="s">
        <v>522</v>
      </c>
      <c r="H1817" t="s">
        <v>1062</v>
      </c>
      <c r="I1817" s="2" t="str">
        <f>_xlfn.XLOOKUP(H1817,'Reference table'!$A$2:$A$87,'Reference table'!$B$2:$B$87)</f>
        <v>Transportation</v>
      </c>
      <c r="J1817" t="s">
        <v>24</v>
      </c>
    </row>
    <row r="1818" spans="1:10">
      <c r="A1818" s="8">
        <v>44985</v>
      </c>
      <c r="B1818" t="s">
        <v>1267</v>
      </c>
      <c r="C1818">
        <v>1</v>
      </c>
      <c r="D1818" s="3">
        <v>7</v>
      </c>
      <c r="E1818" s="3">
        <f t="shared" si="44"/>
        <v>7</v>
      </c>
      <c r="F1818" s="2" t="s">
        <v>162</v>
      </c>
      <c r="G1818" t="s">
        <v>106</v>
      </c>
      <c r="H1818" t="s">
        <v>509</v>
      </c>
      <c r="I1818" s="2" t="str">
        <f>_xlfn.XLOOKUP(H1818,'Reference table'!$A$2:$A$87,'Reference table'!$B$2:$B$87)</f>
        <v>Grocery</v>
      </c>
      <c r="J1818" t="s">
        <v>24</v>
      </c>
    </row>
    <row r="1819" spans="1:10">
      <c r="A1819" s="8">
        <v>44986</v>
      </c>
      <c r="B1819" t="s">
        <v>951</v>
      </c>
      <c r="C1819">
        <v>1</v>
      </c>
      <c r="D1819" s="3">
        <v>9.8000000000000007</v>
      </c>
      <c r="E1819" s="3">
        <f t="shared" si="44"/>
        <v>9.8000000000000007</v>
      </c>
      <c r="F1819" s="2" t="s">
        <v>162</v>
      </c>
      <c r="G1819" t="s">
        <v>951</v>
      </c>
      <c r="H1819" t="s">
        <v>1280</v>
      </c>
      <c r="I1819" s="2" t="str">
        <f>_xlfn.XLOOKUP(H1819,'Reference table'!$A$2:$A$87,'Reference table'!$B$2:$B$87)</f>
        <v>Subscription</v>
      </c>
      <c r="J1819" t="s">
        <v>25</v>
      </c>
    </row>
    <row r="1820" spans="1:10">
      <c r="A1820" s="8">
        <v>44986</v>
      </c>
      <c r="B1820" t="s">
        <v>23</v>
      </c>
      <c r="C1820">
        <v>2</v>
      </c>
      <c r="D1820" s="3">
        <v>1.65</v>
      </c>
      <c r="E1820" s="3">
        <f t="shared" si="44"/>
        <v>3.3</v>
      </c>
      <c r="F1820" s="2" t="s">
        <v>285</v>
      </c>
      <c r="G1820" t="s">
        <v>522</v>
      </c>
      <c r="H1820" t="s">
        <v>23</v>
      </c>
      <c r="I1820" s="2" t="str">
        <f>_xlfn.XLOOKUP(H1820,'Reference table'!$A$2:$A$87,'Reference table'!$B$2:$B$87)</f>
        <v>Transportation</v>
      </c>
      <c r="J1820" t="s">
        <v>24</v>
      </c>
    </row>
    <row r="1821" spans="1:10">
      <c r="A1821" s="8">
        <v>44986</v>
      </c>
      <c r="B1821" t="s">
        <v>1062</v>
      </c>
      <c r="C1821">
        <v>2</v>
      </c>
      <c r="D1821" s="3">
        <v>1.8</v>
      </c>
      <c r="E1821" s="3">
        <f t="shared" si="44"/>
        <v>3.6</v>
      </c>
      <c r="F1821" s="2" t="s">
        <v>285</v>
      </c>
      <c r="G1821" t="s">
        <v>522</v>
      </c>
      <c r="H1821" t="s">
        <v>1062</v>
      </c>
      <c r="I1821" s="2" t="str">
        <f>_xlfn.XLOOKUP(H1821,'Reference table'!$A$2:$A$87,'Reference table'!$B$2:$B$87)</f>
        <v>Transportation</v>
      </c>
      <c r="J1821" t="s">
        <v>24</v>
      </c>
    </row>
    <row r="1822" spans="1:10">
      <c r="A1822" s="8">
        <v>44986</v>
      </c>
      <c r="B1822" t="s">
        <v>1268</v>
      </c>
      <c r="C1822">
        <v>1</v>
      </c>
      <c r="D1822" s="3">
        <v>2</v>
      </c>
      <c r="E1822" s="3">
        <f t="shared" si="44"/>
        <v>2</v>
      </c>
      <c r="F1822" s="2" t="s">
        <v>162</v>
      </c>
      <c r="G1822" t="s">
        <v>844</v>
      </c>
      <c r="H1822" t="s">
        <v>790</v>
      </c>
      <c r="I1822" s="2" t="str">
        <f>_xlfn.XLOOKUP(H1822,'Reference table'!$A$2:$A$87,'Reference table'!$B$2:$B$87)</f>
        <v>Grocery</v>
      </c>
      <c r="J1822" t="s">
        <v>24</v>
      </c>
    </row>
    <row r="1823" spans="1:10">
      <c r="A1823" s="8">
        <v>44986</v>
      </c>
      <c r="B1823" t="s">
        <v>1092</v>
      </c>
      <c r="C1823">
        <v>1</v>
      </c>
      <c r="D1823" s="3">
        <v>1.1499999999999999</v>
      </c>
      <c r="E1823" s="3">
        <f t="shared" si="44"/>
        <v>1.1499999999999999</v>
      </c>
      <c r="F1823" s="2" t="s">
        <v>162</v>
      </c>
      <c r="G1823" t="s">
        <v>36</v>
      </c>
      <c r="H1823" t="s">
        <v>790</v>
      </c>
      <c r="I1823" s="2" t="str">
        <f>_xlfn.XLOOKUP(H1823,'Reference table'!$A$2:$A$87,'Reference table'!$B$2:$B$87)</f>
        <v>Grocery</v>
      </c>
      <c r="J1823" t="s">
        <v>24</v>
      </c>
    </row>
    <row r="1824" spans="1:10">
      <c r="A1824" s="8">
        <v>44986</v>
      </c>
      <c r="B1824" t="s">
        <v>1269</v>
      </c>
      <c r="C1824">
        <v>1</v>
      </c>
      <c r="D1824" s="3">
        <v>0.85</v>
      </c>
      <c r="E1824" s="3">
        <f t="shared" si="44"/>
        <v>0.85</v>
      </c>
      <c r="F1824" s="2" t="s">
        <v>162</v>
      </c>
      <c r="G1824" t="s">
        <v>36</v>
      </c>
      <c r="H1824" t="s">
        <v>45</v>
      </c>
      <c r="I1824" s="2" t="str">
        <f>_xlfn.XLOOKUP(H1824,'Reference table'!$A$2:$A$87,'Reference table'!$B$2:$B$87)</f>
        <v>Grocery</v>
      </c>
      <c r="J1824" t="s">
        <v>24</v>
      </c>
    </row>
    <row r="1825" spans="1:10">
      <c r="A1825" s="8">
        <v>44986</v>
      </c>
      <c r="B1825" t="s">
        <v>151</v>
      </c>
      <c r="C1825">
        <v>1</v>
      </c>
      <c r="D1825" s="3">
        <v>0.79</v>
      </c>
      <c r="E1825" s="3">
        <f t="shared" si="44"/>
        <v>0.79</v>
      </c>
      <c r="F1825" s="2" t="s">
        <v>162</v>
      </c>
      <c r="G1825" t="s">
        <v>36</v>
      </c>
      <c r="H1825" t="s">
        <v>51</v>
      </c>
      <c r="I1825" s="2" t="str">
        <f>_xlfn.XLOOKUP(H1825,'Reference table'!$A$2:$A$87,'Reference table'!$B$2:$B$87)</f>
        <v>Grocery</v>
      </c>
      <c r="J1825" t="s">
        <v>24</v>
      </c>
    </row>
    <row r="1826" spans="1:10">
      <c r="A1826" s="8">
        <v>44987</v>
      </c>
      <c r="B1826" t="s">
        <v>988</v>
      </c>
      <c r="C1826">
        <v>1</v>
      </c>
      <c r="D1826" s="10">
        <f>Rent!$F$14</f>
        <v>616.66666666666663</v>
      </c>
      <c r="E1826" s="9">
        <f t="shared" si="44"/>
        <v>616.66666666666663</v>
      </c>
      <c r="F1826" s="2" t="s">
        <v>162</v>
      </c>
      <c r="G1826" t="s">
        <v>38</v>
      </c>
      <c r="H1826" t="s">
        <v>98</v>
      </c>
      <c r="I1826" s="2" t="str">
        <f>_xlfn.XLOOKUP(H1826,'Reference table'!$A$2:$A$87,'Reference table'!$B$2:$B$87)</f>
        <v>Rental</v>
      </c>
      <c r="J1826" t="s">
        <v>25</v>
      </c>
    </row>
    <row r="1827" spans="1:10">
      <c r="A1827" s="8">
        <v>44987</v>
      </c>
      <c r="B1827" t="s">
        <v>988</v>
      </c>
      <c r="C1827">
        <v>1</v>
      </c>
      <c r="D1827" s="10">
        <f>Rent!$F$15</f>
        <v>783.33333333333337</v>
      </c>
      <c r="E1827" s="9">
        <f t="shared" si="44"/>
        <v>783.33333333333337</v>
      </c>
      <c r="F1827" s="2" t="s">
        <v>162</v>
      </c>
      <c r="G1827" t="s">
        <v>38</v>
      </c>
      <c r="H1827" t="s">
        <v>98</v>
      </c>
      <c r="I1827" s="2" t="str">
        <f>_xlfn.XLOOKUP(H1827,'Reference table'!$A$2:$A$87,'Reference table'!$B$2:$B$87)</f>
        <v>Rental</v>
      </c>
      <c r="J1827" t="s">
        <v>24</v>
      </c>
    </row>
    <row r="1828" spans="1:10">
      <c r="A1828" s="8">
        <v>44987</v>
      </c>
      <c r="B1828" t="s">
        <v>23</v>
      </c>
      <c r="C1828">
        <v>2</v>
      </c>
      <c r="D1828" s="3">
        <v>1.65</v>
      </c>
      <c r="E1828" s="3">
        <f t="shared" si="44"/>
        <v>3.3</v>
      </c>
      <c r="F1828" s="2" t="s">
        <v>285</v>
      </c>
      <c r="G1828" t="s">
        <v>522</v>
      </c>
      <c r="H1828" t="s">
        <v>23</v>
      </c>
      <c r="I1828" s="2" t="str">
        <f>_xlfn.XLOOKUP(H1828,'Reference table'!$A$2:$A$87,'Reference table'!$B$2:$B$87)</f>
        <v>Transportation</v>
      </c>
      <c r="J1828" t="s">
        <v>24</v>
      </c>
    </row>
    <row r="1829" spans="1:10">
      <c r="A1829" s="8">
        <v>44987</v>
      </c>
      <c r="B1829" t="s">
        <v>1062</v>
      </c>
      <c r="C1829">
        <v>2</v>
      </c>
      <c r="D1829" s="3">
        <v>1.8</v>
      </c>
      <c r="E1829" s="3">
        <f t="shared" si="44"/>
        <v>3.6</v>
      </c>
      <c r="F1829" s="2" t="s">
        <v>285</v>
      </c>
      <c r="G1829" t="s">
        <v>522</v>
      </c>
      <c r="H1829" t="s">
        <v>1062</v>
      </c>
      <c r="I1829" s="2" t="str">
        <f>_xlfn.XLOOKUP(H1829,'Reference table'!$A$2:$A$87,'Reference table'!$B$2:$B$87)</f>
        <v>Transportation</v>
      </c>
      <c r="J1829" t="s">
        <v>24</v>
      </c>
    </row>
    <row r="1830" spans="1:10">
      <c r="A1830" s="8">
        <v>44987</v>
      </c>
      <c r="B1830" t="s">
        <v>23</v>
      </c>
      <c r="C1830">
        <v>1</v>
      </c>
      <c r="D1830" s="3">
        <v>1.65</v>
      </c>
      <c r="E1830" s="3">
        <f t="shared" si="44"/>
        <v>1.65</v>
      </c>
      <c r="F1830" s="2" t="s">
        <v>285</v>
      </c>
      <c r="G1830" t="s">
        <v>522</v>
      </c>
      <c r="H1830" t="s">
        <v>23</v>
      </c>
      <c r="I1830" s="2" t="str">
        <f>_xlfn.XLOOKUP(H1830,'Reference table'!$A$2:$A$87,'Reference table'!$B$2:$B$87)</f>
        <v>Transportation</v>
      </c>
      <c r="J1830" t="s">
        <v>25</v>
      </c>
    </row>
    <row r="1831" spans="1:10">
      <c r="A1831" s="8">
        <v>44987</v>
      </c>
      <c r="B1831" t="s">
        <v>67</v>
      </c>
      <c r="C1831">
        <v>1</v>
      </c>
      <c r="D1831" s="3">
        <v>2.7</v>
      </c>
      <c r="E1831" s="3">
        <f t="shared" si="44"/>
        <v>2.7</v>
      </c>
      <c r="F1831" s="2" t="s">
        <v>285</v>
      </c>
      <c r="G1831" t="s">
        <v>522</v>
      </c>
      <c r="H1831" t="s">
        <v>67</v>
      </c>
      <c r="I1831" s="2" t="str">
        <f>_xlfn.XLOOKUP(H1831,'Reference table'!$A$2:$A$87,'Reference table'!$B$2:$B$87)</f>
        <v>Transportation</v>
      </c>
      <c r="J1831" t="s">
        <v>25</v>
      </c>
    </row>
    <row r="1832" spans="1:10">
      <c r="A1832" s="8">
        <v>44987</v>
      </c>
      <c r="B1832" t="s">
        <v>67</v>
      </c>
      <c r="C1832">
        <v>1</v>
      </c>
      <c r="D1832" s="3">
        <v>5</v>
      </c>
      <c r="E1832" s="3">
        <f t="shared" si="44"/>
        <v>5</v>
      </c>
      <c r="F1832" s="2" t="s">
        <v>285</v>
      </c>
      <c r="G1832" t="s">
        <v>522</v>
      </c>
      <c r="H1832" t="s">
        <v>67</v>
      </c>
      <c r="I1832" s="2" t="str">
        <f>_xlfn.XLOOKUP(H1832,'Reference table'!$A$2:$A$87,'Reference table'!$B$2:$B$87)</f>
        <v>Transportation</v>
      </c>
      <c r="J1832" t="s">
        <v>25</v>
      </c>
    </row>
    <row r="1833" spans="1:10">
      <c r="A1833" s="8">
        <v>44987</v>
      </c>
      <c r="B1833" t="s">
        <v>425</v>
      </c>
      <c r="C1833">
        <v>1</v>
      </c>
      <c r="D1833" s="3">
        <v>18.989999999999998</v>
      </c>
      <c r="E1833" s="3">
        <f t="shared" si="44"/>
        <v>18.989999999999998</v>
      </c>
      <c r="F1833" s="2" t="s">
        <v>162</v>
      </c>
      <c r="G1833" t="s">
        <v>1306</v>
      </c>
      <c r="H1833" t="s">
        <v>512</v>
      </c>
      <c r="I1833" s="2" t="str">
        <f>_xlfn.XLOOKUP(H1833,'Reference table'!$A$2:$A$87,'Reference table'!$B$2:$B$87)</f>
        <v>Dinning</v>
      </c>
      <c r="J1833" t="s">
        <v>25</v>
      </c>
    </row>
    <row r="1834" spans="1:10">
      <c r="A1834" s="8">
        <v>44987</v>
      </c>
      <c r="B1834" t="s">
        <v>1307</v>
      </c>
      <c r="C1834">
        <v>1</v>
      </c>
      <c r="D1834" s="3">
        <v>10</v>
      </c>
      <c r="E1834" s="3">
        <f t="shared" si="44"/>
        <v>10</v>
      </c>
      <c r="F1834" s="2" t="s">
        <v>391</v>
      </c>
      <c r="G1834" t="s">
        <v>38</v>
      </c>
      <c r="H1834" t="s">
        <v>1279</v>
      </c>
      <c r="I1834" s="2" t="str">
        <f>_xlfn.XLOOKUP(H1834,'Reference table'!$A$2:$A$87,'Reference table'!$B$2:$B$87)</f>
        <v>Others</v>
      </c>
      <c r="J1834" t="s">
        <v>25</v>
      </c>
    </row>
    <row r="1835" spans="1:10">
      <c r="A1835" s="8">
        <v>44988</v>
      </c>
      <c r="B1835" t="s">
        <v>23</v>
      </c>
      <c r="C1835">
        <v>1</v>
      </c>
      <c r="D1835" s="3">
        <v>1.2</v>
      </c>
      <c r="E1835" s="3">
        <f t="shared" si="44"/>
        <v>1.2</v>
      </c>
      <c r="F1835" s="14" t="s">
        <v>285</v>
      </c>
      <c r="G1835" t="s">
        <v>522</v>
      </c>
      <c r="H1835" t="s">
        <v>23</v>
      </c>
      <c r="I1835" s="2" t="str">
        <f>_xlfn.XLOOKUP(H1835,'Reference table'!$A$2:$A$87,'Reference table'!$B$2:$B$87)</f>
        <v>Transportation</v>
      </c>
      <c r="J1835" t="s">
        <v>24</v>
      </c>
    </row>
    <row r="1836" spans="1:10">
      <c r="A1836" s="8">
        <v>44988</v>
      </c>
      <c r="B1836" t="s">
        <v>23</v>
      </c>
      <c r="C1836">
        <v>2</v>
      </c>
      <c r="D1836" s="3">
        <v>1.65</v>
      </c>
      <c r="E1836" s="3">
        <f t="shared" si="44"/>
        <v>3.3</v>
      </c>
      <c r="F1836" s="2" t="s">
        <v>285</v>
      </c>
      <c r="G1836" t="s">
        <v>522</v>
      </c>
      <c r="H1836" t="s">
        <v>23</v>
      </c>
      <c r="I1836" s="2" t="str">
        <f>_xlfn.XLOOKUP(H1836,'Reference table'!$A$2:$A$87,'Reference table'!$B$2:$B$87)</f>
        <v>Transportation</v>
      </c>
      <c r="J1836" t="s">
        <v>25</v>
      </c>
    </row>
    <row r="1837" spans="1:10">
      <c r="A1837" s="8">
        <v>44988</v>
      </c>
      <c r="B1837" t="s">
        <v>67</v>
      </c>
      <c r="C1837">
        <v>2</v>
      </c>
      <c r="D1837" s="3">
        <v>2.7</v>
      </c>
      <c r="E1837" s="3">
        <f t="shared" si="44"/>
        <v>5.4</v>
      </c>
      <c r="F1837" s="2" t="s">
        <v>285</v>
      </c>
      <c r="G1837" t="s">
        <v>522</v>
      </c>
      <c r="H1837" t="s">
        <v>67</v>
      </c>
      <c r="I1837" s="2" t="str">
        <f>_xlfn.XLOOKUP(H1837,'Reference table'!$A$2:$A$87,'Reference table'!$B$2:$B$87)</f>
        <v>Transportation</v>
      </c>
      <c r="J1837" t="s">
        <v>25</v>
      </c>
    </row>
    <row r="1838" spans="1:10">
      <c r="A1838" s="8">
        <v>44988</v>
      </c>
      <c r="B1838" t="s">
        <v>1270</v>
      </c>
      <c r="C1838">
        <v>1</v>
      </c>
      <c r="D1838" s="3">
        <v>4.75</v>
      </c>
      <c r="E1838" s="3">
        <f t="shared" si="44"/>
        <v>4.75</v>
      </c>
      <c r="F1838" s="2" t="s">
        <v>162</v>
      </c>
      <c r="G1838" t="s">
        <v>639</v>
      </c>
      <c r="H1838" t="s">
        <v>273</v>
      </c>
      <c r="I1838" s="2" t="str">
        <f>_xlfn.XLOOKUP(H1838,'Reference table'!$A$2:$A$87,'Reference table'!$B$2:$B$87)</f>
        <v>Dinning</v>
      </c>
      <c r="J1838" t="s">
        <v>25</v>
      </c>
    </row>
    <row r="1839" spans="1:10">
      <c r="A1839" s="8">
        <v>44988</v>
      </c>
      <c r="B1839" t="s">
        <v>1271</v>
      </c>
      <c r="C1839">
        <v>1</v>
      </c>
      <c r="D1839" s="3">
        <v>2.09</v>
      </c>
      <c r="E1839" s="3">
        <f t="shared" si="44"/>
        <v>2.09</v>
      </c>
      <c r="F1839" s="2" t="s">
        <v>162</v>
      </c>
      <c r="G1839" t="s">
        <v>39</v>
      </c>
      <c r="H1839" t="s">
        <v>978</v>
      </c>
      <c r="I1839" s="2" t="str">
        <f>_xlfn.XLOOKUP(H1839,'Reference table'!$A$2:$A$87,'Reference table'!$B$2:$B$87)</f>
        <v>Grocery</v>
      </c>
      <c r="J1839" t="s">
        <v>25</v>
      </c>
    </row>
    <row r="1840" spans="1:10">
      <c r="A1840" s="8">
        <v>44988</v>
      </c>
      <c r="B1840" t="s">
        <v>436</v>
      </c>
      <c r="C1840">
        <v>1</v>
      </c>
      <c r="D1840" s="3">
        <v>17.350000000000001</v>
      </c>
      <c r="E1840" s="3">
        <f t="shared" si="44"/>
        <v>17.350000000000001</v>
      </c>
      <c r="F1840" s="14" t="s">
        <v>162</v>
      </c>
      <c r="G1840" t="s">
        <v>112</v>
      </c>
      <c r="H1840" t="s">
        <v>113</v>
      </c>
      <c r="I1840" s="2" t="str">
        <f>_xlfn.XLOOKUP(H1840,'Reference table'!$A$2:$A$87,'Reference table'!$B$2:$B$87)</f>
        <v>Dinning</v>
      </c>
      <c r="J1840" t="s">
        <v>24</v>
      </c>
    </row>
    <row r="1841" spans="1:10">
      <c r="A1841" s="8">
        <v>44989</v>
      </c>
      <c r="B1841" t="s">
        <v>274</v>
      </c>
      <c r="C1841">
        <v>2</v>
      </c>
      <c r="D1841" s="3">
        <v>1.5</v>
      </c>
      <c r="E1841" s="3">
        <f t="shared" si="44"/>
        <v>3</v>
      </c>
      <c r="F1841" s="2" t="s">
        <v>162</v>
      </c>
      <c r="G1841" t="s">
        <v>147</v>
      </c>
      <c r="H1841" t="s">
        <v>1279</v>
      </c>
      <c r="I1841" s="2" t="str">
        <f>_xlfn.XLOOKUP(H1841,'Reference table'!$A$2:$A$87,'Reference table'!$B$2:$B$87)</f>
        <v>Others</v>
      </c>
      <c r="J1841" t="s">
        <v>24</v>
      </c>
    </row>
    <row r="1842" spans="1:10">
      <c r="A1842" s="8">
        <v>44989</v>
      </c>
      <c r="B1842" t="s">
        <v>1273</v>
      </c>
      <c r="C1842">
        <v>1</v>
      </c>
      <c r="D1842" s="3">
        <v>1.25</v>
      </c>
      <c r="E1842" s="3">
        <f t="shared" si="44"/>
        <v>1.25</v>
      </c>
      <c r="F1842" s="2" t="s">
        <v>162</v>
      </c>
      <c r="G1842" t="s">
        <v>147</v>
      </c>
      <c r="H1842" t="s">
        <v>216</v>
      </c>
      <c r="I1842" s="2" t="str">
        <f>_xlfn.XLOOKUP(H1842,'Reference table'!$A$2:$A$87,'Reference table'!$B$2:$B$87)</f>
        <v>Grocery</v>
      </c>
      <c r="J1842" t="s">
        <v>24</v>
      </c>
    </row>
    <row r="1843" spans="1:10">
      <c r="A1843" s="8">
        <v>44989</v>
      </c>
      <c r="B1843" t="s">
        <v>764</v>
      </c>
      <c r="C1843">
        <v>1</v>
      </c>
      <c r="D1843" s="3">
        <v>0.35</v>
      </c>
      <c r="E1843" s="3">
        <f t="shared" si="44"/>
        <v>0.35</v>
      </c>
      <c r="F1843" s="2" t="s">
        <v>162</v>
      </c>
      <c r="G1843" t="s">
        <v>147</v>
      </c>
      <c r="H1843" t="s">
        <v>219</v>
      </c>
      <c r="I1843" s="2" t="str">
        <f>_xlfn.XLOOKUP(H1843,'Reference table'!$A$2:$A$87,'Reference table'!$B$2:$B$87)</f>
        <v>Grocery</v>
      </c>
      <c r="J1843" t="s">
        <v>24</v>
      </c>
    </row>
    <row r="1844" spans="1:10">
      <c r="A1844" s="8">
        <v>44989</v>
      </c>
      <c r="B1844" t="s">
        <v>1066</v>
      </c>
      <c r="C1844">
        <v>1</v>
      </c>
      <c r="D1844" s="3">
        <v>1.25</v>
      </c>
      <c r="E1844" s="3">
        <f t="shared" ref="E1844:E1908" si="45">C1844*D1844</f>
        <v>1.25</v>
      </c>
      <c r="F1844" s="2" t="s">
        <v>162</v>
      </c>
      <c r="G1844" t="s">
        <v>147</v>
      </c>
      <c r="H1844" t="s">
        <v>51</v>
      </c>
      <c r="I1844" s="2" t="str">
        <f>_xlfn.XLOOKUP(H1844,'Reference table'!$A$2:$A$87,'Reference table'!$B$2:$B$87)</f>
        <v>Grocery</v>
      </c>
      <c r="J1844" t="s">
        <v>24</v>
      </c>
    </row>
    <row r="1845" spans="1:10">
      <c r="A1845" s="8">
        <v>44989</v>
      </c>
      <c r="B1845" t="s">
        <v>1149</v>
      </c>
      <c r="C1845">
        <v>1</v>
      </c>
      <c r="D1845" s="3">
        <v>1.5</v>
      </c>
      <c r="E1845" s="3">
        <f t="shared" si="45"/>
        <v>1.5</v>
      </c>
      <c r="F1845" s="2" t="s">
        <v>162</v>
      </c>
      <c r="G1845" t="s">
        <v>147</v>
      </c>
      <c r="H1845" t="s">
        <v>226</v>
      </c>
      <c r="I1845" s="2" t="str">
        <f>_xlfn.XLOOKUP(H1845,'Reference table'!$A$2:$A$87,'Reference table'!$B$2:$B$87)</f>
        <v>Household</v>
      </c>
      <c r="J1845" t="s">
        <v>24</v>
      </c>
    </row>
    <row r="1846" spans="1:10">
      <c r="A1846" s="8">
        <v>44989</v>
      </c>
      <c r="B1846" t="s">
        <v>1274</v>
      </c>
      <c r="C1846">
        <v>1</v>
      </c>
      <c r="D1846" s="3">
        <v>1.25</v>
      </c>
      <c r="E1846" s="3">
        <f t="shared" si="45"/>
        <v>1.25</v>
      </c>
      <c r="F1846" s="2" t="s">
        <v>162</v>
      </c>
      <c r="G1846" t="s">
        <v>39</v>
      </c>
      <c r="H1846" t="s">
        <v>50</v>
      </c>
      <c r="I1846" s="2" t="str">
        <f>_xlfn.XLOOKUP(H1846,'Reference table'!$A$2:$A$87,'Reference table'!$B$2:$B$87)</f>
        <v>Grocery</v>
      </c>
      <c r="J1846" t="s">
        <v>24</v>
      </c>
    </row>
    <row r="1847" spans="1:10">
      <c r="A1847" s="8">
        <v>44989</v>
      </c>
      <c r="B1847" t="s">
        <v>1275</v>
      </c>
      <c r="C1847">
        <v>1</v>
      </c>
      <c r="D1847" s="3">
        <v>1.75</v>
      </c>
      <c r="E1847" s="3">
        <f t="shared" si="45"/>
        <v>1.75</v>
      </c>
      <c r="F1847" s="2" t="s">
        <v>162</v>
      </c>
      <c r="G1847" t="s">
        <v>39</v>
      </c>
      <c r="H1847" t="s">
        <v>978</v>
      </c>
      <c r="I1847" s="2" t="str">
        <f>_xlfn.XLOOKUP(H1847,'Reference table'!$A$2:$A$87,'Reference table'!$B$2:$B$87)</f>
        <v>Grocery</v>
      </c>
      <c r="J1847" t="s">
        <v>24</v>
      </c>
    </row>
    <row r="1848" spans="1:10">
      <c r="A1848" s="8">
        <v>44989</v>
      </c>
      <c r="B1848" t="s">
        <v>1276</v>
      </c>
      <c r="C1848">
        <v>1</v>
      </c>
      <c r="D1848" s="3">
        <v>2.99</v>
      </c>
      <c r="E1848" s="3">
        <f t="shared" si="45"/>
        <v>2.99</v>
      </c>
      <c r="F1848" s="2" t="s">
        <v>162</v>
      </c>
      <c r="G1848" t="s">
        <v>200</v>
      </c>
      <c r="H1848" t="s">
        <v>1279</v>
      </c>
      <c r="I1848" s="2" t="str">
        <f>_xlfn.XLOOKUP(H1848,'Reference table'!$A$2:$A$87,'Reference table'!$B$2:$B$87)</f>
        <v>Others</v>
      </c>
      <c r="J1848" t="s">
        <v>25</v>
      </c>
    </row>
    <row r="1849" spans="1:10">
      <c r="A1849" s="8">
        <v>44989</v>
      </c>
      <c r="B1849" t="s">
        <v>1277</v>
      </c>
      <c r="C1849">
        <v>1</v>
      </c>
      <c r="D1849" s="3">
        <v>1.79</v>
      </c>
      <c r="E1849" s="3">
        <f t="shared" si="45"/>
        <v>1.79</v>
      </c>
      <c r="F1849" s="2" t="s">
        <v>162</v>
      </c>
      <c r="G1849" t="s">
        <v>200</v>
      </c>
      <c r="H1849" t="s">
        <v>50</v>
      </c>
      <c r="I1849" s="2" t="str">
        <f>_xlfn.XLOOKUP(H1849,'Reference table'!$A$2:$A$87,'Reference table'!$B$2:$B$87)</f>
        <v>Grocery</v>
      </c>
      <c r="J1849" t="s">
        <v>25</v>
      </c>
    </row>
    <row r="1850" spans="1:10">
      <c r="A1850" s="8">
        <v>44989</v>
      </c>
      <c r="B1850" t="s">
        <v>1278</v>
      </c>
      <c r="C1850">
        <v>1</v>
      </c>
      <c r="D1850" s="3">
        <v>1.99</v>
      </c>
      <c r="E1850" s="3">
        <f t="shared" si="45"/>
        <v>1.99</v>
      </c>
      <c r="F1850" s="2" t="s">
        <v>162</v>
      </c>
      <c r="G1850" t="s">
        <v>200</v>
      </c>
      <c r="H1850" t="s">
        <v>50</v>
      </c>
      <c r="I1850" s="2" t="str">
        <f>_xlfn.XLOOKUP(H1850,'Reference table'!$A$2:$A$87,'Reference table'!$B$2:$B$87)</f>
        <v>Grocery</v>
      </c>
      <c r="J1850" t="s">
        <v>25</v>
      </c>
    </row>
    <row r="1851" spans="1:10">
      <c r="A1851" s="8">
        <v>44989</v>
      </c>
      <c r="B1851" t="s">
        <v>89</v>
      </c>
      <c r="C1851">
        <v>1</v>
      </c>
      <c r="D1851" s="3">
        <v>17</v>
      </c>
      <c r="E1851" s="3">
        <f t="shared" si="45"/>
        <v>17</v>
      </c>
      <c r="F1851" s="2" t="s">
        <v>163</v>
      </c>
      <c r="G1851" t="s">
        <v>1044</v>
      </c>
      <c r="H1851" t="s">
        <v>417</v>
      </c>
      <c r="I1851" s="2" t="str">
        <f>_xlfn.XLOOKUP(H1851,'Reference table'!$A$2:$A$87,'Reference table'!$B$2:$B$87)</f>
        <v>Others</v>
      </c>
      <c r="J1851" t="s">
        <v>24</v>
      </c>
    </row>
    <row r="1852" spans="1:10">
      <c r="A1852" s="8">
        <v>44990</v>
      </c>
      <c r="B1852" t="s">
        <v>274</v>
      </c>
      <c r="C1852">
        <v>2</v>
      </c>
      <c r="D1852" s="3">
        <v>1</v>
      </c>
      <c r="E1852" s="3">
        <f t="shared" si="45"/>
        <v>2</v>
      </c>
      <c r="F1852" s="2" t="s">
        <v>162</v>
      </c>
      <c r="G1852" t="s">
        <v>147</v>
      </c>
      <c r="H1852" t="s">
        <v>1279</v>
      </c>
      <c r="I1852" s="2" t="str">
        <f>_xlfn.XLOOKUP(H1852,'Reference table'!$A$2:$A$87,'Reference table'!$B$2:$B$87)</f>
        <v>Others</v>
      </c>
      <c r="J1852" t="s">
        <v>24</v>
      </c>
    </row>
    <row r="1853" spans="1:10">
      <c r="A1853" s="8">
        <v>44990</v>
      </c>
      <c r="B1853" t="s">
        <v>274</v>
      </c>
      <c r="C1853">
        <v>2</v>
      </c>
      <c r="D1853" s="3">
        <v>1.5</v>
      </c>
      <c r="E1853" s="3">
        <f t="shared" si="45"/>
        <v>3</v>
      </c>
      <c r="F1853" s="2" t="s">
        <v>162</v>
      </c>
      <c r="G1853" t="s">
        <v>147</v>
      </c>
      <c r="H1853" t="s">
        <v>1279</v>
      </c>
      <c r="I1853" s="2" t="str">
        <f>_xlfn.XLOOKUP(H1853,'Reference table'!$A$2:$A$87,'Reference table'!$B$2:$B$87)</f>
        <v>Others</v>
      </c>
      <c r="J1853" t="s">
        <v>24</v>
      </c>
    </row>
    <row r="1854" spans="1:10">
      <c r="A1854" s="8">
        <v>44990</v>
      </c>
      <c r="B1854" t="s">
        <v>359</v>
      </c>
      <c r="C1854">
        <v>2</v>
      </c>
      <c r="D1854" s="3">
        <v>1.75</v>
      </c>
      <c r="E1854" s="3">
        <f t="shared" si="45"/>
        <v>3.5</v>
      </c>
      <c r="F1854" s="2" t="s">
        <v>162</v>
      </c>
      <c r="G1854" t="s">
        <v>147</v>
      </c>
      <c r="H1854" t="s">
        <v>1279</v>
      </c>
      <c r="I1854" s="2" t="str">
        <f>_xlfn.XLOOKUP(H1854,'Reference table'!$A$2:$A$87,'Reference table'!$B$2:$B$87)</f>
        <v>Others</v>
      </c>
      <c r="J1854" t="s">
        <v>24</v>
      </c>
    </row>
    <row r="1855" spans="1:10">
      <c r="A1855" s="8">
        <v>44990</v>
      </c>
      <c r="B1855" t="s">
        <v>1304</v>
      </c>
      <c r="C1855">
        <v>1</v>
      </c>
      <c r="D1855" s="3">
        <v>0.23</v>
      </c>
      <c r="E1855" s="3">
        <f t="shared" si="45"/>
        <v>0.23</v>
      </c>
      <c r="F1855" s="2" t="s">
        <v>162</v>
      </c>
      <c r="G1855" t="s">
        <v>36</v>
      </c>
      <c r="H1855" t="s">
        <v>509</v>
      </c>
      <c r="I1855" s="2" t="str">
        <f>_xlfn.XLOOKUP(H1855,'Reference table'!$A$2:$A$87,'Reference table'!$B$2:$B$87)</f>
        <v>Grocery</v>
      </c>
      <c r="J1855" t="s">
        <v>24</v>
      </c>
    </row>
    <row r="1856" spans="1:10">
      <c r="A1856" s="8">
        <v>44990</v>
      </c>
      <c r="B1856" t="s">
        <v>1034</v>
      </c>
      <c r="C1856">
        <v>1</v>
      </c>
      <c r="D1856" s="3">
        <v>0.28000000000000003</v>
      </c>
      <c r="E1856" s="3">
        <f t="shared" si="45"/>
        <v>0.28000000000000003</v>
      </c>
      <c r="F1856" s="2" t="s">
        <v>162</v>
      </c>
      <c r="G1856" t="s">
        <v>36</v>
      </c>
      <c r="H1856" t="s">
        <v>51</v>
      </c>
      <c r="I1856" s="2" t="str">
        <f>_xlfn.XLOOKUP(H1856,'Reference table'!$A$2:$A$87,'Reference table'!$B$2:$B$87)</f>
        <v>Grocery</v>
      </c>
      <c r="J1856" t="s">
        <v>24</v>
      </c>
    </row>
    <row r="1857" spans="1:10">
      <c r="A1857" s="8">
        <v>44990</v>
      </c>
      <c r="B1857" t="s">
        <v>755</v>
      </c>
      <c r="C1857">
        <v>1</v>
      </c>
      <c r="D1857" s="3">
        <v>2.35</v>
      </c>
      <c r="E1857" s="3">
        <f t="shared" si="45"/>
        <v>2.35</v>
      </c>
      <c r="F1857" s="2" t="s">
        <v>162</v>
      </c>
      <c r="G1857" t="s">
        <v>36</v>
      </c>
      <c r="H1857" t="s">
        <v>52</v>
      </c>
      <c r="I1857" s="2" t="str">
        <f>_xlfn.XLOOKUP(H1857,'Reference table'!$A$2:$A$87,'Reference table'!$B$2:$B$87)</f>
        <v>Grocery</v>
      </c>
      <c r="J1857" t="s">
        <v>24</v>
      </c>
    </row>
    <row r="1858" spans="1:10">
      <c r="A1858" s="8">
        <v>44990</v>
      </c>
      <c r="B1858" t="s">
        <v>1305</v>
      </c>
      <c r="C1858">
        <v>1</v>
      </c>
      <c r="D1858" s="3">
        <v>1.05</v>
      </c>
      <c r="E1858" s="3">
        <f t="shared" si="45"/>
        <v>1.05</v>
      </c>
      <c r="F1858" s="2" t="s">
        <v>162</v>
      </c>
      <c r="G1858" t="s">
        <v>36</v>
      </c>
      <c r="H1858" t="s">
        <v>49</v>
      </c>
      <c r="I1858" s="2" t="str">
        <f>_xlfn.XLOOKUP(H1858,'Reference table'!$A$2:$A$87,'Reference table'!$B$2:$B$87)</f>
        <v>Grocery</v>
      </c>
      <c r="J1858" t="s">
        <v>24</v>
      </c>
    </row>
    <row r="1859" spans="1:10">
      <c r="A1859" s="8">
        <v>44990</v>
      </c>
      <c r="B1859" t="s">
        <v>1286</v>
      </c>
      <c r="C1859">
        <v>2</v>
      </c>
      <c r="D1859" s="3">
        <v>311.81</v>
      </c>
      <c r="E1859" s="3">
        <f t="shared" si="45"/>
        <v>623.62</v>
      </c>
      <c r="F1859" s="2" t="s">
        <v>162</v>
      </c>
      <c r="G1859" t="s">
        <v>1105</v>
      </c>
      <c r="H1859" t="s">
        <v>666</v>
      </c>
      <c r="I1859" s="2" t="str">
        <f>_xlfn.XLOOKUP(H1859,'Reference table'!$A$2:$A$87,'Reference table'!$B$2:$B$87)</f>
        <v>Travel</v>
      </c>
      <c r="J1859" t="s">
        <v>24</v>
      </c>
    </row>
    <row r="1860" spans="1:10">
      <c r="A1860" s="8">
        <v>44991</v>
      </c>
      <c r="B1860" t="s">
        <v>23</v>
      </c>
      <c r="C1860">
        <v>1</v>
      </c>
      <c r="D1860" s="3">
        <v>1.75</v>
      </c>
      <c r="E1860" s="3">
        <f t="shared" si="45"/>
        <v>1.75</v>
      </c>
      <c r="F1860" s="2" t="s">
        <v>285</v>
      </c>
      <c r="G1860" t="s">
        <v>522</v>
      </c>
      <c r="H1860" t="s">
        <v>23</v>
      </c>
      <c r="I1860" s="2" t="str">
        <f>_xlfn.XLOOKUP(H1860,'Reference table'!$A$2:$A$87,'Reference table'!$B$2:$B$87)</f>
        <v>Transportation</v>
      </c>
      <c r="J1860" t="s">
        <v>24</v>
      </c>
    </row>
    <row r="1861" spans="1:10">
      <c r="A1861" s="8">
        <v>44991</v>
      </c>
      <c r="B1861" t="s">
        <v>1062</v>
      </c>
      <c r="C1861">
        <v>2</v>
      </c>
      <c r="D1861" s="3">
        <v>1.9</v>
      </c>
      <c r="E1861" s="3">
        <f t="shared" si="45"/>
        <v>3.8</v>
      </c>
      <c r="F1861" s="2" t="s">
        <v>285</v>
      </c>
      <c r="G1861" t="s">
        <v>522</v>
      </c>
      <c r="H1861" t="s">
        <v>1062</v>
      </c>
      <c r="I1861" s="2" t="str">
        <f>_xlfn.XLOOKUP(H1861,'Reference table'!$A$2:$A$87,'Reference table'!$B$2:$B$87)</f>
        <v>Transportation</v>
      </c>
      <c r="J1861" t="s">
        <v>24</v>
      </c>
    </row>
    <row r="1862" spans="1:10">
      <c r="A1862" s="8">
        <v>44991</v>
      </c>
      <c r="B1862" t="s">
        <v>23</v>
      </c>
      <c r="C1862">
        <v>1</v>
      </c>
      <c r="D1862" s="3">
        <v>1.65</v>
      </c>
      <c r="E1862" s="3">
        <f t="shared" si="45"/>
        <v>1.65</v>
      </c>
      <c r="F1862" s="2" t="s">
        <v>285</v>
      </c>
      <c r="G1862" t="s">
        <v>522</v>
      </c>
      <c r="H1862" t="s">
        <v>23</v>
      </c>
      <c r="I1862" s="2" t="str">
        <f>_xlfn.XLOOKUP(H1862,'Reference table'!$A$2:$A$87,'Reference table'!$B$2:$B$87)</f>
        <v>Transportation</v>
      </c>
      <c r="J1862" t="s">
        <v>24</v>
      </c>
    </row>
    <row r="1863" spans="1:10">
      <c r="A1863" s="8">
        <v>44991</v>
      </c>
      <c r="B1863" t="s">
        <v>23</v>
      </c>
      <c r="C1863">
        <v>1</v>
      </c>
      <c r="D1863" s="3">
        <v>1.75</v>
      </c>
      <c r="E1863" s="3">
        <f t="shared" si="45"/>
        <v>1.75</v>
      </c>
      <c r="F1863" s="2" t="s">
        <v>285</v>
      </c>
      <c r="G1863" t="s">
        <v>522</v>
      </c>
      <c r="H1863" t="s">
        <v>23</v>
      </c>
      <c r="I1863" s="2" t="str">
        <f>_xlfn.XLOOKUP(H1863,'Reference table'!$A$2:$A$87,'Reference table'!$B$2:$B$87)</f>
        <v>Transportation</v>
      </c>
      <c r="J1863" t="s">
        <v>25</v>
      </c>
    </row>
    <row r="1864" spans="1:10">
      <c r="A1864" s="8">
        <v>44991</v>
      </c>
      <c r="B1864" t="s">
        <v>67</v>
      </c>
      <c r="C1864">
        <v>1</v>
      </c>
      <c r="D1864" s="3">
        <v>2.8</v>
      </c>
      <c r="E1864" s="3">
        <f t="shared" si="45"/>
        <v>2.8</v>
      </c>
      <c r="F1864" s="2" t="s">
        <v>285</v>
      </c>
      <c r="G1864" t="s">
        <v>522</v>
      </c>
      <c r="H1864" t="s">
        <v>67</v>
      </c>
      <c r="I1864" s="2" t="str">
        <f>_xlfn.XLOOKUP(H1864,'Reference table'!$A$2:$A$87,'Reference table'!$B$2:$B$87)</f>
        <v>Transportation</v>
      </c>
      <c r="J1864" t="s">
        <v>25</v>
      </c>
    </row>
    <row r="1865" spans="1:10">
      <c r="A1865" s="8">
        <v>44991</v>
      </c>
      <c r="B1865" t="s">
        <v>67</v>
      </c>
      <c r="C1865">
        <v>1</v>
      </c>
      <c r="D1865" s="3">
        <v>5.0999999999999996</v>
      </c>
      <c r="E1865" s="3">
        <f t="shared" si="45"/>
        <v>5.0999999999999996</v>
      </c>
      <c r="F1865" s="2" t="s">
        <v>285</v>
      </c>
      <c r="G1865" t="s">
        <v>522</v>
      </c>
      <c r="H1865" t="s">
        <v>67</v>
      </c>
      <c r="I1865" s="2" t="str">
        <f>_xlfn.XLOOKUP(H1865,'Reference table'!$A$2:$A$87,'Reference table'!$B$2:$B$87)</f>
        <v>Transportation</v>
      </c>
      <c r="J1865" t="s">
        <v>25</v>
      </c>
    </row>
    <row r="1866" spans="1:10">
      <c r="A1866" s="8">
        <v>44991</v>
      </c>
      <c r="B1866" t="s">
        <v>1282</v>
      </c>
      <c r="C1866">
        <v>1</v>
      </c>
      <c r="D1866" s="3">
        <v>1</v>
      </c>
      <c r="E1866" s="3">
        <f t="shared" si="45"/>
        <v>1</v>
      </c>
      <c r="F1866" s="2" t="s">
        <v>162</v>
      </c>
      <c r="G1866" t="s">
        <v>844</v>
      </c>
      <c r="H1866" t="s">
        <v>46</v>
      </c>
      <c r="I1866" s="2" t="str">
        <f>_xlfn.XLOOKUP(H1866,'Reference table'!$A$2:$A$87,'Reference table'!$B$2:$B$87)</f>
        <v>Grocery</v>
      </c>
      <c r="J1866" t="s">
        <v>24</v>
      </c>
    </row>
    <row r="1867" spans="1:10">
      <c r="A1867" s="8">
        <v>44991</v>
      </c>
      <c r="B1867" t="s">
        <v>28</v>
      </c>
      <c r="C1867">
        <v>1</v>
      </c>
      <c r="D1867" s="3">
        <v>2.1800000000000002</v>
      </c>
      <c r="E1867" s="3">
        <f t="shared" si="45"/>
        <v>2.1800000000000002</v>
      </c>
      <c r="F1867" s="2" t="s">
        <v>162</v>
      </c>
      <c r="G1867" t="s">
        <v>321</v>
      </c>
      <c r="H1867" t="s">
        <v>50</v>
      </c>
      <c r="I1867" s="2" t="str">
        <f>_xlfn.XLOOKUP(H1867,'Reference table'!$A$2:$A$87,'Reference table'!$B$2:$B$87)</f>
        <v>Grocery</v>
      </c>
      <c r="J1867" t="s">
        <v>24</v>
      </c>
    </row>
    <row r="1868" spans="1:10">
      <c r="A1868" s="8">
        <v>44991</v>
      </c>
      <c r="B1868" t="s">
        <v>924</v>
      </c>
      <c r="C1868">
        <v>1</v>
      </c>
      <c r="D1868" s="3">
        <v>1.75</v>
      </c>
      <c r="E1868" s="3">
        <f t="shared" si="45"/>
        <v>1.75</v>
      </c>
      <c r="F1868" s="2" t="s">
        <v>162</v>
      </c>
      <c r="G1868" t="s">
        <v>933</v>
      </c>
      <c r="H1868" t="s">
        <v>936</v>
      </c>
      <c r="I1868" s="2" t="str">
        <f>_xlfn.XLOOKUP(H1868,'Reference table'!$A$2:$A$87,'Reference table'!$B$2:$B$87)</f>
        <v>Dinning</v>
      </c>
      <c r="J1868" t="s">
        <v>25</v>
      </c>
    </row>
    <row r="1869" spans="1:10">
      <c r="A1869" s="8">
        <v>44992</v>
      </c>
      <c r="B1869" t="s">
        <v>23</v>
      </c>
      <c r="C1869">
        <v>1</v>
      </c>
      <c r="D1869" s="3">
        <v>1.75</v>
      </c>
      <c r="E1869" s="3">
        <f t="shared" si="45"/>
        <v>1.75</v>
      </c>
      <c r="F1869" s="2" t="s">
        <v>285</v>
      </c>
      <c r="G1869" t="s">
        <v>522</v>
      </c>
      <c r="H1869" t="s">
        <v>23</v>
      </c>
      <c r="I1869" s="2" t="str">
        <f>_xlfn.XLOOKUP(H1869,'Reference table'!$A$2:$A$87,'Reference table'!$B$2:$B$87)</f>
        <v>Transportation</v>
      </c>
      <c r="J1869" t="s">
        <v>24</v>
      </c>
    </row>
    <row r="1870" spans="1:10">
      <c r="A1870" s="8">
        <v>44992</v>
      </c>
      <c r="B1870" t="s">
        <v>1062</v>
      </c>
      <c r="C1870">
        <v>1</v>
      </c>
      <c r="D1870" s="3">
        <v>1.9</v>
      </c>
      <c r="E1870" s="3">
        <f t="shared" si="45"/>
        <v>1.9</v>
      </c>
      <c r="F1870" s="2" t="s">
        <v>285</v>
      </c>
      <c r="G1870" t="s">
        <v>522</v>
      </c>
      <c r="H1870" t="s">
        <v>1062</v>
      </c>
      <c r="I1870" s="2" t="str">
        <f>_xlfn.XLOOKUP(H1870,'Reference table'!$A$2:$A$87,'Reference table'!$B$2:$B$87)</f>
        <v>Transportation</v>
      </c>
      <c r="J1870" t="s">
        <v>24</v>
      </c>
    </row>
    <row r="1871" spans="1:10">
      <c r="A1871" s="8">
        <v>44992</v>
      </c>
      <c r="B1871" t="s">
        <v>1062</v>
      </c>
      <c r="C1871">
        <v>1</v>
      </c>
      <c r="D1871" s="3">
        <v>1.1499999999999999</v>
      </c>
      <c r="E1871" s="3">
        <f t="shared" si="45"/>
        <v>1.1499999999999999</v>
      </c>
      <c r="F1871" s="2" t="s">
        <v>285</v>
      </c>
      <c r="G1871" t="s">
        <v>522</v>
      </c>
      <c r="H1871" t="s">
        <v>1062</v>
      </c>
      <c r="I1871" s="2" t="str">
        <f>_xlfn.XLOOKUP(H1871,'Reference table'!$A$2:$A$87,'Reference table'!$B$2:$B$87)</f>
        <v>Transportation</v>
      </c>
      <c r="J1871" t="s">
        <v>24</v>
      </c>
    </row>
    <row r="1872" spans="1:10">
      <c r="A1872" s="8">
        <v>44992</v>
      </c>
      <c r="B1872" t="s">
        <v>67</v>
      </c>
      <c r="C1872">
        <v>1</v>
      </c>
      <c r="D1872" s="3">
        <v>1.35</v>
      </c>
      <c r="E1872" s="3">
        <f t="shared" si="45"/>
        <v>1.35</v>
      </c>
      <c r="F1872" s="2" t="s">
        <v>285</v>
      </c>
      <c r="G1872" t="s">
        <v>522</v>
      </c>
      <c r="H1872" t="s">
        <v>67</v>
      </c>
      <c r="I1872" s="2" t="str">
        <f>_xlfn.XLOOKUP(H1872,'Reference table'!$A$2:$A$87,'Reference table'!$B$2:$B$87)</f>
        <v>Transportation</v>
      </c>
      <c r="J1872" t="s">
        <v>24</v>
      </c>
    </row>
    <row r="1873" spans="1:10">
      <c r="A1873" s="8">
        <v>44992</v>
      </c>
      <c r="B1873" t="s">
        <v>924</v>
      </c>
      <c r="C1873">
        <v>1</v>
      </c>
      <c r="D1873" s="3">
        <v>12.7</v>
      </c>
      <c r="E1873" s="3">
        <f t="shared" si="45"/>
        <v>12.7</v>
      </c>
      <c r="F1873" s="2" t="s">
        <v>162</v>
      </c>
      <c r="G1873" t="s">
        <v>803</v>
      </c>
      <c r="H1873" t="s">
        <v>936</v>
      </c>
      <c r="I1873" s="2" t="str">
        <f>_xlfn.XLOOKUP(H1873,'Reference table'!$A$2:$A$87,'Reference table'!$B$2:$B$87)</f>
        <v>Dinning</v>
      </c>
      <c r="J1873" t="s">
        <v>24</v>
      </c>
    </row>
    <row r="1874" spans="1:10">
      <c r="A1874" s="8">
        <v>44992</v>
      </c>
      <c r="B1874" t="s">
        <v>520</v>
      </c>
      <c r="C1874">
        <v>1</v>
      </c>
      <c r="D1874" s="3">
        <v>2.59</v>
      </c>
      <c r="E1874" s="3">
        <f t="shared" si="45"/>
        <v>2.59</v>
      </c>
      <c r="F1874" s="2" t="s">
        <v>162</v>
      </c>
      <c r="G1874" t="s">
        <v>705</v>
      </c>
      <c r="H1874" t="s">
        <v>216</v>
      </c>
      <c r="I1874" s="2" t="str">
        <f>_xlfn.XLOOKUP(H1874,'Reference table'!$A$2:$A$87,'Reference table'!$B$2:$B$87)</f>
        <v>Grocery</v>
      </c>
      <c r="J1874" t="s">
        <v>25</v>
      </c>
    </row>
    <row r="1875" spans="1:10">
      <c r="A1875" s="8">
        <v>44996</v>
      </c>
      <c r="B1875" t="s">
        <v>1287</v>
      </c>
      <c r="C1875">
        <v>2</v>
      </c>
      <c r="D1875" s="3">
        <v>210</v>
      </c>
      <c r="E1875" s="3">
        <f t="shared" si="45"/>
        <v>420</v>
      </c>
      <c r="F1875" s="2" t="s">
        <v>162</v>
      </c>
      <c r="G1875" t="s">
        <v>1105</v>
      </c>
      <c r="H1875" t="s">
        <v>666</v>
      </c>
      <c r="I1875" s="2" t="str">
        <f>_xlfn.XLOOKUP(H1875,'Reference table'!$A$2:$A$87,'Reference table'!$B$2:$B$87)</f>
        <v>Travel</v>
      </c>
      <c r="J1875" t="s">
        <v>24</v>
      </c>
    </row>
    <row r="1876" spans="1:10">
      <c r="A1876" s="8">
        <v>44997</v>
      </c>
      <c r="B1876" t="s">
        <v>1465</v>
      </c>
      <c r="C1876">
        <v>1</v>
      </c>
      <c r="D1876" s="3">
        <v>2.4900000000000002</v>
      </c>
      <c r="E1876" s="3">
        <f t="shared" si="45"/>
        <v>2.4900000000000002</v>
      </c>
      <c r="F1876" s="2" t="s">
        <v>162</v>
      </c>
      <c r="G1876" t="s">
        <v>865</v>
      </c>
      <c r="H1876" t="s">
        <v>1272</v>
      </c>
      <c r="I1876" s="2" t="str">
        <f>_xlfn.XLOOKUP(H1876,'Reference table'!$A$2:$A$87,'Reference table'!$B$2:$B$87)</f>
        <v>Subscription</v>
      </c>
      <c r="J1876" t="s">
        <v>25</v>
      </c>
    </row>
    <row r="1877" spans="1:10">
      <c r="A1877" s="8">
        <v>45000</v>
      </c>
      <c r="B1877" t="s">
        <v>119</v>
      </c>
      <c r="C1877">
        <v>1</v>
      </c>
      <c r="D1877" s="3">
        <v>56.95</v>
      </c>
      <c r="E1877" s="3">
        <f t="shared" si="45"/>
        <v>56.95</v>
      </c>
      <c r="F1877" s="2" t="s">
        <v>162</v>
      </c>
      <c r="G1877" t="s">
        <v>119</v>
      </c>
      <c r="H1877" t="s">
        <v>119</v>
      </c>
      <c r="I1877" s="2" t="str">
        <f>_xlfn.XLOOKUP(H1877,'Reference table'!$A$2:$A$87,'Reference table'!$B$2:$B$87)</f>
        <v>Transportation</v>
      </c>
      <c r="J1877" t="s">
        <v>25</v>
      </c>
    </row>
    <row r="1878" spans="1:10">
      <c r="A1878" s="8">
        <v>45000</v>
      </c>
      <c r="B1878" t="s">
        <v>23</v>
      </c>
      <c r="C1878">
        <v>1</v>
      </c>
      <c r="D1878" s="3">
        <v>1.75</v>
      </c>
      <c r="E1878" s="3">
        <f t="shared" si="45"/>
        <v>1.75</v>
      </c>
      <c r="F1878" s="2" t="s">
        <v>285</v>
      </c>
      <c r="G1878" t="s">
        <v>522</v>
      </c>
      <c r="H1878" t="s">
        <v>23</v>
      </c>
      <c r="I1878" s="2" t="str">
        <f>_xlfn.XLOOKUP(H1878,'Reference table'!$A$2:$A$87,'Reference table'!$B$2:$B$87)</f>
        <v>Transportation</v>
      </c>
      <c r="J1878" t="s">
        <v>24</v>
      </c>
    </row>
    <row r="1879" spans="1:10">
      <c r="A1879" s="8">
        <v>45000</v>
      </c>
      <c r="B1879" t="s">
        <v>1062</v>
      </c>
      <c r="C1879">
        <v>1</v>
      </c>
      <c r="D1879" s="3">
        <v>1.1499999999999999</v>
      </c>
      <c r="E1879" s="3">
        <f t="shared" si="45"/>
        <v>1.1499999999999999</v>
      </c>
      <c r="F1879" s="2" t="s">
        <v>285</v>
      </c>
      <c r="G1879" t="s">
        <v>522</v>
      </c>
      <c r="H1879" t="s">
        <v>1062</v>
      </c>
      <c r="I1879" s="2" t="str">
        <f>_xlfn.XLOOKUP(H1879,'Reference table'!$A$2:$A$87,'Reference table'!$B$2:$B$87)</f>
        <v>Transportation</v>
      </c>
      <c r="J1879" t="s">
        <v>24</v>
      </c>
    </row>
    <row r="1880" spans="1:10">
      <c r="A1880" s="8">
        <v>45000</v>
      </c>
      <c r="B1880" t="s">
        <v>1062</v>
      </c>
      <c r="C1880">
        <v>1</v>
      </c>
      <c r="D1880" s="3">
        <v>1.9</v>
      </c>
      <c r="E1880" s="3">
        <f t="shared" si="45"/>
        <v>1.9</v>
      </c>
      <c r="F1880" s="2" t="s">
        <v>285</v>
      </c>
      <c r="G1880" t="s">
        <v>522</v>
      </c>
      <c r="H1880" t="s">
        <v>1062</v>
      </c>
      <c r="I1880" s="2" t="str">
        <f>_xlfn.XLOOKUP(H1880,'Reference table'!$A$2:$A$87,'Reference table'!$B$2:$B$87)</f>
        <v>Transportation</v>
      </c>
      <c r="J1880" t="s">
        <v>24</v>
      </c>
    </row>
    <row r="1881" spans="1:10">
      <c r="A1881" s="8">
        <v>45000</v>
      </c>
      <c r="B1881" t="s">
        <v>1062</v>
      </c>
      <c r="C1881">
        <v>1</v>
      </c>
      <c r="D1881" s="3">
        <v>0.5</v>
      </c>
      <c r="E1881" s="3">
        <f t="shared" si="45"/>
        <v>0.5</v>
      </c>
      <c r="F1881" s="2" t="s">
        <v>285</v>
      </c>
      <c r="G1881" t="s">
        <v>522</v>
      </c>
      <c r="H1881" t="s">
        <v>1062</v>
      </c>
      <c r="I1881" s="2" t="str">
        <f>_xlfn.XLOOKUP(H1881,'Reference table'!$A$2:$A$87,'Reference table'!$B$2:$B$87)</f>
        <v>Transportation</v>
      </c>
      <c r="J1881" t="s">
        <v>24</v>
      </c>
    </row>
    <row r="1882" spans="1:10">
      <c r="A1882" s="8">
        <v>45000</v>
      </c>
      <c r="B1882" t="s">
        <v>1283</v>
      </c>
      <c r="C1882">
        <v>1</v>
      </c>
      <c r="D1882" s="3">
        <v>3.45</v>
      </c>
      <c r="E1882" s="3">
        <f t="shared" si="45"/>
        <v>3.45</v>
      </c>
      <c r="F1882" s="2" t="s">
        <v>162</v>
      </c>
      <c r="G1882" t="s">
        <v>844</v>
      </c>
      <c r="H1882" t="s">
        <v>790</v>
      </c>
      <c r="I1882" s="2" t="str">
        <f>_xlfn.XLOOKUP(H1882,'Reference table'!$A$2:$A$87,'Reference table'!$B$2:$B$87)</f>
        <v>Grocery</v>
      </c>
      <c r="J1882" t="s">
        <v>24</v>
      </c>
    </row>
    <row r="1883" spans="1:10">
      <c r="A1883" s="8">
        <v>45001</v>
      </c>
      <c r="B1883" t="s">
        <v>340</v>
      </c>
      <c r="C1883">
        <v>1</v>
      </c>
      <c r="D1883" s="3">
        <v>35</v>
      </c>
      <c r="E1883" s="3">
        <f t="shared" si="45"/>
        <v>35</v>
      </c>
      <c r="F1883" s="2" t="s">
        <v>162</v>
      </c>
      <c r="G1883" t="s">
        <v>1203</v>
      </c>
      <c r="H1883" t="s">
        <v>340</v>
      </c>
      <c r="I1883" s="2" t="str">
        <f>_xlfn.XLOOKUP(H1883,'Reference table'!$A$2:$A$87,'Reference table'!$B$2:$B$87)</f>
        <v>Utility</v>
      </c>
      <c r="J1883" t="s">
        <v>25</v>
      </c>
    </row>
    <row r="1884" spans="1:10">
      <c r="A1884" s="8">
        <v>45001</v>
      </c>
      <c r="B1884" t="s">
        <v>23</v>
      </c>
      <c r="C1884">
        <v>1</v>
      </c>
      <c r="D1884" s="3">
        <v>1.75</v>
      </c>
      <c r="E1884" s="3">
        <f t="shared" si="45"/>
        <v>1.75</v>
      </c>
      <c r="F1884" s="2" t="s">
        <v>285</v>
      </c>
      <c r="G1884" t="s">
        <v>522</v>
      </c>
      <c r="H1884" t="s">
        <v>23</v>
      </c>
      <c r="I1884" s="2" t="str">
        <f>_xlfn.XLOOKUP(H1884,'Reference table'!$A$2:$A$87,'Reference table'!$B$2:$B$87)</f>
        <v>Transportation</v>
      </c>
      <c r="J1884" t="s">
        <v>24</v>
      </c>
    </row>
    <row r="1885" spans="1:10">
      <c r="A1885" s="8">
        <v>45001</v>
      </c>
      <c r="B1885" t="s">
        <v>1062</v>
      </c>
      <c r="C1885">
        <v>2</v>
      </c>
      <c r="D1885" s="3">
        <v>1.9</v>
      </c>
      <c r="E1885" s="3">
        <f t="shared" si="45"/>
        <v>3.8</v>
      </c>
      <c r="F1885" s="2" t="s">
        <v>285</v>
      </c>
      <c r="G1885" t="s">
        <v>522</v>
      </c>
      <c r="H1885" t="s">
        <v>1062</v>
      </c>
      <c r="I1885" s="2" t="str">
        <f>_xlfn.XLOOKUP(H1885,'Reference table'!$A$2:$A$87,'Reference table'!$B$2:$B$87)</f>
        <v>Transportation</v>
      </c>
      <c r="J1885" t="s">
        <v>24</v>
      </c>
    </row>
    <row r="1886" spans="1:10">
      <c r="A1886" s="8">
        <v>45001</v>
      </c>
      <c r="B1886" t="s">
        <v>23</v>
      </c>
      <c r="C1886">
        <v>1</v>
      </c>
      <c r="D1886" s="3">
        <v>1.65</v>
      </c>
      <c r="E1886" s="3">
        <f t="shared" si="45"/>
        <v>1.65</v>
      </c>
      <c r="F1886" s="2" t="s">
        <v>285</v>
      </c>
      <c r="G1886" t="s">
        <v>522</v>
      </c>
      <c r="H1886" t="s">
        <v>23</v>
      </c>
      <c r="I1886" s="2" t="str">
        <f>_xlfn.XLOOKUP(H1886,'Reference table'!$A$2:$A$87,'Reference table'!$B$2:$B$87)</f>
        <v>Transportation</v>
      </c>
      <c r="J1886" t="s">
        <v>24</v>
      </c>
    </row>
    <row r="1887" spans="1:10">
      <c r="A1887" s="8">
        <v>45001</v>
      </c>
      <c r="B1887" t="s">
        <v>1284</v>
      </c>
      <c r="C1887">
        <v>1</v>
      </c>
      <c r="D1887" s="3">
        <v>3.45</v>
      </c>
      <c r="E1887" s="3">
        <f t="shared" si="45"/>
        <v>3.45</v>
      </c>
      <c r="F1887" s="2" t="s">
        <v>162</v>
      </c>
      <c r="G1887" t="s">
        <v>844</v>
      </c>
      <c r="H1887" t="s">
        <v>790</v>
      </c>
      <c r="I1887" s="2" t="str">
        <f>_xlfn.XLOOKUP(H1887,'Reference table'!$A$2:$A$87,'Reference table'!$B$2:$B$87)</f>
        <v>Grocery</v>
      </c>
      <c r="J1887" t="s">
        <v>24</v>
      </c>
    </row>
    <row r="1888" spans="1:10">
      <c r="A1888" s="8">
        <v>45001</v>
      </c>
      <c r="B1888" t="s">
        <v>930</v>
      </c>
      <c r="C1888">
        <v>2</v>
      </c>
      <c r="D1888" s="3">
        <v>1</v>
      </c>
      <c r="E1888" s="3">
        <f t="shared" si="45"/>
        <v>2</v>
      </c>
      <c r="F1888" s="2" t="s">
        <v>162</v>
      </c>
      <c r="G1888" t="s">
        <v>185</v>
      </c>
      <c r="H1888" t="s">
        <v>281</v>
      </c>
      <c r="I1888" s="2" t="str">
        <f>_xlfn.XLOOKUP(H1888,'Reference table'!$A$2:$A$87,'Reference table'!$B$2:$B$87)</f>
        <v>Personal Care</v>
      </c>
      <c r="J1888" t="s">
        <v>25</v>
      </c>
    </row>
    <row r="1889" spans="1:10">
      <c r="A1889" s="8">
        <v>45001</v>
      </c>
      <c r="B1889" t="s">
        <v>886</v>
      </c>
      <c r="C1889">
        <v>1</v>
      </c>
      <c r="D1889" s="3">
        <v>1.6</v>
      </c>
      <c r="E1889" s="3">
        <f t="shared" si="45"/>
        <v>1.6</v>
      </c>
      <c r="F1889" s="2" t="s">
        <v>162</v>
      </c>
      <c r="G1889" t="s">
        <v>147</v>
      </c>
      <c r="H1889" t="s">
        <v>45</v>
      </c>
      <c r="I1889" s="2" t="str">
        <f>_xlfn.XLOOKUP(H1889,'Reference table'!$A$2:$A$87,'Reference table'!$B$2:$B$87)</f>
        <v>Grocery</v>
      </c>
      <c r="J1889" t="s">
        <v>25</v>
      </c>
    </row>
    <row r="1890" spans="1:10">
      <c r="A1890" s="8">
        <v>45001</v>
      </c>
      <c r="B1890" t="s">
        <v>1126</v>
      </c>
      <c r="C1890">
        <v>1</v>
      </c>
      <c r="D1890" s="3">
        <v>1.1499999999999999</v>
      </c>
      <c r="E1890" s="3">
        <f t="shared" si="45"/>
        <v>1.1499999999999999</v>
      </c>
      <c r="F1890" s="2" t="s">
        <v>162</v>
      </c>
      <c r="G1890" t="s">
        <v>147</v>
      </c>
      <c r="H1890" t="s">
        <v>45</v>
      </c>
      <c r="I1890" s="2" t="str">
        <f>_xlfn.XLOOKUP(H1890,'Reference table'!$A$2:$A$87,'Reference table'!$B$2:$B$87)</f>
        <v>Grocery</v>
      </c>
      <c r="J1890" t="s">
        <v>25</v>
      </c>
    </row>
    <row r="1891" spans="1:10">
      <c r="A1891" s="8">
        <v>45001</v>
      </c>
      <c r="B1891" t="s">
        <v>1031</v>
      </c>
      <c r="C1891">
        <v>1</v>
      </c>
      <c r="D1891" s="3">
        <v>0.95</v>
      </c>
      <c r="E1891" s="3">
        <f t="shared" si="45"/>
        <v>0.95</v>
      </c>
      <c r="F1891" s="2" t="s">
        <v>162</v>
      </c>
      <c r="G1891" t="s">
        <v>36</v>
      </c>
      <c r="H1891" t="s">
        <v>51</v>
      </c>
      <c r="I1891" s="2" t="str">
        <f>_xlfn.XLOOKUP(H1891,'Reference table'!$A$2:$A$87,'Reference table'!$B$2:$B$87)</f>
        <v>Grocery</v>
      </c>
      <c r="J1891" t="s">
        <v>25</v>
      </c>
    </row>
    <row r="1892" spans="1:10">
      <c r="A1892" s="8">
        <v>45001</v>
      </c>
      <c r="B1892" t="s">
        <v>1310</v>
      </c>
      <c r="C1892">
        <v>1</v>
      </c>
      <c r="D1892" s="3">
        <v>0.85</v>
      </c>
      <c r="E1892" s="3">
        <f t="shared" si="45"/>
        <v>0.85</v>
      </c>
      <c r="F1892" s="2" t="s">
        <v>162</v>
      </c>
      <c r="G1892" t="s">
        <v>36</v>
      </c>
      <c r="H1892" t="s">
        <v>216</v>
      </c>
      <c r="I1892" s="2" t="str">
        <f>_xlfn.XLOOKUP(H1892,'Reference table'!$A$2:$A$87,'Reference table'!$B$2:$B$87)</f>
        <v>Grocery</v>
      </c>
      <c r="J1892" t="s">
        <v>25</v>
      </c>
    </row>
    <row r="1893" spans="1:10">
      <c r="A1893" s="8">
        <v>45001</v>
      </c>
      <c r="B1893" t="s">
        <v>82</v>
      </c>
      <c r="C1893">
        <v>1</v>
      </c>
      <c r="D1893" s="3">
        <v>0.65</v>
      </c>
      <c r="E1893" s="3">
        <f t="shared" si="45"/>
        <v>0.65</v>
      </c>
      <c r="F1893" s="2" t="s">
        <v>162</v>
      </c>
      <c r="G1893" t="s">
        <v>36</v>
      </c>
      <c r="H1893" t="s">
        <v>51</v>
      </c>
      <c r="I1893" s="2" t="str">
        <f>_xlfn.XLOOKUP(H1893,'Reference table'!$A$2:$A$87,'Reference table'!$B$2:$B$87)</f>
        <v>Grocery</v>
      </c>
      <c r="J1893" t="s">
        <v>25</v>
      </c>
    </row>
    <row r="1894" spans="1:10">
      <c r="A1894" s="8">
        <v>45001</v>
      </c>
      <c r="B1894" t="s">
        <v>840</v>
      </c>
      <c r="C1894">
        <v>1</v>
      </c>
      <c r="D1894" s="3">
        <v>0.99</v>
      </c>
      <c r="E1894" s="3">
        <f t="shared" si="45"/>
        <v>0.99</v>
      </c>
      <c r="F1894" s="2" t="s">
        <v>162</v>
      </c>
      <c r="G1894" t="s">
        <v>36</v>
      </c>
      <c r="H1894" t="s">
        <v>51</v>
      </c>
      <c r="I1894" s="2" t="str">
        <f>_xlfn.XLOOKUP(H1894,'Reference table'!$A$2:$A$87,'Reference table'!$B$2:$B$87)</f>
        <v>Grocery</v>
      </c>
      <c r="J1894" t="s">
        <v>25</v>
      </c>
    </row>
    <row r="1895" spans="1:10">
      <c r="A1895" s="8">
        <v>45001</v>
      </c>
      <c r="B1895" t="s">
        <v>1035</v>
      </c>
      <c r="C1895">
        <v>1</v>
      </c>
      <c r="D1895" s="3">
        <v>0.6</v>
      </c>
      <c r="E1895" s="3">
        <f t="shared" si="45"/>
        <v>0.6</v>
      </c>
      <c r="F1895" s="2" t="s">
        <v>162</v>
      </c>
      <c r="G1895" t="s">
        <v>36</v>
      </c>
      <c r="H1895" t="s">
        <v>51</v>
      </c>
      <c r="I1895" s="2" t="str">
        <f>_xlfn.XLOOKUP(H1895,'Reference table'!$A$2:$A$87,'Reference table'!$B$2:$B$87)</f>
        <v>Grocery</v>
      </c>
      <c r="J1895" t="s">
        <v>25</v>
      </c>
    </row>
    <row r="1896" spans="1:10">
      <c r="A1896" s="8">
        <v>45001</v>
      </c>
      <c r="B1896" t="s">
        <v>1311</v>
      </c>
      <c r="C1896">
        <v>1</v>
      </c>
      <c r="D1896" s="3">
        <v>0.6</v>
      </c>
      <c r="E1896" s="3">
        <f t="shared" si="45"/>
        <v>0.6</v>
      </c>
      <c r="F1896" s="2" t="s">
        <v>162</v>
      </c>
      <c r="G1896" t="s">
        <v>36</v>
      </c>
      <c r="H1896" t="s">
        <v>51</v>
      </c>
      <c r="I1896" s="2" t="str">
        <f>_xlfn.XLOOKUP(H1896,'Reference table'!$A$2:$A$87,'Reference table'!$B$2:$B$87)</f>
        <v>Grocery</v>
      </c>
      <c r="J1896" t="s">
        <v>25</v>
      </c>
    </row>
    <row r="1897" spans="1:10">
      <c r="A1897" s="8">
        <v>45001</v>
      </c>
      <c r="B1897" t="s">
        <v>622</v>
      </c>
      <c r="C1897">
        <v>1</v>
      </c>
      <c r="D1897" s="3">
        <v>1.05</v>
      </c>
      <c r="E1897" s="3">
        <f t="shared" si="45"/>
        <v>1.05</v>
      </c>
      <c r="F1897" s="2" t="s">
        <v>162</v>
      </c>
      <c r="G1897" t="s">
        <v>36</v>
      </c>
      <c r="H1897" t="s">
        <v>45</v>
      </c>
      <c r="I1897" s="2" t="str">
        <f>_xlfn.XLOOKUP(H1897,'Reference table'!$A$2:$A$87,'Reference table'!$B$2:$B$87)</f>
        <v>Grocery</v>
      </c>
      <c r="J1897" t="s">
        <v>25</v>
      </c>
    </row>
    <row r="1898" spans="1:10">
      <c r="A1898" s="8">
        <v>45001</v>
      </c>
      <c r="B1898" t="s">
        <v>972</v>
      </c>
      <c r="C1898">
        <v>1</v>
      </c>
      <c r="D1898" s="3">
        <v>1.79</v>
      </c>
      <c r="E1898" s="3">
        <f t="shared" si="45"/>
        <v>1.79</v>
      </c>
      <c r="F1898" s="2" t="s">
        <v>162</v>
      </c>
      <c r="G1898" t="s">
        <v>36</v>
      </c>
      <c r="H1898" t="s">
        <v>53</v>
      </c>
      <c r="I1898" s="2" t="str">
        <f>_xlfn.XLOOKUP(H1898,'Reference table'!$A$2:$A$87,'Reference table'!$B$2:$B$87)</f>
        <v>Grocery</v>
      </c>
      <c r="J1898" t="s">
        <v>25</v>
      </c>
    </row>
    <row r="1899" spans="1:10">
      <c r="A1899" s="8">
        <v>45001</v>
      </c>
      <c r="B1899" t="s">
        <v>1318</v>
      </c>
      <c r="C1899">
        <v>1</v>
      </c>
      <c r="D1899" s="3">
        <v>3.79</v>
      </c>
      <c r="E1899" s="3">
        <f t="shared" si="45"/>
        <v>3.79</v>
      </c>
      <c r="F1899" s="2" t="s">
        <v>162</v>
      </c>
      <c r="G1899" t="s">
        <v>36</v>
      </c>
      <c r="H1899" t="s">
        <v>52</v>
      </c>
      <c r="I1899" s="2" t="str">
        <f>_xlfn.XLOOKUP(H1899,'Reference table'!$A$2:$A$87,'Reference table'!$B$2:$B$87)</f>
        <v>Grocery</v>
      </c>
      <c r="J1899" t="s">
        <v>25</v>
      </c>
    </row>
    <row r="1900" spans="1:10">
      <c r="A1900" s="8">
        <v>45001</v>
      </c>
      <c r="B1900" t="s">
        <v>1312</v>
      </c>
      <c r="C1900">
        <v>1</v>
      </c>
      <c r="D1900" s="3">
        <v>0.69</v>
      </c>
      <c r="E1900" s="3">
        <f t="shared" si="45"/>
        <v>0.69</v>
      </c>
      <c r="F1900" s="2" t="s">
        <v>162</v>
      </c>
      <c r="G1900" t="s">
        <v>36</v>
      </c>
      <c r="H1900" t="s">
        <v>51</v>
      </c>
      <c r="I1900" s="2" t="str">
        <f>_xlfn.XLOOKUP(H1900,'Reference table'!$A$2:$A$87,'Reference table'!$B$2:$B$87)</f>
        <v>Grocery</v>
      </c>
      <c r="J1900" t="s">
        <v>25</v>
      </c>
    </row>
    <row r="1901" spans="1:10">
      <c r="A1901" s="8">
        <v>45001</v>
      </c>
      <c r="B1901" t="s">
        <v>606</v>
      </c>
      <c r="C1901">
        <v>1</v>
      </c>
      <c r="D1901" s="3">
        <v>0.89</v>
      </c>
      <c r="E1901" s="3">
        <f t="shared" si="45"/>
        <v>0.89</v>
      </c>
      <c r="F1901" s="2" t="s">
        <v>162</v>
      </c>
      <c r="G1901" t="s">
        <v>36</v>
      </c>
      <c r="H1901" t="s">
        <v>49</v>
      </c>
      <c r="I1901" s="2" t="str">
        <f>_xlfn.XLOOKUP(H1901,'Reference table'!$A$2:$A$87,'Reference table'!$B$2:$B$87)</f>
        <v>Grocery</v>
      </c>
      <c r="J1901" t="s">
        <v>25</v>
      </c>
    </row>
    <row r="1902" spans="1:10">
      <c r="A1902" s="8">
        <v>45001</v>
      </c>
      <c r="B1902" t="s">
        <v>86</v>
      </c>
      <c r="C1902">
        <v>1</v>
      </c>
      <c r="D1902" s="3">
        <v>0.55000000000000004</v>
      </c>
      <c r="E1902" s="3">
        <f t="shared" si="45"/>
        <v>0.55000000000000004</v>
      </c>
      <c r="F1902" s="2" t="s">
        <v>162</v>
      </c>
      <c r="G1902" t="s">
        <v>36</v>
      </c>
      <c r="H1902" t="s">
        <v>53</v>
      </c>
      <c r="I1902" s="2" t="str">
        <f>_xlfn.XLOOKUP(H1902,'Reference table'!$A$2:$A$87,'Reference table'!$B$2:$B$87)</f>
        <v>Grocery</v>
      </c>
      <c r="J1902" t="s">
        <v>25</v>
      </c>
    </row>
    <row r="1903" spans="1:10">
      <c r="A1903" s="8">
        <v>45002</v>
      </c>
      <c r="B1903" t="s">
        <v>23</v>
      </c>
      <c r="C1903">
        <v>1</v>
      </c>
      <c r="D1903" s="3">
        <v>1.75</v>
      </c>
      <c r="E1903" s="3">
        <f t="shared" si="45"/>
        <v>1.75</v>
      </c>
      <c r="F1903" s="2" t="s">
        <v>285</v>
      </c>
      <c r="G1903" t="s">
        <v>522</v>
      </c>
      <c r="H1903" t="s">
        <v>23</v>
      </c>
      <c r="I1903" s="2" t="str">
        <f>_xlfn.XLOOKUP(H1903,'Reference table'!$A$2:$A$87,'Reference table'!$B$2:$B$87)</f>
        <v>Transportation</v>
      </c>
      <c r="J1903" t="s">
        <v>24</v>
      </c>
    </row>
    <row r="1904" spans="1:10">
      <c r="A1904" s="8">
        <v>45002</v>
      </c>
      <c r="B1904" t="s">
        <v>1062</v>
      </c>
      <c r="C1904">
        <v>2</v>
      </c>
      <c r="D1904" s="3">
        <v>1.9</v>
      </c>
      <c r="E1904" s="3">
        <f t="shared" si="45"/>
        <v>3.8</v>
      </c>
      <c r="F1904" s="2" t="s">
        <v>285</v>
      </c>
      <c r="G1904" t="s">
        <v>522</v>
      </c>
      <c r="H1904" t="s">
        <v>1062</v>
      </c>
      <c r="I1904" s="2" t="str">
        <f>_xlfn.XLOOKUP(H1904,'Reference table'!$A$2:$A$87,'Reference table'!$B$2:$B$87)</f>
        <v>Transportation</v>
      </c>
      <c r="J1904" t="s">
        <v>24</v>
      </c>
    </row>
    <row r="1905" spans="1:10">
      <c r="A1905" s="8">
        <v>45002</v>
      </c>
      <c r="B1905" t="s">
        <v>23</v>
      </c>
      <c r="C1905">
        <v>1</v>
      </c>
      <c r="D1905" s="3">
        <v>1.65</v>
      </c>
      <c r="E1905" s="3">
        <f t="shared" si="45"/>
        <v>1.65</v>
      </c>
      <c r="F1905" s="2" t="s">
        <v>285</v>
      </c>
      <c r="G1905" t="s">
        <v>522</v>
      </c>
      <c r="H1905" t="s">
        <v>23</v>
      </c>
      <c r="I1905" s="2" t="str">
        <f>_xlfn.XLOOKUP(H1905,'Reference table'!$A$2:$A$87,'Reference table'!$B$2:$B$87)</f>
        <v>Transportation</v>
      </c>
      <c r="J1905" t="s">
        <v>24</v>
      </c>
    </row>
    <row r="1906" spans="1:10">
      <c r="A1906" s="8">
        <v>45002</v>
      </c>
      <c r="B1906" t="s">
        <v>1285</v>
      </c>
      <c r="C1906">
        <v>1</v>
      </c>
      <c r="D1906" s="3">
        <v>3.45</v>
      </c>
      <c r="E1906" s="3">
        <f t="shared" si="45"/>
        <v>3.45</v>
      </c>
      <c r="F1906" s="2" t="s">
        <v>162</v>
      </c>
      <c r="G1906" t="s">
        <v>844</v>
      </c>
      <c r="H1906" t="s">
        <v>790</v>
      </c>
      <c r="I1906" s="2" t="str">
        <f>_xlfn.XLOOKUP(H1906,'Reference table'!$A$2:$A$87,'Reference table'!$B$2:$B$87)</f>
        <v>Grocery</v>
      </c>
      <c r="J1906" t="s">
        <v>24</v>
      </c>
    </row>
    <row r="1907" spans="1:10">
      <c r="A1907" s="8">
        <v>45002</v>
      </c>
      <c r="B1907" t="s">
        <v>783</v>
      </c>
      <c r="C1907">
        <v>1</v>
      </c>
      <c r="D1907" s="3">
        <v>1.4</v>
      </c>
      <c r="E1907" s="3">
        <f t="shared" si="45"/>
        <v>1.4</v>
      </c>
      <c r="F1907" s="2" t="s">
        <v>162</v>
      </c>
      <c r="G1907" t="s">
        <v>36</v>
      </c>
      <c r="H1907" t="s">
        <v>45</v>
      </c>
      <c r="I1907" s="2" t="str">
        <f>_xlfn.XLOOKUP(H1907,'Reference table'!$A$2:$A$87,'Reference table'!$B$2:$B$87)</f>
        <v>Grocery</v>
      </c>
      <c r="J1907" t="s">
        <v>25</v>
      </c>
    </row>
    <row r="1908" spans="1:10">
      <c r="A1908" s="8">
        <v>45002</v>
      </c>
      <c r="B1908" t="s">
        <v>869</v>
      </c>
      <c r="C1908">
        <v>1</v>
      </c>
      <c r="D1908" s="3">
        <v>0.45</v>
      </c>
      <c r="E1908" s="3">
        <f t="shared" si="45"/>
        <v>0.45</v>
      </c>
      <c r="F1908" s="2" t="s">
        <v>162</v>
      </c>
      <c r="G1908" t="s">
        <v>36</v>
      </c>
      <c r="H1908" t="s">
        <v>115</v>
      </c>
      <c r="I1908" s="2" t="str">
        <f>_xlfn.XLOOKUP(H1908,'Reference table'!$A$2:$A$87,'Reference table'!$B$2:$B$87)</f>
        <v>Grocery</v>
      </c>
      <c r="J1908" t="s">
        <v>25</v>
      </c>
    </row>
    <row r="1909" spans="1:10">
      <c r="A1909" s="8">
        <v>45002</v>
      </c>
      <c r="B1909" t="s">
        <v>1023</v>
      </c>
      <c r="C1909">
        <v>1</v>
      </c>
      <c r="D1909" s="3">
        <v>2.99</v>
      </c>
      <c r="E1909" s="3">
        <f t="shared" ref="E1909:E1974" si="46">C1909*D1909</f>
        <v>2.99</v>
      </c>
      <c r="F1909" s="2" t="s">
        <v>162</v>
      </c>
      <c r="G1909" t="s">
        <v>36</v>
      </c>
      <c r="H1909" t="s">
        <v>52</v>
      </c>
      <c r="I1909" s="2" t="str">
        <f>_xlfn.XLOOKUP(H1909,'Reference table'!$A$2:$A$87,'Reference table'!$B$2:$B$87)</f>
        <v>Grocery</v>
      </c>
      <c r="J1909" t="s">
        <v>25</v>
      </c>
    </row>
    <row r="1910" spans="1:10">
      <c r="A1910" s="8">
        <v>45002</v>
      </c>
      <c r="B1910" t="s">
        <v>1145</v>
      </c>
      <c r="C1910">
        <v>1</v>
      </c>
      <c r="D1910" s="3">
        <v>0.95</v>
      </c>
      <c r="E1910" s="3">
        <f t="shared" si="46"/>
        <v>0.95</v>
      </c>
      <c r="F1910" s="2" t="s">
        <v>162</v>
      </c>
      <c r="G1910" t="s">
        <v>36</v>
      </c>
      <c r="H1910" t="s">
        <v>45</v>
      </c>
      <c r="I1910" s="2" t="str">
        <f>_xlfn.XLOOKUP(H1910,'Reference table'!$A$2:$A$87,'Reference table'!$B$2:$B$87)</f>
        <v>Grocery</v>
      </c>
      <c r="J1910" t="s">
        <v>25</v>
      </c>
    </row>
    <row r="1911" spans="1:10">
      <c r="A1911" s="8">
        <v>45002</v>
      </c>
      <c r="B1911" t="s">
        <v>869</v>
      </c>
      <c r="C1911">
        <v>2</v>
      </c>
      <c r="D1911" s="3">
        <v>1</v>
      </c>
      <c r="E1911" s="3">
        <f t="shared" si="46"/>
        <v>2</v>
      </c>
      <c r="F1911" s="2" t="s">
        <v>162</v>
      </c>
      <c r="G1911" t="s">
        <v>147</v>
      </c>
      <c r="H1911" t="s">
        <v>115</v>
      </c>
      <c r="I1911" s="2" t="str">
        <f>_xlfn.XLOOKUP(H1911,'Reference table'!$A$2:$A$87,'Reference table'!$B$2:$B$87)</f>
        <v>Grocery</v>
      </c>
      <c r="J1911" t="s">
        <v>25</v>
      </c>
    </row>
    <row r="1912" spans="1:10">
      <c r="A1912" s="8">
        <v>45002</v>
      </c>
      <c r="B1912" t="s">
        <v>1067</v>
      </c>
      <c r="C1912">
        <v>1</v>
      </c>
      <c r="D1912" s="3">
        <v>2.75</v>
      </c>
      <c r="E1912" s="3">
        <f t="shared" si="46"/>
        <v>2.75</v>
      </c>
      <c r="F1912" s="2" t="s">
        <v>162</v>
      </c>
      <c r="G1912" t="s">
        <v>147</v>
      </c>
      <c r="H1912" t="s">
        <v>281</v>
      </c>
      <c r="I1912" s="2" t="str">
        <f>_xlfn.XLOOKUP(H1912,'Reference table'!$A$2:$A$87,'Reference table'!$B$2:$B$87)</f>
        <v>Personal Care</v>
      </c>
      <c r="J1912" t="s">
        <v>25</v>
      </c>
    </row>
    <row r="1913" spans="1:10">
      <c r="A1913" s="8">
        <v>45002</v>
      </c>
      <c r="B1913" t="s">
        <v>634</v>
      </c>
      <c r="C1913">
        <v>1</v>
      </c>
      <c r="D1913" s="3">
        <v>1</v>
      </c>
      <c r="E1913" s="3">
        <f t="shared" si="46"/>
        <v>1</v>
      </c>
      <c r="F1913" s="2" t="s">
        <v>162</v>
      </c>
      <c r="G1913" t="s">
        <v>147</v>
      </c>
      <c r="H1913" t="s">
        <v>46</v>
      </c>
      <c r="I1913" s="2" t="str">
        <f>_xlfn.XLOOKUP(H1913,'Reference table'!$A$2:$A$87,'Reference table'!$B$2:$B$87)</f>
        <v>Grocery</v>
      </c>
      <c r="J1913" t="s">
        <v>25</v>
      </c>
    </row>
    <row r="1914" spans="1:10">
      <c r="A1914" s="8">
        <v>45002</v>
      </c>
      <c r="B1914" t="s">
        <v>1324</v>
      </c>
      <c r="C1914">
        <v>1</v>
      </c>
      <c r="D1914" s="3">
        <v>1.85</v>
      </c>
      <c r="E1914" s="3">
        <f t="shared" si="46"/>
        <v>1.85</v>
      </c>
      <c r="F1914" s="2" t="s">
        <v>162</v>
      </c>
      <c r="G1914" t="s">
        <v>39</v>
      </c>
      <c r="H1914" t="s">
        <v>49</v>
      </c>
      <c r="I1914" s="2" t="str">
        <f>_xlfn.XLOOKUP(H1914,'Reference table'!$A$2:$A$87,'Reference table'!$B$2:$B$87)</f>
        <v>Grocery</v>
      </c>
      <c r="J1914" t="s">
        <v>25</v>
      </c>
    </row>
    <row r="1915" spans="1:10">
      <c r="A1915" s="8">
        <v>45002</v>
      </c>
      <c r="B1915" t="s">
        <v>1026</v>
      </c>
      <c r="C1915">
        <v>1</v>
      </c>
      <c r="D1915" s="3">
        <v>1.45</v>
      </c>
      <c r="E1915" s="3">
        <f t="shared" si="46"/>
        <v>1.45</v>
      </c>
      <c r="F1915" s="2" t="s">
        <v>162</v>
      </c>
      <c r="G1915" t="s">
        <v>39</v>
      </c>
      <c r="H1915" t="s">
        <v>509</v>
      </c>
      <c r="I1915" s="2" t="str">
        <f>_xlfn.XLOOKUP(H1915,'Reference table'!$A$2:$A$87,'Reference table'!$B$2:$B$87)</f>
        <v>Grocery</v>
      </c>
      <c r="J1915" t="s">
        <v>25</v>
      </c>
    </row>
    <row r="1916" spans="1:10">
      <c r="A1916" s="8">
        <v>45002</v>
      </c>
      <c r="B1916" t="s">
        <v>1325</v>
      </c>
      <c r="C1916">
        <v>1</v>
      </c>
      <c r="D1916" s="3">
        <v>2.29</v>
      </c>
      <c r="E1916" s="3">
        <f t="shared" si="46"/>
        <v>2.29</v>
      </c>
      <c r="F1916" s="2" t="s">
        <v>162</v>
      </c>
      <c r="G1916" t="s">
        <v>39</v>
      </c>
      <c r="H1916" t="s">
        <v>509</v>
      </c>
      <c r="I1916" s="2" t="str">
        <f>_xlfn.XLOOKUP(H1916,'Reference table'!$A$2:$A$87,'Reference table'!$B$2:$B$87)</f>
        <v>Grocery</v>
      </c>
      <c r="J1916" t="s">
        <v>25</v>
      </c>
    </row>
    <row r="1917" spans="1:10">
      <c r="A1917" s="8">
        <v>45002</v>
      </c>
      <c r="B1917" t="s">
        <v>1326</v>
      </c>
      <c r="C1917">
        <v>1</v>
      </c>
      <c r="D1917" s="3">
        <v>2.19</v>
      </c>
      <c r="E1917" s="3">
        <f t="shared" si="46"/>
        <v>2.19</v>
      </c>
      <c r="F1917" s="2" t="s">
        <v>162</v>
      </c>
      <c r="G1917" t="s">
        <v>39</v>
      </c>
      <c r="H1917" t="s">
        <v>49</v>
      </c>
      <c r="I1917" s="2" t="str">
        <f>_xlfn.XLOOKUP(H1917,'Reference table'!$A$2:$A$87,'Reference table'!$B$2:$B$87)</f>
        <v>Grocery</v>
      </c>
      <c r="J1917" t="s">
        <v>25</v>
      </c>
    </row>
    <row r="1918" spans="1:10">
      <c r="A1918" s="8">
        <v>45003</v>
      </c>
      <c r="B1918" t="s">
        <v>67</v>
      </c>
      <c r="C1918">
        <v>2</v>
      </c>
      <c r="D1918" s="3">
        <v>2.1</v>
      </c>
      <c r="E1918" s="3">
        <f t="shared" si="46"/>
        <v>4.2</v>
      </c>
      <c r="F1918" s="2" t="s">
        <v>285</v>
      </c>
      <c r="G1918" t="s">
        <v>522</v>
      </c>
      <c r="H1918" t="s">
        <v>67</v>
      </c>
      <c r="I1918" s="2" t="str">
        <f>_xlfn.XLOOKUP(H1918,'Reference table'!$A$2:$A$87,'Reference table'!$B$2:$B$87)</f>
        <v>Transportation</v>
      </c>
      <c r="J1918" t="s">
        <v>24</v>
      </c>
    </row>
    <row r="1919" spans="1:10">
      <c r="A1919" s="8">
        <v>45003</v>
      </c>
      <c r="B1919" t="s">
        <v>67</v>
      </c>
      <c r="C1919">
        <v>2</v>
      </c>
      <c r="D1919" s="3">
        <v>2.1</v>
      </c>
      <c r="E1919" s="3">
        <f t="shared" si="46"/>
        <v>4.2</v>
      </c>
      <c r="F1919" s="2" t="s">
        <v>285</v>
      </c>
      <c r="G1919" t="s">
        <v>522</v>
      </c>
      <c r="H1919" t="s">
        <v>67</v>
      </c>
      <c r="I1919" s="2" t="str">
        <f>_xlfn.XLOOKUP(H1919,'Reference table'!$A$2:$A$87,'Reference table'!$B$2:$B$87)</f>
        <v>Transportation</v>
      </c>
      <c r="J1919" t="s">
        <v>25</v>
      </c>
    </row>
    <row r="1920" spans="1:10">
      <c r="A1920" s="8">
        <v>45003</v>
      </c>
      <c r="B1920" t="s">
        <v>924</v>
      </c>
      <c r="C1920">
        <v>1</v>
      </c>
      <c r="D1920" s="3">
        <v>3.85</v>
      </c>
      <c r="E1920" s="3">
        <f t="shared" si="46"/>
        <v>3.85</v>
      </c>
      <c r="F1920" s="2" t="s">
        <v>162</v>
      </c>
      <c r="G1920" t="s">
        <v>1288</v>
      </c>
      <c r="H1920" t="s">
        <v>936</v>
      </c>
      <c r="I1920" s="2" t="str">
        <f>_xlfn.XLOOKUP(H1920,'Reference table'!$A$2:$A$87,'Reference table'!$B$2:$B$87)</f>
        <v>Dinning</v>
      </c>
      <c r="J1920" t="s">
        <v>25</v>
      </c>
    </row>
    <row r="1921" spans="1:10">
      <c r="A1921" s="8">
        <v>45003</v>
      </c>
      <c r="B1921" t="s">
        <v>436</v>
      </c>
      <c r="C1921">
        <v>1</v>
      </c>
      <c r="D1921" s="3">
        <v>33.92</v>
      </c>
      <c r="E1921" s="3">
        <f t="shared" si="46"/>
        <v>33.92</v>
      </c>
      <c r="F1921" s="2" t="s">
        <v>162</v>
      </c>
      <c r="G1921" t="s">
        <v>1308</v>
      </c>
      <c r="H1921" t="s">
        <v>512</v>
      </c>
      <c r="I1921" s="2" t="str">
        <f>_xlfn.XLOOKUP(H1921,'Reference table'!$A$2:$A$87,'Reference table'!$B$2:$B$87)</f>
        <v>Dinning</v>
      </c>
      <c r="J1921" t="s">
        <v>24</v>
      </c>
    </row>
    <row r="1922" spans="1:10">
      <c r="A1922" s="8">
        <v>45004</v>
      </c>
      <c r="B1922" t="s">
        <v>694</v>
      </c>
      <c r="C1922">
        <v>1</v>
      </c>
      <c r="D1922" s="3">
        <v>7.68</v>
      </c>
      <c r="E1922" s="3">
        <f t="shared" si="46"/>
        <v>7.68</v>
      </c>
      <c r="F1922" s="2" t="s">
        <v>162</v>
      </c>
      <c r="G1922" t="s">
        <v>224</v>
      </c>
      <c r="H1922" t="s">
        <v>113</v>
      </c>
      <c r="I1922" s="2" t="str">
        <f>_xlfn.XLOOKUP(H1922,'Reference table'!$A$2:$A$87,'Reference table'!$B$2:$B$87)</f>
        <v>Dinning</v>
      </c>
      <c r="J1922" t="s">
        <v>25</v>
      </c>
    </row>
    <row r="1923" spans="1:10">
      <c r="A1923" s="8">
        <v>45005</v>
      </c>
      <c r="B1923" t="s">
        <v>123</v>
      </c>
      <c r="C1923">
        <v>3</v>
      </c>
      <c r="D1923" s="3">
        <f>21.58/3</f>
        <v>7.1933333333333325</v>
      </c>
      <c r="E1923" s="3">
        <f t="shared" si="46"/>
        <v>21.58</v>
      </c>
      <c r="F1923" s="2" t="s">
        <v>162</v>
      </c>
      <c r="G1923" t="s">
        <v>1289</v>
      </c>
      <c r="H1923" t="s">
        <v>281</v>
      </c>
      <c r="I1923" s="2" t="str">
        <f>_xlfn.XLOOKUP(H1923,'Reference table'!$A$2:$A$87,'Reference table'!$B$2:$B$87)</f>
        <v>Personal Care</v>
      </c>
      <c r="J1923" t="s">
        <v>25</v>
      </c>
    </row>
    <row r="1924" spans="1:10">
      <c r="A1924" s="8">
        <v>45005</v>
      </c>
      <c r="B1924" t="s">
        <v>23</v>
      </c>
      <c r="C1924">
        <v>1</v>
      </c>
      <c r="D1924" s="3">
        <v>1.75</v>
      </c>
      <c r="E1924" s="3">
        <f t="shared" si="46"/>
        <v>1.75</v>
      </c>
      <c r="F1924" s="2" t="s">
        <v>285</v>
      </c>
      <c r="G1924" t="s">
        <v>522</v>
      </c>
      <c r="H1924" t="s">
        <v>23</v>
      </c>
      <c r="I1924" s="2" t="str">
        <f>_xlfn.XLOOKUP(H1924,'Reference table'!$A$2:$A$87,'Reference table'!$B$2:$B$87)</f>
        <v>Transportation</v>
      </c>
      <c r="J1924" t="s">
        <v>24</v>
      </c>
    </row>
    <row r="1925" spans="1:10">
      <c r="A1925" s="8">
        <v>45005</v>
      </c>
      <c r="B1925" t="s">
        <v>1062</v>
      </c>
      <c r="C1925">
        <v>2</v>
      </c>
      <c r="D1925" s="3">
        <v>1.9</v>
      </c>
      <c r="E1925" s="3">
        <f t="shared" si="46"/>
        <v>3.8</v>
      </c>
      <c r="F1925" s="2" t="s">
        <v>285</v>
      </c>
      <c r="G1925" t="s">
        <v>522</v>
      </c>
      <c r="H1925" t="s">
        <v>1062</v>
      </c>
      <c r="I1925" s="2" t="str">
        <f>_xlfn.XLOOKUP(H1925,'Reference table'!$A$2:$A$87,'Reference table'!$B$2:$B$87)</f>
        <v>Transportation</v>
      </c>
      <c r="J1925" t="s">
        <v>24</v>
      </c>
    </row>
    <row r="1926" spans="1:10">
      <c r="A1926" s="8">
        <v>45005</v>
      </c>
      <c r="B1926" t="s">
        <v>1283</v>
      </c>
      <c r="C1926">
        <v>1</v>
      </c>
      <c r="D1926" s="3">
        <v>3.45</v>
      </c>
      <c r="E1926" s="3">
        <f t="shared" si="46"/>
        <v>3.45</v>
      </c>
      <c r="F1926" s="2" t="s">
        <v>162</v>
      </c>
      <c r="G1926" t="s">
        <v>844</v>
      </c>
      <c r="H1926" t="s">
        <v>790</v>
      </c>
      <c r="I1926" s="2" t="str">
        <f>_xlfn.XLOOKUP(H1926,'Reference table'!$A$2:$A$87,'Reference table'!$B$2:$B$87)</f>
        <v>Grocery</v>
      </c>
      <c r="J1926" t="s">
        <v>24</v>
      </c>
    </row>
    <row r="1927" spans="1:10">
      <c r="A1927" s="8">
        <v>45006</v>
      </c>
      <c r="B1927" t="s">
        <v>23</v>
      </c>
      <c r="C1927">
        <v>2</v>
      </c>
      <c r="D1927" s="3">
        <v>1.7</v>
      </c>
      <c r="E1927" s="3">
        <f t="shared" si="46"/>
        <v>3.4</v>
      </c>
      <c r="F1927" s="14" t="s">
        <v>285</v>
      </c>
      <c r="G1927" t="s">
        <v>522</v>
      </c>
      <c r="H1927" t="s">
        <v>23</v>
      </c>
      <c r="I1927" s="2" t="str">
        <f>_xlfn.XLOOKUP(H1927,'Reference table'!$A$2:$A$87,'Reference table'!$B$2:$B$87)</f>
        <v>Transportation</v>
      </c>
      <c r="J1927" t="s">
        <v>24</v>
      </c>
    </row>
    <row r="1928" spans="1:10">
      <c r="A1928" s="8">
        <v>45006</v>
      </c>
      <c r="B1928" t="s">
        <v>1062</v>
      </c>
      <c r="C1928">
        <v>2</v>
      </c>
      <c r="D1928" s="3">
        <v>1.9</v>
      </c>
      <c r="E1928" s="3">
        <f t="shared" si="46"/>
        <v>3.8</v>
      </c>
      <c r="F1928" s="14" t="s">
        <v>285</v>
      </c>
      <c r="G1928" t="s">
        <v>522</v>
      </c>
      <c r="H1928" t="s">
        <v>1062</v>
      </c>
      <c r="I1928" s="2" t="str">
        <f>_xlfn.XLOOKUP(H1928,'Reference table'!$A$2:$A$87,'Reference table'!$B$2:$B$87)</f>
        <v>Transportation</v>
      </c>
      <c r="J1928" t="s">
        <v>24</v>
      </c>
    </row>
    <row r="1929" spans="1:10">
      <c r="A1929" s="8">
        <v>45006</v>
      </c>
      <c r="B1929" t="s">
        <v>67</v>
      </c>
      <c r="C1929">
        <v>2</v>
      </c>
      <c r="D1929" s="3">
        <v>5.0999999999999996</v>
      </c>
      <c r="E1929" s="3">
        <f t="shared" si="46"/>
        <v>10.199999999999999</v>
      </c>
      <c r="F1929" s="14" t="s">
        <v>285</v>
      </c>
      <c r="G1929" t="s">
        <v>522</v>
      </c>
      <c r="H1929" t="s">
        <v>67</v>
      </c>
      <c r="I1929" s="2" t="str">
        <f>_xlfn.XLOOKUP(H1929,'Reference table'!$A$2:$A$87,'Reference table'!$B$2:$B$87)</f>
        <v>Transportation</v>
      </c>
      <c r="J1929" t="s">
        <v>25</v>
      </c>
    </row>
    <row r="1930" spans="1:10">
      <c r="A1930" s="8">
        <v>45006</v>
      </c>
      <c r="B1930" t="s">
        <v>1316</v>
      </c>
      <c r="C1930">
        <v>1</v>
      </c>
      <c r="D1930" s="3">
        <v>1.1499999999999999</v>
      </c>
      <c r="E1930" s="3">
        <f t="shared" si="46"/>
        <v>1.1499999999999999</v>
      </c>
      <c r="F1930" s="2" t="s">
        <v>162</v>
      </c>
      <c r="G1930" t="s">
        <v>36</v>
      </c>
      <c r="H1930" t="s">
        <v>50</v>
      </c>
      <c r="I1930" s="2" t="str">
        <f>_xlfn.XLOOKUP(H1930,'Reference table'!$A$2:$A$87,'Reference table'!$B$2:$B$87)</f>
        <v>Grocery</v>
      </c>
      <c r="J1930" t="s">
        <v>24</v>
      </c>
    </row>
    <row r="1931" spans="1:10">
      <c r="A1931" s="8">
        <v>45006</v>
      </c>
      <c r="B1931" t="s">
        <v>1317</v>
      </c>
      <c r="C1931">
        <v>1</v>
      </c>
      <c r="D1931" s="3">
        <v>0.85</v>
      </c>
      <c r="E1931" s="3">
        <f t="shared" si="46"/>
        <v>0.85</v>
      </c>
      <c r="F1931" s="2" t="s">
        <v>162</v>
      </c>
      <c r="G1931" t="s">
        <v>36</v>
      </c>
      <c r="H1931" t="s">
        <v>51</v>
      </c>
      <c r="I1931" s="2" t="str">
        <f>_xlfn.XLOOKUP(H1931,'Reference table'!$A$2:$A$87,'Reference table'!$B$2:$B$87)</f>
        <v>Grocery</v>
      </c>
      <c r="J1931" t="s">
        <v>24</v>
      </c>
    </row>
    <row r="1932" spans="1:10">
      <c r="A1932" s="8">
        <v>45006</v>
      </c>
      <c r="B1932" t="s">
        <v>994</v>
      </c>
      <c r="C1932">
        <v>1</v>
      </c>
      <c r="D1932" s="3">
        <v>0.59</v>
      </c>
      <c r="E1932" s="3">
        <f t="shared" si="46"/>
        <v>0.59</v>
      </c>
      <c r="F1932" s="2" t="s">
        <v>162</v>
      </c>
      <c r="G1932" t="s">
        <v>36</v>
      </c>
      <c r="H1932" t="s">
        <v>50</v>
      </c>
      <c r="I1932" s="2" t="str">
        <f>_xlfn.XLOOKUP(H1932,'Reference table'!$A$2:$A$87,'Reference table'!$B$2:$B$87)</f>
        <v>Grocery</v>
      </c>
      <c r="J1932" t="s">
        <v>24</v>
      </c>
    </row>
    <row r="1933" spans="1:10">
      <c r="A1933" s="8">
        <v>45006</v>
      </c>
      <c r="B1933" t="s">
        <v>755</v>
      </c>
      <c r="C1933">
        <v>1</v>
      </c>
      <c r="D1933" s="3">
        <v>2.35</v>
      </c>
      <c r="E1933" s="3">
        <f t="shared" si="46"/>
        <v>2.35</v>
      </c>
      <c r="F1933" s="2" t="s">
        <v>162</v>
      </c>
      <c r="G1933" t="s">
        <v>36</v>
      </c>
      <c r="H1933" t="s">
        <v>52</v>
      </c>
      <c r="I1933" s="2" t="str">
        <f>_xlfn.XLOOKUP(H1933,'Reference table'!$A$2:$A$87,'Reference table'!$B$2:$B$87)</f>
        <v>Grocery</v>
      </c>
      <c r="J1933" t="s">
        <v>24</v>
      </c>
    </row>
    <row r="1934" spans="1:10">
      <c r="A1934" s="8">
        <v>45006</v>
      </c>
      <c r="B1934" t="s">
        <v>1319</v>
      </c>
      <c r="C1934">
        <v>1</v>
      </c>
      <c r="D1934" s="3">
        <v>4.1500000000000004</v>
      </c>
      <c r="E1934" s="3">
        <f t="shared" si="46"/>
        <v>4.1500000000000004</v>
      </c>
      <c r="F1934" s="2" t="s">
        <v>162</v>
      </c>
      <c r="G1934" t="s">
        <v>36</v>
      </c>
      <c r="H1934" t="s">
        <v>52</v>
      </c>
      <c r="I1934" s="2" t="str">
        <f>_xlfn.XLOOKUP(H1934,'Reference table'!$A$2:$A$87,'Reference table'!$B$2:$B$87)</f>
        <v>Grocery</v>
      </c>
      <c r="J1934" t="s">
        <v>24</v>
      </c>
    </row>
    <row r="1935" spans="1:10">
      <c r="A1935" s="8">
        <v>45006</v>
      </c>
      <c r="B1935" t="s">
        <v>1260</v>
      </c>
      <c r="C1935">
        <v>1</v>
      </c>
      <c r="D1935" s="3">
        <v>0.95</v>
      </c>
      <c r="E1935" s="3">
        <f t="shared" si="46"/>
        <v>0.95</v>
      </c>
      <c r="F1935" s="2" t="s">
        <v>162</v>
      </c>
      <c r="G1935" t="s">
        <v>36</v>
      </c>
      <c r="H1935" t="s">
        <v>53</v>
      </c>
      <c r="I1935" s="2" t="str">
        <f>_xlfn.XLOOKUP(H1935,'Reference table'!$A$2:$A$87,'Reference table'!$B$2:$B$87)</f>
        <v>Grocery</v>
      </c>
      <c r="J1935" t="s">
        <v>24</v>
      </c>
    </row>
    <row r="1936" spans="1:10">
      <c r="A1936" s="8">
        <v>45007</v>
      </c>
      <c r="B1936" t="s">
        <v>23</v>
      </c>
      <c r="C1936">
        <v>2</v>
      </c>
      <c r="D1936" s="3">
        <v>1.7</v>
      </c>
      <c r="E1936" s="3">
        <f t="shared" si="46"/>
        <v>3.4</v>
      </c>
      <c r="F1936" s="14" t="s">
        <v>285</v>
      </c>
      <c r="G1936" t="s">
        <v>522</v>
      </c>
      <c r="H1936" t="s">
        <v>23</v>
      </c>
      <c r="I1936" s="2" t="str">
        <f>_xlfn.XLOOKUP(H1936,'Reference table'!$A$2:$A$87,'Reference table'!$B$2:$B$87)</f>
        <v>Transportation</v>
      </c>
      <c r="J1936" t="s">
        <v>24</v>
      </c>
    </row>
    <row r="1937" spans="1:10">
      <c r="A1937" s="8">
        <v>45007</v>
      </c>
      <c r="B1937" t="s">
        <v>1062</v>
      </c>
      <c r="C1937">
        <v>2</v>
      </c>
      <c r="D1937" s="3">
        <v>1.9</v>
      </c>
      <c r="E1937" s="3">
        <f t="shared" si="46"/>
        <v>3.8</v>
      </c>
      <c r="F1937" s="14" t="s">
        <v>285</v>
      </c>
      <c r="G1937" t="s">
        <v>522</v>
      </c>
      <c r="H1937" t="s">
        <v>1062</v>
      </c>
      <c r="I1937" s="2" t="str">
        <f>_xlfn.XLOOKUP(H1937,'Reference table'!$A$2:$A$87,'Reference table'!$B$2:$B$87)</f>
        <v>Transportation</v>
      </c>
      <c r="J1937" t="s">
        <v>24</v>
      </c>
    </row>
    <row r="1938" spans="1:10">
      <c r="A1938" s="8">
        <v>45007</v>
      </c>
      <c r="B1938" t="s">
        <v>67</v>
      </c>
      <c r="C1938">
        <v>2</v>
      </c>
      <c r="D1938" s="3">
        <v>5.0999999999999996</v>
      </c>
      <c r="E1938" s="3">
        <f t="shared" si="46"/>
        <v>10.199999999999999</v>
      </c>
      <c r="F1938" s="14" t="s">
        <v>285</v>
      </c>
      <c r="G1938" t="s">
        <v>522</v>
      </c>
      <c r="H1938" t="s">
        <v>67</v>
      </c>
      <c r="I1938" s="2" t="str">
        <f>_xlfn.XLOOKUP(H1938,'Reference table'!$A$2:$A$87,'Reference table'!$B$2:$B$87)</f>
        <v>Transportation</v>
      </c>
      <c r="J1938" t="s">
        <v>25</v>
      </c>
    </row>
    <row r="1939" spans="1:10">
      <c r="A1939" s="8">
        <v>45007</v>
      </c>
      <c r="B1939" t="s">
        <v>1314</v>
      </c>
      <c r="C1939">
        <v>1</v>
      </c>
      <c r="D1939" s="3">
        <v>0.79</v>
      </c>
      <c r="E1939" s="3">
        <f t="shared" si="46"/>
        <v>0.79</v>
      </c>
      <c r="F1939" s="2" t="s">
        <v>162</v>
      </c>
      <c r="G1939" t="s">
        <v>321</v>
      </c>
      <c r="H1939" t="s">
        <v>219</v>
      </c>
      <c r="I1939" s="2" t="str">
        <f>_xlfn.XLOOKUP(H1939,'Reference table'!$A$2:$A$87,'Reference table'!$B$2:$B$87)</f>
        <v>Grocery</v>
      </c>
      <c r="J1939" t="s">
        <v>24</v>
      </c>
    </row>
    <row r="1940" spans="1:10">
      <c r="A1940" s="8">
        <v>45007</v>
      </c>
      <c r="B1940" t="s">
        <v>28</v>
      </c>
      <c r="C1940">
        <v>2</v>
      </c>
      <c r="D1940" s="3">
        <v>1.0900000000000001</v>
      </c>
      <c r="E1940" s="3">
        <f t="shared" si="46"/>
        <v>2.1800000000000002</v>
      </c>
      <c r="F1940" s="2" t="s">
        <v>162</v>
      </c>
      <c r="G1940" t="s">
        <v>321</v>
      </c>
      <c r="H1940" t="s">
        <v>50</v>
      </c>
      <c r="I1940" s="2" t="str">
        <f>_xlfn.XLOOKUP(H1940,'Reference table'!$A$2:$A$87,'Reference table'!$B$2:$B$87)</f>
        <v>Grocery</v>
      </c>
      <c r="J1940" t="s">
        <v>24</v>
      </c>
    </row>
    <row r="1941" spans="1:10">
      <c r="A1941" s="8">
        <v>45007</v>
      </c>
      <c r="B1941" t="s">
        <v>1315</v>
      </c>
      <c r="C1941">
        <v>1</v>
      </c>
      <c r="D1941" s="3">
        <v>1.85</v>
      </c>
      <c r="E1941" s="3">
        <f t="shared" si="46"/>
        <v>1.85</v>
      </c>
      <c r="F1941" s="2" t="s">
        <v>162</v>
      </c>
      <c r="G1941" t="s">
        <v>321</v>
      </c>
      <c r="H1941" t="s">
        <v>45</v>
      </c>
      <c r="I1941" s="2" t="str">
        <f>_xlfn.XLOOKUP(H1941,'Reference table'!$A$2:$A$87,'Reference table'!$B$2:$B$87)</f>
        <v>Grocery</v>
      </c>
      <c r="J1941" t="s">
        <v>24</v>
      </c>
    </row>
    <row r="1942" spans="1:10">
      <c r="A1942" s="8">
        <v>45008</v>
      </c>
      <c r="B1942" t="s">
        <v>23</v>
      </c>
      <c r="C1942">
        <v>2</v>
      </c>
      <c r="D1942" s="3">
        <v>1.7</v>
      </c>
      <c r="E1942" s="3">
        <f t="shared" si="46"/>
        <v>3.4</v>
      </c>
      <c r="F1942" s="14" t="s">
        <v>285</v>
      </c>
      <c r="G1942" t="s">
        <v>522</v>
      </c>
      <c r="H1942" t="s">
        <v>23</v>
      </c>
      <c r="I1942" s="2" t="str">
        <f>_xlfn.XLOOKUP(H1942,'Reference table'!$A$2:$A$87,'Reference table'!$B$2:$B$87)</f>
        <v>Transportation</v>
      </c>
      <c r="J1942" t="s">
        <v>24</v>
      </c>
    </row>
    <row r="1943" spans="1:10">
      <c r="A1943" s="8">
        <v>45008</v>
      </c>
      <c r="B1943" t="s">
        <v>1062</v>
      </c>
      <c r="C1943">
        <v>2</v>
      </c>
      <c r="D1943" s="3">
        <v>1.9</v>
      </c>
      <c r="E1943" s="3">
        <f t="shared" si="46"/>
        <v>3.8</v>
      </c>
      <c r="F1943" s="14" t="s">
        <v>285</v>
      </c>
      <c r="G1943" t="s">
        <v>522</v>
      </c>
      <c r="H1943" t="s">
        <v>1062</v>
      </c>
      <c r="I1943" s="2" t="str">
        <f>_xlfn.XLOOKUP(H1943,'Reference table'!$A$2:$A$87,'Reference table'!$B$2:$B$87)</f>
        <v>Transportation</v>
      </c>
      <c r="J1943" t="s">
        <v>24</v>
      </c>
    </row>
    <row r="1944" spans="1:10">
      <c r="A1944" s="8">
        <v>45008</v>
      </c>
      <c r="B1944" t="s">
        <v>1309</v>
      </c>
      <c r="C1944">
        <v>1</v>
      </c>
      <c r="D1944" s="3">
        <v>3.45</v>
      </c>
      <c r="E1944" s="3">
        <f t="shared" si="46"/>
        <v>3.45</v>
      </c>
      <c r="F1944" s="2" t="s">
        <v>162</v>
      </c>
      <c r="G1944" t="s">
        <v>844</v>
      </c>
      <c r="H1944" t="s">
        <v>790</v>
      </c>
      <c r="I1944" s="2" t="str">
        <f>_xlfn.XLOOKUP(H1944,'Reference table'!$A$2:$A$87,'Reference table'!$B$2:$B$87)</f>
        <v>Grocery</v>
      </c>
      <c r="J1944" t="s">
        <v>24</v>
      </c>
    </row>
    <row r="1945" spans="1:10">
      <c r="A1945" s="8">
        <v>45008</v>
      </c>
      <c r="B1945" t="s">
        <v>445</v>
      </c>
      <c r="C1945">
        <v>1</v>
      </c>
      <c r="D1945" s="3">
        <v>2</v>
      </c>
      <c r="E1945" s="3">
        <f t="shared" si="46"/>
        <v>2</v>
      </c>
      <c r="F1945" s="2" t="s">
        <v>162</v>
      </c>
      <c r="G1945" t="s">
        <v>147</v>
      </c>
      <c r="H1945" t="s">
        <v>978</v>
      </c>
      <c r="I1945" s="2" t="str">
        <f>_xlfn.XLOOKUP(H1945,'Reference table'!$A$2:$A$87,'Reference table'!$B$2:$B$87)</f>
        <v>Grocery</v>
      </c>
      <c r="J1945" t="s">
        <v>25</v>
      </c>
    </row>
    <row r="1946" spans="1:10">
      <c r="A1946" s="8">
        <v>45008</v>
      </c>
      <c r="B1946" t="s">
        <v>221</v>
      </c>
      <c r="C1946">
        <v>2</v>
      </c>
      <c r="D1946" s="3">
        <v>1.3</v>
      </c>
      <c r="E1946" s="3">
        <f t="shared" si="46"/>
        <v>2.6</v>
      </c>
      <c r="F1946" s="2" t="s">
        <v>162</v>
      </c>
      <c r="G1946" t="s">
        <v>147</v>
      </c>
      <c r="H1946" t="s">
        <v>53</v>
      </c>
      <c r="I1946" s="2" t="str">
        <f>_xlfn.XLOOKUP(H1946,'Reference table'!$A$2:$A$87,'Reference table'!$B$2:$B$87)</f>
        <v>Grocery</v>
      </c>
      <c r="J1946" t="s">
        <v>25</v>
      </c>
    </row>
    <row r="1947" spans="1:10">
      <c r="A1947" s="8">
        <v>45008</v>
      </c>
      <c r="B1947" t="s">
        <v>839</v>
      </c>
      <c r="C1947">
        <v>1</v>
      </c>
      <c r="D1947" s="3">
        <v>2.4500000000000002</v>
      </c>
      <c r="E1947" s="3">
        <f t="shared" si="46"/>
        <v>2.4500000000000002</v>
      </c>
      <c r="F1947" s="2" t="s">
        <v>162</v>
      </c>
      <c r="G1947" t="s">
        <v>147</v>
      </c>
      <c r="H1947" t="s">
        <v>45</v>
      </c>
      <c r="I1947" s="2" t="str">
        <f>_xlfn.XLOOKUP(H1947,'Reference table'!$A$2:$A$87,'Reference table'!$B$2:$B$87)</f>
        <v>Grocery</v>
      </c>
      <c r="J1947" t="s">
        <v>25</v>
      </c>
    </row>
    <row r="1948" spans="1:10">
      <c r="A1948" s="8">
        <v>45008</v>
      </c>
      <c r="B1948" t="s">
        <v>1320</v>
      </c>
      <c r="C1948">
        <v>1</v>
      </c>
      <c r="D1948" s="3">
        <v>12.99</v>
      </c>
      <c r="E1948" s="3">
        <f t="shared" si="46"/>
        <v>12.99</v>
      </c>
      <c r="F1948" s="2" t="s">
        <v>162</v>
      </c>
      <c r="G1948" t="s">
        <v>36</v>
      </c>
      <c r="H1948" t="s">
        <v>173</v>
      </c>
      <c r="I1948" s="2" t="str">
        <f>_xlfn.XLOOKUP(H1948,'Reference table'!$A$2:$A$87,'Reference table'!$B$2:$B$87)</f>
        <v>Household</v>
      </c>
      <c r="J1948" t="s">
        <v>25</v>
      </c>
    </row>
    <row r="1949" spans="1:10">
      <c r="A1949" s="8">
        <v>45008</v>
      </c>
      <c r="B1949" t="s">
        <v>345</v>
      </c>
      <c r="C1949">
        <v>1</v>
      </c>
      <c r="D1949" s="3">
        <v>0.69</v>
      </c>
      <c r="E1949" s="3">
        <f t="shared" si="46"/>
        <v>0.69</v>
      </c>
      <c r="F1949" s="2" t="s">
        <v>162</v>
      </c>
      <c r="G1949" t="s">
        <v>36</v>
      </c>
      <c r="H1949" t="s">
        <v>219</v>
      </c>
      <c r="I1949" s="2" t="str">
        <f>_xlfn.XLOOKUP(H1949,'Reference table'!$A$2:$A$87,'Reference table'!$B$2:$B$87)</f>
        <v>Grocery</v>
      </c>
      <c r="J1949" t="s">
        <v>25</v>
      </c>
    </row>
    <row r="1950" spans="1:10">
      <c r="A1950" s="8">
        <v>45008</v>
      </c>
      <c r="B1950" t="s">
        <v>1152</v>
      </c>
      <c r="C1950">
        <v>1</v>
      </c>
      <c r="D1950" s="3">
        <v>1.95</v>
      </c>
      <c r="E1950" s="3">
        <f t="shared" si="46"/>
        <v>1.95</v>
      </c>
      <c r="F1950" s="2" t="s">
        <v>162</v>
      </c>
      <c r="G1950" t="s">
        <v>36</v>
      </c>
      <c r="H1950" t="s">
        <v>52</v>
      </c>
      <c r="I1950" s="2" t="str">
        <f>_xlfn.XLOOKUP(H1950,'Reference table'!$A$2:$A$87,'Reference table'!$B$2:$B$87)</f>
        <v>Grocery</v>
      </c>
      <c r="J1950" t="s">
        <v>25</v>
      </c>
    </row>
    <row r="1951" spans="1:10">
      <c r="A1951" s="8">
        <v>45008</v>
      </c>
      <c r="B1951" t="s">
        <v>1031</v>
      </c>
      <c r="C1951">
        <v>1</v>
      </c>
      <c r="D1951" s="3">
        <v>0.95</v>
      </c>
      <c r="E1951" s="3">
        <f t="shared" si="46"/>
        <v>0.95</v>
      </c>
      <c r="F1951" s="2" t="s">
        <v>162</v>
      </c>
      <c r="G1951" t="s">
        <v>36</v>
      </c>
      <c r="H1951" t="s">
        <v>51</v>
      </c>
      <c r="I1951" s="2" t="str">
        <f>_xlfn.XLOOKUP(H1951,'Reference table'!$A$2:$A$87,'Reference table'!$B$2:$B$87)</f>
        <v>Grocery</v>
      </c>
      <c r="J1951" t="s">
        <v>25</v>
      </c>
    </row>
    <row r="1952" spans="1:10">
      <c r="A1952" s="8">
        <v>45008</v>
      </c>
      <c r="B1952" t="s">
        <v>86</v>
      </c>
      <c r="C1952">
        <v>1</v>
      </c>
      <c r="D1952" s="3">
        <v>0.55000000000000004</v>
      </c>
      <c r="E1952" s="3">
        <f t="shared" si="46"/>
        <v>0.55000000000000004</v>
      </c>
      <c r="F1952" s="2" t="s">
        <v>162</v>
      </c>
      <c r="G1952" t="s">
        <v>36</v>
      </c>
      <c r="H1952" t="s">
        <v>53</v>
      </c>
      <c r="I1952" s="2" t="str">
        <f>_xlfn.XLOOKUP(H1952,'Reference table'!$A$2:$A$87,'Reference table'!$B$2:$B$87)</f>
        <v>Grocery</v>
      </c>
      <c r="J1952" t="s">
        <v>25</v>
      </c>
    </row>
    <row r="1953" spans="1:10">
      <c r="A1953" s="8">
        <v>45008</v>
      </c>
      <c r="B1953" t="s">
        <v>1321</v>
      </c>
      <c r="C1953">
        <v>1</v>
      </c>
      <c r="D1953" s="3">
        <v>0.74</v>
      </c>
      <c r="E1953" s="3">
        <f t="shared" si="46"/>
        <v>0.74</v>
      </c>
      <c r="F1953" s="2" t="s">
        <v>162</v>
      </c>
      <c r="G1953" t="s">
        <v>36</v>
      </c>
      <c r="H1953" t="s">
        <v>790</v>
      </c>
      <c r="I1953" s="2" t="str">
        <f>_xlfn.XLOOKUP(H1953,'Reference table'!$A$2:$A$87,'Reference table'!$B$2:$B$87)</f>
        <v>Grocery</v>
      </c>
      <c r="J1953" t="s">
        <v>25</v>
      </c>
    </row>
    <row r="1954" spans="1:10">
      <c r="A1954" s="8">
        <v>45009</v>
      </c>
      <c r="B1954" t="s">
        <v>93</v>
      </c>
      <c r="C1954">
        <v>1</v>
      </c>
      <c r="D1954" s="3">
        <v>10</v>
      </c>
      <c r="E1954" s="3">
        <f t="shared" si="46"/>
        <v>10</v>
      </c>
      <c r="F1954" s="2" t="s">
        <v>162</v>
      </c>
      <c r="G1954" t="s">
        <v>94</v>
      </c>
      <c r="H1954" t="s">
        <v>519</v>
      </c>
      <c r="I1954" s="2" t="str">
        <f>_xlfn.XLOOKUP(H1954,'Reference table'!$A$2:$A$87,'Reference table'!$B$2:$B$87)</f>
        <v>Utility</v>
      </c>
      <c r="J1954" t="s">
        <v>24</v>
      </c>
    </row>
    <row r="1955" spans="1:10">
      <c r="A1955" s="8">
        <v>45009</v>
      </c>
      <c r="B1955" t="s">
        <v>93</v>
      </c>
      <c r="C1955">
        <v>1</v>
      </c>
      <c r="D1955" s="3">
        <v>10</v>
      </c>
      <c r="E1955" s="3">
        <f t="shared" si="46"/>
        <v>10</v>
      </c>
      <c r="F1955" s="2" t="s">
        <v>162</v>
      </c>
      <c r="G1955" t="s">
        <v>1281</v>
      </c>
      <c r="H1955" t="s">
        <v>519</v>
      </c>
      <c r="I1955" s="2" t="str">
        <f>_xlfn.XLOOKUP(H1955,'Reference table'!$A$2:$A$87,'Reference table'!$B$2:$B$87)</f>
        <v>Utility</v>
      </c>
      <c r="J1955" t="s">
        <v>25</v>
      </c>
    </row>
    <row r="1956" spans="1:10">
      <c r="A1956" s="8">
        <v>45009</v>
      </c>
      <c r="B1956" t="s">
        <v>1062</v>
      </c>
      <c r="C1956">
        <v>1</v>
      </c>
      <c r="D1956" s="3">
        <v>1.9</v>
      </c>
      <c r="E1956" s="3">
        <f t="shared" si="46"/>
        <v>1.9</v>
      </c>
      <c r="F1956" s="2" t="s">
        <v>285</v>
      </c>
      <c r="G1956" t="s">
        <v>522</v>
      </c>
      <c r="H1956" t="s">
        <v>1062</v>
      </c>
      <c r="I1956" s="2" t="str">
        <f>_xlfn.XLOOKUP(H1956,'Reference table'!$A$2:$A$87,'Reference table'!$B$2:$B$87)</f>
        <v>Transportation</v>
      </c>
      <c r="J1956" t="s">
        <v>24</v>
      </c>
    </row>
    <row r="1957" spans="1:10">
      <c r="A1957" s="8">
        <v>45009</v>
      </c>
      <c r="B1957" t="s">
        <v>1062</v>
      </c>
      <c r="C1957">
        <v>1</v>
      </c>
      <c r="D1957" s="3">
        <v>2.8</v>
      </c>
      <c r="E1957" s="3">
        <f t="shared" si="46"/>
        <v>2.8</v>
      </c>
      <c r="F1957" s="2" t="s">
        <v>285</v>
      </c>
      <c r="G1957" t="s">
        <v>522</v>
      </c>
      <c r="H1957" t="s">
        <v>1062</v>
      </c>
      <c r="I1957" s="2" t="str">
        <f>_xlfn.XLOOKUP(H1957,'Reference table'!$A$2:$A$87,'Reference table'!$B$2:$B$87)</f>
        <v>Transportation</v>
      </c>
      <c r="J1957" t="s">
        <v>24</v>
      </c>
    </row>
    <row r="1958" spans="1:10">
      <c r="A1958" s="8">
        <v>45009</v>
      </c>
      <c r="B1958" t="s">
        <v>23</v>
      </c>
      <c r="C1958">
        <v>1</v>
      </c>
      <c r="D1958" s="3">
        <v>1.75</v>
      </c>
      <c r="E1958" s="3">
        <f t="shared" si="46"/>
        <v>1.75</v>
      </c>
      <c r="F1958" s="2" t="s">
        <v>285</v>
      </c>
      <c r="G1958" t="s">
        <v>522</v>
      </c>
      <c r="H1958" t="s">
        <v>23</v>
      </c>
      <c r="I1958" s="2" t="str">
        <f>_xlfn.XLOOKUP(H1958,'Reference table'!$A$2:$A$87,'Reference table'!$B$2:$B$87)</f>
        <v>Transportation</v>
      </c>
      <c r="J1958" t="s">
        <v>24</v>
      </c>
    </row>
    <row r="1959" spans="1:10">
      <c r="A1959" s="8">
        <v>45009</v>
      </c>
      <c r="B1959" t="s">
        <v>23</v>
      </c>
      <c r="C1959">
        <v>2</v>
      </c>
      <c r="D1959" s="3">
        <v>1.75</v>
      </c>
      <c r="E1959" s="3">
        <f t="shared" si="46"/>
        <v>3.5</v>
      </c>
      <c r="F1959" s="2" t="s">
        <v>285</v>
      </c>
      <c r="G1959" t="s">
        <v>522</v>
      </c>
      <c r="H1959" t="s">
        <v>23</v>
      </c>
      <c r="I1959" s="2" t="str">
        <f>_xlfn.XLOOKUP(H1959,'Reference table'!$A$2:$A$87,'Reference table'!$B$2:$B$87)</f>
        <v>Transportation</v>
      </c>
      <c r="J1959" t="s">
        <v>25</v>
      </c>
    </row>
    <row r="1960" spans="1:10">
      <c r="A1960" s="8">
        <v>45009</v>
      </c>
      <c r="B1960" t="s">
        <v>436</v>
      </c>
      <c r="C1960">
        <v>1</v>
      </c>
      <c r="D1960" s="3">
        <v>21</v>
      </c>
      <c r="E1960" s="3">
        <f t="shared" si="46"/>
        <v>21</v>
      </c>
      <c r="F1960" s="2" t="s">
        <v>162</v>
      </c>
      <c r="G1960" t="s">
        <v>1290</v>
      </c>
      <c r="H1960" t="s">
        <v>514</v>
      </c>
      <c r="I1960" s="2" t="str">
        <f>_xlfn.XLOOKUP(H1960,'Reference table'!$A$2:$A$87,'Reference table'!$B$2:$B$87)</f>
        <v>Dinning</v>
      </c>
      <c r="J1960" t="s">
        <v>25</v>
      </c>
    </row>
    <row r="1961" spans="1:10">
      <c r="A1961" s="8">
        <v>45009</v>
      </c>
      <c r="B1961" t="s">
        <v>26</v>
      </c>
      <c r="C1961">
        <v>1</v>
      </c>
      <c r="D1961" s="3">
        <v>4.2</v>
      </c>
      <c r="E1961" s="3">
        <f t="shared" si="46"/>
        <v>4.2</v>
      </c>
      <c r="F1961" s="2" t="s">
        <v>162</v>
      </c>
      <c r="G1961" t="s">
        <v>1291</v>
      </c>
      <c r="H1961" t="s">
        <v>273</v>
      </c>
      <c r="I1961" s="2" t="str">
        <f>_xlfn.XLOOKUP(H1961,'Reference table'!$A$2:$A$87,'Reference table'!$B$2:$B$87)</f>
        <v>Dinning</v>
      </c>
      <c r="J1961" t="s">
        <v>25</v>
      </c>
    </row>
    <row r="1962" spans="1:10">
      <c r="A1962" s="8">
        <v>45010</v>
      </c>
      <c r="B1962" t="s">
        <v>67</v>
      </c>
      <c r="C1962">
        <v>2</v>
      </c>
      <c r="D1962" s="3">
        <v>2.1</v>
      </c>
      <c r="E1962" s="3">
        <f t="shared" si="46"/>
        <v>4.2</v>
      </c>
      <c r="F1962" s="2" t="s">
        <v>285</v>
      </c>
      <c r="G1962" t="s">
        <v>522</v>
      </c>
      <c r="H1962" t="s">
        <v>67</v>
      </c>
      <c r="I1962" s="2" t="str">
        <f>_xlfn.XLOOKUP(H1962,'Reference table'!$A$2:$A$87,'Reference table'!$B$2:$B$87)</f>
        <v>Transportation</v>
      </c>
      <c r="J1962" t="s">
        <v>24</v>
      </c>
    </row>
    <row r="1963" spans="1:10">
      <c r="A1963" s="8">
        <v>45010</v>
      </c>
      <c r="B1963" t="s">
        <v>67</v>
      </c>
      <c r="C1963">
        <v>2</v>
      </c>
      <c r="D1963" s="3">
        <v>2.1</v>
      </c>
      <c r="E1963" s="3">
        <f t="shared" si="46"/>
        <v>4.2</v>
      </c>
      <c r="F1963" s="2" t="s">
        <v>285</v>
      </c>
      <c r="G1963" t="s">
        <v>522</v>
      </c>
      <c r="H1963" t="s">
        <v>67</v>
      </c>
      <c r="I1963" s="2" t="str">
        <f>_xlfn.XLOOKUP(H1963,'Reference table'!$A$2:$A$87,'Reference table'!$B$2:$B$87)</f>
        <v>Transportation</v>
      </c>
      <c r="J1963" t="s">
        <v>25</v>
      </c>
    </row>
    <row r="1964" spans="1:10">
      <c r="A1964" s="8">
        <v>45010</v>
      </c>
      <c r="B1964" t="s">
        <v>924</v>
      </c>
      <c r="C1964">
        <v>1</v>
      </c>
      <c r="D1964" s="3">
        <v>3.3</v>
      </c>
      <c r="E1964" s="3">
        <f t="shared" si="46"/>
        <v>3.3</v>
      </c>
      <c r="F1964" s="2" t="s">
        <v>162</v>
      </c>
      <c r="G1964" t="s">
        <v>684</v>
      </c>
      <c r="H1964" t="s">
        <v>936</v>
      </c>
      <c r="I1964" s="2" t="str">
        <f>_xlfn.XLOOKUP(H1964,'Reference table'!$A$2:$A$87,'Reference table'!$B$2:$B$87)</f>
        <v>Dinning</v>
      </c>
      <c r="J1964" t="s">
        <v>25</v>
      </c>
    </row>
    <row r="1965" spans="1:10">
      <c r="A1965" s="8">
        <v>45010</v>
      </c>
      <c r="B1965" t="s">
        <v>425</v>
      </c>
      <c r="C1965">
        <v>1</v>
      </c>
      <c r="D1965" s="3">
        <v>38.020000000000003</v>
      </c>
      <c r="E1965" s="3">
        <f t="shared" si="46"/>
        <v>38.020000000000003</v>
      </c>
      <c r="F1965" s="2" t="s">
        <v>162</v>
      </c>
      <c r="G1965" t="s">
        <v>1313</v>
      </c>
      <c r="H1965" t="s">
        <v>505</v>
      </c>
      <c r="I1965" s="2" t="str">
        <f>_xlfn.XLOOKUP(H1965,'Reference table'!$A$2:$A$87,'Reference table'!$B$2:$B$87)</f>
        <v>Dinning</v>
      </c>
      <c r="J1965" t="s">
        <v>24</v>
      </c>
    </row>
    <row r="1966" spans="1:10">
      <c r="A1966" s="8">
        <v>45010</v>
      </c>
      <c r="B1966" t="s">
        <v>816</v>
      </c>
      <c r="C1966">
        <v>1</v>
      </c>
      <c r="D1966" s="3">
        <v>12.6</v>
      </c>
      <c r="E1966" s="3">
        <f t="shared" si="46"/>
        <v>12.6</v>
      </c>
      <c r="F1966" s="2" t="s">
        <v>162</v>
      </c>
      <c r="G1966" t="s">
        <v>1292</v>
      </c>
      <c r="H1966" t="s">
        <v>273</v>
      </c>
      <c r="I1966" s="2" t="str">
        <f>_xlfn.XLOOKUP(H1966,'Reference table'!$A$2:$A$87,'Reference table'!$B$2:$B$87)</f>
        <v>Dinning</v>
      </c>
      <c r="J1966" t="s">
        <v>25</v>
      </c>
    </row>
    <row r="1967" spans="1:10">
      <c r="A1967" s="8">
        <v>45010</v>
      </c>
      <c r="B1967" t="s">
        <v>584</v>
      </c>
      <c r="C1967">
        <v>1</v>
      </c>
      <c r="D1967" s="3">
        <v>5</v>
      </c>
      <c r="E1967" s="3">
        <f t="shared" si="46"/>
        <v>5</v>
      </c>
      <c r="F1967" s="2" t="s">
        <v>162</v>
      </c>
      <c r="G1967" t="s">
        <v>106</v>
      </c>
      <c r="H1967" t="s">
        <v>115</v>
      </c>
      <c r="I1967" s="2" t="str">
        <f>_xlfn.XLOOKUP(H1967,'Reference table'!$A$2:$A$87,'Reference table'!$B$2:$B$87)</f>
        <v>Grocery</v>
      </c>
      <c r="J1967" t="s">
        <v>25</v>
      </c>
    </row>
    <row r="1968" spans="1:10">
      <c r="A1968" s="8">
        <v>45010</v>
      </c>
      <c r="B1968" t="s">
        <v>1322</v>
      </c>
      <c r="C1968">
        <v>1</v>
      </c>
      <c r="D1968" s="3">
        <v>1.2</v>
      </c>
      <c r="E1968" s="3">
        <f t="shared" si="46"/>
        <v>1.2</v>
      </c>
      <c r="F1968" s="2" t="s">
        <v>162</v>
      </c>
      <c r="G1968" t="s">
        <v>147</v>
      </c>
      <c r="H1968" t="s">
        <v>273</v>
      </c>
      <c r="I1968" s="2" t="str">
        <f>_xlfn.XLOOKUP(H1968,'Reference table'!$A$2:$A$87,'Reference table'!$B$2:$B$87)</f>
        <v>Dinning</v>
      </c>
      <c r="J1968" t="s">
        <v>24</v>
      </c>
    </row>
    <row r="1969" spans="1:10">
      <c r="A1969" s="8">
        <v>45010</v>
      </c>
      <c r="B1969" t="s">
        <v>641</v>
      </c>
      <c r="C1969">
        <v>1</v>
      </c>
      <c r="D1969" s="3">
        <v>0.98</v>
      </c>
      <c r="E1969" s="3">
        <f t="shared" si="46"/>
        <v>0.98</v>
      </c>
      <c r="F1969" s="2" t="s">
        <v>162</v>
      </c>
      <c r="G1969" t="s">
        <v>147</v>
      </c>
      <c r="H1969" t="s">
        <v>281</v>
      </c>
      <c r="I1969" s="2" t="str">
        <f>_xlfn.XLOOKUP(H1969,'Reference table'!$A$2:$A$87,'Reference table'!$B$2:$B$87)</f>
        <v>Personal Care</v>
      </c>
      <c r="J1969" t="s">
        <v>24</v>
      </c>
    </row>
    <row r="1970" spans="1:10">
      <c r="A1970" s="8">
        <v>45010</v>
      </c>
      <c r="B1970" t="s">
        <v>1041</v>
      </c>
      <c r="C1970">
        <v>1</v>
      </c>
      <c r="D1970" s="3">
        <v>3.4</v>
      </c>
      <c r="E1970" s="3">
        <f t="shared" si="46"/>
        <v>3.4</v>
      </c>
      <c r="F1970" s="2" t="s">
        <v>162</v>
      </c>
      <c r="G1970" t="s">
        <v>147</v>
      </c>
      <c r="H1970" t="s">
        <v>52</v>
      </c>
      <c r="I1970" s="2" t="str">
        <f>_xlfn.XLOOKUP(H1970,'Reference table'!$A$2:$A$87,'Reference table'!$B$2:$B$87)</f>
        <v>Grocery</v>
      </c>
      <c r="J1970" t="s">
        <v>24</v>
      </c>
    </row>
    <row r="1971" spans="1:10">
      <c r="A1971" s="8">
        <v>45010</v>
      </c>
      <c r="B1971" t="s">
        <v>1323</v>
      </c>
      <c r="C1971">
        <v>1</v>
      </c>
      <c r="D1971" s="3">
        <v>0.75</v>
      </c>
      <c r="E1971" s="3">
        <f t="shared" si="46"/>
        <v>0.75</v>
      </c>
      <c r="F1971" s="2" t="s">
        <v>162</v>
      </c>
      <c r="G1971" t="s">
        <v>147</v>
      </c>
      <c r="H1971" t="s">
        <v>219</v>
      </c>
      <c r="I1971" s="2" t="str">
        <f>_xlfn.XLOOKUP(H1971,'Reference table'!$A$2:$A$87,'Reference table'!$B$2:$B$87)</f>
        <v>Grocery</v>
      </c>
      <c r="J1971" t="s">
        <v>24</v>
      </c>
    </row>
    <row r="1972" spans="1:10">
      <c r="A1972" s="8">
        <v>45012</v>
      </c>
      <c r="B1972" t="s">
        <v>628</v>
      </c>
      <c r="C1972">
        <v>1</v>
      </c>
      <c r="D1972" s="3">
        <v>147</v>
      </c>
      <c r="E1972" s="3">
        <f t="shared" si="46"/>
        <v>147</v>
      </c>
      <c r="F1972" s="14" t="s">
        <v>162</v>
      </c>
      <c r="G1972" t="s">
        <v>629</v>
      </c>
      <c r="H1972" t="s">
        <v>628</v>
      </c>
      <c r="I1972" s="2" t="str">
        <f>_xlfn.XLOOKUP(H1972,'Reference table'!$A$2:$A$87,'Reference table'!$B$2:$B$87)</f>
        <v>Utility</v>
      </c>
      <c r="J1972" t="s">
        <v>25</v>
      </c>
    </row>
    <row r="1973" spans="1:10">
      <c r="A1973" s="8">
        <v>45012</v>
      </c>
      <c r="B1973" t="s">
        <v>23</v>
      </c>
      <c r="C1973">
        <v>2</v>
      </c>
      <c r="D1973" s="3">
        <v>1.7</v>
      </c>
      <c r="E1973" s="3">
        <f t="shared" si="46"/>
        <v>3.4</v>
      </c>
      <c r="F1973" s="14" t="s">
        <v>285</v>
      </c>
      <c r="G1973" t="s">
        <v>522</v>
      </c>
      <c r="H1973" t="s">
        <v>23</v>
      </c>
      <c r="I1973" s="2" t="str">
        <f>_xlfn.XLOOKUP(H1973,'Reference table'!$A$2:$A$87,'Reference table'!$B$2:$B$87)</f>
        <v>Transportation</v>
      </c>
      <c r="J1973" t="s">
        <v>24</v>
      </c>
    </row>
    <row r="1974" spans="1:10">
      <c r="A1974" s="8">
        <v>45012</v>
      </c>
      <c r="B1974" t="s">
        <v>1062</v>
      </c>
      <c r="C1974">
        <v>2</v>
      </c>
      <c r="D1974" s="3">
        <v>1.9</v>
      </c>
      <c r="E1974" s="3">
        <f t="shared" si="46"/>
        <v>3.8</v>
      </c>
      <c r="F1974" s="14" t="s">
        <v>285</v>
      </c>
      <c r="G1974" t="s">
        <v>522</v>
      </c>
      <c r="H1974" t="s">
        <v>1062</v>
      </c>
      <c r="I1974" s="2" t="str">
        <f>_xlfn.XLOOKUP(H1974,'Reference table'!$A$2:$A$87,'Reference table'!$B$2:$B$87)</f>
        <v>Transportation</v>
      </c>
      <c r="J1974" t="s">
        <v>24</v>
      </c>
    </row>
    <row r="1975" spans="1:10">
      <c r="A1975" s="8">
        <v>45012</v>
      </c>
      <c r="B1975" t="s">
        <v>23</v>
      </c>
      <c r="C1975">
        <v>2</v>
      </c>
      <c r="D1975" s="3">
        <v>1.75</v>
      </c>
      <c r="E1975" s="3">
        <f t="shared" ref="E1975:E2042" si="47">C1975*D1975</f>
        <v>3.5</v>
      </c>
      <c r="F1975" s="14" t="s">
        <v>285</v>
      </c>
      <c r="G1975" t="s">
        <v>522</v>
      </c>
      <c r="H1975" t="s">
        <v>23</v>
      </c>
      <c r="I1975" s="2" t="str">
        <f>_xlfn.XLOOKUP(H1975,'Reference table'!$A$2:$A$87,'Reference table'!$B$2:$B$87)</f>
        <v>Transportation</v>
      </c>
      <c r="J1975" t="s">
        <v>25</v>
      </c>
    </row>
    <row r="1976" spans="1:10">
      <c r="A1976" s="8">
        <v>45012</v>
      </c>
      <c r="B1976" t="s">
        <v>67</v>
      </c>
      <c r="C1976">
        <v>2</v>
      </c>
      <c r="D1976" s="3">
        <v>2.8</v>
      </c>
      <c r="E1976" s="3">
        <f t="shared" si="47"/>
        <v>5.6</v>
      </c>
      <c r="F1976" s="14" t="s">
        <v>285</v>
      </c>
      <c r="G1976" t="s">
        <v>522</v>
      </c>
      <c r="H1976" t="s">
        <v>67</v>
      </c>
      <c r="I1976" s="2" t="str">
        <f>_xlfn.XLOOKUP(H1976,'Reference table'!$A$2:$A$87,'Reference table'!$B$2:$B$87)</f>
        <v>Transportation</v>
      </c>
      <c r="J1976" t="s">
        <v>25</v>
      </c>
    </row>
    <row r="1977" spans="1:10">
      <c r="A1977" s="8">
        <v>45012</v>
      </c>
      <c r="B1977" t="s">
        <v>924</v>
      </c>
      <c r="C1977">
        <v>1</v>
      </c>
      <c r="D1977" s="3">
        <v>1.75</v>
      </c>
      <c r="E1977" s="3">
        <f t="shared" si="47"/>
        <v>1.75</v>
      </c>
      <c r="F1977" s="14" t="s">
        <v>162</v>
      </c>
      <c r="G1977" t="s">
        <v>933</v>
      </c>
      <c r="H1977" t="s">
        <v>685</v>
      </c>
      <c r="I1977" s="2" t="str">
        <f>_xlfn.XLOOKUP(H1977,'Reference table'!$A$2:$A$87,'Reference table'!$B$2:$B$87)</f>
        <v>Dinning</v>
      </c>
      <c r="J1977" t="s">
        <v>25</v>
      </c>
    </row>
    <row r="1978" spans="1:10">
      <c r="A1978" s="8">
        <v>45012</v>
      </c>
      <c r="B1978" t="s">
        <v>1466</v>
      </c>
      <c r="C1978">
        <v>1</v>
      </c>
      <c r="D1978" s="3">
        <v>78</v>
      </c>
      <c r="E1978" s="3">
        <f t="shared" si="47"/>
        <v>78</v>
      </c>
      <c r="F1978" s="14" t="s">
        <v>162</v>
      </c>
      <c r="G1978" t="s">
        <v>1467</v>
      </c>
      <c r="H1978" t="s">
        <v>1469</v>
      </c>
      <c r="I1978" s="2" t="str">
        <f>_xlfn.XLOOKUP(H1978,'Reference table'!$A$2:$A$87,'Reference table'!$B$2:$B$87)</f>
        <v>Subscription</v>
      </c>
      <c r="J1978" t="s">
        <v>24</v>
      </c>
    </row>
    <row r="1979" spans="1:10">
      <c r="A1979" s="8">
        <v>45013</v>
      </c>
      <c r="B1979" t="s">
        <v>23</v>
      </c>
      <c r="C1979">
        <v>2</v>
      </c>
      <c r="D1979" s="3">
        <v>1.7</v>
      </c>
      <c r="E1979" s="3">
        <f t="shared" si="47"/>
        <v>3.4</v>
      </c>
      <c r="F1979" s="14" t="s">
        <v>285</v>
      </c>
      <c r="G1979" t="s">
        <v>522</v>
      </c>
      <c r="H1979" t="s">
        <v>23</v>
      </c>
      <c r="I1979" s="2" t="str">
        <f>_xlfn.XLOOKUP(H1979,'Reference table'!$A$2:$A$87,'Reference table'!$B$2:$B$87)</f>
        <v>Transportation</v>
      </c>
      <c r="J1979" t="s">
        <v>24</v>
      </c>
    </row>
    <row r="1980" spans="1:10">
      <c r="A1980" s="8">
        <v>45013</v>
      </c>
      <c r="B1980" t="s">
        <v>1062</v>
      </c>
      <c r="C1980">
        <v>2</v>
      </c>
      <c r="D1980" s="3">
        <v>1.9</v>
      </c>
      <c r="E1980" s="3">
        <f t="shared" si="47"/>
        <v>3.8</v>
      </c>
      <c r="F1980" s="14" t="s">
        <v>285</v>
      </c>
      <c r="G1980" t="s">
        <v>522</v>
      </c>
      <c r="H1980" t="s">
        <v>1062</v>
      </c>
      <c r="I1980" s="2" t="str">
        <f>_xlfn.XLOOKUP(H1980,'Reference table'!$A$2:$A$87,'Reference table'!$B$2:$B$87)</f>
        <v>Transportation</v>
      </c>
      <c r="J1980" t="s">
        <v>24</v>
      </c>
    </row>
    <row r="1981" spans="1:10">
      <c r="A1981" s="8">
        <v>45013</v>
      </c>
      <c r="B1981" t="s">
        <v>436</v>
      </c>
      <c r="C1981">
        <v>1</v>
      </c>
      <c r="D1981" s="3">
        <v>19.48</v>
      </c>
      <c r="E1981" s="3">
        <f t="shared" si="47"/>
        <v>19.48</v>
      </c>
      <c r="F1981" s="14" t="s">
        <v>162</v>
      </c>
      <c r="G1981" t="s">
        <v>1417</v>
      </c>
      <c r="H1981" t="s">
        <v>113</v>
      </c>
      <c r="I1981" s="2" t="str">
        <f>_xlfn.XLOOKUP(H1981,'Reference table'!$A$2:$A$87,'Reference table'!$B$2:$B$87)</f>
        <v>Dinning</v>
      </c>
      <c r="J1981" t="s">
        <v>25</v>
      </c>
    </row>
    <row r="1982" spans="1:10">
      <c r="A1982" s="8">
        <v>45014</v>
      </c>
      <c r="B1982" t="s">
        <v>23</v>
      </c>
      <c r="C1982">
        <v>2</v>
      </c>
      <c r="D1982" s="3">
        <v>1.7</v>
      </c>
      <c r="E1982" s="3">
        <f t="shared" si="47"/>
        <v>3.4</v>
      </c>
      <c r="F1982" s="14" t="s">
        <v>285</v>
      </c>
      <c r="G1982" t="s">
        <v>522</v>
      </c>
      <c r="H1982" t="s">
        <v>23</v>
      </c>
      <c r="I1982" s="2" t="str">
        <f>_xlfn.XLOOKUP(H1982,'Reference table'!$A$2:$A$87,'Reference table'!$B$2:$B$87)</f>
        <v>Transportation</v>
      </c>
      <c r="J1982" t="s">
        <v>24</v>
      </c>
    </row>
    <row r="1983" spans="1:10">
      <c r="A1983" s="8">
        <v>45014</v>
      </c>
      <c r="B1983" t="s">
        <v>1062</v>
      </c>
      <c r="C1983">
        <v>2</v>
      </c>
      <c r="D1983" s="3">
        <v>1.9</v>
      </c>
      <c r="E1983" s="3">
        <f t="shared" si="47"/>
        <v>3.8</v>
      </c>
      <c r="F1983" s="14" t="s">
        <v>285</v>
      </c>
      <c r="G1983" t="s">
        <v>522</v>
      </c>
      <c r="H1983" t="s">
        <v>1062</v>
      </c>
      <c r="I1983" s="2" t="str">
        <f>_xlfn.XLOOKUP(H1983,'Reference table'!$A$2:$A$87,'Reference table'!$B$2:$B$87)</f>
        <v>Transportation</v>
      </c>
      <c r="J1983" t="s">
        <v>24</v>
      </c>
    </row>
    <row r="1984" spans="1:10">
      <c r="A1984" s="8">
        <v>45014</v>
      </c>
      <c r="B1984" t="s">
        <v>1285</v>
      </c>
      <c r="C1984">
        <v>1</v>
      </c>
      <c r="D1984" s="3">
        <v>3.45</v>
      </c>
      <c r="E1984" s="3">
        <f t="shared" si="47"/>
        <v>3.45</v>
      </c>
      <c r="F1984" s="14" t="s">
        <v>162</v>
      </c>
      <c r="G1984" t="s">
        <v>844</v>
      </c>
      <c r="H1984" t="s">
        <v>790</v>
      </c>
      <c r="I1984" s="2" t="str">
        <f>_xlfn.XLOOKUP(H1984,'Reference table'!$A$2:$A$87,'Reference table'!$B$2:$B$87)</f>
        <v>Grocery</v>
      </c>
      <c r="J1984" t="s">
        <v>24</v>
      </c>
    </row>
    <row r="1985" spans="1:10">
      <c r="A1985" s="8">
        <v>45014</v>
      </c>
      <c r="B1985" t="s">
        <v>67</v>
      </c>
      <c r="C1985">
        <v>1</v>
      </c>
      <c r="D1985" s="3">
        <v>5.0999999999999996</v>
      </c>
      <c r="E1985" s="3">
        <f t="shared" si="47"/>
        <v>5.0999999999999996</v>
      </c>
      <c r="F1985" s="14" t="s">
        <v>285</v>
      </c>
      <c r="G1985" t="s">
        <v>522</v>
      </c>
      <c r="H1985" t="s">
        <v>67</v>
      </c>
      <c r="I1985" s="2" t="str">
        <f>_xlfn.XLOOKUP(H1985,'Reference table'!$A$2:$A$87,'Reference table'!$B$2:$B$87)</f>
        <v>Transportation</v>
      </c>
      <c r="J1985" t="s">
        <v>25</v>
      </c>
    </row>
    <row r="1986" spans="1:10">
      <c r="A1986" s="8">
        <v>45014</v>
      </c>
      <c r="B1986" t="s">
        <v>67</v>
      </c>
      <c r="C1986">
        <v>1</v>
      </c>
      <c r="D1986" s="3">
        <v>2.2999999999999998</v>
      </c>
      <c r="E1986" s="3">
        <f t="shared" si="47"/>
        <v>2.2999999999999998</v>
      </c>
      <c r="F1986" s="14" t="s">
        <v>285</v>
      </c>
      <c r="G1986" t="s">
        <v>522</v>
      </c>
      <c r="H1986" t="s">
        <v>67</v>
      </c>
      <c r="I1986" s="2" t="str">
        <f>_xlfn.XLOOKUP(H1986,'Reference table'!$A$2:$A$87,'Reference table'!$B$2:$B$87)</f>
        <v>Transportation</v>
      </c>
      <c r="J1986" t="s">
        <v>25</v>
      </c>
    </row>
    <row r="1987" spans="1:10">
      <c r="A1987" s="8">
        <v>45014</v>
      </c>
      <c r="B1987" t="s">
        <v>1310</v>
      </c>
      <c r="C1987">
        <v>1</v>
      </c>
      <c r="D1987" s="3">
        <v>0.85</v>
      </c>
      <c r="E1987" s="3">
        <f t="shared" si="47"/>
        <v>0.85</v>
      </c>
      <c r="F1987" s="14" t="s">
        <v>162</v>
      </c>
      <c r="G1987" t="s">
        <v>36</v>
      </c>
      <c r="H1987" t="s">
        <v>216</v>
      </c>
      <c r="I1987" s="2" t="str">
        <f>_xlfn.XLOOKUP(H1987,'Reference table'!$A$2:$A$87,'Reference table'!$B$2:$B$87)</f>
        <v>Grocery</v>
      </c>
      <c r="J1987" t="s">
        <v>25</v>
      </c>
    </row>
    <row r="1988" spans="1:10">
      <c r="A1988" s="8">
        <v>45014</v>
      </c>
      <c r="B1988" t="s">
        <v>82</v>
      </c>
      <c r="C1988">
        <v>1</v>
      </c>
      <c r="D1988" s="3">
        <v>0.7</v>
      </c>
      <c r="E1988" s="3">
        <f t="shared" si="47"/>
        <v>0.7</v>
      </c>
      <c r="F1988" s="14" t="s">
        <v>162</v>
      </c>
      <c r="G1988" t="s">
        <v>36</v>
      </c>
      <c r="H1988" t="s">
        <v>51</v>
      </c>
      <c r="I1988" s="2" t="str">
        <f>_xlfn.XLOOKUP(H1988,'Reference table'!$A$2:$A$87,'Reference table'!$B$2:$B$87)</f>
        <v>Grocery</v>
      </c>
      <c r="J1988" t="s">
        <v>25</v>
      </c>
    </row>
    <row r="1989" spans="1:10">
      <c r="A1989" s="8">
        <v>45014</v>
      </c>
      <c r="B1989" t="s">
        <v>841</v>
      </c>
      <c r="C1989">
        <v>1</v>
      </c>
      <c r="D1989" s="3">
        <v>2.85</v>
      </c>
      <c r="E1989" s="3">
        <f t="shared" si="47"/>
        <v>2.85</v>
      </c>
      <c r="F1989" s="14" t="s">
        <v>162</v>
      </c>
      <c r="G1989" t="s">
        <v>36</v>
      </c>
      <c r="H1989" t="s">
        <v>52</v>
      </c>
      <c r="I1989" s="2" t="str">
        <f>_xlfn.XLOOKUP(H1989,'Reference table'!$A$2:$A$87,'Reference table'!$B$2:$B$87)</f>
        <v>Grocery</v>
      </c>
      <c r="J1989" t="s">
        <v>25</v>
      </c>
    </row>
    <row r="1990" spans="1:10">
      <c r="A1990" s="8">
        <v>45014</v>
      </c>
      <c r="B1990" t="s">
        <v>378</v>
      </c>
      <c r="C1990">
        <v>1</v>
      </c>
      <c r="D1990" s="3">
        <v>1.8</v>
      </c>
      <c r="E1990" s="3">
        <f t="shared" si="47"/>
        <v>1.8</v>
      </c>
      <c r="F1990" s="14" t="s">
        <v>162</v>
      </c>
      <c r="G1990" t="s">
        <v>147</v>
      </c>
      <c r="H1990" t="s">
        <v>45</v>
      </c>
      <c r="I1990" s="2" t="str">
        <f>_xlfn.XLOOKUP(H1990,'Reference table'!$A$2:$A$87,'Reference table'!$B$2:$B$87)</f>
        <v>Grocery</v>
      </c>
      <c r="J1990" t="s">
        <v>25</v>
      </c>
    </row>
    <row r="1991" spans="1:10">
      <c r="A1991" s="8">
        <v>45014</v>
      </c>
      <c r="B1991" t="s">
        <v>763</v>
      </c>
      <c r="C1991">
        <v>1</v>
      </c>
      <c r="D1991" s="3">
        <v>1</v>
      </c>
      <c r="E1991" s="3">
        <f t="shared" si="47"/>
        <v>1</v>
      </c>
      <c r="F1991" s="14" t="s">
        <v>162</v>
      </c>
      <c r="G1991" t="s">
        <v>147</v>
      </c>
      <c r="H1991" t="s">
        <v>51</v>
      </c>
      <c r="I1991" s="2" t="str">
        <f>_xlfn.XLOOKUP(H1991,'Reference table'!$A$2:$A$87,'Reference table'!$B$2:$B$87)</f>
        <v>Grocery</v>
      </c>
      <c r="J1991" t="s">
        <v>25</v>
      </c>
    </row>
    <row r="1992" spans="1:10">
      <c r="A1992" s="8">
        <v>45014</v>
      </c>
      <c r="B1992" t="s">
        <v>1416</v>
      </c>
      <c r="C1992">
        <v>1</v>
      </c>
      <c r="D1992" s="3">
        <v>60</v>
      </c>
      <c r="E1992" s="3">
        <f t="shared" si="47"/>
        <v>60</v>
      </c>
      <c r="F1992" s="14" t="s">
        <v>162</v>
      </c>
      <c r="G1992" t="s">
        <v>270</v>
      </c>
      <c r="H1992" t="s">
        <v>733</v>
      </c>
      <c r="I1992" s="2" t="str">
        <f>_xlfn.XLOOKUP(H1992,'Reference table'!$A$2:$A$87,'Reference table'!$B$2:$B$87)</f>
        <v>Others</v>
      </c>
      <c r="J1992" t="s">
        <v>25</v>
      </c>
    </row>
    <row r="1993" spans="1:10">
      <c r="A1993" s="8">
        <v>45014</v>
      </c>
      <c r="B1993" t="s">
        <v>924</v>
      </c>
      <c r="C1993">
        <v>1</v>
      </c>
      <c r="D1993" s="3">
        <v>1.75</v>
      </c>
      <c r="E1993" s="3">
        <f t="shared" si="47"/>
        <v>1.75</v>
      </c>
      <c r="F1993" s="14" t="s">
        <v>162</v>
      </c>
      <c r="G1993" t="s">
        <v>933</v>
      </c>
      <c r="H1993" t="s">
        <v>685</v>
      </c>
      <c r="I1993" s="2" t="str">
        <f>_xlfn.XLOOKUP(H1993,'Reference table'!$A$2:$A$87,'Reference table'!$B$2:$B$87)</f>
        <v>Dinning</v>
      </c>
      <c r="J1993" t="s">
        <v>25</v>
      </c>
    </row>
    <row r="1994" spans="1:10">
      <c r="A1994" s="8">
        <v>45015</v>
      </c>
      <c r="B1994" t="s">
        <v>23</v>
      </c>
      <c r="C1994">
        <v>2</v>
      </c>
      <c r="D1994" s="3">
        <v>1.7</v>
      </c>
      <c r="E1994" s="3">
        <f t="shared" si="47"/>
        <v>3.4</v>
      </c>
      <c r="F1994" s="14" t="s">
        <v>285</v>
      </c>
      <c r="G1994" t="s">
        <v>522</v>
      </c>
      <c r="H1994" t="s">
        <v>23</v>
      </c>
      <c r="I1994" s="2" t="str">
        <f>_xlfn.XLOOKUP(H1994,'Reference table'!$A$2:$A$87,'Reference table'!$B$2:$B$87)</f>
        <v>Transportation</v>
      </c>
      <c r="J1994" t="s">
        <v>24</v>
      </c>
    </row>
    <row r="1995" spans="1:10">
      <c r="A1995" s="8">
        <v>45015</v>
      </c>
      <c r="B1995" t="s">
        <v>1062</v>
      </c>
      <c r="C1995">
        <v>2</v>
      </c>
      <c r="D1995" s="3">
        <v>1.9</v>
      </c>
      <c r="E1995" s="3">
        <f t="shared" si="47"/>
        <v>3.8</v>
      </c>
      <c r="F1995" s="14" t="s">
        <v>285</v>
      </c>
      <c r="G1995" t="s">
        <v>522</v>
      </c>
      <c r="H1995" t="s">
        <v>1062</v>
      </c>
      <c r="I1995" s="2" t="str">
        <f>_xlfn.XLOOKUP(H1995,'Reference table'!$A$2:$A$87,'Reference table'!$B$2:$B$87)</f>
        <v>Transportation</v>
      </c>
      <c r="J1995" t="s">
        <v>24</v>
      </c>
    </row>
    <row r="1996" spans="1:10">
      <c r="A1996" s="8">
        <v>45015</v>
      </c>
      <c r="B1996" t="s">
        <v>1357</v>
      </c>
      <c r="C1996">
        <v>1</v>
      </c>
      <c r="D1996" s="3">
        <v>1.95</v>
      </c>
      <c r="E1996" s="3">
        <f t="shared" si="47"/>
        <v>1.95</v>
      </c>
      <c r="F1996" s="14" t="s">
        <v>162</v>
      </c>
      <c r="G1996" t="s">
        <v>106</v>
      </c>
      <c r="H1996" t="s">
        <v>46</v>
      </c>
      <c r="I1996" s="2" t="str">
        <f>_xlfn.XLOOKUP(H1996,'Reference table'!$A$2:$A$87,'Reference table'!$B$2:$B$87)</f>
        <v>Grocery</v>
      </c>
      <c r="J1996" t="s">
        <v>24</v>
      </c>
    </row>
    <row r="1997" spans="1:10">
      <c r="A1997" s="8">
        <v>45015</v>
      </c>
      <c r="B1997" t="s">
        <v>1369</v>
      </c>
      <c r="C1997">
        <v>1</v>
      </c>
      <c r="D1997" s="3">
        <v>6.65</v>
      </c>
      <c r="E1997" s="3">
        <f t="shared" si="47"/>
        <v>6.65</v>
      </c>
      <c r="F1997" s="14" t="s">
        <v>162</v>
      </c>
      <c r="G1997" t="s">
        <v>147</v>
      </c>
      <c r="H1997" t="s">
        <v>273</v>
      </c>
      <c r="I1997" s="2" t="str">
        <f>_xlfn.XLOOKUP(H1997,'Reference table'!$A$2:$A$87,'Reference table'!$B$2:$B$87)</f>
        <v>Dinning</v>
      </c>
      <c r="J1997" t="s">
        <v>25</v>
      </c>
    </row>
    <row r="1998" spans="1:10">
      <c r="A1998" s="8">
        <v>45015</v>
      </c>
      <c r="B1998" t="s">
        <v>1370</v>
      </c>
      <c r="C1998">
        <v>1</v>
      </c>
      <c r="D1998" s="3">
        <v>1.69</v>
      </c>
      <c r="E1998" s="3">
        <f t="shared" si="47"/>
        <v>1.69</v>
      </c>
      <c r="F1998" s="14" t="s">
        <v>162</v>
      </c>
      <c r="G1998" t="s">
        <v>147</v>
      </c>
      <c r="H1998" t="s">
        <v>53</v>
      </c>
      <c r="I1998" s="2" t="str">
        <f>_xlfn.XLOOKUP(H1998,'Reference table'!$A$2:$A$87,'Reference table'!$B$2:$B$87)</f>
        <v>Grocery</v>
      </c>
      <c r="J1998" t="s">
        <v>25</v>
      </c>
    </row>
    <row r="1999" spans="1:10">
      <c r="A1999" s="8">
        <v>45015</v>
      </c>
      <c r="B1999" t="s">
        <v>1126</v>
      </c>
      <c r="C1999">
        <v>1</v>
      </c>
      <c r="D1999" s="3">
        <v>1.2</v>
      </c>
      <c r="E1999" s="3">
        <f t="shared" si="47"/>
        <v>1.2</v>
      </c>
      <c r="F1999" s="14" t="s">
        <v>162</v>
      </c>
      <c r="G1999" t="s">
        <v>147</v>
      </c>
      <c r="H1999" t="s">
        <v>45</v>
      </c>
      <c r="I1999" s="2" t="str">
        <f>_xlfn.XLOOKUP(H1999,'Reference table'!$A$2:$A$87,'Reference table'!$B$2:$B$87)</f>
        <v>Grocery</v>
      </c>
      <c r="J1999" t="s">
        <v>25</v>
      </c>
    </row>
    <row r="2000" spans="1:10">
      <c r="A2000" s="8">
        <v>45015</v>
      </c>
      <c r="B2000" t="s">
        <v>1371</v>
      </c>
      <c r="C2000">
        <v>1</v>
      </c>
      <c r="D2000" s="3">
        <v>1.65</v>
      </c>
      <c r="E2000" s="3">
        <f t="shared" si="47"/>
        <v>1.65</v>
      </c>
      <c r="F2000" s="14" t="s">
        <v>162</v>
      </c>
      <c r="G2000" t="s">
        <v>147</v>
      </c>
      <c r="H2000" t="s">
        <v>45</v>
      </c>
      <c r="I2000" s="2" t="str">
        <f>_xlfn.XLOOKUP(H2000,'Reference table'!$A$2:$A$87,'Reference table'!$B$2:$B$87)</f>
        <v>Grocery</v>
      </c>
      <c r="J2000" t="s">
        <v>25</v>
      </c>
    </row>
    <row r="2001" spans="1:10">
      <c r="A2001" s="8">
        <v>45015</v>
      </c>
      <c r="B2001" t="s">
        <v>839</v>
      </c>
      <c r="C2001">
        <v>1</v>
      </c>
      <c r="D2001" s="3">
        <v>1.99</v>
      </c>
      <c r="E2001" s="3">
        <f t="shared" si="47"/>
        <v>1.99</v>
      </c>
      <c r="F2001" s="14" t="s">
        <v>162</v>
      </c>
      <c r="G2001" t="s">
        <v>147</v>
      </c>
      <c r="H2001" t="s">
        <v>45</v>
      </c>
      <c r="I2001" s="2" t="str">
        <f>_xlfn.XLOOKUP(H2001,'Reference table'!$A$2:$A$87,'Reference table'!$B$2:$B$87)</f>
        <v>Grocery</v>
      </c>
      <c r="J2001" t="s">
        <v>25</v>
      </c>
    </row>
    <row r="2002" spans="1:10">
      <c r="A2002" s="8">
        <v>45016</v>
      </c>
      <c r="B2002" t="s">
        <v>23</v>
      </c>
      <c r="C2002">
        <v>1</v>
      </c>
      <c r="D2002" s="3">
        <v>1.7</v>
      </c>
      <c r="E2002" s="3">
        <f t="shared" si="47"/>
        <v>1.7</v>
      </c>
      <c r="F2002" s="14" t="s">
        <v>285</v>
      </c>
      <c r="G2002" t="s">
        <v>522</v>
      </c>
      <c r="H2002" t="s">
        <v>23</v>
      </c>
      <c r="I2002" s="2" t="str">
        <f>_xlfn.XLOOKUP(H2002,'Reference table'!$A$2:$A$87,'Reference table'!$B$2:$B$87)</f>
        <v>Transportation</v>
      </c>
      <c r="J2002" t="s">
        <v>24</v>
      </c>
    </row>
    <row r="2003" spans="1:10">
      <c r="A2003" s="8">
        <v>45016</v>
      </c>
      <c r="B2003" t="s">
        <v>1343</v>
      </c>
      <c r="C2003">
        <v>1</v>
      </c>
      <c r="D2003" s="3">
        <v>1.99</v>
      </c>
      <c r="E2003" s="3">
        <f t="shared" si="47"/>
        <v>1.99</v>
      </c>
      <c r="F2003" s="14" t="s">
        <v>162</v>
      </c>
      <c r="G2003" t="s">
        <v>321</v>
      </c>
      <c r="H2003" t="s">
        <v>273</v>
      </c>
      <c r="I2003" s="2" t="str">
        <f>_xlfn.XLOOKUP(H2003,'Reference table'!$A$2:$A$87,'Reference table'!$B$2:$B$87)</f>
        <v>Dinning</v>
      </c>
      <c r="J2003" t="s">
        <v>24</v>
      </c>
    </row>
    <row r="2004" spans="1:10">
      <c r="A2004" s="8">
        <v>45016</v>
      </c>
      <c r="B2004" t="s">
        <v>1344</v>
      </c>
      <c r="C2004">
        <v>1</v>
      </c>
      <c r="D2004" s="3">
        <v>1.25</v>
      </c>
      <c r="E2004" s="3">
        <f t="shared" si="47"/>
        <v>1.25</v>
      </c>
      <c r="F2004" s="14" t="s">
        <v>162</v>
      </c>
      <c r="G2004" t="s">
        <v>321</v>
      </c>
      <c r="H2004" t="s">
        <v>50</v>
      </c>
      <c r="I2004" s="2" t="str">
        <f>_xlfn.XLOOKUP(H2004,'Reference table'!$A$2:$A$87,'Reference table'!$B$2:$B$87)</f>
        <v>Grocery</v>
      </c>
      <c r="J2004" t="s">
        <v>24</v>
      </c>
    </row>
    <row r="2005" spans="1:10">
      <c r="A2005" s="8">
        <v>45016</v>
      </c>
      <c r="B2005" t="s">
        <v>28</v>
      </c>
      <c r="C2005">
        <v>1</v>
      </c>
      <c r="D2005" s="3">
        <v>1.1499999999999999</v>
      </c>
      <c r="E2005" s="3">
        <f t="shared" si="47"/>
        <v>1.1499999999999999</v>
      </c>
      <c r="F2005" s="14" t="s">
        <v>162</v>
      </c>
      <c r="G2005" t="s">
        <v>321</v>
      </c>
      <c r="H2005" t="s">
        <v>50</v>
      </c>
      <c r="I2005" s="2" t="str">
        <f>_xlfn.XLOOKUP(H2005,'Reference table'!$A$2:$A$87,'Reference table'!$B$2:$B$87)</f>
        <v>Grocery</v>
      </c>
      <c r="J2005" t="s">
        <v>24</v>
      </c>
    </row>
    <row r="2006" spans="1:10">
      <c r="A2006" s="8">
        <v>45016</v>
      </c>
      <c r="B2006" t="s">
        <v>30</v>
      </c>
      <c r="C2006">
        <v>1</v>
      </c>
      <c r="D2006" s="3">
        <v>0.85</v>
      </c>
      <c r="E2006" s="3">
        <f t="shared" si="47"/>
        <v>0.85</v>
      </c>
      <c r="F2006" s="14" t="s">
        <v>162</v>
      </c>
      <c r="G2006" t="s">
        <v>321</v>
      </c>
      <c r="H2006" t="s">
        <v>50</v>
      </c>
      <c r="I2006" s="2" t="str">
        <f>_xlfn.XLOOKUP(H2006,'Reference table'!$A$2:$A$87,'Reference table'!$B$2:$B$87)</f>
        <v>Grocery</v>
      </c>
      <c r="J2006" t="s">
        <v>24</v>
      </c>
    </row>
    <row r="2007" spans="1:10">
      <c r="A2007" s="8">
        <v>45016</v>
      </c>
      <c r="B2007" t="s">
        <v>1121</v>
      </c>
      <c r="C2007">
        <v>1</v>
      </c>
      <c r="D2007" s="3">
        <v>1.0900000000000001</v>
      </c>
      <c r="E2007" s="3">
        <f t="shared" si="47"/>
        <v>1.0900000000000001</v>
      </c>
      <c r="F2007" s="14" t="s">
        <v>162</v>
      </c>
      <c r="G2007" t="s">
        <v>321</v>
      </c>
      <c r="H2007" t="s">
        <v>51</v>
      </c>
      <c r="I2007" s="2" t="str">
        <f>_xlfn.XLOOKUP(H2007,'Reference table'!$A$2:$A$87,'Reference table'!$B$2:$B$87)</f>
        <v>Grocery</v>
      </c>
      <c r="J2007" t="s">
        <v>24</v>
      </c>
    </row>
    <row r="2008" spans="1:10">
      <c r="A2008" s="8">
        <v>45016</v>
      </c>
      <c r="B2008" t="s">
        <v>1345</v>
      </c>
      <c r="C2008">
        <v>1</v>
      </c>
      <c r="D2008" s="3">
        <v>4.29</v>
      </c>
      <c r="E2008" s="3">
        <f t="shared" si="47"/>
        <v>4.29</v>
      </c>
      <c r="F2008" s="14" t="s">
        <v>162</v>
      </c>
      <c r="G2008" t="s">
        <v>321</v>
      </c>
      <c r="H2008" t="s">
        <v>52</v>
      </c>
      <c r="I2008" s="2" t="str">
        <f>_xlfn.XLOOKUP(H2008,'Reference table'!$A$2:$A$87,'Reference table'!$B$2:$B$87)</f>
        <v>Grocery</v>
      </c>
      <c r="J2008" t="s">
        <v>24</v>
      </c>
    </row>
    <row r="2009" spans="1:10">
      <c r="A2009" s="8">
        <v>45016</v>
      </c>
      <c r="B2009" t="s">
        <v>1346</v>
      </c>
      <c r="C2009">
        <v>1</v>
      </c>
      <c r="D2009" s="3">
        <v>0.69</v>
      </c>
      <c r="E2009" s="3">
        <f t="shared" si="47"/>
        <v>0.69</v>
      </c>
      <c r="F2009" s="14" t="s">
        <v>162</v>
      </c>
      <c r="G2009" t="s">
        <v>321</v>
      </c>
      <c r="H2009" t="s">
        <v>50</v>
      </c>
      <c r="I2009" s="2" t="str">
        <f>_xlfn.XLOOKUP(H2009,'Reference table'!$A$2:$A$87,'Reference table'!$B$2:$B$87)</f>
        <v>Grocery</v>
      </c>
      <c r="J2009" t="s">
        <v>24</v>
      </c>
    </row>
    <row r="2010" spans="1:10">
      <c r="A2010" s="8">
        <v>45016</v>
      </c>
      <c r="B2010" t="s">
        <v>1347</v>
      </c>
      <c r="C2010">
        <v>1</v>
      </c>
      <c r="D2010" s="3">
        <v>1.39</v>
      </c>
      <c r="E2010" s="3">
        <f t="shared" si="47"/>
        <v>1.39</v>
      </c>
      <c r="F2010" s="14" t="s">
        <v>162</v>
      </c>
      <c r="G2010" t="s">
        <v>321</v>
      </c>
      <c r="H2010" t="s">
        <v>53</v>
      </c>
      <c r="I2010" s="2" t="str">
        <f>_xlfn.XLOOKUP(H2010,'Reference table'!$A$2:$A$87,'Reference table'!$B$2:$B$87)</f>
        <v>Grocery</v>
      </c>
      <c r="J2010" t="s">
        <v>24</v>
      </c>
    </row>
    <row r="2011" spans="1:10">
      <c r="A2011" s="8">
        <v>45016</v>
      </c>
      <c r="B2011" t="s">
        <v>1348</v>
      </c>
      <c r="C2011">
        <v>1</v>
      </c>
      <c r="D2011" s="3">
        <v>3.99</v>
      </c>
      <c r="E2011" s="3">
        <f t="shared" si="47"/>
        <v>3.99</v>
      </c>
      <c r="F2011" s="14" t="s">
        <v>162</v>
      </c>
      <c r="G2011" t="s">
        <v>321</v>
      </c>
      <c r="H2011" t="s">
        <v>52</v>
      </c>
      <c r="I2011" s="2" t="str">
        <f>_xlfn.XLOOKUP(H2011,'Reference table'!$A$2:$A$87,'Reference table'!$B$2:$B$87)</f>
        <v>Grocery</v>
      </c>
      <c r="J2011" t="s">
        <v>24</v>
      </c>
    </row>
    <row r="2012" spans="1:10">
      <c r="A2012" s="8">
        <v>45016</v>
      </c>
      <c r="B2012" t="s">
        <v>456</v>
      </c>
      <c r="C2012">
        <v>1</v>
      </c>
      <c r="D2012" s="3">
        <v>11</v>
      </c>
      <c r="E2012" s="3">
        <f t="shared" si="47"/>
        <v>11</v>
      </c>
      <c r="F2012" s="14" t="s">
        <v>162</v>
      </c>
      <c r="G2012" t="s">
        <v>456</v>
      </c>
      <c r="H2012" t="s">
        <v>173</v>
      </c>
      <c r="I2012" s="2" t="str">
        <f>_xlfn.XLOOKUP(H2012,'Reference table'!$A$2:$A$87,'Reference table'!$B$2:$B$87)</f>
        <v>Household</v>
      </c>
      <c r="J2012" t="s">
        <v>25</v>
      </c>
    </row>
    <row r="2013" spans="1:10">
      <c r="A2013" s="8">
        <v>45017</v>
      </c>
      <c r="B2013" t="s">
        <v>951</v>
      </c>
      <c r="C2013">
        <v>1</v>
      </c>
      <c r="D2013" s="3">
        <v>9.8000000000000007</v>
      </c>
      <c r="E2013" s="3">
        <f t="shared" si="47"/>
        <v>9.8000000000000007</v>
      </c>
      <c r="F2013" s="2" t="s">
        <v>162</v>
      </c>
      <c r="G2013" t="s">
        <v>951</v>
      </c>
      <c r="H2013" t="s">
        <v>1280</v>
      </c>
      <c r="I2013" s="2" t="str">
        <f>_xlfn.XLOOKUP(H2013,'Reference table'!$A$2:$A$87,'Reference table'!$B$2:$B$87)</f>
        <v>Subscription</v>
      </c>
      <c r="J2013" t="s">
        <v>25</v>
      </c>
    </row>
    <row r="2014" spans="1:10">
      <c r="A2014" s="8">
        <v>45018</v>
      </c>
      <c r="B2014" t="s">
        <v>988</v>
      </c>
      <c r="C2014">
        <v>1</v>
      </c>
      <c r="D2014" s="10">
        <f>Rent!$F$14</f>
        <v>616.66666666666663</v>
      </c>
      <c r="E2014" s="9">
        <f t="shared" si="47"/>
        <v>616.66666666666663</v>
      </c>
      <c r="F2014" s="2" t="s">
        <v>162</v>
      </c>
      <c r="G2014" t="s">
        <v>38</v>
      </c>
      <c r="H2014" t="s">
        <v>98</v>
      </c>
      <c r="I2014" s="2" t="str">
        <f>_xlfn.XLOOKUP(H2014,'Reference table'!$A$2:$A$87,'Reference table'!$B$2:$B$87)</f>
        <v>Rental</v>
      </c>
      <c r="J2014" t="s">
        <v>25</v>
      </c>
    </row>
    <row r="2015" spans="1:10">
      <c r="A2015" s="8">
        <v>45018</v>
      </c>
      <c r="B2015" t="s">
        <v>988</v>
      </c>
      <c r="C2015">
        <v>1</v>
      </c>
      <c r="D2015" s="10">
        <f>Rent!$F$15</f>
        <v>783.33333333333337</v>
      </c>
      <c r="E2015" s="9">
        <f t="shared" si="47"/>
        <v>783.33333333333337</v>
      </c>
      <c r="F2015" s="2" t="s">
        <v>162</v>
      </c>
      <c r="G2015" t="s">
        <v>38</v>
      </c>
      <c r="H2015" t="s">
        <v>98</v>
      </c>
      <c r="I2015" s="2" t="str">
        <f>_xlfn.XLOOKUP(H2015,'Reference table'!$A$2:$A$87,'Reference table'!$B$2:$B$87)</f>
        <v>Rental</v>
      </c>
      <c r="J2015" t="s">
        <v>24</v>
      </c>
    </row>
    <row r="2016" spans="1:10">
      <c r="A2016" s="8">
        <v>45018</v>
      </c>
      <c r="B2016" t="s">
        <v>1340</v>
      </c>
      <c r="C2016">
        <v>1</v>
      </c>
      <c r="D2016" s="3">
        <v>1.19</v>
      </c>
      <c r="E2016" s="3">
        <f t="shared" si="47"/>
        <v>1.19</v>
      </c>
      <c r="F2016" s="14" t="s">
        <v>162</v>
      </c>
      <c r="G2016" t="s">
        <v>147</v>
      </c>
      <c r="H2016" t="s">
        <v>226</v>
      </c>
      <c r="I2016" s="2" t="str">
        <f>_xlfn.XLOOKUP(H2016,'Reference table'!$A$2:$A$87,'Reference table'!$B$2:$B$87)</f>
        <v>Household</v>
      </c>
      <c r="J2016" t="s">
        <v>25</v>
      </c>
    </row>
    <row r="2017" spans="1:10">
      <c r="A2017" s="8">
        <v>45018</v>
      </c>
      <c r="B2017" t="s">
        <v>634</v>
      </c>
      <c r="C2017">
        <v>1</v>
      </c>
      <c r="D2017" s="3">
        <v>0.5</v>
      </c>
      <c r="E2017" s="3">
        <f t="shared" si="47"/>
        <v>0.5</v>
      </c>
      <c r="F2017" s="14" t="s">
        <v>162</v>
      </c>
      <c r="G2017" t="s">
        <v>147</v>
      </c>
      <c r="H2017" t="s">
        <v>45</v>
      </c>
      <c r="I2017" s="2" t="str">
        <f>_xlfn.XLOOKUP(H2017,'Reference table'!$A$2:$A$87,'Reference table'!$B$2:$B$87)</f>
        <v>Grocery</v>
      </c>
      <c r="J2017" t="s">
        <v>25</v>
      </c>
    </row>
    <row r="2018" spans="1:10">
      <c r="A2018" s="8">
        <v>45018</v>
      </c>
      <c r="B2018" t="s">
        <v>1349</v>
      </c>
      <c r="C2018">
        <v>1</v>
      </c>
      <c r="D2018" s="3">
        <v>2.69</v>
      </c>
      <c r="E2018" s="3">
        <f t="shared" si="47"/>
        <v>2.69</v>
      </c>
      <c r="F2018" s="14" t="s">
        <v>162</v>
      </c>
      <c r="G2018" t="s">
        <v>39</v>
      </c>
      <c r="H2018" t="s">
        <v>141</v>
      </c>
      <c r="I2018" s="2" t="str">
        <f>_xlfn.XLOOKUP(H2018,'Reference table'!$A$2:$A$87,'Reference table'!$B$2:$B$87)</f>
        <v>Grocery</v>
      </c>
      <c r="J2018" t="s">
        <v>24</v>
      </c>
    </row>
    <row r="2019" spans="1:10">
      <c r="A2019" s="8">
        <v>45018</v>
      </c>
      <c r="B2019" t="s">
        <v>1350</v>
      </c>
      <c r="C2019">
        <v>1</v>
      </c>
      <c r="D2019" s="3">
        <v>1.45</v>
      </c>
      <c r="E2019" s="3">
        <f t="shared" si="47"/>
        <v>1.45</v>
      </c>
      <c r="F2019" s="14" t="s">
        <v>162</v>
      </c>
      <c r="G2019" t="s">
        <v>39</v>
      </c>
      <c r="H2019" t="s">
        <v>978</v>
      </c>
      <c r="I2019" s="2" t="str">
        <f>_xlfn.XLOOKUP(H2019,'Reference table'!$A$2:$A$87,'Reference table'!$B$2:$B$87)</f>
        <v>Grocery</v>
      </c>
      <c r="J2019" t="s">
        <v>24</v>
      </c>
    </row>
    <row r="2020" spans="1:10">
      <c r="A2020" s="8">
        <v>45018</v>
      </c>
      <c r="B2020" t="s">
        <v>1145</v>
      </c>
      <c r="C2020">
        <v>1</v>
      </c>
      <c r="D2020" s="3">
        <v>0.95</v>
      </c>
      <c r="E2020" s="3">
        <f t="shared" si="47"/>
        <v>0.95</v>
      </c>
      <c r="F2020" s="14" t="s">
        <v>162</v>
      </c>
      <c r="G2020" t="s">
        <v>36</v>
      </c>
      <c r="H2020" t="s">
        <v>45</v>
      </c>
      <c r="I2020" s="2" t="str">
        <f>_xlfn.XLOOKUP(H2020,'Reference table'!$A$2:$A$87,'Reference table'!$B$2:$B$87)</f>
        <v>Grocery</v>
      </c>
      <c r="J2020" t="s">
        <v>24</v>
      </c>
    </row>
    <row r="2021" spans="1:10">
      <c r="A2021" s="8">
        <v>45018</v>
      </c>
      <c r="B2021" t="s">
        <v>1367</v>
      </c>
      <c r="C2021">
        <v>1</v>
      </c>
      <c r="D2021" s="3">
        <v>1.39</v>
      </c>
      <c r="E2021" s="3">
        <f t="shared" si="47"/>
        <v>1.39</v>
      </c>
      <c r="F2021" s="14" t="s">
        <v>162</v>
      </c>
      <c r="G2021" t="s">
        <v>36</v>
      </c>
      <c r="H2021" t="s">
        <v>790</v>
      </c>
      <c r="I2021" s="2" t="str">
        <f>_xlfn.XLOOKUP(H2021,'Reference table'!$A$2:$A$87,'Reference table'!$B$2:$B$87)</f>
        <v>Grocery</v>
      </c>
      <c r="J2021" t="s">
        <v>24</v>
      </c>
    </row>
    <row r="2022" spans="1:10">
      <c r="A2022" s="8">
        <v>45018</v>
      </c>
      <c r="B2022" t="s">
        <v>86</v>
      </c>
      <c r="C2022">
        <v>2</v>
      </c>
      <c r="D2022" s="3">
        <v>0.55000000000000004</v>
      </c>
      <c r="E2022" s="3">
        <f t="shared" si="47"/>
        <v>1.1000000000000001</v>
      </c>
      <c r="F2022" s="14" t="s">
        <v>162</v>
      </c>
      <c r="G2022" t="s">
        <v>36</v>
      </c>
      <c r="H2022" t="s">
        <v>53</v>
      </c>
      <c r="I2022" s="2" t="str">
        <f>_xlfn.XLOOKUP(H2022,'Reference table'!$A$2:$A$87,'Reference table'!$B$2:$B$87)</f>
        <v>Grocery</v>
      </c>
      <c r="J2022" t="s">
        <v>24</v>
      </c>
    </row>
    <row r="2023" spans="1:10">
      <c r="A2023" s="8">
        <v>45018</v>
      </c>
      <c r="B2023" t="s">
        <v>1368</v>
      </c>
      <c r="C2023">
        <v>1</v>
      </c>
      <c r="D2023" s="3">
        <v>0.5</v>
      </c>
      <c r="E2023" s="3">
        <f t="shared" si="47"/>
        <v>0.5</v>
      </c>
      <c r="F2023" s="14" t="s">
        <v>162</v>
      </c>
      <c r="G2023" t="s">
        <v>36</v>
      </c>
      <c r="H2023" t="s">
        <v>51</v>
      </c>
      <c r="I2023" s="2" t="str">
        <f>_xlfn.XLOOKUP(H2023,'Reference table'!$A$2:$A$87,'Reference table'!$B$2:$B$87)</f>
        <v>Grocery</v>
      </c>
      <c r="J2023" t="s">
        <v>24</v>
      </c>
    </row>
    <row r="2024" spans="1:10">
      <c r="A2024" s="8">
        <v>45018</v>
      </c>
      <c r="B2024" t="s">
        <v>963</v>
      </c>
      <c r="C2024">
        <v>1</v>
      </c>
      <c r="D2024" s="3">
        <v>0.89</v>
      </c>
      <c r="E2024" s="3">
        <f t="shared" si="47"/>
        <v>0.89</v>
      </c>
      <c r="F2024" s="14" t="s">
        <v>162</v>
      </c>
      <c r="G2024" t="s">
        <v>36</v>
      </c>
      <c r="H2024" t="s">
        <v>475</v>
      </c>
      <c r="I2024" s="2" t="str">
        <f>_xlfn.XLOOKUP(H2024,'Reference table'!$A$2:$A$87,'Reference table'!$B$2:$B$87)</f>
        <v>Personal Care</v>
      </c>
      <c r="J2024" t="s">
        <v>24</v>
      </c>
    </row>
    <row r="2025" spans="1:10">
      <c r="A2025" s="8">
        <v>45018</v>
      </c>
      <c r="B2025" t="s">
        <v>425</v>
      </c>
      <c r="C2025">
        <v>1</v>
      </c>
      <c r="D2025" s="3">
        <v>25.25</v>
      </c>
      <c r="E2025" s="3">
        <f t="shared" si="47"/>
        <v>25.25</v>
      </c>
      <c r="F2025" s="14" t="s">
        <v>162</v>
      </c>
      <c r="G2025" t="s">
        <v>919</v>
      </c>
      <c r="H2025" t="s">
        <v>513</v>
      </c>
      <c r="I2025" s="2" t="str">
        <f>_xlfn.XLOOKUP(H2025,'Reference table'!$A$2:$A$87,'Reference table'!$B$2:$B$87)</f>
        <v>Dinning</v>
      </c>
      <c r="J2025" t="s">
        <v>24</v>
      </c>
    </row>
    <row r="2026" spans="1:10">
      <c r="A2026" s="8">
        <v>45019</v>
      </c>
      <c r="B2026" t="s">
        <v>23</v>
      </c>
      <c r="C2026">
        <v>2</v>
      </c>
      <c r="D2026" s="3">
        <v>1.7</v>
      </c>
      <c r="E2026" s="3">
        <f t="shared" si="47"/>
        <v>3.4</v>
      </c>
      <c r="F2026" s="14" t="s">
        <v>285</v>
      </c>
      <c r="G2026" t="s">
        <v>522</v>
      </c>
      <c r="H2026" t="s">
        <v>23</v>
      </c>
      <c r="I2026" s="2" t="str">
        <f>_xlfn.XLOOKUP(H2026,'Reference table'!$A$2:$A$87,'Reference table'!$B$2:$B$87)</f>
        <v>Transportation</v>
      </c>
      <c r="J2026" t="s">
        <v>24</v>
      </c>
    </row>
    <row r="2027" spans="1:10">
      <c r="A2027" s="8">
        <v>45019</v>
      </c>
      <c r="B2027" t="s">
        <v>1062</v>
      </c>
      <c r="C2027">
        <v>2</v>
      </c>
      <c r="D2027" s="3">
        <v>1.9</v>
      </c>
      <c r="E2027" s="3">
        <f t="shared" si="47"/>
        <v>3.8</v>
      </c>
      <c r="F2027" s="14" t="s">
        <v>285</v>
      </c>
      <c r="G2027" t="s">
        <v>522</v>
      </c>
      <c r="H2027" t="s">
        <v>1062</v>
      </c>
      <c r="I2027" s="2" t="str">
        <f>_xlfn.XLOOKUP(H2027,'Reference table'!$A$2:$A$87,'Reference table'!$B$2:$B$87)</f>
        <v>Transportation</v>
      </c>
      <c r="J2027" t="s">
        <v>24</v>
      </c>
    </row>
    <row r="2028" spans="1:10">
      <c r="A2028" s="8">
        <v>45019</v>
      </c>
      <c r="B2028" t="s">
        <v>67</v>
      </c>
      <c r="C2028">
        <v>1</v>
      </c>
      <c r="D2028" s="3">
        <v>5.0999999999999996</v>
      </c>
      <c r="E2028" s="3">
        <f t="shared" si="47"/>
        <v>5.0999999999999996</v>
      </c>
      <c r="F2028" s="14" t="s">
        <v>285</v>
      </c>
      <c r="G2028" t="s">
        <v>522</v>
      </c>
      <c r="H2028" t="s">
        <v>67</v>
      </c>
      <c r="I2028" s="2" t="str">
        <f>_xlfn.XLOOKUP(H2028,'Reference table'!$A$2:$A$87,'Reference table'!$B$2:$B$87)</f>
        <v>Transportation</v>
      </c>
      <c r="J2028" t="s">
        <v>25</v>
      </c>
    </row>
    <row r="2029" spans="1:10">
      <c r="A2029" s="8">
        <v>45019</v>
      </c>
      <c r="B2029" t="s">
        <v>67</v>
      </c>
      <c r="C2029">
        <v>1</v>
      </c>
      <c r="D2029" s="3">
        <v>2.8</v>
      </c>
      <c r="E2029" s="3">
        <f t="shared" si="47"/>
        <v>2.8</v>
      </c>
      <c r="F2029" s="14" t="s">
        <v>285</v>
      </c>
      <c r="G2029" t="s">
        <v>522</v>
      </c>
      <c r="H2029" t="s">
        <v>67</v>
      </c>
      <c r="I2029" s="2" t="str">
        <f>_xlfn.XLOOKUP(H2029,'Reference table'!$A$2:$A$87,'Reference table'!$B$2:$B$87)</f>
        <v>Transportation</v>
      </c>
      <c r="J2029" t="s">
        <v>25</v>
      </c>
    </row>
    <row r="2030" spans="1:10">
      <c r="A2030" s="8">
        <v>45019</v>
      </c>
      <c r="B2030" t="s">
        <v>23</v>
      </c>
      <c r="C2030">
        <v>1</v>
      </c>
      <c r="D2030" s="3">
        <v>1.75</v>
      </c>
      <c r="E2030" s="3">
        <f t="shared" si="47"/>
        <v>1.75</v>
      </c>
      <c r="F2030" s="14" t="s">
        <v>285</v>
      </c>
      <c r="G2030" t="s">
        <v>522</v>
      </c>
      <c r="H2030" t="s">
        <v>23</v>
      </c>
      <c r="I2030" s="2" t="str">
        <f>_xlfn.XLOOKUP(H2030,'Reference table'!$A$2:$A$87,'Reference table'!$B$2:$B$87)</f>
        <v>Transportation</v>
      </c>
      <c r="J2030" t="s">
        <v>25</v>
      </c>
    </row>
    <row r="2031" spans="1:10">
      <c r="A2031" s="8">
        <v>45019</v>
      </c>
      <c r="B2031" t="s">
        <v>273</v>
      </c>
      <c r="C2031">
        <v>1</v>
      </c>
      <c r="D2031" s="3">
        <v>1.25</v>
      </c>
      <c r="E2031" s="3">
        <f t="shared" si="47"/>
        <v>1.25</v>
      </c>
      <c r="F2031" s="14" t="s">
        <v>162</v>
      </c>
      <c r="G2031" t="s">
        <v>147</v>
      </c>
      <c r="H2031" t="s">
        <v>50</v>
      </c>
      <c r="I2031" s="2" t="str">
        <f>_xlfn.XLOOKUP(H2031,'Reference table'!$A$2:$A$87,'Reference table'!$B$2:$B$87)</f>
        <v>Grocery</v>
      </c>
      <c r="J2031" t="s">
        <v>24</v>
      </c>
    </row>
    <row r="2032" spans="1:10">
      <c r="A2032" s="8">
        <v>45019</v>
      </c>
      <c r="B2032" t="s">
        <v>672</v>
      </c>
      <c r="C2032">
        <v>1</v>
      </c>
      <c r="D2032" s="3">
        <v>0.55000000000000004</v>
      </c>
      <c r="E2032" s="3">
        <f t="shared" si="47"/>
        <v>0.55000000000000004</v>
      </c>
      <c r="F2032" s="14" t="s">
        <v>162</v>
      </c>
      <c r="G2032" t="s">
        <v>147</v>
      </c>
      <c r="H2032" t="s">
        <v>219</v>
      </c>
      <c r="I2032" s="2" t="str">
        <f>_xlfn.XLOOKUP(H2032,'Reference table'!$A$2:$A$87,'Reference table'!$B$2:$B$87)</f>
        <v>Grocery</v>
      </c>
      <c r="J2032" t="s">
        <v>24</v>
      </c>
    </row>
    <row r="2033" spans="1:10">
      <c r="A2033" s="8">
        <v>45019</v>
      </c>
      <c r="B2033" t="s">
        <v>962</v>
      </c>
      <c r="C2033">
        <v>1</v>
      </c>
      <c r="D2033" s="3">
        <v>11</v>
      </c>
      <c r="E2033" s="3">
        <f t="shared" si="47"/>
        <v>11</v>
      </c>
      <c r="F2033" s="14" t="s">
        <v>162</v>
      </c>
      <c r="G2033" t="s">
        <v>147</v>
      </c>
      <c r="H2033" t="s">
        <v>281</v>
      </c>
      <c r="I2033" s="2" t="str">
        <f>_xlfn.XLOOKUP(H2033,'Reference table'!$A$2:$A$87,'Reference table'!$B$2:$B$87)</f>
        <v>Personal Care</v>
      </c>
      <c r="J2033" t="s">
        <v>24</v>
      </c>
    </row>
    <row r="2034" spans="1:10">
      <c r="A2034" s="8">
        <v>45019</v>
      </c>
      <c r="B2034" t="s">
        <v>1066</v>
      </c>
      <c r="C2034">
        <v>1</v>
      </c>
      <c r="D2034" s="3">
        <v>1.25</v>
      </c>
      <c r="E2034" s="3">
        <f t="shared" si="47"/>
        <v>1.25</v>
      </c>
      <c r="F2034" s="14" t="s">
        <v>162</v>
      </c>
      <c r="G2034" t="s">
        <v>147</v>
      </c>
      <c r="H2034" t="s">
        <v>51</v>
      </c>
      <c r="I2034" s="2" t="str">
        <f>_xlfn.XLOOKUP(H2034,'Reference table'!$A$2:$A$87,'Reference table'!$B$2:$B$87)</f>
        <v>Grocery</v>
      </c>
      <c r="J2034" t="s">
        <v>24</v>
      </c>
    </row>
    <row r="2035" spans="1:10">
      <c r="A2035" s="8">
        <v>45019</v>
      </c>
      <c r="B2035" t="s">
        <v>1356</v>
      </c>
      <c r="C2035">
        <v>1</v>
      </c>
      <c r="D2035" s="3">
        <v>0.95</v>
      </c>
      <c r="E2035" s="3">
        <f t="shared" si="47"/>
        <v>0.95</v>
      </c>
      <c r="F2035" s="14" t="s">
        <v>162</v>
      </c>
      <c r="G2035" t="s">
        <v>147</v>
      </c>
      <c r="H2035" t="s">
        <v>509</v>
      </c>
      <c r="I2035" s="2" t="str">
        <f>_xlfn.XLOOKUP(H2035,'Reference table'!$A$2:$A$87,'Reference table'!$B$2:$B$87)</f>
        <v>Grocery</v>
      </c>
      <c r="J2035" t="s">
        <v>24</v>
      </c>
    </row>
    <row r="2036" spans="1:10">
      <c r="A2036" s="8">
        <v>45019</v>
      </c>
      <c r="B2036" t="s">
        <v>503</v>
      </c>
      <c r="C2036">
        <v>1</v>
      </c>
      <c r="D2036" s="3">
        <v>68</v>
      </c>
      <c r="E2036" s="3">
        <f t="shared" si="47"/>
        <v>68</v>
      </c>
      <c r="F2036" s="14" t="s">
        <v>162</v>
      </c>
      <c r="G2036" t="s">
        <v>504</v>
      </c>
      <c r="H2036" t="s">
        <v>521</v>
      </c>
      <c r="I2036" s="2" t="str">
        <f>_xlfn.XLOOKUP(H2036,'Reference table'!$A$2:$A$87,'Reference table'!$B$2:$B$87)</f>
        <v>Utility</v>
      </c>
      <c r="J2036" t="s">
        <v>25</v>
      </c>
    </row>
    <row r="2037" spans="1:10">
      <c r="A2037" s="8">
        <v>45019</v>
      </c>
      <c r="B2037" t="s">
        <v>503</v>
      </c>
      <c r="C2037">
        <v>1</v>
      </c>
      <c r="D2037" s="3">
        <v>-191.88</v>
      </c>
      <c r="E2037" s="3">
        <f t="shared" si="47"/>
        <v>-191.88</v>
      </c>
      <c r="F2037" s="14" t="s">
        <v>162</v>
      </c>
      <c r="G2037" t="s">
        <v>504</v>
      </c>
      <c r="H2037" t="s">
        <v>521</v>
      </c>
      <c r="I2037" s="2" t="str">
        <f>_xlfn.XLOOKUP(H2037,'Reference table'!$A$2:$A$87,'Reference table'!$B$2:$B$87)</f>
        <v>Utility</v>
      </c>
      <c r="J2037" t="s">
        <v>25</v>
      </c>
    </row>
    <row r="2038" spans="1:10">
      <c r="A2038" s="8">
        <v>45019</v>
      </c>
      <c r="B2038" t="s">
        <v>924</v>
      </c>
      <c r="C2038">
        <v>1</v>
      </c>
      <c r="D2038" s="3">
        <v>1.75</v>
      </c>
      <c r="E2038" s="3">
        <f t="shared" si="47"/>
        <v>1.75</v>
      </c>
      <c r="F2038" s="14" t="s">
        <v>162</v>
      </c>
      <c r="G2038" t="s">
        <v>933</v>
      </c>
      <c r="H2038" t="s">
        <v>685</v>
      </c>
      <c r="I2038" s="2" t="str">
        <f>_xlfn.XLOOKUP(H2038,'Reference table'!$A$2:$A$87,'Reference table'!$B$2:$B$87)</f>
        <v>Dinning</v>
      </c>
      <c r="J2038" t="s">
        <v>25</v>
      </c>
    </row>
    <row r="2039" spans="1:10">
      <c r="A2039" s="8">
        <v>45020</v>
      </c>
      <c r="B2039" t="s">
        <v>23</v>
      </c>
      <c r="C2039">
        <v>2</v>
      </c>
      <c r="D2039" s="3">
        <v>1.7</v>
      </c>
      <c r="E2039" s="3">
        <f t="shared" si="47"/>
        <v>3.4</v>
      </c>
      <c r="F2039" s="14" t="s">
        <v>285</v>
      </c>
      <c r="G2039" t="s">
        <v>522</v>
      </c>
      <c r="H2039" t="s">
        <v>23</v>
      </c>
      <c r="I2039" s="2" t="str">
        <f>_xlfn.XLOOKUP(H2039,'Reference table'!$A$2:$A$87,'Reference table'!$B$2:$B$87)</f>
        <v>Transportation</v>
      </c>
      <c r="J2039" t="s">
        <v>24</v>
      </c>
    </row>
    <row r="2040" spans="1:10">
      <c r="A2040" s="8">
        <v>45020</v>
      </c>
      <c r="B2040" t="s">
        <v>1062</v>
      </c>
      <c r="C2040">
        <v>2</v>
      </c>
      <c r="D2040" s="3">
        <v>1.9</v>
      </c>
      <c r="E2040" s="3">
        <f t="shared" si="47"/>
        <v>3.8</v>
      </c>
      <c r="F2040" s="14" t="s">
        <v>285</v>
      </c>
      <c r="G2040" t="s">
        <v>522</v>
      </c>
      <c r="H2040" t="s">
        <v>1062</v>
      </c>
      <c r="I2040" s="2" t="str">
        <f>_xlfn.XLOOKUP(H2040,'Reference table'!$A$2:$A$87,'Reference table'!$B$2:$B$87)</f>
        <v>Transportation</v>
      </c>
      <c r="J2040" t="s">
        <v>24</v>
      </c>
    </row>
    <row r="2041" spans="1:10">
      <c r="A2041" s="8">
        <v>45021</v>
      </c>
      <c r="B2041" t="s">
        <v>23</v>
      </c>
      <c r="C2041">
        <v>2</v>
      </c>
      <c r="D2041" s="3">
        <v>1.7</v>
      </c>
      <c r="E2041" s="3">
        <f t="shared" si="47"/>
        <v>3.4</v>
      </c>
      <c r="F2041" s="14" t="s">
        <v>285</v>
      </c>
      <c r="G2041" t="s">
        <v>522</v>
      </c>
      <c r="H2041" t="s">
        <v>23</v>
      </c>
      <c r="I2041" s="2" t="str">
        <f>_xlfn.XLOOKUP(H2041,'Reference table'!$A$2:$A$87,'Reference table'!$B$2:$B$87)</f>
        <v>Transportation</v>
      </c>
      <c r="J2041" t="s">
        <v>24</v>
      </c>
    </row>
    <row r="2042" spans="1:10">
      <c r="A2042" s="8">
        <v>45021</v>
      </c>
      <c r="B2042" t="s">
        <v>1062</v>
      </c>
      <c r="C2042">
        <v>2</v>
      </c>
      <c r="D2042" s="3">
        <v>1.9</v>
      </c>
      <c r="E2042" s="3">
        <f t="shared" si="47"/>
        <v>3.8</v>
      </c>
      <c r="F2042" s="14" t="s">
        <v>285</v>
      </c>
      <c r="G2042" t="s">
        <v>522</v>
      </c>
      <c r="H2042" t="s">
        <v>1062</v>
      </c>
      <c r="I2042" s="2" t="str">
        <f>_xlfn.XLOOKUP(H2042,'Reference table'!$A$2:$A$87,'Reference table'!$B$2:$B$87)</f>
        <v>Transportation</v>
      </c>
      <c r="J2042" t="s">
        <v>24</v>
      </c>
    </row>
    <row r="2043" spans="1:10">
      <c r="A2043" s="8">
        <v>45021</v>
      </c>
      <c r="B2043" t="s">
        <v>67</v>
      </c>
      <c r="C2043">
        <v>1</v>
      </c>
      <c r="D2043" s="3">
        <v>5.0999999999999996</v>
      </c>
      <c r="E2043" s="3">
        <f t="shared" ref="E2043:E2106" si="48">C2043*D2043</f>
        <v>5.0999999999999996</v>
      </c>
      <c r="F2043" s="14" t="s">
        <v>285</v>
      </c>
      <c r="G2043" t="s">
        <v>522</v>
      </c>
      <c r="H2043" t="s">
        <v>67</v>
      </c>
      <c r="I2043" s="2" t="str">
        <f>_xlfn.XLOOKUP(H2043,'Reference table'!$A$2:$A$87,'Reference table'!$B$2:$B$87)</f>
        <v>Transportation</v>
      </c>
      <c r="J2043" t="s">
        <v>25</v>
      </c>
    </row>
    <row r="2044" spans="1:10">
      <c r="A2044" s="8">
        <v>45021</v>
      </c>
      <c r="B2044" t="s">
        <v>67</v>
      </c>
      <c r="C2044">
        <v>1</v>
      </c>
      <c r="D2044" s="3">
        <v>2.2999999999999998</v>
      </c>
      <c r="E2044" s="3">
        <f t="shared" si="48"/>
        <v>2.2999999999999998</v>
      </c>
      <c r="F2044" s="14" t="s">
        <v>285</v>
      </c>
      <c r="G2044" t="s">
        <v>522</v>
      </c>
      <c r="H2044" t="s">
        <v>67</v>
      </c>
      <c r="I2044" s="2" t="str">
        <f>_xlfn.XLOOKUP(H2044,'Reference table'!$A$2:$A$87,'Reference table'!$B$2:$B$87)</f>
        <v>Transportation</v>
      </c>
      <c r="J2044" t="s">
        <v>25</v>
      </c>
    </row>
    <row r="2045" spans="1:10">
      <c r="A2045" s="8">
        <v>45021</v>
      </c>
      <c r="B2045" t="s">
        <v>436</v>
      </c>
      <c r="C2045">
        <v>1</v>
      </c>
      <c r="D2045" s="3">
        <v>7.49</v>
      </c>
      <c r="E2045" s="3">
        <f t="shared" si="48"/>
        <v>7.49</v>
      </c>
      <c r="F2045" s="14" t="s">
        <v>162</v>
      </c>
      <c r="G2045" t="s">
        <v>496</v>
      </c>
      <c r="H2045" t="s">
        <v>113</v>
      </c>
      <c r="I2045" s="2" t="str">
        <f>_xlfn.XLOOKUP(H2045,'Reference table'!$A$2:$A$87,'Reference table'!$B$2:$B$87)</f>
        <v>Dinning</v>
      </c>
      <c r="J2045" t="s">
        <v>25</v>
      </c>
    </row>
    <row r="2046" spans="1:10">
      <c r="A2046" s="8">
        <v>45021</v>
      </c>
      <c r="B2046" t="s">
        <v>122</v>
      </c>
      <c r="C2046">
        <v>1</v>
      </c>
      <c r="D2046" s="3">
        <v>1.99</v>
      </c>
      <c r="E2046" s="3">
        <f t="shared" si="48"/>
        <v>1.99</v>
      </c>
      <c r="F2046" s="14" t="s">
        <v>162</v>
      </c>
      <c r="G2046" t="s">
        <v>1200</v>
      </c>
      <c r="H2046" t="s">
        <v>51</v>
      </c>
      <c r="I2046" s="2" t="str">
        <f>_xlfn.XLOOKUP(H2046,'Reference table'!$A$2:$A$87,'Reference table'!$B$2:$B$87)</f>
        <v>Grocery</v>
      </c>
      <c r="J2046" t="s">
        <v>25</v>
      </c>
    </row>
    <row r="2047" spans="1:10">
      <c r="A2047" s="8">
        <v>45022</v>
      </c>
      <c r="B2047" t="s">
        <v>23</v>
      </c>
      <c r="C2047">
        <v>2</v>
      </c>
      <c r="D2047" s="3">
        <v>1.7</v>
      </c>
      <c r="E2047" s="3">
        <f t="shared" si="48"/>
        <v>3.4</v>
      </c>
      <c r="F2047" s="14" t="s">
        <v>285</v>
      </c>
      <c r="G2047" t="s">
        <v>522</v>
      </c>
      <c r="H2047" t="s">
        <v>23</v>
      </c>
      <c r="I2047" s="2" t="str">
        <f>_xlfn.XLOOKUP(H2047,'Reference table'!$A$2:$A$87,'Reference table'!$B$2:$B$87)</f>
        <v>Transportation</v>
      </c>
      <c r="J2047" t="s">
        <v>24</v>
      </c>
    </row>
    <row r="2048" spans="1:10">
      <c r="A2048" s="8">
        <v>45022</v>
      </c>
      <c r="B2048" t="s">
        <v>1062</v>
      </c>
      <c r="C2048">
        <v>2</v>
      </c>
      <c r="D2048" s="3">
        <v>1.9</v>
      </c>
      <c r="E2048" s="3">
        <f t="shared" si="48"/>
        <v>3.8</v>
      </c>
      <c r="F2048" s="14" t="s">
        <v>285</v>
      </c>
      <c r="G2048" t="s">
        <v>522</v>
      </c>
      <c r="H2048" t="s">
        <v>1062</v>
      </c>
      <c r="I2048" s="2" t="str">
        <f>_xlfn.XLOOKUP(H2048,'Reference table'!$A$2:$A$87,'Reference table'!$B$2:$B$87)</f>
        <v>Transportation</v>
      </c>
      <c r="J2048" t="s">
        <v>24</v>
      </c>
    </row>
    <row r="2049" spans="1:10">
      <c r="A2049" s="8">
        <v>45022</v>
      </c>
      <c r="B2049" t="s">
        <v>634</v>
      </c>
      <c r="C2049">
        <v>1</v>
      </c>
      <c r="D2049" s="3">
        <v>1</v>
      </c>
      <c r="E2049" s="3">
        <f t="shared" si="48"/>
        <v>1</v>
      </c>
      <c r="F2049" s="14" t="s">
        <v>162</v>
      </c>
      <c r="G2049" t="s">
        <v>147</v>
      </c>
      <c r="H2049" t="s">
        <v>45</v>
      </c>
      <c r="I2049" s="2" t="str">
        <f>_xlfn.XLOOKUP(H2049,'Reference table'!$A$2:$A$87,'Reference table'!$B$2:$B$87)</f>
        <v>Grocery</v>
      </c>
      <c r="J2049" t="s">
        <v>25</v>
      </c>
    </row>
    <row r="2050" spans="1:10">
      <c r="A2050" s="8">
        <v>45022</v>
      </c>
      <c r="B2050" t="s">
        <v>1354</v>
      </c>
      <c r="C2050">
        <v>1</v>
      </c>
      <c r="D2050" s="3">
        <v>2.75</v>
      </c>
      <c r="E2050" s="3">
        <f t="shared" si="48"/>
        <v>2.75</v>
      </c>
      <c r="F2050" s="14" t="s">
        <v>162</v>
      </c>
      <c r="G2050" t="s">
        <v>164</v>
      </c>
      <c r="H2050" t="s">
        <v>471</v>
      </c>
      <c r="I2050" s="2" t="str">
        <f>_xlfn.XLOOKUP(H2050,'Reference table'!$A$2:$A$87,'Reference table'!$B$2:$B$87)</f>
        <v>Personal Care</v>
      </c>
      <c r="J2050" t="s">
        <v>25</v>
      </c>
    </row>
    <row r="2051" spans="1:10">
      <c r="A2051" s="8">
        <v>45022</v>
      </c>
      <c r="B2051" t="s">
        <v>1355</v>
      </c>
      <c r="C2051">
        <v>2</v>
      </c>
      <c r="D2051" s="3">
        <v>0.95</v>
      </c>
      <c r="E2051" s="3">
        <f t="shared" si="48"/>
        <v>1.9</v>
      </c>
      <c r="F2051" s="14" t="s">
        <v>162</v>
      </c>
      <c r="G2051" t="s">
        <v>164</v>
      </c>
      <c r="H2051" t="s">
        <v>509</v>
      </c>
      <c r="I2051" s="2" t="str">
        <f>_xlfn.XLOOKUP(H2051,'Reference table'!$A$2:$A$87,'Reference table'!$B$2:$B$87)</f>
        <v>Grocery</v>
      </c>
      <c r="J2051" t="s">
        <v>25</v>
      </c>
    </row>
    <row r="2052" spans="1:10">
      <c r="A2052" s="8">
        <v>45022</v>
      </c>
      <c r="B2052" t="s">
        <v>1358</v>
      </c>
      <c r="C2052">
        <v>2</v>
      </c>
      <c r="D2052" s="3">
        <v>0.65</v>
      </c>
      <c r="E2052" s="3">
        <f t="shared" si="48"/>
        <v>1.3</v>
      </c>
      <c r="F2052" s="14" t="s">
        <v>162</v>
      </c>
      <c r="G2052" t="s">
        <v>185</v>
      </c>
      <c r="H2052" t="s">
        <v>173</v>
      </c>
      <c r="I2052" s="2" t="str">
        <f>_xlfn.XLOOKUP(H2052,'Reference table'!$A$2:$A$87,'Reference table'!$B$2:$B$87)</f>
        <v>Household</v>
      </c>
      <c r="J2052" t="s">
        <v>25</v>
      </c>
    </row>
    <row r="2053" spans="1:10">
      <c r="A2053" s="8">
        <v>45022</v>
      </c>
      <c r="B2053" t="s">
        <v>1359</v>
      </c>
      <c r="C2053">
        <v>1</v>
      </c>
      <c r="D2053" s="3">
        <v>6.5</v>
      </c>
      <c r="E2053" s="3">
        <f t="shared" si="48"/>
        <v>6.5</v>
      </c>
      <c r="F2053" s="14" t="s">
        <v>162</v>
      </c>
      <c r="G2053" t="s">
        <v>185</v>
      </c>
      <c r="H2053" t="s">
        <v>466</v>
      </c>
      <c r="I2053" s="2" t="str">
        <f>_xlfn.XLOOKUP(H2053,'Reference table'!$A$2:$A$87,'Reference table'!$B$2:$B$87)</f>
        <v>Household</v>
      </c>
      <c r="J2053" t="s">
        <v>25</v>
      </c>
    </row>
    <row r="2054" spans="1:10">
      <c r="A2054" s="8">
        <v>45022</v>
      </c>
      <c r="B2054" t="s">
        <v>1372</v>
      </c>
      <c r="C2054">
        <v>1</v>
      </c>
      <c r="D2054" s="3">
        <v>3.45</v>
      </c>
      <c r="E2054" s="3">
        <f t="shared" si="48"/>
        <v>3.45</v>
      </c>
      <c r="F2054" s="14" t="s">
        <v>162</v>
      </c>
      <c r="G2054" t="s">
        <v>844</v>
      </c>
      <c r="H2054" t="s">
        <v>790</v>
      </c>
      <c r="I2054" s="2" t="str">
        <f>_xlfn.XLOOKUP(H2054,'Reference table'!$A$2:$A$87,'Reference table'!$B$2:$B$87)</f>
        <v>Grocery</v>
      </c>
      <c r="J2054" t="s">
        <v>24</v>
      </c>
    </row>
    <row r="2055" spans="1:10">
      <c r="A2055" s="8">
        <v>45023</v>
      </c>
      <c r="B2055" t="s">
        <v>23</v>
      </c>
      <c r="C2055">
        <v>1</v>
      </c>
      <c r="D2055" s="3">
        <v>1.75</v>
      </c>
      <c r="E2055" s="3">
        <f t="shared" si="48"/>
        <v>1.75</v>
      </c>
      <c r="F2055" s="14" t="s">
        <v>285</v>
      </c>
      <c r="G2055" t="s">
        <v>522</v>
      </c>
      <c r="H2055" t="s">
        <v>23</v>
      </c>
      <c r="I2055" s="2" t="str">
        <f>_xlfn.XLOOKUP(H2055,'Reference table'!$A$2:$A$87,'Reference table'!$B$2:$B$87)</f>
        <v>Transportation</v>
      </c>
      <c r="J2055" t="s">
        <v>24</v>
      </c>
    </row>
    <row r="2056" spans="1:10">
      <c r="A2056" s="8">
        <v>45023</v>
      </c>
      <c r="B2056" t="s">
        <v>23</v>
      </c>
      <c r="C2056">
        <v>1</v>
      </c>
      <c r="D2056" s="3">
        <v>1.75</v>
      </c>
      <c r="E2056" s="3">
        <f t="shared" si="48"/>
        <v>1.75</v>
      </c>
      <c r="F2056" s="14" t="s">
        <v>285</v>
      </c>
      <c r="G2056" t="s">
        <v>522</v>
      </c>
      <c r="H2056" t="s">
        <v>23</v>
      </c>
      <c r="I2056" s="2" t="str">
        <f>_xlfn.XLOOKUP(H2056,'Reference table'!$A$2:$A$87,'Reference table'!$B$2:$B$87)</f>
        <v>Transportation</v>
      </c>
      <c r="J2056" t="s">
        <v>25</v>
      </c>
    </row>
    <row r="2057" spans="1:10">
      <c r="A2057" s="8">
        <v>45024</v>
      </c>
      <c r="B2057" t="s">
        <v>1251</v>
      </c>
      <c r="C2057">
        <v>1</v>
      </c>
      <c r="D2057" s="3">
        <v>12.95</v>
      </c>
      <c r="E2057" s="3">
        <f t="shared" si="48"/>
        <v>12.95</v>
      </c>
      <c r="F2057" s="14" t="s">
        <v>162</v>
      </c>
      <c r="G2057" t="s">
        <v>1412</v>
      </c>
      <c r="H2057" t="s">
        <v>113</v>
      </c>
      <c r="I2057" s="2" t="str">
        <f>_xlfn.XLOOKUP(H2057,'Reference table'!$A$2:$A$87,'Reference table'!$B$2:$B$87)</f>
        <v>Dinning</v>
      </c>
      <c r="J2057" t="s">
        <v>25</v>
      </c>
    </row>
    <row r="2058" spans="1:10">
      <c r="A2058" s="8">
        <v>45026</v>
      </c>
      <c r="B2058" t="s">
        <v>471</v>
      </c>
      <c r="C2058">
        <v>1</v>
      </c>
      <c r="D2058" s="3">
        <v>48.6</v>
      </c>
      <c r="E2058" s="3">
        <f t="shared" si="48"/>
        <v>48.6</v>
      </c>
      <c r="F2058" s="14" t="s">
        <v>162</v>
      </c>
      <c r="G2058" t="s">
        <v>1413</v>
      </c>
      <c r="H2058" t="s">
        <v>471</v>
      </c>
      <c r="I2058" s="2" t="str">
        <f>_xlfn.XLOOKUP(H2058,'Reference table'!$A$2:$A$87,'Reference table'!$B$2:$B$87)</f>
        <v>Personal Care</v>
      </c>
      <c r="J2058" t="s">
        <v>25</v>
      </c>
    </row>
    <row r="2059" spans="1:10">
      <c r="A2059" s="8">
        <v>45026</v>
      </c>
      <c r="B2059" t="s">
        <v>23</v>
      </c>
      <c r="C2059">
        <v>1</v>
      </c>
      <c r="D2059" s="3">
        <v>1.75</v>
      </c>
      <c r="E2059" s="3">
        <f t="shared" si="48"/>
        <v>1.75</v>
      </c>
      <c r="F2059" s="14" t="s">
        <v>285</v>
      </c>
      <c r="G2059" t="s">
        <v>522</v>
      </c>
      <c r="H2059" t="s">
        <v>23</v>
      </c>
      <c r="I2059" s="2" t="str">
        <f>_xlfn.XLOOKUP(H2059,'Reference table'!$A$2:$A$87,'Reference table'!$B$2:$B$87)</f>
        <v>Transportation</v>
      </c>
      <c r="J2059" t="s">
        <v>24</v>
      </c>
    </row>
    <row r="2060" spans="1:10">
      <c r="A2060" s="8">
        <v>45026</v>
      </c>
      <c r="B2060" t="s">
        <v>23</v>
      </c>
      <c r="C2060">
        <v>1</v>
      </c>
      <c r="D2060" s="3">
        <v>1.75</v>
      </c>
      <c r="E2060" s="3">
        <f t="shared" si="48"/>
        <v>1.75</v>
      </c>
      <c r="F2060" s="14" t="s">
        <v>285</v>
      </c>
      <c r="G2060" t="s">
        <v>522</v>
      </c>
      <c r="H2060" t="s">
        <v>23</v>
      </c>
      <c r="I2060" s="2" t="str">
        <f>_xlfn.XLOOKUP(H2060,'Reference table'!$A$2:$A$87,'Reference table'!$B$2:$B$87)</f>
        <v>Transportation</v>
      </c>
      <c r="J2060" t="s">
        <v>25</v>
      </c>
    </row>
    <row r="2061" spans="1:10">
      <c r="A2061" s="8">
        <v>45026</v>
      </c>
      <c r="B2061" t="s">
        <v>89</v>
      </c>
      <c r="C2061">
        <v>1</v>
      </c>
      <c r="D2061" s="3">
        <v>17</v>
      </c>
      <c r="E2061" s="3">
        <f t="shared" si="48"/>
        <v>17</v>
      </c>
      <c r="F2061" s="14" t="s">
        <v>163</v>
      </c>
      <c r="G2061" t="s">
        <v>1044</v>
      </c>
      <c r="H2061" t="s">
        <v>417</v>
      </c>
      <c r="I2061" s="2" t="str">
        <f>_xlfn.XLOOKUP(H2061,'Reference table'!$A$2:$A$87,'Reference table'!$B$2:$B$87)</f>
        <v>Others</v>
      </c>
      <c r="J2061" t="s">
        <v>24</v>
      </c>
    </row>
    <row r="2062" spans="1:10">
      <c r="A2062" s="8">
        <v>45026</v>
      </c>
      <c r="B2062" t="s">
        <v>1341</v>
      </c>
      <c r="C2062">
        <v>1</v>
      </c>
      <c r="D2062" s="3">
        <v>2.35</v>
      </c>
      <c r="E2062" s="3">
        <f t="shared" si="48"/>
        <v>2.35</v>
      </c>
      <c r="F2062" s="14" t="s">
        <v>162</v>
      </c>
      <c r="G2062" t="s">
        <v>147</v>
      </c>
      <c r="H2062" t="s">
        <v>141</v>
      </c>
      <c r="I2062" s="2" t="str">
        <f>_xlfn.XLOOKUP(H2062,'Reference table'!$A$2:$A$87,'Reference table'!$B$2:$B$87)</f>
        <v>Grocery</v>
      </c>
      <c r="J2062" t="s">
        <v>24</v>
      </c>
    </row>
    <row r="2063" spans="1:10">
      <c r="A2063" s="8">
        <v>45026</v>
      </c>
      <c r="B2063" t="s">
        <v>1342</v>
      </c>
      <c r="C2063">
        <v>1</v>
      </c>
      <c r="D2063" s="3">
        <v>2.5</v>
      </c>
      <c r="E2063" s="3">
        <f t="shared" si="48"/>
        <v>2.5</v>
      </c>
      <c r="F2063" s="14" t="s">
        <v>162</v>
      </c>
      <c r="G2063" t="s">
        <v>147</v>
      </c>
      <c r="H2063" t="s">
        <v>55</v>
      </c>
      <c r="I2063" s="2" t="str">
        <f>_xlfn.XLOOKUP(H2063,'Reference table'!$A$2:$A$87,'Reference table'!$B$2:$B$87)</f>
        <v>Grocery</v>
      </c>
      <c r="J2063" t="s">
        <v>24</v>
      </c>
    </row>
    <row r="2064" spans="1:10">
      <c r="A2064" s="8">
        <v>45026</v>
      </c>
      <c r="B2064" t="s">
        <v>634</v>
      </c>
      <c r="C2064">
        <v>1</v>
      </c>
      <c r="D2064" s="3">
        <v>1.1000000000000001</v>
      </c>
      <c r="E2064" s="3">
        <f t="shared" si="48"/>
        <v>1.1000000000000001</v>
      </c>
      <c r="F2064" s="14" t="s">
        <v>162</v>
      </c>
      <c r="G2064" t="s">
        <v>147</v>
      </c>
      <c r="H2064" t="s">
        <v>45</v>
      </c>
      <c r="I2064" s="2" t="str">
        <f>_xlfn.XLOOKUP(H2064,'Reference table'!$A$2:$A$87,'Reference table'!$B$2:$B$87)</f>
        <v>Grocery</v>
      </c>
      <c r="J2064" t="s">
        <v>24</v>
      </c>
    </row>
    <row r="2065" spans="1:10">
      <c r="A2065" s="8">
        <v>45026</v>
      </c>
      <c r="B2065" t="s">
        <v>1351</v>
      </c>
      <c r="C2065">
        <v>1</v>
      </c>
      <c r="D2065" s="3">
        <v>1.75</v>
      </c>
      <c r="E2065" s="3">
        <f t="shared" si="48"/>
        <v>1.75</v>
      </c>
      <c r="F2065" s="14" t="s">
        <v>162</v>
      </c>
      <c r="G2065" t="s">
        <v>39</v>
      </c>
      <c r="H2065" t="s">
        <v>49</v>
      </c>
      <c r="I2065" s="2" t="str">
        <f>_xlfn.XLOOKUP(H2065,'Reference table'!$A$2:$A$87,'Reference table'!$B$2:$B$87)</f>
        <v>Grocery</v>
      </c>
      <c r="J2065" t="s">
        <v>24</v>
      </c>
    </row>
    <row r="2066" spans="1:10">
      <c r="A2066" s="8">
        <v>45026</v>
      </c>
      <c r="B2066" t="s">
        <v>1352</v>
      </c>
      <c r="C2066">
        <v>1</v>
      </c>
      <c r="D2066" s="3">
        <v>2.19</v>
      </c>
      <c r="E2066" s="3">
        <f t="shared" si="48"/>
        <v>2.19</v>
      </c>
      <c r="F2066" s="14" t="s">
        <v>162</v>
      </c>
      <c r="G2066" t="s">
        <v>39</v>
      </c>
      <c r="H2066" t="s">
        <v>978</v>
      </c>
      <c r="I2066" s="2" t="str">
        <f>_xlfn.XLOOKUP(H2066,'Reference table'!$A$2:$A$87,'Reference table'!$B$2:$B$87)</f>
        <v>Grocery</v>
      </c>
      <c r="J2066" t="s">
        <v>24</v>
      </c>
    </row>
    <row r="2067" spans="1:10">
      <c r="A2067" s="8">
        <v>45026</v>
      </c>
      <c r="B2067" t="s">
        <v>1353</v>
      </c>
      <c r="C2067">
        <v>1</v>
      </c>
      <c r="D2067" s="3">
        <v>1.75</v>
      </c>
      <c r="E2067" s="3">
        <f t="shared" si="48"/>
        <v>1.75</v>
      </c>
      <c r="F2067" s="14" t="s">
        <v>162</v>
      </c>
      <c r="G2067" t="s">
        <v>39</v>
      </c>
      <c r="H2067" t="s">
        <v>978</v>
      </c>
      <c r="I2067" s="2" t="str">
        <f>_xlfn.XLOOKUP(H2067,'Reference table'!$A$2:$A$87,'Reference table'!$B$2:$B$87)</f>
        <v>Grocery</v>
      </c>
      <c r="J2067" t="s">
        <v>24</v>
      </c>
    </row>
    <row r="2068" spans="1:10">
      <c r="A2068" s="8">
        <v>45026</v>
      </c>
      <c r="B2068" t="s">
        <v>1360</v>
      </c>
      <c r="C2068">
        <v>1</v>
      </c>
      <c r="D2068" s="3">
        <v>1.79</v>
      </c>
      <c r="E2068" s="3">
        <f t="shared" si="48"/>
        <v>1.79</v>
      </c>
      <c r="F2068" s="14" t="s">
        <v>162</v>
      </c>
      <c r="G2068" t="s">
        <v>36</v>
      </c>
      <c r="H2068" t="s">
        <v>55</v>
      </c>
      <c r="I2068" s="2" t="str">
        <f>_xlfn.XLOOKUP(H2068,'Reference table'!$A$2:$A$87,'Reference table'!$B$2:$B$87)</f>
        <v>Grocery</v>
      </c>
      <c r="J2068" t="s">
        <v>24</v>
      </c>
    </row>
    <row r="2069" spans="1:10">
      <c r="A2069" s="8">
        <v>45026</v>
      </c>
      <c r="B2069" t="s">
        <v>1361</v>
      </c>
      <c r="C2069">
        <v>1</v>
      </c>
      <c r="D2069" s="3">
        <v>5.19</v>
      </c>
      <c r="E2069" s="3">
        <f t="shared" si="48"/>
        <v>5.19</v>
      </c>
      <c r="F2069" s="14" t="s">
        <v>162</v>
      </c>
      <c r="G2069" t="s">
        <v>36</v>
      </c>
      <c r="H2069" t="s">
        <v>52</v>
      </c>
      <c r="I2069" s="2" t="str">
        <f>_xlfn.XLOOKUP(H2069,'Reference table'!$A$2:$A$87,'Reference table'!$B$2:$B$87)</f>
        <v>Grocery</v>
      </c>
      <c r="J2069" t="s">
        <v>24</v>
      </c>
    </row>
    <row r="2070" spans="1:10">
      <c r="A2070" s="8">
        <v>45026</v>
      </c>
      <c r="B2070" t="s">
        <v>1362</v>
      </c>
      <c r="C2070">
        <v>1</v>
      </c>
      <c r="D2070" s="3">
        <v>0.89</v>
      </c>
      <c r="E2070" s="3">
        <f t="shared" si="48"/>
        <v>0.89</v>
      </c>
      <c r="F2070" s="14" t="s">
        <v>162</v>
      </c>
      <c r="G2070" t="s">
        <v>36</v>
      </c>
      <c r="H2070" t="s">
        <v>45</v>
      </c>
      <c r="I2070" s="2" t="str">
        <f>_xlfn.XLOOKUP(H2070,'Reference table'!$A$2:$A$87,'Reference table'!$B$2:$B$87)</f>
        <v>Grocery</v>
      </c>
      <c r="J2070" t="s">
        <v>24</v>
      </c>
    </row>
    <row r="2071" spans="1:10">
      <c r="A2071" s="8">
        <v>45026</v>
      </c>
      <c r="B2071" t="s">
        <v>622</v>
      </c>
      <c r="C2071">
        <v>1</v>
      </c>
      <c r="D2071" s="3">
        <v>1.05</v>
      </c>
      <c r="E2071" s="3">
        <f t="shared" si="48"/>
        <v>1.05</v>
      </c>
      <c r="F2071" s="14" t="s">
        <v>162</v>
      </c>
      <c r="G2071" t="s">
        <v>36</v>
      </c>
      <c r="H2071" t="s">
        <v>45</v>
      </c>
      <c r="I2071" s="2" t="str">
        <f>_xlfn.XLOOKUP(H2071,'Reference table'!$A$2:$A$87,'Reference table'!$B$2:$B$87)</f>
        <v>Grocery</v>
      </c>
      <c r="J2071" t="s">
        <v>24</v>
      </c>
    </row>
    <row r="2072" spans="1:10">
      <c r="A2072" s="8">
        <v>45026</v>
      </c>
      <c r="B2072" t="s">
        <v>755</v>
      </c>
      <c r="C2072">
        <v>1</v>
      </c>
      <c r="D2072" s="3">
        <v>2.35</v>
      </c>
      <c r="E2072" s="3">
        <f t="shared" si="48"/>
        <v>2.35</v>
      </c>
      <c r="F2072" s="14" t="s">
        <v>162</v>
      </c>
      <c r="G2072" t="s">
        <v>36</v>
      </c>
      <c r="H2072" t="s">
        <v>52</v>
      </c>
      <c r="I2072" s="2" t="str">
        <f>_xlfn.XLOOKUP(H2072,'Reference table'!$A$2:$A$87,'Reference table'!$B$2:$B$87)</f>
        <v>Grocery</v>
      </c>
      <c r="J2072" t="s">
        <v>24</v>
      </c>
    </row>
    <row r="2073" spans="1:10">
      <c r="A2073" s="8">
        <v>45026</v>
      </c>
      <c r="B2073" t="s">
        <v>151</v>
      </c>
      <c r="C2073">
        <v>1</v>
      </c>
      <c r="D2073" s="3">
        <v>0.89</v>
      </c>
      <c r="E2073" s="3">
        <f t="shared" si="48"/>
        <v>0.89</v>
      </c>
      <c r="F2073" s="14" t="s">
        <v>162</v>
      </c>
      <c r="G2073" t="s">
        <v>36</v>
      </c>
      <c r="H2073" t="s">
        <v>51</v>
      </c>
      <c r="I2073" s="2" t="str">
        <f>_xlfn.XLOOKUP(H2073,'Reference table'!$A$2:$A$87,'Reference table'!$B$2:$B$87)</f>
        <v>Grocery</v>
      </c>
      <c r="J2073" t="s">
        <v>24</v>
      </c>
    </row>
    <row r="2074" spans="1:10">
      <c r="A2074" s="8">
        <v>45026</v>
      </c>
      <c r="B2074" t="s">
        <v>1140</v>
      </c>
      <c r="C2074">
        <v>2</v>
      </c>
      <c r="D2074" s="3">
        <v>1.19</v>
      </c>
      <c r="E2074" s="3">
        <f t="shared" si="48"/>
        <v>2.38</v>
      </c>
      <c r="F2074" s="14" t="s">
        <v>162</v>
      </c>
      <c r="G2074" t="s">
        <v>36</v>
      </c>
      <c r="H2074" t="s">
        <v>51</v>
      </c>
      <c r="I2074" s="2" t="str">
        <f>_xlfn.XLOOKUP(H2074,'Reference table'!$A$2:$A$87,'Reference table'!$B$2:$B$87)</f>
        <v>Grocery</v>
      </c>
      <c r="J2074" t="s">
        <v>24</v>
      </c>
    </row>
    <row r="2075" spans="1:10">
      <c r="A2075" s="8">
        <v>45026</v>
      </c>
      <c r="B2075" t="s">
        <v>1180</v>
      </c>
      <c r="C2075">
        <v>1</v>
      </c>
      <c r="D2075" s="3">
        <v>1.39</v>
      </c>
      <c r="E2075" s="3">
        <f t="shared" si="48"/>
        <v>1.39</v>
      </c>
      <c r="F2075" s="14" t="s">
        <v>162</v>
      </c>
      <c r="G2075" t="s">
        <v>36</v>
      </c>
      <c r="H2075" t="s">
        <v>53</v>
      </c>
      <c r="I2075" s="2" t="str">
        <f>_xlfn.XLOOKUP(H2075,'Reference table'!$A$2:$A$87,'Reference table'!$B$2:$B$87)</f>
        <v>Grocery</v>
      </c>
      <c r="J2075" t="s">
        <v>24</v>
      </c>
    </row>
    <row r="2076" spans="1:10">
      <c r="A2076" s="8">
        <v>45026</v>
      </c>
      <c r="B2076" t="s">
        <v>1363</v>
      </c>
      <c r="C2076">
        <v>1</v>
      </c>
      <c r="D2076" s="3">
        <v>0.85</v>
      </c>
      <c r="E2076" s="3">
        <f t="shared" si="48"/>
        <v>0.85</v>
      </c>
      <c r="F2076" s="14" t="s">
        <v>162</v>
      </c>
      <c r="G2076" t="s">
        <v>36</v>
      </c>
      <c r="H2076" t="s">
        <v>219</v>
      </c>
      <c r="I2076" s="2" t="str">
        <f>_xlfn.XLOOKUP(H2076,'Reference table'!$A$2:$A$87,'Reference table'!$B$2:$B$87)</f>
        <v>Grocery</v>
      </c>
      <c r="J2076" t="s">
        <v>24</v>
      </c>
    </row>
    <row r="2077" spans="1:10">
      <c r="A2077" s="8">
        <v>45026</v>
      </c>
      <c r="B2077" t="s">
        <v>1051</v>
      </c>
      <c r="C2077">
        <v>1</v>
      </c>
      <c r="D2077" s="3">
        <f>1.25-0.94</f>
        <v>0.31000000000000005</v>
      </c>
      <c r="E2077" s="3">
        <f t="shared" si="48"/>
        <v>0.31000000000000005</v>
      </c>
      <c r="F2077" s="14" t="s">
        <v>162</v>
      </c>
      <c r="G2077" t="s">
        <v>36</v>
      </c>
      <c r="H2077" t="s">
        <v>51</v>
      </c>
      <c r="I2077" s="2" t="str">
        <f>_xlfn.XLOOKUP(H2077,'Reference table'!$A$2:$A$87,'Reference table'!$B$2:$B$87)</f>
        <v>Grocery</v>
      </c>
      <c r="J2077" t="s">
        <v>24</v>
      </c>
    </row>
    <row r="2078" spans="1:10">
      <c r="A2078" s="8">
        <v>45026</v>
      </c>
      <c r="B2078" t="s">
        <v>1364</v>
      </c>
      <c r="C2078">
        <v>1</v>
      </c>
      <c r="D2078" s="3">
        <f>0.85-0.64</f>
        <v>0.20999999999999996</v>
      </c>
      <c r="E2078" s="3">
        <f t="shared" si="48"/>
        <v>0.20999999999999996</v>
      </c>
      <c r="F2078" s="14" t="s">
        <v>162</v>
      </c>
      <c r="G2078" t="s">
        <v>36</v>
      </c>
      <c r="H2078" t="s">
        <v>51</v>
      </c>
      <c r="I2078" s="2" t="str">
        <f>_xlfn.XLOOKUP(H2078,'Reference table'!$A$2:$A$87,'Reference table'!$B$2:$B$87)</f>
        <v>Grocery</v>
      </c>
      <c r="J2078" t="s">
        <v>24</v>
      </c>
    </row>
    <row r="2079" spans="1:10">
      <c r="A2079" s="8">
        <v>45026</v>
      </c>
      <c r="B2079" t="s">
        <v>1365</v>
      </c>
      <c r="C2079">
        <v>1</v>
      </c>
      <c r="D2079" s="3">
        <f>0.85-0.43</f>
        <v>0.42</v>
      </c>
      <c r="E2079" s="3">
        <f t="shared" si="48"/>
        <v>0.42</v>
      </c>
      <c r="F2079" s="14" t="s">
        <v>162</v>
      </c>
      <c r="G2079" t="s">
        <v>36</v>
      </c>
      <c r="H2079" t="s">
        <v>51</v>
      </c>
      <c r="I2079" s="2" t="str">
        <f>_xlfn.XLOOKUP(H2079,'Reference table'!$A$2:$A$87,'Reference table'!$B$2:$B$87)</f>
        <v>Grocery</v>
      </c>
      <c r="J2079" t="s">
        <v>24</v>
      </c>
    </row>
    <row r="2080" spans="1:10">
      <c r="A2080" s="8">
        <v>45026</v>
      </c>
      <c r="B2080" t="s">
        <v>1366</v>
      </c>
      <c r="C2080">
        <v>1</v>
      </c>
      <c r="D2080" s="3">
        <f>0.92-0.46</f>
        <v>0.46</v>
      </c>
      <c r="E2080" s="3">
        <f t="shared" si="48"/>
        <v>0.46</v>
      </c>
      <c r="F2080" s="14" t="s">
        <v>162</v>
      </c>
      <c r="G2080" t="s">
        <v>36</v>
      </c>
      <c r="H2080" t="s">
        <v>51</v>
      </c>
      <c r="I2080" s="2" t="str">
        <f>_xlfn.XLOOKUP(H2080,'Reference table'!$A$2:$A$87,'Reference table'!$B$2:$B$87)</f>
        <v>Grocery</v>
      </c>
      <c r="J2080" t="s">
        <v>24</v>
      </c>
    </row>
    <row r="2081" spans="1:10">
      <c r="A2081" s="8">
        <v>45027</v>
      </c>
      <c r="B2081" t="s">
        <v>816</v>
      </c>
      <c r="C2081">
        <v>1</v>
      </c>
      <c r="D2081" s="3">
        <v>29</v>
      </c>
      <c r="E2081" s="3">
        <f t="shared" si="48"/>
        <v>29</v>
      </c>
      <c r="F2081" s="14" t="s">
        <v>162</v>
      </c>
      <c r="G2081" t="s">
        <v>817</v>
      </c>
      <c r="H2081" t="s">
        <v>273</v>
      </c>
      <c r="I2081" s="2" t="str">
        <f>_xlfn.XLOOKUP(H2081,'Reference table'!$A$2:$A$87,'Reference table'!$B$2:$B$87)</f>
        <v>Dinning</v>
      </c>
      <c r="J2081" t="s">
        <v>25</v>
      </c>
    </row>
    <row r="2082" spans="1:10">
      <c r="A2082" s="8">
        <v>45027</v>
      </c>
      <c r="B2082" t="s">
        <v>23</v>
      </c>
      <c r="C2082">
        <v>2</v>
      </c>
      <c r="D2082" s="3">
        <v>1.7</v>
      </c>
      <c r="E2082" s="3">
        <f t="shared" si="48"/>
        <v>3.4</v>
      </c>
      <c r="F2082" s="14" t="s">
        <v>285</v>
      </c>
      <c r="G2082" t="s">
        <v>522</v>
      </c>
      <c r="H2082" t="s">
        <v>23</v>
      </c>
      <c r="I2082" s="2" t="str">
        <f>_xlfn.XLOOKUP(H2082,'Reference table'!$A$2:$A$87,'Reference table'!$B$2:$B$87)</f>
        <v>Transportation</v>
      </c>
      <c r="J2082" t="s">
        <v>24</v>
      </c>
    </row>
    <row r="2083" spans="1:10">
      <c r="A2083" s="8">
        <v>45027</v>
      </c>
      <c r="B2083" t="s">
        <v>1062</v>
      </c>
      <c r="C2083">
        <v>2</v>
      </c>
      <c r="D2083" s="3">
        <v>1.9</v>
      </c>
      <c r="E2083" s="3">
        <f t="shared" si="48"/>
        <v>3.8</v>
      </c>
      <c r="F2083" s="14" t="s">
        <v>285</v>
      </c>
      <c r="G2083" t="s">
        <v>522</v>
      </c>
      <c r="H2083" t="s">
        <v>1062</v>
      </c>
      <c r="I2083" s="2" t="str">
        <f>_xlfn.XLOOKUP(H2083,'Reference table'!$A$2:$A$87,'Reference table'!$B$2:$B$87)</f>
        <v>Transportation</v>
      </c>
      <c r="J2083" t="s">
        <v>24</v>
      </c>
    </row>
    <row r="2084" spans="1:10">
      <c r="A2084" s="8">
        <v>45027</v>
      </c>
      <c r="B2084" t="s">
        <v>1327</v>
      </c>
      <c r="C2084">
        <v>1</v>
      </c>
      <c r="D2084" s="3">
        <v>4.5999999999999996</v>
      </c>
      <c r="E2084" s="3">
        <f t="shared" si="48"/>
        <v>4.5999999999999996</v>
      </c>
      <c r="F2084" s="14" t="s">
        <v>162</v>
      </c>
      <c r="G2084" t="s">
        <v>844</v>
      </c>
      <c r="H2084" t="s">
        <v>790</v>
      </c>
      <c r="I2084" s="2" t="str">
        <f>_xlfn.XLOOKUP(H2084,'Reference table'!$A$2:$A$87,'Reference table'!$B$2:$B$87)</f>
        <v>Grocery</v>
      </c>
      <c r="J2084" t="s">
        <v>24</v>
      </c>
    </row>
    <row r="2085" spans="1:10">
      <c r="A2085" s="8">
        <v>45028</v>
      </c>
      <c r="B2085" t="s">
        <v>23</v>
      </c>
      <c r="C2085">
        <v>2</v>
      </c>
      <c r="D2085" s="3">
        <v>1.7</v>
      </c>
      <c r="E2085" s="3">
        <f t="shared" si="48"/>
        <v>3.4</v>
      </c>
      <c r="F2085" s="14" t="s">
        <v>285</v>
      </c>
      <c r="G2085" t="s">
        <v>522</v>
      </c>
      <c r="H2085" t="s">
        <v>23</v>
      </c>
      <c r="I2085" s="2" t="str">
        <f>_xlfn.XLOOKUP(H2085,'Reference table'!$A$2:$A$87,'Reference table'!$B$2:$B$87)</f>
        <v>Transportation</v>
      </c>
      <c r="J2085" t="s">
        <v>24</v>
      </c>
    </row>
    <row r="2086" spans="1:10">
      <c r="A2086" s="8">
        <v>45028</v>
      </c>
      <c r="B2086" t="s">
        <v>1062</v>
      </c>
      <c r="C2086">
        <v>2</v>
      </c>
      <c r="D2086" s="3">
        <v>1.9</v>
      </c>
      <c r="E2086" s="3">
        <f t="shared" si="48"/>
        <v>3.8</v>
      </c>
      <c r="F2086" s="14" t="s">
        <v>285</v>
      </c>
      <c r="G2086" t="s">
        <v>522</v>
      </c>
      <c r="H2086" t="s">
        <v>1062</v>
      </c>
      <c r="I2086" s="2" t="str">
        <f>_xlfn.XLOOKUP(H2086,'Reference table'!$A$2:$A$87,'Reference table'!$B$2:$B$87)</f>
        <v>Transportation</v>
      </c>
      <c r="J2086" t="s">
        <v>24</v>
      </c>
    </row>
    <row r="2087" spans="1:10">
      <c r="A2087" s="8">
        <v>45028</v>
      </c>
      <c r="B2087" t="s">
        <v>1267</v>
      </c>
      <c r="C2087">
        <v>1</v>
      </c>
      <c r="D2087" s="3">
        <v>7</v>
      </c>
      <c r="E2087" s="3">
        <f t="shared" si="48"/>
        <v>7</v>
      </c>
      <c r="F2087" s="14" t="s">
        <v>162</v>
      </c>
      <c r="G2087" t="s">
        <v>106</v>
      </c>
      <c r="H2087" t="s">
        <v>509</v>
      </c>
      <c r="I2087" s="2" t="str">
        <f>_xlfn.XLOOKUP(H2087,'Reference table'!$A$2:$A$87,'Reference table'!$B$2:$B$87)</f>
        <v>Grocery</v>
      </c>
      <c r="J2087" t="s">
        <v>24</v>
      </c>
    </row>
    <row r="2088" spans="1:10">
      <c r="A2088" s="8">
        <v>45028</v>
      </c>
      <c r="B2088" t="s">
        <v>1328</v>
      </c>
      <c r="C2088">
        <v>1</v>
      </c>
      <c r="D2088" s="3">
        <v>0.6</v>
      </c>
      <c r="E2088" s="3">
        <f t="shared" si="48"/>
        <v>0.6</v>
      </c>
      <c r="F2088" s="14" t="s">
        <v>162</v>
      </c>
      <c r="G2088" t="s">
        <v>106</v>
      </c>
      <c r="H2088" t="s">
        <v>219</v>
      </c>
      <c r="I2088" s="2" t="str">
        <f>_xlfn.XLOOKUP(H2088,'Reference table'!$A$2:$A$87,'Reference table'!$B$2:$B$87)</f>
        <v>Grocery</v>
      </c>
      <c r="J2088" t="s">
        <v>24</v>
      </c>
    </row>
    <row r="2089" spans="1:10">
      <c r="A2089" s="8">
        <v>45028</v>
      </c>
      <c r="B2089" t="s">
        <v>1329</v>
      </c>
      <c r="C2089">
        <v>1</v>
      </c>
      <c r="D2089" s="3">
        <v>0.6</v>
      </c>
      <c r="E2089" s="3">
        <f t="shared" si="48"/>
        <v>0.6</v>
      </c>
      <c r="F2089" s="14" t="s">
        <v>162</v>
      </c>
      <c r="G2089" t="s">
        <v>106</v>
      </c>
      <c r="H2089" t="s">
        <v>50</v>
      </c>
      <c r="I2089" s="2" t="str">
        <f>_xlfn.XLOOKUP(H2089,'Reference table'!$A$2:$A$87,'Reference table'!$B$2:$B$87)</f>
        <v>Grocery</v>
      </c>
      <c r="J2089" t="s">
        <v>24</v>
      </c>
    </row>
    <row r="2090" spans="1:10">
      <c r="A2090" s="8">
        <v>45028</v>
      </c>
      <c r="B2090" t="s">
        <v>1330</v>
      </c>
      <c r="C2090">
        <v>1</v>
      </c>
      <c r="D2090" s="3">
        <v>1.1000000000000001</v>
      </c>
      <c r="E2090" s="3">
        <f t="shared" si="48"/>
        <v>1.1000000000000001</v>
      </c>
      <c r="F2090" s="14" t="s">
        <v>162</v>
      </c>
      <c r="G2090" t="s">
        <v>106</v>
      </c>
      <c r="H2090" t="s">
        <v>50</v>
      </c>
      <c r="I2090" s="2" t="str">
        <f>_xlfn.XLOOKUP(H2090,'Reference table'!$A$2:$A$87,'Reference table'!$B$2:$B$87)</f>
        <v>Grocery</v>
      </c>
      <c r="J2090" t="s">
        <v>24</v>
      </c>
    </row>
    <row r="2091" spans="1:10">
      <c r="A2091" s="8">
        <v>45028</v>
      </c>
      <c r="B2091" t="s">
        <v>1135</v>
      </c>
      <c r="C2091">
        <v>1</v>
      </c>
      <c r="D2091" s="3">
        <v>1.35</v>
      </c>
      <c r="E2091" s="3">
        <f t="shared" si="48"/>
        <v>1.35</v>
      </c>
      <c r="F2091" s="14" t="s">
        <v>162</v>
      </c>
      <c r="G2091" t="s">
        <v>106</v>
      </c>
      <c r="H2091" t="s">
        <v>45</v>
      </c>
      <c r="I2091" s="2" t="str">
        <f>_xlfn.XLOOKUP(H2091,'Reference table'!$A$2:$A$87,'Reference table'!$B$2:$B$87)</f>
        <v>Grocery</v>
      </c>
      <c r="J2091" t="s">
        <v>24</v>
      </c>
    </row>
    <row r="2092" spans="1:10">
      <c r="A2092" s="8">
        <v>45028</v>
      </c>
      <c r="B2092" t="s">
        <v>1331</v>
      </c>
      <c r="C2092">
        <v>1</v>
      </c>
      <c r="D2092" s="3">
        <v>1.1000000000000001</v>
      </c>
      <c r="E2092" s="3">
        <f t="shared" si="48"/>
        <v>1.1000000000000001</v>
      </c>
      <c r="F2092" s="14" t="s">
        <v>162</v>
      </c>
      <c r="G2092" t="s">
        <v>106</v>
      </c>
      <c r="H2092" t="s">
        <v>219</v>
      </c>
      <c r="I2092" s="2" t="str">
        <f>_xlfn.XLOOKUP(H2092,'Reference table'!$A$2:$A$87,'Reference table'!$B$2:$B$87)</f>
        <v>Grocery</v>
      </c>
      <c r="J2092" t="s">
        <v>24</v>
      </c>
    </row>
    <row r="2093" spans="1:10">
      <c r="A2093" s="8">
        <v>45028</v>
      </c>
      <c r="B2093" t="s">
        <v>1465</v>
      </c>
      <c r="C2093">
        <v>1</v>
      </c>
      <c r="D2093" s="3">
        <v>2.4900000000000002</v>
      </c>
      <c r="E2093" s="3">
        <f t="shared" si="48"/>
        <v>2.4900000000000002</v>
      </c>
      <c r="F2093" s="14" t="s">
        <v>162</v>
      </c>
      <c r="G2093" t="s">
        <v>865</v>
      </c>
      <c r="H2093" t="s">
        <v>866</v>
      </c>
      <c r="I2093" s="2" t="str">
        <f>_xlfn.XLOOKUP(H2093,'Reference table'!$A$2:$A$87,'Reference table'!$B$2:$B$87)</f>
        <v>Subscription</v>
      </c>
      <c r="J2093" t="s">
        <v>25</v>
      </c>
    </row>
    <row r="2094" spans="1:10">
      <c r="A2094" s="8">
        <v>45029</v>
      </c>
      <c r="B2094" t="s">
        <v>23</v>
      </c>
      <c r="C2094">
        <v>2</v>
      </c>
      <c r="D2094" s="3">
        <v>1.7</v>
      </c>
      <c r="E2094" s="3">
        <f t="shared" si="48"/>
        <v>3.4</v>
      </c>
      <c r="F2094" s="14" t="s">
        <v>285</v>
      </c>
      <c r="G2094" t="s">
        <v>522</v>
      </c>
      <c r="H2094" t="s">
        <v>23</v>
      </c>
      <c r="I2094" s="2" t="str">
        <f>_xlfn.XLOOKUP(H2094,'Reference table'!$A$2:$A$87,'Reference table'!$B$2:$B$87)</f>
        <v>Transportation</v>
      </c>
      <c r="J2094" t="s">
        <v>24</v>
      </c>
    </row>
    <row r="2095" spans="1:10">
      <c r="A2095" s="8">
        <v>45029</v>
      </c>
      <c r="B2095" t="s">
        <v>1062</v>
      </c>
      <c r="C2095">
        <v>2</v>
      </c>
      <c r="D2095" s="3">
        <v>1.9</v>
      </c>
      <c r="E2095" s="3">
        <f t="shared" si="48"/>
        <v>3.8</v>
      </c>
      <c r="F2095" s="14" t="s">
        <v>285</v>
      </c>
      <c r="G2095" t="s">
        <v>522</v>
      </c>
      <c r="H2095" t="s">
        <v>1062</v>
      </c>
      <c r="I2095" s="2" t="str">
        <f>_xlfn.XLOOKUP(H2095,'Reference table'!$A$2:$A$87,'Reference table'!$B$2:$B$87)</f>
        <v>Transportation</v>
      </c>
      <c r="J2095" t="s">
        <v>24</v>
      </c>
    </row>
    <row r="2096" spans="1:10">
      <c r="A2096" s="8">
        <v>45029</v>
      </c>
      <c r="B2096" t="s">
        <v>67</v>
      </c>
      <c r="C2096">
        <v>1</v>
      </c>
      <c r="D2096" s="3">
        <v>5.0999999999999996</v>
      </c>
      <c r="E2096" s="3">
        <f t="shared" si="48"/>
        <v>5.0999999999999996</v>
      </c>
      <c r="F2096" s="14" t="s">
        <v>285</v>
      </c>
      <c r="G2096" t="s">
        <v>522</v>
      </c>
      <c r="H2096" t="s">
        <v>67</v>
      </c>
      <c r="I2096" s="2" t="str">
        <f>_xlfn.XLOOKUP(H2096,'Reference table'!$A$2:$A$87,'Reference table'!$B$2:$B$87)</f>
        <v>Transportation</v>
      </c>
      <c r="J2096" t="s">
        <v>25</v>
      </c>
    </row>
    <row r="2097" spans="1:10">
      <c r="A2097" s="8">
        <v>45029</v>
      </c>
      <c r="B2097" t="s">
        <v>67</v>
      </c>
      <c r="C2097">
        <v>1</v>
      </c>
      <c r="D2097" s="3">
        <v>2.8</v>
      </c>
      <c r="E2097" s="3">
        <f t="shared" si="48"/>
        <v>2.8</v>
      </c>
      <c r="F2097" s="14" t="s">
        <v>285</v>
      </c>
      <c r="G2097" t="s">
        <v>522</v>
      </c>
      <c r="H2097" t="s">
        <v>67</v>
      </c>
      <c r="I2097" s="2" t="str">
        <f>_xlfn.XLOOKUP(H2097,'Reference table'!$A$2:$A$87,'Reference table'!$B$2:$B$87)</f>
        <v>Transportation</v>
      </c>
      <c r="J2097" t="s">
        <v>25</v>
      </c>
    </row>
    <row r="2098" spans="1:10">
      <c r="A2098" s="8">
        <v>45029</v>
      </c>
      <c r="B2098" t="s">
        <v>23</v>
      </c>
      <c r="C2098">
        <v>1</v>
      </c>
      <c r="D2098" s="3">
        <v>1.75</v>
      </c>
      <c r="E2098" s="3">
        <f t="shared" si="48"/>
        <v>1.75</v>
      </c>
      <c r="F2098" s="14" t="s">
        <v>285</v>
      </c>
      <c r="G2098" t="s">
        <v>522</v>
      </c>
      <c r="H2098" t="s">
        <v>23</v>
      </c>
      <c r="I2098" s="2" t="str">
        <f>_xlfn.XLOOKUP(H2098,'Reference table'!$A$2:$A$87,'Reference table'!$B$2:$B$87)</f>
        <v>Transportation</v>
      </c>
      <c r="J2098" t="s">
        <v>25</v>
      </c>
    </row>
    <row r="2099" spans="1:10">
      <c r="A2099" s="8">
        <v>45029</v>
      </c>
      <c r="B2099" t="s">
        <v>503</v>
      </c>
      <c r="C2099">
        <v>1</v>
      </c>
      <c r="D2099" s="3">
        <v>140.77000000000001</v>
      </c>
      <c r="E2099" s="3">
        <f t="shared" si="48"/>
        <v>140.77000000000001</v>
      </c>
      <c r="F2099" s="14" t="s">
        <v>162</v>
      </c>
      <c r="G2099" t="s">
        <v>834</v>
      </c>
      <c r="H2099" t="s">
        <v>521</v>
      </c>
      <c r="I2099" s="2" t="str">
        <f>_xlfn.XLOOKUP(H2099,'Reference table'!$A$2:$A$87,'Reference table'!$B$2:$B$87)</f>
        <v>Utility</v>
      </c>
      <c r="J2099" t="s">
        <v>24</v>
      </c>
    </row>
    <row r="2100" spans="1:10">
      <c r="A2100" s="8">
        <v>45029</v>
      </c>
      <c r="B2100" t="s">
        <v>924</v>
      </c>
      <c r="C2100">
        <v>1</v>
      </c>
      <c r="D2100" s="3">
        <v>1.75</v>
      </c>
      <c r="E2100" s="3">
        <f t="shared" si="48"/>
        <v>1.75</v>
      </c>
      <c r="F2100" s="14" t="s">
        <v>162</v>
      </c>
      <c r="G2100" t="s">
        <v>933</v>
      </c>
      <c r="H2100" t="s">
        <v>685</v>
      </c>
      <c r="I2100" s="2" t="str">
        <f>_xlfn.XLOOKUP(H2100,'Reference table'!$A$2:$A$87,'Reference table'!$B$2:$B$87)</f>
        <v>Dinning</v>
      </c>
      <c r="J2100" t="s">
        <v>25</v>
      </c>
    </row>
    <row r="2101" spans="1:10">
      <c r="A2101" s="8">
        <v>45030</v>
      </c>
      <c r="B2101" t="s">
        <v>67</v>
      </c>
      <c r="C2101">
        <v>1</v>
      </c>
      <c r="D2101" s="3">
        <v>2.1</v>
      </c>
      <c r="E2101" s="3">
        <f t="shared" si="48"/>
        <v>2.1</v>
      </c>
      <c r="F2101" s="14" t="s">
        <v>285</v>
      </c>
      <c r="G2101" t="s">
        <v>522</v>
      </c>
      <c r="H2101" t="s">
        <v>67</v>
      </c>
      <c r="I2101" s="2" t="str">
        <f>_xlfn.XLOOKUP(H2101,'Reference table'!$A$2:$A$87,'Reference table'!$B$2:$B$87)</f>
        <v>Transportation</v>
      </c>
      <c r="J2101" t="s">
        <v>25</v>
      </c>
    </row>
    <row r="2102" spans="1:10">
      <c r="A2102" s="8">
        <v>45030</v>
      </c>
      <c r="B2102" t="s">
        <v>67</v>
      </c>
      <c r="C2102">
        <v>1</v>
      </c>
      <c r="D2102" s="3">
        <v>4.4000000000000004</v>
      </c>
      <c r="E2102" s="3">
        <f t="shared" si="48"/>
        <v>4.4000000000000004</v>
      </c>
      <c r="F2102" s="14" t="s">
        <v>285</v>
      </c>
      <c r="G2102" t="s">
        <v>522</v>
      </c>
      <c r="H2102" t="s">
        <v>67</v>
      </c>
      <c r="I2102" s="2" t="str">
        <f>_xlfn.XLOOKUP(H2102,'Reference table'!$A$2:$A$87,'Reference table'!$B$2:$B$87)</f>
        <v>Transportation</v>
      </c>
      <c r="J2102" t="s">
        <v>25</v>
      </c>
    </row>
    <row r="2103" spans="1:10">
      <c r="A2103" s="8">
        <v>45030</v>
      </c>
      <c r="B2103" t="s">
        <v>23</v>
      </c>
      <c r="C2103">
        <v>2</v>
      </c>
      <c r="D2103" s="3">
        <v>1.7</v>
      </c>
      <c r="E2103" s="3">
        <f t="shared" si="48"/>
        <v>3.4</v>
      </c>
      <c r="F2103" s="14" t="s">
        <v>285</v>
      </c>
      <c r="G2103" t="s">
        <v>522</v>
      </c>
      <c r="H2103" t="s">
        <v>23</v>
      </c>
      <c r="I2103" s="2" t="str">
        <f>_xlfn.XLOOKUP(H2103,'Reference table'!$A$2:$A$87,'Reference table'!$B$2:$B$87)</f>
        <v>Transportation</v>
      </c>
      <c r="J2103" t="s">
        <v>24</v>
      </c>
    </row>
    <row r="2104" spans="1:10">
      <c r="A2104" s="8">
        <v>45030</v>
      </c>
      <c r="B2104" t="s">
        <v>1062</v>
      </c>
      <c r="C2104">
        <v>2</v>
      </c>
      <c r="D2104" s="3">
        <v>1.9</v>
      </c>
      <c r="E2104" s="3">
        <f t="shared" si="48"/>
        <v>3.8</v>
      </c>
      <c r="F2104" s="14" t="s">
        <v>285</v>
      </c>
      <c r="G2104" t="s">
        <v>522</v>
      </c>
      <c r="H2104" t="s">
        <v>1062</v>
      </c>
      <c r="I2104" s="2" t="str">
        <f>_xlfn.XLOOKUP(H2104,'Reference table'!$A$2:$A$87,'Reference table'!$B$2:$B$87)</f>
        <v>Transportation</v>
      </c>
      <c r="J2104" t="s">
        <v>24</v>
      </c>
    </row>
    <row r="2105" spans="1:10">
      <c r="A2105" s="8">
        <v>45030</v>
      </c>
      <c r="B2105" t="s">
        <v>1409</v>
      </c>
      <c r="C2105">
        <v>1</v>
      </c>
      <c r="D2105" s="3">
        <v>238.32</v>
      </c>
      <c r="E2105" s="3">
        <f t="shared" si="48"/>
        <v>238.32</v>
      </c>
      <c r="F2105" s="14" t="s">
        <v>391</v>
      </c>
      <c r="G2105" t="s">
        <v>38</v>
      </c>
      <c r="H2105" t="s">
        <v>1410</v>
      </c>
      <c r="I2105" s="2" t="str">
        <f>_xlfn.XLOOKUP(H2105,'Reference table'!$A$2:$A$87,'Reference table'!$B$2:$B$87)</f>
        <v>Travel</v>
      </c>
      <c r="J2105" t="s">
        <v>24</v>
      </c>
    </row>
    <row r="2106" spans="1:10">
      <c r="A2106" s="8">
        <v>45030</v>
      </c>
      <c r="B2106" t="s">
        <v>1409</v>
      </c>
      <c r="C2106">
        <v>1</v>
      </c>
      <c r="D2106" s="3">
        <v>238.32</v>
      </c>
      <c r="E2106" s="3">
        <f t="shared" si="48"/>
        <v>238.32</v>
      </c>
      <c r="F2106" s="14" t="s">
        <v>391</v>
      </c>
      <c r="G2106" t="s">
        <v>38</v>
      </c>
      <c r="H2106" t="s">
        <v>1410</v>
      </c>
      <c r="I2106" s="2" t="str">
        <f>_xlfn.XLOOKUP(H2106,'Reference table'!$A$2:$A$87,'Reference table'!$B$2:$B$87)</f>
        <v>Travel</v>
      </c>
      <c r="J2106" t="s">
        <v>25</v>
      </c>
    </row>
    <row r="2107" spans="1:10">
      <c r="A2107" s="8">
        <v>45030</v>
      </c>
      <c r="B2107" t="s">
        <v>1251</v>
      </c>
      <c r="C2107">
        <v>1</v>
      </c>
      <c r="D2107" s="3">
        <v>4.0999999999999996</v>
      </c>
      <c r="E2107" s="3">
        <f t="shared" ref="E2107:E2171" si="49">C2107*D2107</f>
        <v>4.0999999999999996</v>
      </c>
      <c r="F2107" s="14" t="s">
        <v>162</v>
      </c>
      <c r="G2107" t="s">
        <v>817</v>
      </c>
      <c r="H2107" t="s">
        <v>685</v>
      </c>
      <c r="I2107" s="2" t="str">
        <f>_xlfn.XLOOKUP(H2107,'Reference table'!$A$2:$A$87,'Reference table'!$B$2:$B$87)</f>
        <v>Dinning</v>
      </c>
      <c r="J2107" t="s">
        <v>25</v>
      </c>
    </row>
    <row r="2108" spans="1:10">
      <c r="A2108" s="8">
        <v>45030</v>
      </c>
      <c r="B2108" t="s">
        <v>1251</v>
      </c>
      <c r="C2108">
        <v>1</v>
      </c>
      <c r="D2108" s="3">
        <v>3.95</v>
      </c>
      <c r="E2108" s="3">
        <f t="shared" si="49"/>
        <v>3.95</v>
      </c>
      <c r="F2108" s="14" t="s">
        <v>162</v>
      </c>
      <c r="G2108" t="s">
        <v>1414</v>
      </c>
      <c r="H2108" t="s">
        <v>113</v>
      </c>
      <c r="I2108" s="2" t="str">
        <f>_xlfn.XLOOKUP(H2108,'Reference table'!$A$2:$A$87,'Reference table'!$B$2:$B$87)</f>
        <v>Dinning</v>
      </c>
      <c r="J2108" t="s">
        <v>25</v>
      </c>
    </row>
    <row r="2109" spans="1:10">
      <c r="A2109" s="8">
        <v>45030</v>
      </c>
      <c r="B2109" t="s">
        <v>468</v>
      </c>
      <c r="C2109">
        <v>1</v>
      </c>
      <c r="D2109" s="3">
        <v>44.04</v>
      </c>
      <c r="E2109" s="3">
        <f t="shared" si="49"/>
        <v>44.04</v>
      </c>
      <c r="F2109" s="14" t="s">
        <v>162</v>
      </c>
      <c r="G2109" t="s">
        <v>1415</v>
      </c>
      <c r="H2109" t="s">
        <v>468</v>
      </c>
      <c r="I2109" s="2" t="str">
        <f>_xlfn.XLOOKUP(H2109,'Reference table'!$A$2:$A$87,'Reference table'!$B$2:$B$87)</f>
        <v>Outfit</v>
      </c>
      <c r="J2109" t="s">
        <v>25</v>
      </c>
    </row>
    <row r="2110" spans="1:10">
      <c r="A2110" s="8">
        <v>45031</v>
      </c>
      <c r="B2110" t="s">
        <v>23</v>
      </c>
      <c r="C2110">
        <v>1</v>
      </c>
      <c r="D2110" s="3">
        <v>1.75</v>
      </c>
      <c r="E2110" s="3">
        <f t="shared" si="49"/>
        <v>1.75</v>
      </c>
      <c r="F2110" s="14" t="s">
        <v>285</v>
      </c>
      <c r="G2110" t="s">
        <v>522</v>
      </c>
      <c r="H2110" t="s">
        <v>23</v>
      </c>
      <c r="I2110" s="2" t="str">
        <f>_xlfn.XLOOKUP(H2110,'Reference table'!$A$2:$A$87,'Reference table'!$B$2:$B$87)</f>
        <v>Transportation</v>
      </c>
      <c r="J2110" t="s">
        <v>25</v>
      </c>
    </row>
    <row r="2111" spans="1:10">
      <c r="A2111" s="8">
        <v>45031</v>
      </c>
      <c r="B2111" t="s">
        <v>425</v>
      </c>
      <c r="C2111">
        <v>1</v>
      </c>
      <c r="D2111" s="3">
        <v>21</v>
      </c>
      <c r="E2111" s="3">
        <f t="shared" si="49"/>
        <v>21</v>
      </c>
      <c r="F2111" s="14" t="s">
        <v>162</v>
      </c>
      <c r="G2111" t="s">
        <v>1290</v>
      </c>
      <c r="H2111" t="s">
        <v>514</v>
      </c>
      <c r="I2111" s="2" t="str">
        <f>_xlfn.XLOOKUP(H2111,'Reference table'!$A$2:$A$87,'Reference table'!$B$2:$B$87)</f>
        <v>Dinning</v>
      </c>
      <c r="J2111" t="s">
        <v>25</v>
      </c>
    </row>
    <row r="2112" spans="1:10">
      <c r="A2112" s="8">
        <v>45031</v>
      </c>
      <c r="B2112" t="s">
        <v>26</v>
      </c>
      <c r="C2112">
        <v>1</v>
      </c>
      <c r="D2112" s="3">
        <v>9</v>
      </c>
      <c r="E2112" s="3">
        <f t="shared" si="49"/>
        <v>9</v>
      </c>
      <c r="F2112" s="14" t="s">
        <v>162</v>
      </c>
      <c r="G2112" t="s">
        <v>1291</v>
      </c>
      <c r="H2112" t="s">
        <v>685</v>
      </c>
      <c r="I2112" s="2" t="str">
        <f>_xlfn.XLOOKUP(H2112,'Reference table'!$A$2:$A$87,'Reference table'!$B$2:$B$87)</f>
        <v>Dinning</v>
      </c>
      <c r="J2112" t="s">
        <v>25</v>
      </c>
    </row>
    <row r="2113" spans="1:10">
      <c r="A2113" s="8">
        <v>45031</v>
      </c>
      <c r="B2113" t="s">
        <v>86</v>
      </c>
      <c r="C2113">
        <v>1</v>
      </c>
      <c r="D2113" s="3">
        <v>0.55000000000000004</v>
      </c>
      <c r="E2113" s="3">
        <f t="shared" si="49"/>
        <v>0.55000000000000004</v>
      </c>
      <c r="F2113" s="14" t="s">
        <v>162</v>
      </c>
      <c r="G2113" t="s">
        <v>321</v>
      </c>
      <c r="H2113" t="s">
        <v>53</v>
      </c>
      <c r="I2113" s="2" t="str">
        <f>_xlfn.XLOOKUP(H2113,'Reference table'!$A$2:$A$87,'Reference table'!$B$2:$B$87)</f>
        <v>Grocery</v>
      </c>
      <c r="J2113" t="s">
        <v>24</v>
      </c>
    </row>
    <row r="2114" spans="1:10">
      <c r="A2114" s="8">
        <v>45031</v>
      </c>
      <c r="B2114" t="s">
        <v>1332</v>
      </c>
      <c r="C2114">
        <v>1</v>
      </c>
      <c r="D2114" s="3">
        <v>2.25</v>
      </c>
      <c r="E2114" s="3">
        <f t="shared" si="49"/>
        <v>2.25</v>
      </c>
      <c r="F2114" s="14" t="s">
        <v>162</v>
      </c>
      <c r="G2114" t="s">
        <v>321</v>
      </c>
      <c r="H2114" t="s">
        <v>50</v>
      </c>
      <c r="I2114" s="2" t="str">
        <f>_xlfn.XLOOKUP(H2114,'Reference table'!$A$2:$A$87,'Reference table'!$B$2:$B$87)</f>
        <v>Grocery</v>
      </c>
      <c r="J2114" t="s">
        <v>24</v>
      </c>
    </row>
    <row r="2115" spans="1:10">
      <c r="A2115" s="8">
        <v>45031</v>
      </c>
      <c r="B2115" t="s">
        <v>1333</v>
      </c>
      <c r="C2115">
        <v>1</v>
      </c>
      <c r="D2115" s="3">
        <v>1.65</v>
      </c>
      <c r="E2115" s="3">
        <f t="shared" si="49"/>
        <v>1.65</v>
      </c>
      <c r="F2115" s="14" t="s">
        <v>162</v>
      </c>
      <c r="G2115" t="s">
        <v>321</v>
      </c>
      <c r="H2115" t="s">
        <v>50</v>
      </c>
      <c r="I2115" s="2" t="str">
        <f>_xlfn.XLOOKUP(H2115,'Reference table'!$A$2:$A$87,'Reference table'!$B$2:$B$87)</f>
        <v>Grocery</v>
      </c>
      <c r="J2115" t="s">
        <v>24</v>
      </c>
    </row>
    <row r="2116" spans="1:10">
      <c r="A2116" s="8">
        <v>45031</v>
      </c>
      <c r="B2116" t="s">
        <v>1334</v>
      </c>
      <c r="C2116">
        <v>1</v>
      </c>
      <c r="D2116" s="3">
        <v>1.65</v>
      </c>
      <c r="E2116" s="3">
        <f t="shared" si="49"/>
        <v>1.65</v>
      </c>
      <c r="F2116" s="14" t="s">
        <v>162</v>
      </c>
      <c r="G2116" t="s">
        <v>321</v>
      </c>
      <c r="H2116" t="s">
        <v>50</v>
      </c>
      <c r="I2116" s="2" t="str">
        <f>_xlfn.XLOOKUP(H2116,'Reference table'!$A$2:$A$87,'Reference table'!$B$2:$B$87)</f>
        <v>Grocery</v>
      </c>
      <c r="J2116" t="s">
        <v>24</v>
      </c>
    </row>
    <row r="2117" spans="1:10">
      <c r="A2117" s="8">
        <v>45031</v>
      </c>
      <c r="B2117" t="s">
        <v>1335</v>
      </c>
      <c r="C2117">
        <v>1</v>
      </c>
      <c r="D2117" s="3">
        <v>1.75</v>
      </c>
      <c r="E2117" s="3">
        <f t="shared" si="49"/>
        <v>1.75</v>
      </c>
      <c r="F2117" s="14" t="s">
        <v>162</v>
      </c>
      <c r="G2117" t="s">
        <v>106</v>
      </c>
      <c r="H2117" t="s">
        <v>216</v>
      </c>
      <c r="I2117" s="2" t="str">
        <f>_xlfn.XLOOKUP(H2117,'Reference table'!$A$2:$A$87,'Reference table'!$B$2:$B$87)</f>
        <v>Grocery</v>
      </c>
      <c r="J2117" t="s">
        <v>24</v>
      </c>
    </row>
    <row r="2118" spans="1:10">
      <c r="A2118" s="8">
        <v>45031</v>
      </c>
      <c r="B2118" t="s">
        <v>1336</v>
      </c>
      <c r="C2118">
        <v>1</v>
      </c>
      <c r="D2118" s="3">
        <v>1.65</v>
      </c>
      <c r="E2118" s="3">
        <f t="shared" si="49"/>
        <v>1.65</v>
      </c>
      <c r="F2118" s="14" t="s">
        <v>162</v>
      </c>
      <c r="G2118" t="s">
        <v>106</v>
      </c>
      <c r="H2118" t="s">
        <v>216</v>
      </c>
      <c r="I2118" s="2" t="str">
        <f>_xlfn.XLOOKUP(H2118,'Reference table'!$A$2:$A$87,'Reference table'!$B$2:$B$87)</f>
        <v>Grocery</v>
      </c>
      <c r="J2118" t="s">
        <v>24</v>
      </c>
    </row>
    <row r="2119" spans="1:10">
      <c r="A2119" s="8">
        <v>45031</v>
      </c>
      <c r="B2119" t="s">
        <v>1337</v>
      </c>
      <c r="C2119">
        <v>1</v>
      </c>
      <c r="D2119" s="3">
        <v>1.2</v>
      </c>
      <c r="E2119" s="3">
        <f t="shared" si="49"/>
        <v>1.2</v>
      </c>
      <c r="F2119" s="14" t="s">
        <v>162</v>
      </c>
      <c r="G2119" t="s">
        <v>106</v>
      </c>
      <c r="H2119" t="s">
        <v>50</v>
      </c>
      <c r="I2119" s="2" t="str">
        <f>_xlfn.XLOOKUP(H2119,'Reference table'!$A$2:$A$87,'Reference table'!$B$2:$B$87)</f>
        <v>Grocery</v>
      </c>
      <c r="J2119" t="s">
        <v>24</v>
      </c>
    </row>
    <row r="2120" spans="1:10">
      <c r="A2120" s="8">
        <v>45031</v>
      </c>
      <c r="B2120" t="s">
        <v>1338</v>
      </c>
      <c r="C2120">
        <v>1</v>
      </c>
      <c r="D2120" s="3">
        <v>1.7</v>
      </c>
      <c r="E2120" s="3">
        <f t="shared" si="49"/>
        <v>1.7</v>
      </c>
      <c r="F2120" s="14" t="s">
        <v>162</v>
      </c>
      <c r="G2120" t="s">
        <v>106</v>
      </c>
      <c r="H2120" t="s">
        <v>50</v>
      </c>
      <c r="I2120" s="2" t="str">
        <f>_xlfn.XLOOKUP(H2120,'Reference table'!$A$2:$A$87,'Reference table'!$B$2:$B$87)</f>
        <v>Grocery</v>
      </c>
      <c r="J2120" t="s">
        <v>24</v>
      </c>
    </row>
    <row r="2121" spans="1:10">
      <c r="A2121" s="8">
        <v>45031</v>
      </c>
      <c r="B2121" t="s">
        <v>436</v>
      </c>
      <c r="C2121">
        <v>1</v>
      </c>
      <c r="D2121" s="3">
        <v>43.38</v>
      </c>
      <c r="E2121" s="3">
        <f t="shared" si="49"/>
        <v>43.38</v>
      </c>
      <c r="F2121" s="14" t="s">
        <v>162</v>
      </c>
      <c r="G2121" t="s">
        <v>1339</v>
      </c>
      <c r="H2121" t="s">
        <v>577</v>
      </c>
      <c r="I2121" s="2" t="str">
        <f>_xlfn.XLOOKUP(H2121,'Reference table'!$A$2:$A$87,'Reference table'!$B$2:$B$87)</f>
        <v>Dinning</v>
      </c>
      <c r="J2121" t="s">
        <v>25</v>
      </c>
    </row>
    <row r="2122" spans="1:10">
      <c r="A2122" s="8">
        <v>45031</v>
      </c>
      <c r="B2122" t="s">
        <v>119</v>
      </c>
      <c r="C2122">
        <v>1</v>
      </c>
      <c r="D2122" s="3">
        <v>9.91</v>
      </c>
      <c r="E2122" s="3">
        <f t="shared" si="49"/>
        <v>9.91</v>
      </c>
      <c r="F2122" s="14" t="s">
        <v>162</v>
      </c>
      <c r="G2122" t="s">
        <v>119</v>
      </c>
      <c r="H2122" t="s">
        <v>119</v>
      </c>
      <c r="I2122" s="2" t="str">
        <f>_xlfn.XLOOKUP(H2122,'Reference table'!$A$2:$A$87,'Reference table'!$B$2:$B$87)</f>
        <v>Transportation</v>
      </c>
      <c r="J2122" t="s">
        <v>25</v>
      </c>
    </row>
    <row r="2123" spans="1:10">
      <c r="A2123" s="8">
        <v>45032</v>
      </c>
      <c r="B2123" t="s">
        <v>340</v>
      </c>
      <c r="C2123">
        <v>1</v>
      </c>
      <c r="D2123" s="3">
        <v>35</v>
      </c>
      <c r="E2123" s="3">
        <f t="shared" si="49"/>
        <v>35</v>
      </c>
      <c r="F2123" s="2" t="s">
        <v>162</v>
      </c>
      <c r="G2123" t="s">
        <v>1203</v>
      </c>
      <c r="H2123" t="s">
        <v>340</v>
      </c>
      <c r="I2123" s="2" t="str">
        <f>_xlfn.XLOOKUP(H2123,'Reference table'!$A$2:$A$87,'Reference table'!$B$2:$B$87)</f>
        <v>Utility</v>
      </c>
      <c r="J2123" t="s">
        <v>25</v>
      </c>
    </row>
    <row r="2124" spans="1:10">
      <c r="A2124" s="8">
        <v>45032</v>
      </c>
      <c r="B2124" t="s">
        <v>425</v>
      </c>
      <c r="C2124">
        <v>1</v>
      </c>
      <c r="D2124" s="3">
        <v>40</v>
      </c>
      <c r="E2124" s="3">
        <f t="shared" si="49"/>
        <v>40</v>
      </c>
      <c r="F2124" s="14" t="s">
        <v>391</v>
      </c>
      <c r="G2124" t="s">
        <v>38</v>
      </c>
      <c r="H2124" t="s">
        <v>505</v>
      </c>
      <c r="I2124" s="2" t="str">
        <f>_xlfn.XLOOKUP(H2124,'Reference table'!$A$2:$A$87,'Reference table'!$B$2:$B$87)</f>
        <v>Dinning</v>
      </c>
      <c r="J2124" t="s">
        <v>24</v>
      </c>
    </row>
    <row r="2125" spans="1:10">
      <c r="A2125" s="8">
        <v>45032</v>
      </c>
      <c r="B2125" t="s">
        <v>436</v>
      </c>
      <c r="C2125">
        <v>1</v>
      </c>
      <c r="D2125" s="3">
        <v>20</v>
      </c>
      <c r="E2125" s="3">
        <f t="shared" si="49"/>
        <v>20</v>
      </c>
      <c r="F2125" s="14" t="s">
        <v>391</v>
      </c>
      <c r="G2125" t="s">
        <v>38</v>
      </c>
      <c r="H2125" t="s">
        <v>113</v>
      </c>
      <c r="I2125" s="2" t="str">
        <f>_xlfn.XLOOKUP(H2125,'Reference table'!$A$2:$A$87,'Reference table'!$B$2:$B$87)</f>
        <v>Dinning</v>
      </c>
      <c r="J2125" t="s">
        <v>24</v>
      </c>
    </row>
    <row r="2126" spans="1:10">
      <c r="A2126" s="8">
        <v>45033</v>
      </c>
      <c r="B2126" t="s">
        <v>23</v>
      </c>
      <c r="C2126">
        <v>2</v>
      </c>
      <c r="D2126" s="3">
        <v>1.7</v>
      </c>
      <c r="E2126" s="3">
        <f t="shared" si="49"/>
        <v>3.4</v>
      </c>
      <c r="F2126" s="14" t="s">
        <v>285</v>
      </c>
      <c r="G2126" t="s">
        <v>522</v>
      </c>
      <c r="H2126" t="s">
        <v>23</v>
      </c>
      <c r="I2126" s="2" t="str">
        <f>_xlfn.XLOOKUP(H2126,'Reference table'!$A$2:$A$87,'Reference table'!$B$2:$B$87)</f>
        <v>Transportation</v>
      </c>
      <c r="J2126" t="s">
        <v>24</v>
      </c>
    </row>
    <row r="2127" spans="1:10">
      <c r="A2127" s="8">
        <v>45033</v>
      </c>
      <c r="B2127" t="s">
        <v>1062</v>
      </c>
      <c r="C2127">
        <v>2</v>
      </c>
      <c r="D2127" s="3">
        <v>1.9</v>
      </c>
      <c r="E2127" s="3">
        <f t="shared" si="49"/>
        <v>3.8</v>
      </c>
      <c r="F2127" s="14" t="s">
        <v>285</v>
      </c>
      <c r="G2127" t="s">
        <v>522</v>
      </c>
      <c r="H2127" t="s">
        <v>1062</v>
      </c>
      <c r="I2127" s="2" t="str">
        <f>_xlfn.XLOOKUP(H2127,'Reference table'!$A$2:$A$87,'Reference table'!$B$2:$B$87)</f>
        <v>Transportation</v>
      </c>
      <c r="J2127" t="s">
        <v>24</v>
      </c>
    </row>
    <row r="2128" spans="1:10">
      <c r="A2128" s="8">
        <v>45033</v>
      </c>
      <c r="B2128" t="s">
        <v>425</v>
      </c>
      <c r="C2128">
        <v>1</v>
      </c>
      <c r="D2128" s="3">
        <v>6.69</v>
      </c>
      <c r="E2128" s="3">
        <f t="shared" si="49"/>
        <v>6.69</v>
      </c>
      <c r="F2128" s="14" t="s">
        <v>162</v>
      </c>
      <c r="G2128" t="s">
        <v>496</v>
      </c>
      <c r="H2128" t="s">
        <v>113</v>
      </c>
      <c r="I2128" s="2" t="str">
        <f>_xlfn.XLOOKUP(H2128,'Reference table'!$A$2:$A$87,'Reference table'!$B$2:$B$87)</f>
        <v>Dinning</v>
      </c>
      <c r="J2128" t="s">
        <v>25</v>
      </c>
    </row>
    <row r="2129" spans="1:10">
      <c r="A2129" s="8">
        <v>45034</v>
      </c>
      <c r="B2129" t="s">
        <v>23</v>
      </c>
      <c r="C2129">
        <v>2</v>
      </c>
      <c r="D2129" s="3">
        <v>1.7</v>
      </c>
      <c r="E2129" s="3">
        <f t="shared" si="49"/>
        <v>3.4</v>
      </c>
      <c r="F2129" s="14" t="s">
        <v>285</v>
      </c>
      <c r="G2129" t="s">
        <v>522</v>
      </c>
      <c r="H2129" t="s">
        <v>23</v>
      </c>
      <c r="I2129" s="2" t="str">
        <f>_xlfn.XLOOKUP(H2129,'Reference table'!$A$2:$A$87,'Reference table'!$B$2:$B$87)</f>
        <v>Transportation</v>
      </c>
      <c r="J2129" t="s">
        <v>24</v>
      </c>
    </row>
    <row r="2130" spans="1:10">
      <c r="A2130" s="8">
        <v>45034</v>
      </c>
      <c r="B2130" t="s">
        <v>1062</v>
      </c>
      <c r="C2130">
        <v>1</v>
      </c>
      <c r="D2130" s="3">
        <v>1.9</v>
      </c>
      <c r="E2130" s="3">
        <f t="shared" si="49"/>
        <v>1.9</v>
      </c>
      <c r="F2130" s="14" t="s">
        <v>285</v>
      </c>
      <c r="G2130" t="s">
        <v>522</v>
      </c>
      <c r="H2130" t="s">
        <v>1062</v>
      </c>
      <c r="I2130" s="2" t="str">
        <f>_xlfn.XLOOKUP(H2130,'Reference table'!$A$2:$A$87,'Reference table'!$B$2:$B$87)</f>
        <v>Transportation</v>
      </c>
      <c r="J2130" t="s">
        <v>24</v>
      </c>
    </row>
    <row r="2131" spans="1:10">
      <c r="A2131" s="8">
        <v>45034</v>
      </c>
      <c r="B2131" t="s">
        <v>1120</v>
      </c>
      <c r="C2131">
        <v>1</v>
      </c>
      <c r="D2131" s="3">
        <v>1</v>
      </c>
      <c r="E2131" s="3">
        <f t="shared" si="49"/>
        <v>1</v>
      </c>
      <c r="F2131" s="14" t="s">
        <v>162</v>
      </c>
      <c r="G2131" t="s">
        <v>844</v>
      </c>
      <c r="H2131" t="s">
        <v>45</v>
      </c>
      <c r="I2131" s="2" t="str">
        <f>_xlfn.XLOOKUP(H2131,'Reference table'!$A$2:$A$87,'Reference table'!$B$2:$B$87)</f>
        <v>Grocery</v>
      </c>
      <c r="J2131" t="s">
        <v>24</v>
      </c>
    </row>
    <row r="2132" spans="1:10">
      <c r="A2132" s="8">
        <v>45034</v>
      </c>
      <c r="B2132" t="s">
        <v>783</v>
      </c>
      <c r="C2132">
        <v>1</v>
      </c>
      <c r="D2132" s="3">
        <v>1.4</v>
      </c>
      <c r="E2132" s="3">
        <f t="shared" si="49"/>
        <v>1.4</v>
      </c>
      <c r="F2132" s="14" t="s">
        <v>162</v>
      </c>
      <c r="G2132" t="s">
        <v>36</v>
      </c>
      <c r="H2132" t="s">
        <v>45</v>
      </c>
      <c r="I2132" s="2" t="str">
        <f>_xlfn.XLOOKUP(H2132,'Reference table'!$A$2:$A$87,'Reference table'!$B$2:$B$87)</f>
        <v>Grocery</v>
      </c>
      <c r="J2132" t="s">
        <v>25</v>
      </c>
    </row>
    <row r="2133" spans="1:10">
      <c r="A2133" s="8">
        <v>45034</v>
      </c>
      <c r="B2133" t="s">
        <v>1145</v>
      </c>
      <c r="C2133">
        <v>1</v>
      </c>
      <c r="D2133" s="3">
        <v>0.95</v>
      </c>
      <c r="E2133" s="3">
        <f t="shared" si="49"/>
        <v>0.95</v>
      </c>
      <c r="F2133" s="14" t="s">
        <v>162</v>
      </c>
      <c r="G2133" t="s">
        <v>36</v>
      </c>
      <c r="H2133" t="s">
        <v>45</v>
      </c>
      <c r="I2133" s="2" t="str">
        <f>_xlfn.XLOOKUP(H2133,'Reference table'!$A$2:$A$87,'Reference table'!$B$2:$B$87)</f>
        <v>Grocery</v>
      </c>
      <c r="J2133" t="s">
        <v>25</v>
      </c>
    </row>
    <row r="2134" spans="1:10">
      <c r="A2134" s="8">
        <v>45034</v>
      </c>
      <c r="B2134" t="s">
        <v>1380</v>
      </c>
      <c r="C2134">
        <v>1</v>
      </c>
      <c r="D2134" s="3">
        <v>0.92</v>
      </c>
      <c r="E2134" s="3">
        <f t="shared" si="49"/>
        <v>0.92</v>
      </c>
      <c r="F2134" s="14" t="s">
        <v>162</v>
      </c>
      <c r="G2134" t="s">
        <v>36</v>
      </c>
      <c r="H2134" t="s">
        <v>51</v>
      </c>
      <c r="I2134" s="2" t="str">
        <f>_xlfn.XLOOKUP(H2134,'Reference table'!$A$2:$A$87,'Reference table'!$B$2:$B$87)</f>
        <v>Grocery</v>
      </c>
      <c r="J2134" t="s">
        <v>25</v>
      </c>
    </row>
    <row r="2135" spans="1:10">
      <c r="A2135" s="8">
        <v>45034</v>
      </c>
      <c r="B2135" t="s">
        <v>840</v>
      </c>
      <c r="C2135">
        <v>1</v>
      </c>
      <c r="D2135" s="3">
        <v>0.99</v>
      </c>
      <c r="E2135" s="3">
        <f t="shared" si="49"/>
        <v>0.99</v>
      </c>
      <c r="F2135" s="14" t="s">
        <v>162</v>
      </c>
      <c r="G2135" t="s">
        <v>36</v>
      </c>
      <c r="H2135" t="s">
        <v>51</v>
      </c>
      <c r="I2135" s="2" t="str">
        <f>_xlfn.XLOOKUP(H2135,'Reference table'!$A$2:$A$87,'Reference table'!$B$2:$B$87)</f>
        <v>Grocery</v>
      </c>
      <c r="J2135" t="s">
        <v>25</v>
      </c>
    </row>
    <row r="2136" spans="1:10">
      <c r="A2136" s="8">
        <v>45034</v>
      </c>
      <c r="B2136" t="s">
        <v>1381</v>
      </c>
      <c r="C2136">
        <v>1</v>
      </c>
      <c r="D2136" s="3">
        <v>0.6</v>
      </c>
      <c r="E2136" s="3">
        <f t="shared" si="49"/>
        <v>0.6</v>
      </c>
      <c r="F2136" s="14" t="s">
        <v>162</v>
      </c>
      <c r="G2136" t="s">
        <v>36</v>
      </c>
      <c r="H2136" t="s">
        <v>219</v>
      </c>
      <c r="I2136" s="2" t="str">
        <f>_xlfn.XLOOKUP(H2136,'Reference table'!$A$2:$A$87,'Reference table'!$B$2:$B$87)</f>
        <v>Grocery</v>
      </c>
      <c r="J2136" t="s">
        <v>25</v>
      </c>
    </row>
    <row r="2137" spans="1:10">
      <c r="A2137" s="8">
        <v>45034</v>
      </c>
      <c r="B2137" t="s">
        <v>296</v>
      </c>
      <c r="C2137">
        <v>1</v>
      </c>
      <c r="D2137" s="3">
        <v>1.95</v>
      </c>
      <c r="E2137" s="3">
        <f t="shared" si="49"/>
        <v>1.95</v>
      </c>
      <c r="F2137" s="14" t="s">
        <v>162</v>
      </c>
      <c r="G2137" t="s">
        <v>36</v>
      </c>
      <c r="H2137" t="s">
        <v>52</v>
      </c>
      <c r="I2137" s="2" t="str">
        <f>_xlfn.XLOOKUP(H2137,'Reference table'!$A$2:$A$87,'Reference table'!$B$2:$B$87)</f>
        <v>Grocery</v>
      </c>
      <c r="J2137" t="s">
        <v>25</v>
      </c>
    </row>
    <row r="2138" spans="1:10">
      <c r="A2138" s="8">
        <v>45034</v>
      </c>
      <c r="B2138" t="s">
        <v>841</v>
      </c>
      <c r="C2138">
        <v>1</v>
      </c>
      <c r="D2138" s="3">
        <v>2.85</v>
      </c>
      <c r="E2138" s="3">
        <f t="shared" si="49"/>
        <v>2.85</v>
      </c>
      <c r="F2138" s="14" t="s">
        <v>162</v>
      </c>
      <c r="G2138" t="s">
        <v>36</v>
      </c>
      <c r="H2138" t="s">
        <v>52</v>
      </c>
      <c r="I2138" s="2" t="str">
        <f>_xlfn.XLOOKUP(H2138,'Reference table'!$A$2:$A$87,'Reference table'!$B$2:$B$87)</f>
        <v>Grocery</v>
      </c>
      <c r="J2138" t="s">
        <v>25</v>
      </c>
    </row>
    <row r="2139" spans="1:10">
      <c r="A2139" s="8">
        <v>45034</v>
      </c>
      <c r="B2139" t="s">
        <v>646</v>
      </c>
      <c r="C2139">
        <v>1</v>
      </c>
      <c r="D2139" s="3">
        <v>1.19</v>
      </c>
      <c r="E2139" s="3">
        <f t="shared" si="49"/>
        <v>1.19</v>
      </c>
      <c r="F2139" s="14" t="s">
        <v>162</v>
      </c>
      <c r="G2139" t="s">
        <v>36</v>
      </c>
      <c r="H2139" t="s">
        <v>45</v>
      </c>
      <c r="I2139" s="2" t="str">
        <f>_xlfn.XLOOKUP(H2139,'Reference table'!$A$2:$A$87,'Reference table'!$B$2:$B$87)</f>
        <v>Grocery</v>
      </c>
      <c r="J2139" t="s">
        <v>25</v>
      </c>
    </row>
    <row r="2140" spans="1:10">
      <c r="A2140" s="8">
        <v>45034</v>
      </c>
      <c r="B2140" t="s">
        <v>1134</v>
      </c>
      <c r="C2140">
        <v>1</v>
      </c>
      <c r="D2140" s="3">
        <v>1.89</v>
      </c>
      <c r="E2140" s="3">
        <f t="shared" si="49"/>
        <v>1.89</v>
      </c>
      <c r="F2140" s="14" t="s">
        <v>162</v>
      </c>
      <c r="G2140" t="s">
        <v>36</v>
      </c>
      <c r="H2140" t="s">
        <v>53</v>
      </c>
      <c r="I2140" s="2" t="str">
        <f>_xlfn.XLOOKUP(H2140,'Reference table'!$A$2:$A$87,'Reference table'!$B$2:$B$87)</f>
        <v>Grocery</v>
      </c>
      <c r="J2140" t="s">
        <v>25</v>
      </c>
    </row>
    <row r="2141" spans="1:10">
      <c r="A2141" s="8">
        <v>45034</v>
      </c>
      <c r="B2141" t="s">
        <v>1382</v>
      </c>
      <c r="C2141">
        <v>1</v>
      </c>
      <c r="D2141" s="3">
        <v>0.55000000000000004</v>
      </c>
      <c r="E2141" s="3">
        <f t="shared" si="49"/>
        <v>0.55000000000000004</v>
      </c>
      <c r="F2141" s="14" t="s">
        <v>162</v>
      </c>
      <c r="G2141" t="s">
        <v>36</v>
      </c>
      <c r="H2141" t="s">
        <v>53</v>
      </c>
      <c r="I2141" s="2" t="str">
        <f>_xlfn.XLOOKUP(H2141,'Reference table'!$A$2:$A$87,'Reference table'!$B$2:$B$87)</f>
        <v>Grocery</v>
      </c>
      <c r="J2141" t="s">
        <v>25</v>
      </c>
    </row>
    <row r="2142" spans="1:10">
      <c r="A2142" s="8">
        <v>45034</v>
      </c>
      <c r="B2142" t="s">
        <v>924</v>
      </c>
      <c r="C2142">
        <v>1</v>
      </c>
      <c r="D2142" s="3">
        <v>1.75</v>
      </c>
      <c r="E2142" s="3">
        <f t="shared" si="49"/>
        <v>1.75</v>
      </c>
      <c r="F2142" s="14" t="s">
        <v>162</v>
      </c>
      <c r="G2142" t="s">
        <v>933</v>
      </c>
      <c r="H2142" t="s">
        <v>685</v>
      </c>
      <c r="I2142" s="2" t="str">
        <f>_xlfn.XLOOKUP(H2142,'Reference table'!$A$2:$A$87,'Reference table'!$B$2:$B$87)</f>
        <v>Dinning</v>
      </c>
      <c r="J2142" t="s">
        <v>25</v>
      </c>
    </row>
    <row r="2143" spans="1:10">
      <c r="A2143" s="8">
        <v>45035</v>
      </c>
      <c r="B2143" t="s">
        <v>924</v>
      </c>
      <c r="C2143">
        <v>1</v>
      </c>
      <c r="D2143" s="3">
        <v>1.75</v>
      </c>
      <c r="E2143" s="3">
        <f t="shared" si="49"/>
        <v>1.75</v>
      </c>
      <c r="F2143" s="14" t="s">
        <v>162</v>
      </c>
      <c r="G2143" t="s">
        <v>933</v>
      </c>
      <c r="H2143" t="s">
        <v>685</v>
      </c>
      <c r="I2143" s="2" t="str">
        <f>_xlfn.XLOOKUP(H2143,'Reference table'!$A$2:$A$87,'Reference table'!$B$2:$B$87)</f>
        <v>Dinning</v>
      </c>
      <c r="J2143" t="s">
        <v>25</v>
      </c>
    </row>
    <row r="2144" spans="1:10">
      <c r="A2144" s="8">
        <v>45035</v>
      </c>
      <c r="B2144" t="s">
        <v>23</v>
      </c>
      <c r="C2144">
        <v>2</v>
      </c>
      <c r="D2144" s="3">
        <v>1.7</v>
      </c>
      <c r="E2144" s="3">
        <f t="shared" si="49"/>
        <v>3.4</v>
      </c>
      <c r="F2144" s="14" t="s">
        <v>285</v>
      </c>
      <c r="G2144" t="s">
        <v>522</v>
      </c>
      <c r="H2144" t="s">
        <v>23</v>
      </c>
      <c r="I2144" s="2" t="str">
        <f>_xlfn.XLOOKUP(H2144,'Reference table'!$A$2:$A$87,'Reference table'!$B$2:$B$87)</f>
        <v>Transportation</v>
      </c>
      <c r="J2144" t="s">
        <v>24</v>
      </c>
    </row>
    <row r="2145" spans="1:10">
      <c r="A2145" s="8">
        <v>45035</v>
      </c>
      <c r="B2145" t="s">
        <v>1062</v>
      </c>
      <c r="C2145">
        <v>2</v>
      </c>
      <c r="D2145" s="3">
        <v>1.9</v>
      </c>
      <c r="E2145" s="3">
        <f t="shared" si="49"/>
        <v>3.8</v>
      </c>
      <c r="F2145" s="14" t="s">
        <v>285</v>
      </c>
      <c r="G2145" t="s">
        <v>522</v>
      </c>
      <c r="H2145" t="s">
        <v>1062</v>
      </c>
      <c r="I2145" s="2" t="str">
        <f>_xlfn.XLOOKUP(H2145,'Reference table'!$A$2:$A$87,'Reference table'!$B$2:$B$87)</f>
        <v>Transportation</v>
      </c>
      <c r="J2145" t="s">
        <v>24</v>
      </c>
    </row>
    <row r="2146" spans="1:10">
      <c r="A2146" s="8">
        <v>45035</v>
      </c>
      <c r="B2146" t="s">
        <v>436</v>
      </c>
      <c r="C2146">
        <v>1</v>
      </c>
      <c r="D2146" s="3">
        <v>5.99</v>
      </c>
      <c r="E2146" s="3">
        <f t="shared" si="49"/>
        <v>5.99</v>
      </c>
      <c r="F2146" s="14" t="s">
        <v>162</v>
      </c>
      <c r="G2146" t="s">
        <v>112</v>
      </c>
      <c r="H2146" t="s">
        <v>113</v>
      </c>
      <c r="I2146" s="2" t="str">
        <f>_xlfn.XLOOKUP(H2146,'Reference table'!$A$2:$A$87,'Reference table'!$B$2:$B$87)</f>
        <v>Dinning</v>
      </c>
      <c r="J2146" t="s">
        <v>24</v>
      </c>
    </row>
    <row r="2147" spans="1:10">
      <c r="A2147" s="8">
        <v>45035</v>
      </c>
      <c r="B2147" t="s">
        <v>436</v>
      </c>
      <c r="C2147">
        <v>1</v>
      </c>
      <c r="D2147" s="3">
        <v>8</v>
      </c>
      <c r="E2147" s="3">
        <f t="shared" si="49"/>
        <v>8</v>
      </c>
      <c r="F2147" s="14" t="s">
        <v>162</v>
      </c>
      <c r="G2147" t="s">
        <v>1402</v>
      </c>
      <c r="H2147" t="s">
        <v>513</v>
      </c>
      <c r="I2147" s="2" t="str">
        <f>_xlfn.XLOOKUP(H2147,'Reference table'!$A$2:$A$87,'Reference table'!$B$2:$B$87)</f>
        <v>Dinning</v>
      </c>
      <c r="J2147" t="s">
        <v>25</v>
      </c>
    </row>
    <row r="2148" spans="1:10">
      <c r="A2148" s="8">
        <v>45036</v>
      </c>
      <c r="B2148" t="s">
        <v>23</v>
      </c>
      <c r="C2148">
        <v>2</v>
      </c>
      <c r="D2148" s="3">
        <v>1.7</v>
      </c>
      <c r="E2148" s="3">
        <f t="shared" si="49"/>
        <v>3.4</v>
      </c>
      <c r="F2148" s="14" t="s">
        <v>285</v>
      </c>
      <c r="G2148" t="s">
        <v>522</v>
      </c>
      <c r="H2148" t="s">
        <v>23</v>
      </c>
      <c r="I2148" s="2" t="str">
        <f>_xlfn.XLOOKUP(H2148,'Reference table'!$A$2:$A$87,'Reference table'!$B$2:$B$87)</f>
        <v>Transportation</v>
      </c>
      <c r="J2148" t="s">
        <v>24</v>
      </c>
    </row>
    <row r="2149" spans="1:10">
      <c r="A2149" s="8">
        <v>45036</v>
      </c>
      <c r="B2149" t="s">
        <v>1062</v>
      </c>
      <c r="C2149">
        <v>2</v>
      </c>
      <c r="D2149" s="3">
        <v>1.9</v>
      </c>
      <c r="E2149" s="3">
        <f t="shared" si="49"/>
        <v>3.8</v>
      </c>
      <c r="F2149" s="14" t="s">
        <v>285</v>
      </c>
      <c r="G2149" t="s">
        <v>522</v>
      </c>
      <c r="H2149" t="s">
        <v>1062</v>
      </c>
      <c r="I2149" s="2" t="str">
        <f>_xlfn.XLOOKUP(H2149,'Reference table'!$A$2:$A$87,'Reference table'!$B$2:$B$87)</f>
        <v>Transportation</v>
      </c>
      <c r="J2149" t="s">
        <v>24</v>
      </c>
    </row>
    <row r="2150" spans="1:10">
      <c r="A2150" s="8">
        <v>45036</v>
      </c>
      <c r="B2150" t="s">
        <v>1283</v>
      </c>
      <c r="C2150">
        <v>1</v>
      </c>
      <c r="D2150" s="3">
        <v>3.45</v>
      </c>
      <c r="E2150" s="3">
        <f t="shared" si="49"/>
        <v>3.45</v>
      </c>
      <c r="F2150" s="14" t="s">
        <v>162</v>
      </c>
      <c r="G2150" t="s">
        <v>1374</v>
      </c>
      <c r="H2150" t="s">
        <v>790</v>
      </c>
      <c r="I2150" s="2" t="str">
        <f>_xlfn.XLOOKUP(H2150,'Reference table'!$A$2:$A$87,'Reference table'!$B$2:$B$87)</f>
        <v>Grocery</v>
      </c>
      <c r="J2150" t="s">
        <v>24</v>
      </c>
    </row>
    <row r="2151" spans="1:10">
      <c r="A2151" s="8">
        <v>45036</v>
      </c>
      <c r="B2151" t="s">
        <v>1383</v>
      </c>
      <c r="C2151">
        <v>1</v>
      </c>
      <c r="D2151" s="3">
        <v>6</v>
      </c>
      <c r="E2151" s="3">
        <f t="shared" si="49"/>
        <v>6</v>
      </c>
      <c r="F2151" s="14" t="s">
        <v>162</v>
      </c>
      <c r="G2151" t="s">
        <v>200</v>
      </c>
      <c r="H2151" t="s">
        <v>173</v>
      </c>
      <c r="I2151" s="2" t="str">
        <f>_xlfn.XLOOKUP(H2151,'Reference table'!$A$2:$A$87,'Reference table'!$B$2:$B$87)</f>
        <v>Household</v>
      </c>
      <c r="J2151" t="s">
        <v>25</v>
      </c>
    </row>
    <row r="2152" spans="1:10">
      <c r="A2152" s="8">
        <v>45036</v>
      </c>
      <c r="B2152" t="s">
        <v>1384</v>
      </c>
      <c r="C2152">
        <v>1</v>
      </c>
      <c r="D2152" s="3">
        <v>4</v>
      </c>
      <c r="E2152" s="3">
        <f t="shared" si="49"/>
        <v>4</v>
      </c>
      <c r="F2152" s="14" t="s">
        <v>162</v>
      </c>
      <c r="G2152" t="s">
        <v>200</v>
      </c>
      <c r="H2152" t="s">
        <v>173</v>
      </c>
      <c r="I2152" s="2" t="str">
        <f>_xlfn.XLOOKUP(H2152,'Reference table'!$A$2:$A$87,'Reference table'!$B$2:$B$87)</f>
        <v>Household</v>
      </c>
      <c r="J2152" t="s">
        <v>25</v>
      </c>
    </row>
    <row r="2153" spans="1:10">
      <c r="A2153" s="8">
        <v>45036</v>
      </c>
      <c r="B2153" t="s">
        <v>1385</v>
      </c>
      <c r="C2153">
        <v>1</v>
      </c>
      <c r="D2153" s="3">
        <v>2.5</v>
      </c>
      <c r="E2153" s="3">
        <f t="shared" si="49"/>
        <v>2.5</v>
      </c>
      <c r="F2153" s="14" t="s">
        <v>162</v>
      </c>
      <c r="G2153" t="s">
        <v>200</v>
      </c>
      <c r="H2153" t="s">
        <v>226</v>
      </c>
      <c r="I2153" s="2" t="str">
        <f>_xlfn.XLOOKUP(H2153,'Reference table'!$A$2:$A$87,'Reference table'!$B$2:$B$87)</f>
        <v>Household</v>
      </c>
      <c r="J2153" t="s">
        <v>25</v>
      </c>
    </row>
    <row r="2154" spans="1:10">
      <c r="A2154" s="8">
        <v>45036</v>
      </c>
      <c r="B2154" t="s">
        <v>1386</v>
      </c>
      <c r="C2154">
        <v>1</v>
      </c>
      <c r="D2154" s="3">
        <v>1.49</v>
      </c>
      <c r="E2154" s="3">
        <f t="shared" si="49"/>
        <v>1.49</v>
      </c>
      <c r="F2154" s="14" t="s">
        <v>162</v>
      </c>
      <c r="G2154" t="s">
        <v>200</v>
      </c>
      <c r="H2154" t="s">
        <v>281</v>
      </c>
      <c r="I2154" s="2" t="str">
        <f>_xlfn.XLOOKUP(H2154,'Reference table'!$A$2:$A$87,'Reference table'!$B$2:$B$87)</f>
        <v>Personal Care</v>
      </c>
      <c r="J2154" t="s">
        <v>25</v>
      </c>
    </row>
    <row r="2155" spans="1:10">
      <c r="A2155" s="8">
        <v>45036</v>
      </c>
      <c r="B2155" t="s">
        <v>1387</v>
      </c>
      <c r="C2155">
        <v>1</v>
      </c>
      <c r="D2155" s="3">
        <v>2.4900000000000002</v>
      </c>
      <c r="E2155" s="3">
        <f t="shared" si="49"/>
        <v>2.4900000000000002</v>
      </c>
      <c r="F2155" s="14" t="s">
        <v>162</v>
      </c>
      <c r="G2155" t="s">
        <v>200</v>
      </c>
      <c r="H2155" t="s">
        <v>281</v>
      </c>
      <c r="I2155" s="2" t="str">
        <f>_xlfn.XLOOKUP(H2155,'Reference table'!$A$2:$A$87,'Reference table'!$B$2:$B$87)</f>
        <v>Personal Care</v>
      </c>
      <c r="J2155" t="s">
        <v>25</v>
      </c>
    </row>
    <row r="2156" spans="1:10">
      <c r="A2156" s="8">
        <v>45036</v>
      </c>
      <c r="B2156" t="s">
        <v>1388</v>
      </c>
      <c r="C2156">
        <v>1</v>
      </c>
      <c r="D2156" s="3">
        <v>3</v>
      </c>
      <c r="E2156" s="3">
        <f t="shared" si="49"/>
        <v>3</v>
      </c>
      <c r="F2156" s="14" t="s">
        <v>162</v>
      </c>
      <c r="G2156" t="s">
        <v>200</v>
      </c>
      <c r="H2156" t="s">
        <v>226</v>
      </c>
      <c r="I2156" s="2" t="str">
        <f>_xlfn.XLOOKUP(H2156,'Reference table'!$A$2:$A$87,'Reference table'!$B$2:$B$87)</f>
        <v>Household</v>
      </c>
      <c r="J2156" t="s">
        <v>25</v>
      </c>
    </row>
    <row r="2157" spans="1:10">
      <c r="A2157" s="8">
        <v>45037</v>
      </c>
      <c r="B2157" t="s">
        <v>468</v>
      </c>
      <c r="C2157">
        <v>1</v>
      </c>
      <c r="D2157" s="3">
        <v>27.85</v>
      </c>
      <c r="E2157" s="3">
        <f t="shared" si="49"/>
        <v>27.85</v>
      </c>
      <c r="F2157" s="14" t="s">
        <v>162</v>
      </c>
      <c r="G2157" t="s">
        <v>657</v>
      </c>
      <c r="H2157" t="s">
        <v>468</v>
      </c>
      <c r="I2157" s="2" t="str">
        <f>_xlfn.XLOOKUP(H2157,'Reference table'!$A$2:$A$87,'Reference table'!$B$2:$B$87)</f>
        <v>Outfit</v>
      </c>
      <c r="J2157" t="s">
        <v>25</v>
      </c>
    </row>
    <row r="2158" spans="1:10">
      <c r="A2158" s="8">
        <v>45037</v>
      </c>
      <c r="B2158" t="s">
        <v>23</v>
      </c>
      <c r="C2158">
        <v>1</v>
      </c>
      <c r="D2158" s="3">
        <v>1.75</v>
      </c>
      <c r="E2158" s="3">
        <f t="shared" si="49"/>
        <v>1.75</v>
      </c>
      <c r="F2158" s="14" t="s">
        <v>285</v>
      </c>
      <c r="G2158" t="s">
        <v>522</v>
      </c>
      <c r="H2158" t="s">
        <v>23</v>
      </c>
      <c r="I2158" s="2" t="str">
        <f>_xlfn.XLOOKUP(H2158,'Reference table'!$A$2:$A$87,'Reference table'!$B$2:$B$87)</f>
        <v>Transportation</v>
      </c>
      <c r="J2158" t="s">
        <v>24</v>
      </c>
    </row>
    <row r="2159" spans="1:10">
      <c r="A2159" s="8">
        <v>45037</v>
      </c>
      <c r="B2159" t="s">
        <v>1062</v>
      </c>
      <c r="C2159">
        <v>1</v>
      </c>
      <c r="D2159" s="3">
        <v>1.85</v>
      </c>
      <c r="E2159" s="3">
        <f t="shared" si="49"/>
        <v>1.85</v>
      </c>
      <c r="F2159" s="14" t="s">
        <v>285</v>
      </c>
      <c r="G2159" t="s">
        <v>522</v>
      </c>
      <c r="H2159" t="s">
        <v>1062</v>
      </c>
      <c r="I2159" s="2" t="str">
        <f>_xlfn.XLOOKUP(H2159,'Reference table'!$A$2:$A$87,'Reference table'!$B$2:$B$87)</f>
        <v>Transportation</v>
      </c>
      <c r="J2159" t="s">
        <v>24</v>
      </c>
    </row>
    <row r="2160" spans="1:10">
      <c r="A2160" s="8">
        <v>45037</v>
      </c>
      <c r="B2160" t="s">
        <v>1373</v>
      </c>
      <c r="C2160">
        <v>1</v>
      </c>
      <c r="D2160" s="3">
        <v>1.7</v>
      </c>
      <c r="E2160" s="3">
        <f t="shared" si="49"/>
        <v>1.7</v>
      </c>
      <c r="F2160" s="14" t="s">
        <v>162</v>
      </c>
      <c r="G2160" t="s">
        <v>1374</v>
      </c>
      <c r="H2160" t="s">
        <v>45</v>
      </c>
      <c r="I2160" s="2" t="str">
        <f>_xlfn.XLOOKUP(H2160,'Reference table'!$A$2:$A$87,'Reference table'!$B$2:$B$87)</f>
        <v>Grocery</v>
      </c>
      <c r="J2160" t="s">
        <v>24</v>
      </c>
    </row>
    <row r="2161" spans="1:10">
      <c r="A2161" s="8">
        <v>45037</v>
      </c>
      <c r="B2161" t="s">
        <v>381</v>
      </c>
      <c r="C2161">
        <v>1</v>
      </c>
      <c r="D2161" s="3">
        <v>0.79</v>
      </c>
      <c r="E2161" s="3">
        <f t="shared" si="49"/>
        <v>0.79</v>
      </c>
      <c r="F2161" s="14" t="s">
        <v>162</v>
      </c>
      <c r="G2161" t="s">
        <v>36</v>
      </c>
      <c r="H2161" t="s">
        <v>51</v>
      </c>
      <c r="I2161" s="2" t="str">
        <f>_xlfn.XLOOKUP(H2161,'Reference table'!$A$2:$A$87,'Reference table'!$B$2:$B$87)</f>
        <v>Grocery</v>
      </c>
      <c r="J2161" t="s">
        <v>24</v>
      </c>
    </row>
    <row r="2162" spans="1:10">
      <c r="A2162" s="8">
        <v>45037</v>
      </c>
      <c r="B2162" t="s">
        <v>994</v>
      </c>
      <c r="C2162">
        <v>1</v>
      </c>
      <c r="D2162" s="3">
        <v>0.65</v>
      </c>
      <c r="E2162" s="3">
        <f t="shared" si="49"/>
        <v>0.65</v>
      </c>
      <c r="F2162" s="14" t="s">
        <v>162</v>
      </c>
      <c r="G2162" t="s">
        <v>36</v>
      </c>
      <c r="H2162" t="s">
        <v>50</v>
      </c>
      <c r="I2162" s="2" t="str">
        <f>_xlfn.XLOOKUP(H2162,'Reference table'!$A$2:$A$87,'Reference table'!$B$2:$B$87)</f>
        <v>Grocery</v>
      </c>
      <c r="J2162" t="s">
        <v>24</v>
      </c>
    </row>
    <row r="2163" spans="1:10">
      <c r="A2163" s="8">
        <v>45037</v>
      </c>
      <c r="B2163" t="s">
        <v>445</v>
      </c>
      <c r="C2163">
        <v>1</v>
      </c>
      <c r="D2163" s="3">
        <v>0.95</v>
      </c>
      <c r="E2163" s="3">
        <f t="shared" si="49"/>
        <v>0.95</v>
      </c>
      <c r="F2163" s="14" t="s">
        <v>162</v>
      </c>
      <c r="G2163" t="s">
        <v>36</v>
      </c>
      <c r="H2163" t="s">
        <v>219</v>
      </c>
      <c r="I2163" s="2" t="str">
        <f>_xlfn.XLOOKUP(H2163,'Reference table'!$A$2:$A$87,'Reference table'!$B$2:$B$87)</f>
        <v>Grocery</v>
      </c>
      <c r="J2163" t="s">
        <v>24</v>
      </c>
    </row>
    <row r="2164" spans="1:10">
      <c r="A2164" s="8">
        <v>45037</v>
      </c>
      <c r="B2164" t="s">
        <v>1375</v>
      </c>
      <c r="C2164">
        <v>1</v>
      </c>
      <c r="D2164" s="3">
        <v>0.6</v>
      </c>
      <c r="E2164" s="3">
        <f t="shared" si="49"/>
        <v>0.6</v>
      </c>
      <c r="F2164" s="14" t="s">
        <v>162</v>
      </c>
      <c r="G2164" t="s">
        <v>36</v>
      </c>
      <c r="H2164" t="s">
        <v>219</v>
      </c>
      <c r="I2164" s="2" t="str">
        <f>_xlfn.XLOOKUP(H2164,'Reference table'!$A$2:$A$87,'Reference table'!$B$2:$B$87)</f>
        <v>Grocery</v>
      </c>
      <c r="J2164" t="s">
        <v>24</v>
      </c>
    </row>
    <row r="2165" spans="1:10">
      <c r="A2165" s="8">
        <v>45037</v>
      </c>
      <c r="B2165" t="s">
        <v>323</v>
      </c>
      <c r="C2165">
        <v>1</v>
      </c>
      <c r="D2165" s="3">
        <v>2.25</v>
      </c>
      <c r="E2165" s="3">
        <f t="shared" si="49"/>
        <v>2.25</v>
      </c>
      <c r="F2165" s="14" t="s">
        <v>162</v>
      </c>
      <c r="G2165" t="s">
        <v>36</v>
      </c>
      <c r="H2165" t="s">
        <v>52</v>
      </c>
      <c r="I2165" s="2" t="str">
        <f>_xlfn.XLOOKUP(H2165,'Reference table'!$A$2:$A$87,'Reference table'!$B$2:$B$87)</f>
        <v>Grocery</v>
      </c>
      <c r="J2165" t="s">
        <v>24</v>
      </c>
    </row>
    <row r="2166" spans="1:10">
      <c r="A2166" s="8">
        <v>45037</v>
      </c>
      <c r="B2166" t="s">
        <v>1376</v>
      </c>
      <c r="C2166">
        <v>1</v>
      </c>
      <c r="D2166" s="3">
        <v>1.75</v>
      </c>
      <c r="E2166" s="3">
        <f t="shared" si="49"/>
        <v>1.75</v>
      </c>
      <c r="F2166" s="14" t="s">
        <v>162</v>
      </c>
      <c r="G2166" t="s">
        <v>147</v>
      </c>
      <c r="H2166" t="s">
        <v>50</v>
      </c>
      <c r="I2166" s="2" t="str">
        <f>_xlfn.XLOOKUP(H2166,'Reference table'!$A$2:$A$87,'Reference table'!$B$2:$B$87)</f>
        <v>Grocery</v>
      </c>
      <c r="J2166" t="s">
        <v>24</v>
      </c>
    </row>
    <row r="2167" spans="1:10">
      <c r="A2167" s="8">
        <v>45037</v>
      </c>
      <c r="B2167" t="s">
        <v>309</v>
      </c>
      <c r="C2167">
        <v>1</v>
      </c>
      <c r="D2167" s="3">
        <v>1.49</v>
      </c>
      <c r="E2167" s="3">
        <f t="shared" si="49"/>
        <v>1.49</v>
      </c>
      <c r="F2167" s="14" t="s">
        <v>162</v>
      </c>
      <c r="G2167" t="s">
        <v>36</v>
      </c>
      <c r="H2167" t="s">
        <v>216</v>
      </c>
      <c r="I2167" s="2" t="str">
        <f>_xlfn.XLOOKUP(H2167,'Reference table'!$A$2:$A$87,'Reference table'!$B$2:$B$87)</f>
        <v>Grocery</v>
      </c>
      <c r="J2167" t="s">
        <v>24</v>
      </c>
    </row>
    <row r="2168" spans="1:10">
      <c r="A2168" s="8">
        <v>45037</v>
      </c>
      <c r="B2168" t="s">
        <v>299</v>
      </c>
      <c r="C2168">
        <v>3</v>
      </c>
      <c r="D2168" s="3">
        <v>0.41</v>
      </c>
      <c r="E2168" s="3">
        <f t="shared" si="49"/>
        <v>1.23</v>
      </c>
      <c r="F2168" s="14" t="s">
        <v>162</v>
      </c>
      <c r="G2168" t="s">
        <v>36</v>
      </c>
      <c r="H2168" t="s">
        <v>509</v>
      </c>
      <c r="I2168" s="2" t="str">
        <f>_xlfn.XLOOKUP(H2168,'Reference table'!$A$2:$A$87,'Reference table'!$B$2:$B$87)</f>
        <v>Grocery</v>
      </c>
      <c r="J2168" t="s">
        <v>24</v>
      </c>
    </row>
    <row r="2169" spans="1:10">
      <c r="A2169" s="8">
        <v>45037</v>
      </c>
      <c r="B2169" t="s">
        <v>1377</v>
      </c>
      <c r="C2169">
        <v>1</v>
      </c>
      <c r="D2169" s="3">
        <v>2.19</v>
      </c>
      <c r="E2169" s="3">
        <f t="shared" si="49"/>
        <v>2.19</v>
      </c>
      <c r="F2169" s="14" t="s">
        <v>162</v>
      </c>
      <c r="G2169" t="s">
        <v>36</v>
      </c>
      <c r="H2169" t="s">
        <v>273</v>
      </c>
      <c r="I2169" s="2" t="str">
        <f>_xlfn.XLOOKUP(H2169,'Reference table'!$A$2:$A$87,'Reference table'!$B$2:$B$87)</f>
        <v>Dinning</v>
      </c>
      <c r="J2169" t="s">
        <v>24</v>
      </c>
    </row>
    <row r="2170" spans="1:10">
      <c r="A2170" s="8">
        <v>45037</v>
      </c>
      <c r="B2170" t="s">
        <v>1378</v>
      </c>
      <c r="C2170">
        <v>1</v>
      </c>
      <c r="D2170" s="3">
        <v>1.99</v>
      </c>
      <c r="E2170" s="3">
        <f t="shared" si="49"/>
        <v>1.99</v>
      </c>
      <c r="F2170" s="14" t="s">
        <v>162</v>
      </c>
      <c r="G2170" t="s">
        <v>36</v>
      </c>
      <c r="H2170" t="s">
        <v>45</v>
      </c>
      <c r="I2170" s="2" t="str">
        <f>_xlfn.XLOOKUP(H2170,'Reference table'!$A$2:$A$87,'Reference table'!$B$2:$B$87)</f>
        <v>Grocery</v>
      </c>
      <c r="J2170" t="s">
        <v>24</v>
      </c>
    </row>
    <row r="2171" spans="1:10">
      <c r="A2171" s="8">
        <v>45037</v>
      </c>
      <c r="B2171" t="s">
        <v>1140</v>
      </c>
      <c r="C2171">
        <v>1</v>
      </c>
      <c r="D2171" s="3">
        <v>1.19</v>
      </c>
      <c r="E2171" s="3">
        <f t="shared" si="49"/>
        <v>1.19</v>
      </c>
      <c r="F2171" s="14" t="s">
        <v>162</v>
      </c>
      <c r="G2171" t="s">
        <v>36</v>
      </c>
      <c r="H2171" t="s">
        <v>51</v>
      </c>
      <c r="I2171" s="2" t="str">
        <f>_xlfn.XLOOKUP(H2171,'Reference table'!$A$2:$A$87,'Reference table'!$B$2:$B$87)</f>
        <v>Grocery</v>
      </c>
      <c r="J2171" t="s">
        <v>24</v>
      </c>
    </row>
    <row r="2172" spans="1:10">
      <c r="A2172" s="8">
        <v>45037</v>
      </c>
      <c r="B2172" t="s">
        <v>1379</v>
      </c>
      <c r="C2172">
        <v>1</v>
      </c>
      <c r="D2172" s="3">
        <v>4.25</v>
      </c>
      <c r="E2172" s="3">
        <f t="shared" ref="E2172:E2259" si="50">C2172*D2172</f>
        <v>4.25</v>
      </c>
      <c r="F2172" s="14" t="s">
        <v>162</v>
      </c>
      <c r="G2172" t="s">
        <v>36</v>
      </c>
      <c r="H2172" t="s">
        <v>52</v>
      </c>
      <c r="I2172" s="2" t="str">
        <f>_xlfn.XLOOKUP(H2172,'Reference table'!$A$2:$A$87,'Reference table'!$B$2:$B$87)</f>
        <v>Grocery</v>
      </c>
      <c r="J2172" t="s">
        <v>24</v>
      </c>
    </row>
    <row r="2173" spans="1:10">
      <c r="A2173" s="8">
        <v>45037</v>
      </c>
      <c r="B2173" t="s">
        <v>606</v>
      </c>
      <c r="C2173">
        <v>2</v>
      </c>
      <c r="D2173" s="3">
        <v>0.89</v>
      </c>
      <c r="E2173" s="3">
        <f t="shared" si="50"/>
        <v>1.78</v>
      </c>
      <c r="F2173" s="14" t="s">
        <v>162</v>
      </c>
      <c r="G2173" t="s">
        <v>36</v>
      </c>
      <c r="H2173" t="s">
        <v>49</v>
      </c>
      <c r="I2173" s="2" t="str">
        <f>_xlfn.XLOOKUP(H2173,'Reference table'!$A$2:$A$87,'Reference table'!$B$2:$B$87)</f>
        <v>Grocery</v>
      </c>
      <c r="J2173" t="s">
        <v>24</v>
      </c>
    </row>
    <row r="2174" spans="1:10">
      <c r="A2174" s="8">
        <v>45037</v>
      </c>
      <c r="B2174" t="s">
        <v>972</v>
      </c>
      <c r="C2174">
        <v>1</v>
      </c>
      <c r="D2174" s="3">
        <v>1.79</v>
      </c>
      <c r="E2174" s="3">
        <f t="shared" si="50"/>
        <v>1.79</v>
      </c>
      <c r="F2174" s="14" t="s">
        <v>162</v>
      </c>
      <c r="G2174" t="s">
        <v>36</v>
      </c>
      <c r="H2174" t="s">
        <v>53</v>
      </c>
      <c r="I2174" s="2" t="str">
        <f>_xlfn.XLOOKUP(H2174,'Reference table'!$A$2:$A$87,'Reference table'!$B$2:$B$87)</f>
        <v>Grocery</v>
      </c>
      <c r="J2174" t="s">
        <v>24</v>
      </c>
    </row>
    <row r="2175" spans="1:10">
      <c r="A2175" s="8">
        <v>45038</v>
      </c>
      <c r="B2175" t="s">
        <v>175</v>
      </c>
      <c r="C2175">
        <v>1</v>
      </c>
      <c r="D2175" s="3">
        <v>4</v>
      </c>
      <c r="E2175" s="3">
        <f t="shared" si="50"/>
        <v>4</v>
      </c>
      <c r="F2175" s="14" t="s">
        <v>162</v>
      </c>
      <c r="G2175" t="s">
        <v>147</v>
      </c>
      <c r="H2175" t="s">
        <v>633</v>
      </c>
      <c r="I2175" s="2" t="str">
        <f>_xlfn.XLOOKUP(H2175,'Reference table'!$A$2:$A$87,'Reference table'!$B$2:$B$87)</f>
        <v>Others</v>
      </c>
      <c r="J2175" t="s">
        <v>25</v>
      </c>
    </row>
    <row r="2176" spans="1:10">
      <c r="A2176" s="8">
        <v>45038</v>
      </c>
      <c r="B2176" t="s">
        <v>1389</v>
      </c>
      <c r="C2176">
        <v>1</v>
      </c>
      <c r="D2176" s="3">
        <v>5.5</v>
      </c>
      <c r="E2176" s="3">
        <f t="shared" si="50"/>
        <v>5.5</v>
      </c>
      <c r="F2176" s="14" t="s">
        <v>162</v>
      </c>
      <c r="G2176" t="s">
        <v>147</v>
      </c>
      <c r="H2176" t="s">
        <v>216</v>
      </c>
      <c r="I2176" s="2" t="str">
        <f>_xlfn.XLOOKUP(H2176,'Reference table'!$A$2:$A$87,'Reference table'!$B$2:$B$87)</f>
        <v>Grocery</v>
      </c>
      <c r="J2176" t="s">
        <v>25</v>
      </c>
    </row>
    <row r="2177" spans="1:10">
      <c r="A2177" s="8">
        <v>45038</v>
      </c>
      <c r="B2177" t="s">
        <v>397</v>
      </c>
      <c r="C2177">
        <v>1</v>
      </c>
      <c r="D2177" s="3">
        <v>4.9000000000000004</v>
      </c>
      <c r="E2177" s="3">
        <f t="shared" si="50"/>
        <v>4.9000000000000004</v>
      </c>
      <c r="F2177" s="14" t="s">
        <v>162</v>
      </c>
      <c r="G2177" t="s">
        <v>147</v>
      </c>
      <c r="H2177" t="s">
        <v>216</v>
      </c>
      <c r="I2177" s="2" t="str">
        <f>_xlfn.XLOOKUP(H2177,'Reference table'!$A$2:$A$87,'Reference table'!$B$2:$B$87)</f>
        <v>Grocery</v>
      </c>
      <c r="J2177" t="s">
        <v>25</v>
      </c>
    </row>
    <row r="2178" spans="1:10">
      <c r="A2178" s="8">
        <v>45038</v>
      </c>
      <c r="B2178" t="s">
        <v>1390</v>
      </c>
      <c r="C2178">
        <v>1</v>
      </c>
      <c r="D2178" s="3">
        <v>1</v>
      </c>
      <c r="E2178" s="3">
        <f t="shared" si="50"/>
        <v>1</v>
      </c>
      <c r="F2178" s="14" t="s">
        <v>162</v>
      </c>
      <c r="G2178" t="s">
        <v>639</v>
      </c>
      <c r="H2178" t="s">
        <v>216</v>
      </c>
      <c r="I2178" s="2" t="str">
        <f>_xlfn.XLOOKUP(H2178,'Reference table'!$A$2:$A$87,'Reference table'!$B$2:$B$87)</f>
        <v>Grocery</v>
      </c>
      <c r="J2178" t="s">
        <v>24</v>
      </c>
    </row>
    <row r="2179" spans="1:10">
      <c r="A2179" s="8">
        <v>45038</v>
      </c>
      <c r="B2179" t="s">
        <v>1248</v>
      </c>
      <c r="C2179">
        <v>1</v>
      </c>
      <c r="D2179" s="3">
        <v>3.7</v>
      </c>
      <c r="E2179" s="3">
        <f t="shared" si="50"/>
        <v>3.7</v>
      </c>
      <c r="F2179" s="14" t="s">
        <v>162</v>
      </c>
      <c r="G2179" t="s">
        <v>639</v>
      </c>
      <c r="H2179" t="s">
        <v>273</v>
      </c>
      <c r="I2179" s="2" t="str">
        <f>_xlfn.XLOOKUP(H2179,'Reference table'!$A$2:$A$87,'Reference table'!$B$2:$B$87)</f>
        <v>Dinning</v>
      </c>
      <c r="J2179" t="s">
        <v>24</v>
      </c>
    </row>
    <row r="2180" spans="1:10">
      <c r="A2180" s="8">
        <v>45038</v>
      </c>
      <c r="B2180" t="s">
        <v>1391</v>
      </c>
      <c r="C2180">
        <v>1</v>
      </c>
      <c r="D2180" s="3">
        <v>4.75</v>
      </c>
      <c r="E2180" s="3">
        <f t="shared" si="50"/>
        <v>4.75</v>
      </c>
      <c r="F2180" s="14" t="s">
        <v>162</v>
      </c>
      <c r="G2180" t="s">
        <v>639</v>
      </c>
      <c r="H2180" t="s">
        <v>273</v>
      </c>
      <c r="I2180" s="2" t="str">
        <f>_xlfn.XLOOKUP(H2180,'Reference table'!$A$2:$A$87,'Reference table'!$B$2:$B$87)</f>
        <v>Dinning</v>
      </c>
      <c r="J2180" t="s">
        <v>24</v>
      </c>
    </row>
    <row r="2181" spans="1:10">
      <c r="A2181" s="8">
        <v>45038</v>
      </c>
      <c r="B2181" t="s">
        <v>425</v>
      </c>
      <c r="C2181">
        <v>1</v>
      </c>
      <c r="D2181" s="3">
        <v>21</v>
      </c>
      <c r="E2181" s="3">
        <f t="shared" si="50"/>
        <v>21</v>
      </c>
      <c r="F2181" s="14" t="s">
        <v>162</v>
      </c>
      <c r="G2181" t="s">
        <v>1402</v>
      </c>
      <c r="H2181" t="s">
        <v>513</v>
      </c>
      <c r="I2181" s="2" t="str">
        <f>_xlfn.XLOOKUP(H2181,'Reference table'!$A$2:$A$87,'Reference table'!$B$2:$B$87)</f>
        <v>Dinning</v>
      </c>
      <c r="J2181" t="s">
        <v>24</v>
      </c>
    </row>
    <row r="2182" spans="1:10">
      <c r="A2182" s="8">
        <v>45038</v>
      </c>
      <c r="B2182" t="s">
        <v>436</v>
      </c>
      <c r="C2182">
        <v>1</v>
      </c>
      <c r="D2182" s="3">
        <v>22.34</v>
      </c>
      <c r="E2182" s="3">
        <f t="shared" si="50"/>
        <v>22.34</v>
      </c>
      <c r="F2182" s="14" t="s">
        <v>162</v>
      </c>
      <c r="G2182" t="s">
        <v>1411</v>
      </c>
      <c r="H2182" t="s">
        <v>505</v>
      </c>
      <c r="I2182" s="2" t="str">
        <f>_xlfn.XLOOKUP(H2182,'Reference table'!$A$2:$A$87,'Reference table'!$B$2:$B$87)</f>
        <v>Dinning</v>
      </c>
      <c r="J2182" t="s">
        <v>24</v>
      </c>
    </row>
    <row r="2183" spans="1:10">
      <c r="A2183" s="8">
        <v>45039</v>
      </c>
      <c r="B2183" t="s">
        <v>1392</v>
      </c>
      <c r="C2183">
        <v>1</v>
      </c>
      <c r="D2183" s="3">
        <v>1.95</v>
      </c>
      <c r="E2183" s="3">
        <f t="shared" si="50"/>
        <v>1.95</v>
      </c>
      <c r="F2183" s="14" t="s">
        <v>162</v>
      </c>
      <c r="G2183" t="s">
        <v>39</v>
      </c>
      <c r="H2183" t="s">
        <v>509</v>
      </c>
      <c r="I2183" s="2" t="str">
        <f>_xlfn.XLOOKUP(H2183,'Reference table'!$A$2:$A$87,'Reference table'!$B$2:$B$87)</f>
        <v>Grocery</v>
      </c>
      <c r="J2183" t="s">
        <v>24</v>
      </c>
    </row>
    <row r="2184" spans="1:10">
      <c r="A2184" s="8">
        <v>45039</v>
      </c>
      <c r="B2184" t="s">
        <v>818</v>
      </c>
      <c r="C2184">
        <v>2</v>
      </c>
      <c r="D2184" s="3">
        <v>0.95</v>
      </c>
      <c r="E2184" s="3">
        <f t="shared" si="50"/>
        <v>1.9</v>
      </c>
      <c r="F2184" s="14" t="s">
        <v>162</v>
      </c>
      <c r="G2184" t="s">
        <v>39</v>
      </c>
      <c r="H2184" t="s">
        <v>115</v>
      </c>
      <c r="I2184" s="2" t="str">
        <f>_xlfn.XLOOKUP(H2184,'Reference table'!$A$2:$A$87,'Reference table'!$B$2:$B$87)</f>
        <v>Grocery</v>
      </c>
      <c r="J2184" t="s">
        <v>24</v>
      </c>
    </row>
    <row r="2185" spans="1:10">
      <c r="A2185" s="8">
        <v>45039</v>
      </c>
      <c r="B2185" t="s">
        <v>1393</v>
      </c>
      <c r="C2185">
        <v>1</v>
      </c>
      <c r="D2185" s="3">
        <v>0.95</v>
      </c>
      <c r="E2185" s="3">
        <f t="shared" si="50"/>
        <v>0.95</v>
      </c>
      <c r="F2185" s="14" t="s">
        <v>162</v>
      </c>
      <c r="G2185" t="s">
        <v>39</v>
      </c>
      <c r="H2185" t="s">
        <v>115</v>
      </c>
      <c r="I2185" s="2" t="str">
        <f>_xlfn.XLOOKUP(H2185,'Reference table'!$A$2:$A$87,'Reference table'!$B$2:$B$87)</f>
        <v>Grocery</v>
      </c>
      <c r="J2185" t="s">
        <v>24</v>
      </c>
    </row>
    <row r="2186" spans="1:10">
      <c r="A2186" s="8">
        <v>45039</v>
      </c>
      <c r="B2186" t="s">
        <v>1353</v>
      </c>
      <c r="C2186">
        <v>1</v>
      </c>
      <c r="D2186" s="3">
        <v>1.75</v>
      </c>
      <c r="E2186" s="3">
        <f t="shared" si="50"/>
        <v>1.75</v>
      </c>
      <c r="F2186" s="14" t="s">
        <v>162</v>
      </c>
      <c r="G2186" t="s">
        <v>39</v>
      </c>
      <c r="H2186" t="s">
        <v>115</v>
      </c>
      <c r="I2186" s="2" t="str">
        <f>_xlfn.XLOOKUP(H2186,'Reference table'!$A$2:$A$87,'Reference table'!$B$2:$B$87)</f>
        <v>Grocery</v>
      </c>
      <c r="J2186" t="s">
        <v>24</v>
      </c>
    </row>
    <row r="2187" spans="1:10">
      <c r="A2187" s="8">
        <v>45039</v>
      </c>
      <c r="B2187" t="s">
        <v>1394</v>
      </c>
      <c r="C2187">
        <v>1</v>
      </c>
      <c r="D2187" s="3">
        <v>1.55</v>
      </c>
      <c r="E2187" s="3">
        <f t="shared" si="50"/>
        <v>1.55</v>
      </c>
      <c r="F2187" s="14" t="s">
        <v>162</v>
      </c>
      <c r="G2187" t="s">
        <v>39</v>
      </c>
      <c r="H2187" t="s">
        <v>509</v>
      </c>
      <c r="I2187" s="2" t="str">
        <f>_xlfn.XLOOKUP(H2187,'Reference table'!$A$2:$A$87,'Reference table'!$B$2:$B$87)</f>
        <v>Grocery</v>
      </c>
      <c r="J2187" t="s">
        <v>24</v>
      </c>
    </row>
    <row r="2188" spans="1:10">
      <c r="A2188" s="8">
        <v>45039</v>
      </c>
      <c r="B2188" t="s">
        <v>1157</v>
      </c>
      <c r="C2188">
        <v>1</v>
      </c>
      <c r="D2188" s="3">
        <v>3.95</v>
      </c>
      <c r="E2188" s="3">
        <f t="shared" si="50"/>
        <v>3.95</v>
      </c>
      <c r="F2188" s="14" t="s">
        <v>162</v>
      </c>
      <c r="G2188" t="s">
        <v>39</v>
      </c>
      <c r="H2188" t="s">
        <v>115</v>
      </c>
      <c r="I2188" s="2" t="str">
        <f>_xlfn.XLOOKUP(H2188,'Reference table'!$A$2:$A$87,'Reference table'!$B$2:$B$87)</f>
        <v>Grocery</v>
      </c>
      <c r="J2188" t="s">
        <v>24</v>
      </c>
    </row>
    <row r="2189" spans="1:10">
      <c r="A2189" s="8">
        <v>45039</v>
      </c>
      <c r="B2189" t="s">
        <v>1145</v>
      </c>
      <c r="C2189">
        <v>1</v>
      </c>
      <c r="D2189" s="3">
        <v>0.95</v>
      </c>
      <c r="E2189" s="3">
        <f t="shared" si="50"/>
        <v>0.95</v>
      </c>
      <c r="F2189" s="14" t="s">
        <v>162</v>
      </c>
      <c r="G2189" t="s">
        <v>36</v>
      </c>
      <c r="H2189" t="s">
        <v>45</v>
      </c>
      <c r="I2189" s="2" t="str">
        <f>_xlfn.XLOOKUP(H2189,'Reference table'!$A$2:$A$87,'Reference table'!$B$2:$B$87)</f>
        <v>Grocery</v>
      </c>
      <c r="J2189" t="s">
        <v>24</v>
      </c>
    </row>
    <row r="2190" spans="1:10">
      <c r="A2190" s="8">
        <v>45039</v>
      </c>
      <c r="B2190" t="s">
        <v>755</v>
      </c>
      <c r="C2190">
        <v>1</v>
      </c>
      <c r="D2190" s="3">
        <v>2.59</v>
      </c>
      <c r="E2190" s="3">
        <f t="shared" si="50"/>
        <v>2.59</v>
      </c>
      <c r="F2190" s="14" t="s">
        <v>162</v>
      </c>
      <c r="G2190" t="s">
        <v>36</v>
      </c>
      <c r="H2190" t="s">
        <v>52</v>
      </c>
      <c r="I2190" s="2" t="str">
        <f>_xlfn.XLOOKUP(H2190,'Reference table'!$A$2:$A$87,'Reference table'!$B$2:$B$87)</f>
        <v>Grocery</v>
      </c>
      <c r="J2190" t="s">
        <v>24</v>
      </c>
    </row>
    <row r="2191" spans="1:10">
      <c r="A2191" s="8">
        <v>45039</v>
      </c>
      <c r="B2191" t="s">
        <v>1395</v>
      </c>
      <c r="C2191">
        <v>1</v>
      </c>
      <c r="D2191" s="3">
        <v>0.75</v>
      </c>
      <c r="E2191" s="3">
        <f t="shared" si="50"/>
        <v>0.75</v>
      </c>
      <c r="F2191" s="14" t="s">
        <v>162</v>
      </c>
      <c r="G2191" t="s">
        <v>36</v>
      </c>
      <c r="H2191" t="s">
        <v>45</v>
      </c>
      <c r="I2191" s="2" t="str">
        <f>_xlfn.XLOOKUP(H2191,'Reference table'!$A$2:$A$87,'Reference table'!$B$2:$B$87)</f>
        <v>Grocery</v>
      </c>
      <c r="J2191" t="s">
        <v>24</v>
      </c>
    </row>
    <row r="2192" spans="1:10">
      <c r="A2192" s="8">
        <v>45039</v>
      </c>
      <c r="B2192" t="s">
        <v>1396</v>
      </c>
      <c r="C2192">
        <v>1</v>
      </c>
      <c r="D2192" s="3">
        <v>0.89</v>
      </c>
      <c r="E2192" s="3">
        <f t="shared" si="50"/>
        <v>0.89</v>
      </c>
      <c r="F2192" s="14" t="s">
        <v>162</v>
      </c>
      <c r="G2192" t="s">
        <v>36</v>
      </c>
      <c r="H2192" t="s">
        <v>49</v>
      </c>
      <c r="I2192" s="2" t="str">
        <f>_xlfn.XLOOKUP(H2192,'Reference table'!$A$2:$A$87,'Reference table'!$B$2:$B$87)</f>
        <v>Grocery</v>
      </c>
      <c r="J2192" t="s">
        <v>24</v>
      </c>
    </row>
    <row r="2193" spans="1:10">
      <c r="A2193" s="8">
        <v>45039</v>
      </c>
      <c r="B2193" t="s">
        <v>1397</v>
      </c>
      <c r="C2193">
        <v>1</v>
      </c>
      <c r="D2193" s="3">
        <v>0.83</v>
      </c>
      <c r="E2193" s="3">
        <f t="shared" si="50"/>
        <v>0.83</v>
      </c>
      <c r="F2193" s="14" t="s">
        <v>162</v>
      </c>
      <c r="G2193" t="s">
        <v>36</v>
      </c>
      <c r="H2193" t="s">
        <v>45</v>
      </c>
      <c r="I2193" s="2" t="str">
        <f>_xlfn.XLOOKUP(H2193,'Reference table'!$A$2:$A$87,'Reference table'!$B$2:$B$87)</f>
        <v>Grocery</v>
      </c>
      <c r="J2193" t="s">
        <v>24</v>
      </c>
    </row>
    <row r="2194" spans="1:10">
      <c r="A2194" s="8">
        <v>45039</v>
      </c>
      <c r="B2194" t="s">
        <v>841</v>
      </c>
      <c r="C2194">
        <v>1</v>
      </c>
      <c r="D2194" s="3">
        <v>2.85</v>
      </c>
      <c r="E2194" s="3">
        <f t="shared" si="50"/>
        <v>2.85</v>
      </c>
      <c r="F2194" s="14" t="s">
        <v>162</v>
      </c>
      <c r="G2194" t="s">
        <v>36</v>
      </c>
      <c r="H2194" t="s">
        <v>52</v>
      </c>
      <c r="I2194" s="2" t="str">
        <f>_xlfn.XLOOKUP(H2194,'Reference table'!$A$2:$A$87,'Reference table'!$B$2:$B$87)</f>
        <v>Grocery</v>
      </c>
      <c r="J2194" t="s">
        <v>24</v>
      </c>
    </row>
    <row r="2195" spans="1:10">
      <c r="A2195" s="8">
        <v>45039</v>
      </c>
      <c r="B2195" t="s">
        <v>1398</v>
      </c>
      <c r="C2195">
        <v>1</v>
      </c>
      <c r="D2195" s="3">
        <v>1.39</v>
      </c>
      <c r="E2195" s="3">
        <f t="shared" si="50"/>
        <v>1.39</v>
      </c>
      <c r="F2195" s="14" t="s">
        <v>162</v>
      </c>
      <c r="G2195" t="s">
        <v>36</v>
      </c>
      <c r="H2195" t="s">
        <v>281</v>
      </c>
      <c r="I2195" s="2" t="str">
        <f>_xlfn.XLOOKUP(H2195,'Reference table'!$A$2:$A$87,'Reference table'!$B$2:$B$87)</f>
        <v>Personal Care</v>
      </c>
      <c r="J2195" t="s">
        <v>24</v>
      </c>
    </row>
    <row r="2196" spans="1:10">
      <c r="A2196" s="8">
        <v>45039</v>
      </c>
      <c r="B2196" t="s">
        <v>597</v>
      </c>
      <c r="C2196">
        <v>1</v>
      </c>
      <c r="D2196" s="3">
        <v>0.59</v>
      </c>
      <c r="E2196" s="3">
        <f t="shared" si="50"/>
        <v>0.59</v>
      </c>
      <c r="F2196" s="14" t="s">
        <v>162</v>
      </c>
      <c r="G2196" t="s">
        <v>36</v>
      </c>
      <c r="H2196" t="s">
        <v>281</v>
      </c>
      <c r="I2196" s="2" t="str">
        <f>_xlfn.XLOOKUP(H2196,'Reference table'!$A$2:$A$87,'Reference table'!$B$2:$B$87)</f>
        <v>Personal Care</v>
      </c>
      <c r="J2196" t="s">
        <v>24</v>
      </c>
    </row>
    <row r="2197" spans="1:10">
      <c r="A2197" s="8">
        <v>45039</v>
      </c>
      <c r="B2197" t="s">
        <v>1399</v>
      </c>
      <c r="C2197">
        <v>1</v>
      </c>
      <c r="D2197" s="3">
        <v>0.9</v>
      </c>
      <c r="E2197" s="3">
        <f t="shared" si="50"/>
        <v>0.9</v>
      </c>
      <c r="F2197" s="14" t="s">
        <v>162</v>
      </c>
      <c r="G2197" t="s">
        <v>36</v>
      </c>
      <c r="H2197" t="s">
        <v>53</v>
      </c>
      <c r="I2197" s="2" t="str">
        <f>_xlfn.XLOOKUP(H2197,'Reference table'!$A$2:$A$87,'Reference table'!$B$2:$B$87)</f>
        <v>Grocery</v>
      </c>
      <c r="J2197" t="s">
        <v>24</v>
      </c>
    </row>
    <row r="2198" spans="1:10">
      <c r="A2198" s="8">
        <v>45039</v>
      </c>
      <c r="B2198" t="s">
        <v>1382</v>
      </c>
      <c r="C2198">
        <v>1</v>
      </c>
      <c r="D2198" s="3">
        <v>0.55000000000000004</v>
      </c>
      <c r="E2198" s="3">
        <f t="shared" si="50"/>
        <v>0.55000000000000004</v>
      </c>
      <c r="F2198" s="14" t="s">
        <v>162</v>
      </c>
      <c r="G2198" t="s">
        <v>36</v>
      </c>
      <c r="H2198" t="s">
        <v>53</v>
      </c>
      <c r="I2198" s="2" t="str">
        <f>_xlfn.XLOOKUP(H2198,'Reference table'!$A$2:$A$87,'Reference table'!$B$2:$B$87)</f>
        <v>Grocery</v>
      </c>
      <c r="J2198" t="s">
        <v>24</v>
      </c>
    </row>
    <row r="2199" spans="1:10">
      <c r="A2199" s="8">
        <v>45039</v>
      </c>
      <c r="B2199" t="s">
        <v>1400</v>
      </c>
      <c r="C2199">
        <v>1</v>
      </c>
      <c r="D2199" s="3">
        <v>0.28000000000000003</v>
      </c>
      <c r="E2199" s="3">
        <f t="shared" si="50"/>
        <v>0.28000000000000003</v>
      </c>
      <c r="F2199" s="14" t="s">
        <v>162</v>
      </c>
      <c r="G2199" t="s">
        <v>36</v>
      </c>
      <c r="H2199" t="s">
        <v>45</v>
      </c>
      <c r="I2199" s="2" t="str">
        <f>_xlfn.XLOOKUP(H2199,'Reference table'!$A$2:$A$87,'Reference table'!$B$2:$B$87)</f>
        <v>Grocery</v>
      </c>
      <c r="J2199" t="s">
        <v>24</v>
      </c>
    </row>
    <row r="2200" spans="1:10">
      <c r="A2200" s="8">
        <v>45039</v>
      </c>
      <c r="B2200" t="s">
        <v>1401</v>
      </c>
      <c r="C2200">
        <v>1</v>
      </c>
      <c r="D2200" s="3">
        <v>0.12</v>
      </c>
      <c r="E2200" s="3">
        <f t="shared" si="50"/>
        <v>0.12</v>
      </c>
      <c r="F2200" s="14" t="s">
        <v>162</v>
      </c>
      <c r="G2200" t="s">
        <v>36</v>
      </c>
      <c r="H2200" t="s">
        <v>45</v>
      </c>
      <c r="I2200" s="2" t="str">
        <f>_xlfn.XLOOKUP(H2200,'Reference table'!$A$2:$A$87,'Reference table'!$B$2:$B$87)</f>
        <v>Grocery</v>
      </c>
      <c r="J2200" t="s">
        <v>24</v>
      </c>
    </row>
    <row r="2201" spans="1:10">
      <c r="A2201" s="8">
        <v>45039</v>
      </c>
      <c r="B2201" t="s">
        <v>1031</v>
      </c>
      <c r="C2201">
        <v>2</v>
      </c>
      <c r="D2201" s="3">
        <v>0.66</v>
      </c>
      <c r="E2201" s="3">
        <f t="shared" si="50"/>
        <v>1.32</v>
      </c>
      <c r="F2201" s="14" t="s">
        <v>162</v>
      </c>
      <c r="G2201" t="s">
        <v>36</v>
      </c>
      <c r="H2201" t="s">
        <v>45</v>
      </c>
      <c r="I2201" s="2" t="str">
        <f>_xlfn.XLOOKUP(H2201,'Reference table'!$A$2:$A$87,'Reference table'!$B$2:$B$87)</f>
        <v>Grocery</v>
      </c>
      <c r="J2201" t="s">
        <v>24</v>
      </c>
    </row>
    <row r="2202" spans="1:10">
      <c r="A2202" s="8">
        <v>45040</v>
      </c>
      <c r="B2202" t="s">
        <v>93</v>
      </c>
      <c r="C2202">
        <v>1</v>
      </c>
      <c r="D2202" s="3">
        <v>10</v>
      </c>
      <c r="E2202" s="3">
        <f t="shared" si="50"/>
        <v>10</v>
      </c>
      <c r="F2202" s="2" t="s">
        <v>162</v>
      </c>
      <c r="G2202" t="s">
        <v>94</v>
      </c>
      <c r="H2202" t="s">
        <v>519</v>
      </c>
      <c r="I2202" s="2" t="str">
        <f>_xlfn.XLOOKUP(H2202,'Reference table'!$A$2:$A$87,'Reference table'!$B$2:$B$87)</f>
        <v>Utility</v>
      </c>
      <c r="J2202" t="s">
        <v>24</v>
      </c>
    </row>
    <row r="2203" spans="1:10">
      <c r="A2203" s="8">
        <v>45040</v>
      </c>
      <c r="B2203" t="s">
        <v>93</v>
      </c>
      <c r="C2203">
        <v>1</v>
      </c>
      <c r="D2203" s="3">
        <v>10</v>
      </c>
      <c r="E2203" s="3">
        <f t="shared" si="50"/>
        <v>10</v>
      </c>
      <c r="F2203" s="2" t="s">
        <v>162</v>
      </c>
      <c r="G2203" t="s">
        <v>1281</v>
      </c>
      <c r="H2203" t="s">
        <v>519</v>
      </c>
      <c r="I2203" s="2" t="str">
        <f>_xlfn.XLOOKUP(H2203,'Reference table'!$A$2:$A$87,'Reference table'!$B$2:$B$87)</f>
        <v>Utility</v>
      </c>
      <c r="J2203" t="s">
        <v>25</v>
      </c>
    </row>
    <row r="2204" spans="1:10">
      <c r="A2204" s="8">
        <v>45040</v>
      </c>
      <c r="B2204" t="s">
        <v>23</v>
      </c>
      <c r="C2204">
        <v>2</v>
      </c>
      <c r="D2204" s="3">
        <v>1.7</v>
      </c>
      <c r="E2204" s="3">
        <f t="shared" si="50"/>
        <v>3.4</v>
      </c>
      <c r="F2204" s="14" t="s">
        <v>285</v>
      </c>
      <c r="G2204" t="s">
        <v>522</v>
      </c>
      <c r="H2204" t="s">
        <v>23</v>
      </c>
      <c r="I2204" s="2" t="str">
        <f>_xlfn.XLOOKUP(H2204,'Reference table'!$A$2:$A$87,'Reference table'!$B$2:$B$87)</f>
        <v>Transportation</v>
      </c>
      <c r="J2204" t="s">
        <v>24</v>
      </c>
    </row>
    <row r="2205" spans="1:10">
      <c r="A2205" s="8">
        <v>45040</v>
      </c>
      <c r="B2205" t="s">
        <v>1062</v>
      </c>
      <c r="C2205">
        <v>2</v>
      </c>
      <c r="D2205" s="3">
        <v>1.9</v>
      </c>
      <c r="E2205" s="3">
        <f t="shared" si="50"/>
        <v>3.8</v>
      </c>
      <c r="F2205" s="14" t="s">
        <v>285</v>
      </c>
      <c r="G2205" t="s">
        <v>522</v>
      </c>
      <c r="H2205" t="s">
        <v>1062</v>
      </c>
      <c r="I2205" s="2" t="str">
        <f>_xlfn.XLOOKUP(H2205,'Reference table'!$A$2:$A$87,'Reference table'!$B$2:$B$87)</f>
        <v>Transportation</v>
      </c>
      <c r="J2205" t="s">
        <v>24</v>
      </c>
    </row>
    <row r="2206" spans="1:10">
      <c r="A2206" s="8">
        <v>45041</v>
      </c>
      <c r="B2206" t="s">
        <v>628</v>
      </c>
      <c r="C2206">
        <v>1</v>
      </c>
      <c r="D2206" s="3">
        <v>136.13999999999999</v>
      </c>
      <c r="E2206" s="3">
        <f t="shared" si="50"/>
        <v>136.13999999999999</v>
      </c>
      <c r="F2206" s="14" t="s">
        <v>162</v>
      </c>
      <c r="G2206" t="s">
        <v>629</v>
      </c>
      <c r="H2206" t="s">
        <v>628</v>
      </c>
      <c r="I2206" s="2" t="str">
        <f>_xlfn.XLOOKUP(H2206,'Reference table'!$A$2:$A$87,'Reference table'!$B$2:$B$87)</f>
        <v>Utility</v>
      </c>
      <c r="J2206" t="s">
        <v>25</v>
      </c>
    </row>
    <row r="2207" spans="1:10">
      <c r="A2207" s="8">
        <v>45041</v>
      </c>
      <c r="B2207" t="s">
        <v>23</v>
      </c>
      <c r="C2207">
        <v>2</v>
      </c>
      <c r="D2207" s="3">
        <v>1.7</v>
      </c>
      <c r="E2207" s="3">
        <f t="shared" si="50"/>
        <v>3.4</v>
      </c>
      <c r="F2207" s="14" t="s">
        <v>285</v>
      </c>
      <c r="G2207" t="s">
        <v>522</v>
      </c>
      <c r="H2207" t="s">
        <v>23</v>
      </c>
      <c r="I2207" s="2" t="str">
        <f>_xlfn.XLOOKUP(H2207,'Reference table'!$A$2:$A$87,'Reference table'!$B$2:$B$87)</f>
        <v>Transportation</v>
      </c>
      <c r="J2207" t="s">
        <v>24</v>
      </c>
    </row>
    <row r="2208" spans="1:10">
      <c r="A2208" s="8">
        <v>45041</v>
      </c>
      <c r="B2208" t="s">
        <v>1062</v>
      </c>
      <c r="C2208">
        <v>2</v>
      </c>
      <c r="D2208" s="3">
        <v>1.9</v>
      </c>
      <c r="E2208" s="3">
        <f t="shared" si="50"/>
        <v>3.8</v>
      </c>
      <c r="F2208" s="14" t="s">
        <v>285</v>
      </c>
      <c r="G2208" t="s">
        <v>522</v>
      </c>
      <c r="H2208" t="s">
        <v>1062</v>
      </c>
      <c r="I2208" s="2" t="str">
        <f>_xlfn.XLOOKUP(H2208,'Reference table'!$A$2:$A$87,'Reference table'!$B$2:$B$87)</f>
        <v>Transportation</v>
      </c>
      <c r="J2208" t="s">
        <v>24</v>
      </c>
    </row>
    <row r="2209" spans="1:10">
      <c r="A2209" s="8">
        <v>45041</v>
      </c>
      <c r="B2209" t="s">
        <v>67</v>
      </c>
      <c r="C2209">
        <v>2</v>
      </c>
      <c r="D2209" s="3">
        <v>5.0999999999999996</v>
      </c>
      <c r="E2209" s="3">
        <f t="shared" si="50"/>
        <v>10.199999999999999</v>
      </c>
      <c r="F2209" s="14" t="s">
        <v>285</v>
      </c>
      <c r="G2209" t="s">
        <v>522</v>
      </c>
      <c r="H2209" t="s">
        <v>67</v>
      </c>
      <c r="I2209" s="2" t="str">
        <f>_xlfn.XLOOKUP(H2209,'Reference table'!$A$2:$A$87,'Reference table'!$B$2:$B$87)</f>
        <v>Transportation</v>
      </c>
      <c r="J2209" t="s">
        <v>25</v>
      </c>
    </row>
    <row r="2210" spans="1:10">
      <c r="A2210" s="8">
        <v>45041</v>
      </c>
      <c r="B2210" t="s">
        <v>924</v>
      </c>
      <c r="C2210">
        <v>1</v>
      </c>
      <c r="D2210" s="3">
        <v>1.75</v>
      </c>
      <c r="E2210" s="3">
        <f t="shared" si="50"/>
        <v>1.75</v>
      </c>
      <c r="F2210" s="14" t="s">
        <v>162</v>
      </c>
      <c r="G2210" t="s">
        <v>933</v>
      </c>
      <c r="H2210" t="s">
        <v>936</v>
      </c>
      <c r="I2210" s="2" t="str">
        <f>_xlfn.XLOOKUP(H2210,'Reference table'!$A$2:$A$87,'Reference table'!$B$2:$B$87)</f>
        <v>Dinning</v>
      </c>
      <c r="J2210" t="s">
        <v>25</v>
      </c>
    </row>
    <row r="2211" spans="1:10">
      <c r="A2211" s="8">
        <v>45041</v>
      </c>
      <c r="B2211" t="s">
        <v>1477</v>
      </c>
      <c r="C2211">
        <v>1</v>
      </c>
      <c r="D2211" s="3">
        <v>20.420000000000002</v>
      </c>
      <c r="E2211" s="3">
        <f t="shared" si="50"/>
        <v>20.420000000000002</v>
      </c>
      <c r="F2211" s="14" t="s">
        <v>162</v>
      </c>
      <c r="G2211" t="s">
        <v>270</v>
      </c>
      <c r="H2211" t="s">
        <v>281</v>
      </c>
      <c r="I2211" s="2" t="str">
        <f>_xlfn.XLOOKUP(H2211,'Reference table'!$A$2:$A$87,'Reference table'!$B$2:$B$87)</f>
        <v>Personal Care</v>
      </c>
      <c r="J2211" t="s">
        <v>25</v>
      </c>
    </row>
    <row r="2212" spans="1:10">
      <c r="A2212" s="8">
        <v>45041</v>
      </c>
      <c r="B2212" t="s">
        <v>1476</v>
      </c>
      <c r="C2212">
        <v>1</v>
      </c>
      <c r="D2212" s="3">
        <v>9.7799999999999994</v>
      </c>
      <c r="E2212" s="3">
        <f t="shared" si="50"/>
        <v>9.7799999999999994</v>
      </c>
      <c r="F2212" s="14" t="s">
        <v>162</v>
      </c>
      <c r="G2212" t="s">
        <v>270</v>
      </c>
      <c r="H2212" t="s">
        <v>226</v>
      </c>
      <c r="I2212" s="2" t="str">
        <f>_xlfn.XLOOKUP(H2212,'Reference table'!$A$2:$A$87,'Reference table'!$B$2:$B$87)</f>
        <v>Household</v>
      </c>
      <c r="J2212" t="s">
        <v>25</v>
      </c>
    </row>
    <row r="2213" spans="1:10">
      <c r="A2213" s="8">
        <v>45042</v>
      </c>
      <c r="B2213" t="s">
        <v>904</v>
      </c>
      <c r="C2213">
        <v>1</v>
      </c>
      <c r="D2213" s="3">
        <v>37.5</v>
      </c>
      <c r="E2213" s="3">
        <f t="shared" si="50"/>
        <v>37.5</v>
      </c>
      <c r="F2213" s="14" t="s">
        <v>162</v>
      </c>
      <c r="G2213" t="s">
        <v>904</v>
      </c>
      <c r="H2213" t="s">
        <v>471</v>
      </c>
      <c r="I2213" s="2" t="str">
        <f>_xlfn.XLOOKUP(H2213,'Reference table'!$A$2:$A$87,'Reference table'!$B$2:$B$87)</f>
        <v>Personal Care</v>
      </c>
      <c r="J2213" t="s">
        <v>25</v>
      </c>
    </row>
    <row r="2214" spans="1:10">
      <c r="A2214" s="8">
        <v>45042</v>
      </c>
      <c r="B2214" t="s">
        <v>23</v>
      </c>
      <c r="C2214">
        <v>2</v>
      </c>
      <c r="D2214" s="3">
        <v>1.7</v>
      </c>
      <c r="E2214" s="3">
        <f t="shared" si="50"/>
        <v>3.4</v>
      </c>
      <c r="F2214" s="14" t="s">
        <v>285</v>
      </c>
      <c r="G2214" t="s">
        <v>522</v>
      </c>
      <c r="H2214" t="s">
        <v>23</v>
      </c>
      <c r="I2214" s="2" t="str">
        <f>_xlfn.XLOOKUP(H2214,'Reference table'!$A$2:$A$87,'Reference table'!$B$2:$B$87)</f>
        <v>Transportation</v>
      </c>
      <c r="J2214" t="s">
        <v>24</v>
      </c>
    </row>
    <row r="2215" spans="1:10">
      <c r="A2215" s="8">
        <v>45042</v>
      </c>
      <c r="B2215" t="s">
        <v>1062</v>
      </c>
      <c r="C2215">
        <v>2</v>
      </c>
      <c r="D2215" s="3">
        <v>1.9</v>
      </c>
      <c r="E2215" s="3">
        <f t="shared" si="50"/>
        <v>3.8</v>
      </c>
      <c r="F2215" s="14" t="s">
        <v>285</v>
      </c>
      <c r="G2215" t="s">
        <v>522</v>
      </c>
      <c r="H2215" t="s">
        <v>1062</v>
      </c>
      <c r="I2215" s="2" t="str">
        <f>_xlfn.XLOOKUP(H2215,'Reference table'!$A$2:$A$87,'Reference table'!$B$2:$B$87)</f>
        <v>Transportation</v>
      </c>
      <c r="J2215" t="s">
        <v>24</v>
      </c>
    </row>
    <row r="2216" spans="1:10">
      <c r="A2216" s="8">
        <v>45042</v>
      </c>
      <c r="B2216" t="s">
        <v>67</v>
      </c>
      <c r="C2216">
        <v>1</v>
      </c>
      <c r="D2216" s="3">
        <v>2.2999999999999998</v>
      </c>
      <c r="E2216" s="3">
        <f t="shared" si="50"/>
        <v>2.2999999999999998</v>
      </c>
      <c r="F2216" s="14" t="s">
        <v>285</v>
      </c>
      <c r="G2216" t="s">
        <v>522</v>
      </c>
      <c r="H2216" t="s">
        <v>67</v>
      </c>
      <c r="I2216" s="2" t="str">
        <f>_xlfn.XLOOKUP(H2216,'Reference table'!$A$2:$A$87,'Reference table'!$B$2:$B$87)</f>
        <v>Transportation</v>
      </c>
      <c r="J2216" t="s">
        <v>25</v>
      </c>
    </row>
    <row r="2217" spans="1:10">
      <c r="A2217" s="8">
        <v>45042</v>
      </c>
      <c r="B2217" t="s">
        <v>67</v>
      </c>
      <c r="C2217">
        <v>1</v>
      </c>
      <c r="D2217" s="3">
        <v>5.0999999999999996</v>
      </c>
      <c r="E2217" s="3">
        <f t="shared" si="50"/>
        <v>5.0999999999999996</v>
      </c>
      <c r="F2217" s="14" t="s">
        <v>285</v>
      </c>
      <c r="G2217" t="s">
        <v>522</v>
      </c>
      <c r="H2217" t="s">
        <v>67</v>
      </c>
      <c r="I2217" s="2" t="str">
        <f>_xlfn.XLOOKUP(H2217,'Reference table'!$A$2:$A$87,'Reference table'!$B$2:$B$87)</f>
        <v>Transportation</v>
      </c>
      <c r="J2217" t="s">
        <v>25</v>
      </c>
    </row>
    <row r="2218" spans="1:10">
      <c r="A2218" s="8">
        <v>45042</v>
      </c>
      <c r="B2218" t="s">
        <v>924</v>
      </c>
      <c r="C2218">
        <v>1</v>
      </c>
      <c r="D2218" s="3">
        <v>1.75</v>
      </c>
      <c r="E2218" s="3">
        <f>C2218*D2218</f>
        <v>1.75</v>
      </c>
      <c r="F2218" s="14" t="s">
        <v>162</v>
      </c>
      <c r="G2218" t="s">
        <v>933</v>
      </c>
      <c r="H2218" t="s">
        <v>936</v>
      </c>
      <c r="I2218" s="2" t="str">
        <f>_xlfn.XLOOKUP(H2218,'Reference table'!$A$2:$A$87,'Reference table'!$B$2:$B$87)</f>
        <v>Dinning</v>
      </c>
      <c r="J2218" t="s">
        <v>25</v>
      </c>
    </row>
    <row r="2219" spans="1:10">
      <c r="A2219" s="8">
        <v>45043</v>
      </c>
      <c r="B2219" t="s">
        <v>23</v>
      </c>
      <c r="C2219">
        <v>2</v>
      </c>
      <c r="D2219" s="3">
        <v>1.7</v>
      </c>
      <c r="E2219" s="3">
        <f t="shared" si="50"/>
        <v>3.4</v>
      </c>
      <c r="F2219" s="14" t="s">
        <v>285</v>
      </c>
      <c r="G2219" t="s">
        <v>522</v>
      </c>
      <c r="H2219" t="s">
        <v>23</v>
      </c>
      <c r="I2219" s="2" t="str">
        <f>_xlfn.XLOOKUP(H2219,'Reference table'!$A$2:$A$87,'Reference table'!$B$2:$B$87)</f>
        <v>Transportation</v>
      </c>
      <c r="J2219" t="s">
        <v>24</v>
      </c>
    </row>
    <row r="2220" spans="1:10">
      <c r="A2220" s="8">
        <v>45043</v>
      </c>
      <c r="B2220" t="s">
        <v>1062</v>
      </c>
      <c r="C2220">
        <v>2</v>
      </c>
      <c r="D2220" s="3">
        <v>1.9</v>
      </c>
      <c r="E2220" s="3">
        <f t="shared" si="50"/>
        <v>3.8</v>
      </c>
      <c r="F2220" s="14" t="s">
        <v>285</v>
      </c>
      <c r="G2220" t="s">
        <v>522</v>
      </c>
      <c r="H2220" t="s">
        <v>1062</v>
      </c>
      <c r="I2220" s="2" t="str">
        <f>_xlfn.XLOOKUP(H2220,'Reference table'!$A$2:$A$87,'Reference table'!$B$2:$B$87)</f>
        <v>Transportation</v>
      </c>
      <c r="J2220" t="s">
        <v>24</v>
      </c>
    </row>
    <row r="2221" spans="1:10">
      <c r="A2221" s="8">
        <v>45043</v>
      </c>
      <c r="B2221" t="s">
        <v>67</v>
      </c>
      <c r="C2221">
        <v>1</v>
      </c>
      <c r="D2221" s="3">
        <v>2.2999999999999998</v>
      </c>
      <c r="E2221" s="3">
        <f t="shared" si="50"/>
        <v>2.2999999999999998</v>
      </c>
      <c r="F2221" s="14" t="s">
        <v>285</v>
      </c>
      <c r="G2221" t="s">
        <v>522</v>
      </c>
      <c r="H2221" t="s">
        <v>67</v>
      </c>
      <c r="I2221" s="2" t="str">
        <f>_xlfn.XLOOKUP(H2221,'Reference table'!$A$2:$A$87,'Reference table'!$B$2:$B$87)</f>
        <v>Transportation</v>
      </c>
      <c r="J2221" t="s">
        <v>25</v>
      </c>
    </row>
    <row r="2222" spans="1:10">
      <c r="A2222" s="8">
        <v>45043</v>
      </c>
      <c r="B2222" t="s">
        <v>67</v>
      </c>
      <c r="C2222">
        <v>1</v>
      </c>
      <c r="D2222" s="3">
        <v>5.0999999999999996</v>
      </c>
      <c r="E2222" s="3">
        <f t="shared" si="50"/>
        <v>5.0999999999999996</v>
      </c>
      <c r="F2222" s="14" t="s">
        <v>285</v>
      </c>
      <c r="G2222" t="s">
        <v>522</v>
      </c>
      <c r="H2222" t="s">
        <v>67</v>
      </c>
      <c r="I2222" s="2" t="str">
        <f>_xlfn.XLOOKUP(H2222,'Reference table'!$A$2:$A$87,'Reference table'!$B$2:$B$87)</f>
        <v>Transportation</v>
      </c>
      <c r="J2222" t="s">
        <v>25</v>
      </c>
    </row>
    <row r="2223" spans="1:10">
      <c r="A2223" s="8">
        <v>45043</v>
      </c>
      <c r="B2223" t="s">
        <v>436</v>
      </c>
      <c r="C2223">
        <v>1</v>
      </c>
      <c r="D2223" s="3">
        <v>8.98</v>
      </c>
      <c r="E2223" s="3">
        <f t="shared" si="50"/>
        <v>8.98</v>
      </c>
      <c r="F2223" s="14" t="s">
        <v>162</v>
      </c>
      <c r="G2223" t="s">
        <v>112</v>
      </c>
      <c r="H2223" t="s">
        <v>113</v>
      </c>
      <c r="I2223" s="2" t="str">
        <f>_xlfn.XLOOKUP(H2223,'Reference table'!$A$2:$A$87,'Reference table'!$B$2:$B$87)</f>
        <v>Dinning</v>
      </c>
      <c r="J2223" t="s">
        <v>24</v>
      </c>
    </row>
    <row r="2224" spans="1:10">
      <c r="A2224" s="8">
        <v>45044</v>
      </c>
      <c r="B2224" t="s">
        <v>23</v>
      </c>
      <c r="C2224">
        <v>1</v>
      </c>
      <c r="D2224" s="3">
        <v>1.7</v>
      </c>
      <c r="E2224" s="3">
        <f t="shared" si="50"/>
        <v>1.7</v>
      </c>
      <c r="F2224" s="14" t="s">
        <v>285</v>
      </c>
      <c r="G2224" t="s">
        <v>522</v>
      </c>
      <c r="H2224" t="s">
        <v>23</v>
      </c>
      <c r="I2224" s="2" t="str">
        <f>_xlfn.XLOOKUP(H2224,'Reference table'!$A$2:$A$87,'Reference table'!$B$2:$B$87)</f>
        <v>Transportation</v>
      </c>
      <c r="J2224" t="s">
        <v>24</v>
      </c>
    </row>
    <row r="2225" spans="1:10">
      <c r="A2225" s="8">
        <v>45044</v>
      </c>
      <c r="B2225" t="s">
        <v>1403</v>
      </c>
      <c r="C2225">
        <v>1</v>
      </c>
      <c r="D2225" s="3">
        <v>4.9000000000000004</v>
      </c>
      <c r="E2225" s="3">
        <f t="shared" si="50"/>
        <v>4.9000000000000004</v>
      </c>
      <c r="F2225" s="14" t="s">
        <v>162</v>
      </c>
      <c r="G2225" t="s">
        <v>844</v>
      </c>
      <c r="H2225" t="s">
        <v>790</v>
      </c>
      <c r="I2225" s="2" t="str">
        <f>_xlfn.XLOOKUP(H2225,'Reference table'!$A$2:$A$87,'Reference table'!$B$2:$B$87)</f>
        <v>Grocery</v>
      </c>
      <c r="J2225" t="s">
        <v>24</v>
      </c>
    </row>
    <row r="2226" spans="1:10">
      <c r="A2226" s="8">
        <v>45044</v>
      </c>
      <c r="B2226" t="s">
        <v>1404</v>
      </c>
      <c r="C2226">
        <v>1</v>
      </c>
      <c r="D2226" s="3">
        <v>2.25</v>
      </c>
      <c r="E2226" s="3">
        <f t="shared" si="50"/>
        <v>2.25</v>
      </c>
      <c r="F2226" s="14" t="s">
        <v>162</v>
      </c>
      <c r="G2226" t="s">
        <v>321</v>
      </c>
      <c r="H2226" t="s">
        <v>49</v>
      </c>
      <c r="I2226" s="2" t="str">
        <f>_xlfn.XLOOKUP(H2226,'Reference table'!$A$2:$A$87,'Reference table'!$B$2:$B$87)</f>
        <v>Grocery</v>
      </c>
      <c r="J2226" t="s">
        <v>24</v>
      </c>
    </row>
    <row r="2227" spans="1:10">
      <c r="A2227" s="8">
        <v>45044</v>
      </c>
      <c r="B2227" t="s">
        <v>1405</v>
      </c>
      <c r="C2227">
        <v>1</v>
      </c>
      <c r="D2227" s="3">
        <v>1.85</v>
      </c>
      <c r="E2227" s="3">
        <f t="shared" si="50"/>
        <v>1.85</v>
      </c>
      <c r="F2227" s="14" t="s">
        <v>162</v>
      </c>
      <c r="G2227" t="s">
        <v>321</v>
      </c>
      <c r="H2227" t="s">
        <v>216</v>
      </c>
      <c r="I2227" s="2" t="str">
        <f>_xlfn.XLOOKUP(H2227,'Reference table'!$A$2:$A$87,'Reference table'!$B$2:$B$87)</f>
        <v>Grocery</v>
      </c>
      <c r="J2227" t="s">
        <v>24</v>
      </c>
    </row>
    <row r="2228" spans="1:10">
      <c r="A2228" s="8">
        <v>45044</v>
      </c>
      <c r="B2228" t="s">
        <v>1406</v>
      </c>
      <c r="C2228">
        <v>1</v>
      </c>
      <c r="D2228" s="3">
        <v>1.0900000000000001</v>
      </c>
      <c r="E2228" s="3">
        <f t="shared" si="50"/>
        <v>1.0900000000000001</v>
      </c>
      <c r="F2228" s="14" t="s">
        <v>162</v>
      </c>
      <c r="G2228" t="s">
        <v>321</v>
      </c>
      <c r="H2228" t="s">
        <v>49</v>
      </c>
      <c r="I2228" s="2" t="str">
        <f>_xlfn.XLOOKUP(H2228,'Reference table'!$A$2:$A$87,'Reference table'!$B$2:$B$87)</f>
        <v>Grocery</v>
      </c>
      <c r="J2228" t="s">
        <v>24</v>
      </c>
    </row>
    <row r="2229" spans="1:10">
      <c r="A2229" s="8">
        <v>45044</v>
      </c>
      <c r="B2229" t="s">
        <v>476</v>
      </c>
      <c r="C2229">
        <v>1</v>
      </c>
      <c r="D2229" s="3">
        <v>1.99</v>
      </c>
      <c r="E2229" s="3">
        <f t="shared" si="50"/>
        <v>1.99</v>
      </c>
      <c r="F2229" s="14" t="s">
        <v>162</v>
      </c>
      <c r="G2229" t="s">
        <v>321</v>
      </c>
      <c r="H2229" t="s">
        <v>45</v>
      </c>
      <c r="I2229" s="2" t="str">
        <f>_xlfn.XLOOKUP(H2229,'Reference table'!$A$2:$A$87,'Reference table'!$B$2:$B$87)</f>
        <v>Grocery</v>
      </c>
      <c r="J2229" t="s">
        <v>24</v>
      </c>
    </row>
    <row r="2230" spans="1:10">
      <c r="A2230" s="8">
        <v>45044</v>
      </c>
      <c r="B2230" t="s">
        <v>16</v>
      </c>
      <c r="C2230">
        <v>1</v>
      </c>
      <c r="D2230" s="3">
        <v>0.55000000000000004</v>
      </c>
      <c r="E2230" s="3">
        <f t="shared" si="50"/>
        <v>0.55000000000000004</v>
      </c>
      <c r="F2230" s="14" t="s">
        <v>162</v>
      </c>
      <c r="G2230" t="s">
        <v>321</v>
      </c>
      <c r="H2230" t="s">
        <v>51</v>
      </c>
      <c r="I2230" s="2" t="str">
        <f>_xlfn.XLOOKUP(H2230,'Reference table'!$A$2:$A$87,'Reference table'!$B$2:$B$87)</f>
        <v>Grocery</v>
      </c>
      <c r="J2230" t="s">
        <v>24</v>
      </c>
    </row>
    <row r="2231" spans="1:10">
      <c r="A2231" s="8">
        <v>45044</v>
      </c>
      <c r="B2231" t="s">
        <v>1407</v>
      </c>
      <c r="C2231">
        <v>1</v>
      </c>
      <c r="D2231" s="3">
        <v>1.79</v>
      </c>
      <c r="E2231" s="3">
        <f t="shared" si="50"/>
        <v>1.79</v>
      </c>
      <c r="F2231" s="14" t="s">
        <v>162</v>
      </c>
      <c r="G2231" t="s">
        <v>321</v>
      </c>
      <c r="H2231" t="s">
        <v>50</v>
      </c>
      <c r="I2231" s="2" t="str">
        <f>_xlfn.XLOOKUP(H2231,'Reference table'!$A$2:$A$87,'Reference table'!$B$2:$B$87)</f>
        <v>Grocery</v>
      </c>
      <c r="J2231" t="s">
        <v>24</v>
      </c>
    </row>
    <row r="2232" spans="1:10">
      <c r="A2232" s="8">
        <v>45044</v>
      </c>
      <c r="B2232" t="s">
        <v>1333</v>
      </c>
      <c r="C2232">
        <v>1</v>
      </c>
      <c r="D2232" s="3">
        <v>1.65</v>
      </c>
      <c r="E2232" s="3">
        <f t="shared" si="50"/>
        <v>1.65</v>
      </c>
      <c r="F2232" s="14" t="s">
        <v>162</v>
      </c>
      <c r="G2232" t="s">
        <v>321</v>
      </c>
      <c r="H2232" t="s">
        <v>50</v>
      </c>
      <c r="I2232" s="2" t="str">
        <f>_xlfn.XLOOKUP(H2232,'Reference table'!$A$2:$A$87,'Reference table'!$B$2:$B$87)</f>
        <v>Grocery</v>
      </c>
      <c r="J2232" t="s">
        <v>24</v>
      </c>
    </row>
    <row r="2233" spans="1:10">
      <c r="A2233" s="8">
        <v>45044</v>
      </c>
      <c r="B2233" t="s">
        <v>1408</v>
      </c>
      <c r="C2233">
        <v>1</v>
      </c>
      <c r="D2233" s="3">
        <v>1.49</v>
      </c>
      <c r="E2233" s="3">
        <f t="shared" si="50"/>
        <v>1.49</v>
      </c>
      <c r="F2233" s="14" t="s">
        <v>162</v>
      </c>
      <c r="G2233" t="s">
        <v>321</v>
      </c>
      <c r="H2233" t="s">
        <v>50</v>
      </c>
      <c r="I2233" s="2" t="str">
        <f>_xlfn.XLOOKUP(H2233,'Reference table'!$A$2:$A$87,'Reference table'!$B$2:$B$87)</f>
        <v>Grocery</v>
      </c>
      <c r="J2233" t="s">
        <v>24</v>
      </c>
    </row>
    <row r="2234" spans="1:10">
      <c r="A2234" s="8">
        <v>45044</v>
      </c>
      <c r="B2234" t="s">
        <v>28</v>
      </c>
      <c r="C2234">
        <v>1</v>
      </c>
      <c r="D2234" s="3">
        <v>1.1499999999999999</v>
      </c>
      <c r="E2234" s="3">
        <f t="shared" si="50"/>
        <v>1.1499999999999999</v>
      </c>
      <c r="F2234" s="14" t="s">
        <v>162</v>
      </c>
      <c r="G2234" t="s">
        <v>321</v>
      </c>
      <c r="H2234" t="s">
        <v>50</v>
      </c>
      <c r="I2234" s="2" t="str">
        <f>_xlfn.XLOOKUP(H2234,'Reference table'!$A$2:$A$87,'Reference table'!$B$2:$B$87)</f>
        <v>Grocery</v>
      </c>
      <c r="J2234" t="s">
        <v>24</v>
      </c>
    </row>
    <row r="2235" spans="1:10">
      <c r="A2235" s="8">
        <v>45044</v>
      </c>
      <c r="B2235" t="s">
        <v>471</v>
      </c>
      <c r="C2235">
        <v>1</v>
      </c>
      <c r="D2235" s="3">
        <v>37.5</v>
      </c>
      <c r="E2235" s="3">
        <f t="shared" si="50"/>
        <v>37.5</v>
      </c>
      <c r="F2235" s="14" t="s">
        <v>162</v>
      </c>
      <c r="G2235" t="s">
        <v>904</v>
      </c>
      <c r="H2235" t="s">
        <v>471</v>
      </c>
      <c r="I2235" s="2" t="str">
        <f>_xlfn.XLOOKUP(H2235,'Reference table'!$A$2:$A$87,'Reference table'!$B$2:$B$87)</f>
        <v>Personal Care</v>
      </c>
      <c r="J2235" t="s">
        <v>25</v>
      </c>
    </row>
    <row r="2236" spans="1:10">
      <c r="A2236" s="8">
        <v>45045</v>
      </c>
      <c r="B2236" t="s">
        <v>1418</v>
      </c>
      <c r="C2236">
        <v>1</v>
      </c>
      <c r="D2236" s="3">
        <v>3.95</v>
      </c>
      <c r="E2236" s="3">
        <f t="shared" si="50"/>
        <v>3.95</v>
      </c>
      <c r="F2236" s="14" t="s">
        <v>162</v>
      </c>
      <c r="G2236" t="s">
        <v>252</v>
      </c>
      <c r="H2236" t="s">
        <v>49</v>
      </c>
      <c r="I2236" s="2" t="str">
        <f>_xlfn.XLOOKUP(H2236,'Reference table'!$A$2:$A$87,'Reference table'!$B$2:$B$87)</f>
        <v>Grocery</v>
      </c>
      <c r="J2236" t="s">
        <v>24</v>
      </c>
    </row>
    <row r="2237" spans="1:10">
      <c r="A2237" s="8">
        <v>45045</v>
      </c>
      <c r="B2237" t="s">
        <v>1419</v>
      </c>
      <c r="C2237">
        <v>1</v>
      </c>
      <c r="D2237" s="3">
        <v>4.5</v>
      </c>
      <c r="E2237" s="3">
        <f t="shared" si="50"/>
        <v>4.5</v>
      </c>
      <c r="F2237" s="14" t="s">
        <v>162</v>
      </c>
      <c r="G2237" t="s">
        <v>252</v>
      </c>
      <c r="H2237" t="s">
        <v>49</v>
      </c>
      <c r="I2237" s="2" t="str">
        <f>_xlfn.XLOOKUP(H2237,'Reference table'!$A$2:$A$87,'Reference table'!$B$2:$B$87)</f>
        <v>Grocery</v>
      </c>
      <c r="J2237" t="s">
        <v>24</v>
      </c>
    </row>
    <row r="2238" spans="1:10">
      <c r="A2238" s="8">
        <v>45045</v>
      </c>
      <c r="B2238" t="s">
        <v>1420</v>
      </c>
      <c r="C2238">
        <v>1</v>
      </c>
      <c r="D2238" s="3">
        <v>3.95</v>
      </c>
      <c r="E2238" s="3">
        <f t="shared" si="50"/>
        <v>3.95</v>
      </c>
      <c r="F2238" s="14" t="s">
        <v>162</v>
      </c>
      <c r="G2238" t="s">
        <v>252</v>
      </c>
      <c r="H2238" t="s">
        <v>49</v>
      </c>
      <c r="I2238" s="2" t="str">
        <f>_xlfn.XLOOKUP(H2238,'Reference table'!$A$2:$A$87,'Reference table'!$B$2:$B$87)</f>
        <v>Grocery</v>
      </c>
      <c r="J2238" t="s">
        <v>24</v>
      </c>
    </row>
    <row r="2239" spans="1:10">
      <c r="A2239" s="8">
        <v>45045</v>
      </c>
      <c r="B2239" t="s">
        <v>894</v>
      </c>
      <c r="C2239">
        <v>1</v>
      </c>
      <c r="D2239" s="3">
        <v>4.45</v>
      </c>
      <c r="E2239" s="3">
        <f t="shared" si="50"/>
        <v>4.45</v>
      </c>
      <c r="F2239" s="14" t="s">
        <v>162</v>
      </c>
      <c r="G2239" t="s">
        <v>252</v>
      </c>
      <c r="H2239" t="s">
        <v>49</v>
      </c>
      <c r="I2239" s="2" t="str">
        <f>_xlfn.XLOOKUP(H2239,'Reference table'!$A$2:$A$87,'Reference table'!$B$2:$B$87)</f>
        <v>Grocery</v>
      </c>
      <c r="J2239" t="s">
        <v>24</v>
      </c>
    </row>
    <row r="2240" spans="1:10">
      <c r="A2240" s="8">
        <v>45045</v>
      </c>
      <c r="B2240" t="s">
        <v>893</v>
      </c>
      <c r="C2240">
        <v>1</v>
      </c>
      <c r="D2240" s="3">
        <v>5.5</v>
      </c>
      <c r="E2240" s="3">
        <f t="shared" si="50"/>
        <v>5.5</v>
      </c>
      <c r="F2240" s="14" t="s">
        <v>162</v>
      </c>
      <c r="G2240" t="s">
        <v>252</v>
      </c>
      <c r="H2240" t="s">
        <v>49</v>
      </c>
      <c r="I2240" s="2" t="str">
        <f>_xlfn.XLOOKUP(H2240,'Reference table'!$A$2:$A$87,'Reference table'!$B$2:$B$87)</f>
        <v>Grocery</v>
      </c>
      <c r="J2240" t="s">
        <v>24</v>
      </c>
    </row>
    <row r="2241" spans="1:10">
      <c r="A2241" s="8">
        <v>45045</v>
      </c>
      <c r="B2241" t="s">
        <v>1421</v>
      </c>
      <c r="C2241">
        <v>1</v>
      </c>
      <c r="D2241" s="3">
        <v>6.9</v>
      </c>
      <c r="E2241" s="3">
        <f t="shared" si="50"/>
        <v>6.9</v>
      </c>
      <c r="F2241" s="14" t="s">
        <v>162</v>
      </c>
      <c r="G2241" t="s">
        <v>252</v>
      </c>
      <c r="H2241" t="s">
        <v>49</v>
      </c>
      <c r="I2241" s="2" t="str">
        <f>_xlfn.XLOOKUP(H2241,'Reference table'!$A$2:$A$87,'Reference table'!$B$2:$B$87)</f>
        <v>Grocery</v>
      </c>
      <c r="J2241" t="s">
        <v>24</v>
      </c>
    </row>
    <row r="2242" spans="1:10">
      <c r="A2242" s="8">
        <v>45045</v>
      </c>
      <c r="B2242" t="s">
        <v>1422</v>
      </c>
      <c r="C2242">
        <v>1</v>
      </c>
      <c r="D2242" s="3">
        <v>1.5</v>
      </c>
      <c r="E2242" s="3">
        <f t="shared" si="50"/>
        <v>1.5</v>
      </c>
      <c r="F2242" s="14" t="s">
        <v>162</v>
      </c>
      <c r="G2242" t="s">
        <v>252</v>
      </c>
      <c r="H2242" t="s">
        <v>978</v>
      </c>
      <c r="I2242" s="2" t="str">
        <f>_xlfn.XLOOKUP(H2242,'Reference table'!$A$2:$A$87,'Reference table'!$B$2:$B$87)</f>
        <v>Grocery</v>
      </c>
      <c r="J2242" t="s">
        <v>24</v>
      </c>
    </row>
    <row r="2243" spans="1:10">
      <c r="A2243" s="8">
        <v>45045</v>
      </c>
      <c r="B2243" t="s">
        <v>1163</v>
      </c>
      <c r="C2243">
        <v>1</v>
      </c>
      <c r="D2243" s="3">
        <v>2.35</v>
      </c>
      <c r="E2243" s="3">
        <f t="shared" si="50"/>
        <v>2.35</v>
      </c>
      <c r="F2243" s="14" t="s">
        <v>162</v>
      </c>
      <c r="G2243" t="s">
        <v>252</v>
      </c>
      <c r="H2243" t="s">
        <v>509</v>
      </c>
      <c r="I2243" s="2" t="str">
        <f>_xlfn.XLOOKUP(H2243,'Reference table'!$A$2:$A$87,'Reference table'!$B$2:$B$87)</f>
        <v>Grocery</v>
      </c>
      <c r="J2243" t="s">
        <v>24</v>
      </c>
    </row>
    <row r="2244" spans="1:10">
      <c r="A2244" s="8">
        <v>45045</v>
      </c>
      <c r="B2244" t="s">
        <v>891</v>
      </c>
      <c r="C2244">
        <v>1</v>
      </c>
      <c r="D2244" s="3">
        <v>2.5</v>
      </c>
      <c r="E2244" s="3">
        <f t="shared" si="50"/>
        <v>2.5</v>
      </c>
      <c r="F2244" s="14" t="s">
        <v>162</v>
      </c>
      <c r="G2244" t="s">
        <v>252</v>
      </c>
      <c r="H2244" t="s">
        <v>49</v>
      </c>
      <c r="I2244" s="2" t="str">
        <f>_xlfn.XLOOKUP(H2244,'Reference table'!$A$2:$A$87,'Reference table'!$B$2:$B$87)</f>
        <v>Grocery</v>
      </c>
      <c r="J2244" t="s">
        <v>24</v>
      </c>
    </row>
    <row r="2245" spans="1:10">
      <c r="A2245" s="8">
        <v>45045</v>
      </c>
      <c r="B2245" t="s">
        <v>1423</v>
      </c>
      <c r="C2245">
        <v>1</v>
      </c>
      <c r="D2245" s="3">
        <v>3</v>
      </c>
      <c r="E2245" s="3">
        <f t="shared" si="50"/>
        <v>3</v>
      </c>
      <c r="F2245" s="14" t="s">
        <v>162</v>
      </c>
      <c r="G2245" t="s">
        <v>252</v>
      </c>
      <c r="H2245" t="s">
        <v>978</v>
      </c>
      <c r="I2245" s="2" t="str">
        <f>_xlfn.XLOOKUP(H2245,'Reference table'!$A$2:$A$87,'Reference table'!$B$2:$B$87)</f>
        <v>Grocery</v>
      </c>
      <c r="J2245" t="s">
        <v>24</v>
      </c>
    </row>
    <row r="2246" spans="1:10">
      <c r="A2246" s="8">
        <v>45045</v>
      </c>
      <c r="B2246" t="s">
        <v>267</v>
      </c>
      <c r="C2246">
        <v>2</v>
      </c>
      <c r="D2246" s="3">
        <v>1.4</v>
      </c>
      <c r="E2246" s="3">
        <f t="shared" si="50"/>
        <v>2.8</v>
      </c>
      <c r="F2246" s="14" t="s">
        <v>162</v>
      </c>
      <c r="G2246" t="s">
        <v>252</v>
      </c>
      <c r="H2246" t="s">
        <v>509</v>
      </c>
      <c r="I2246" s="2" t="str">
        <f>_xlfn.XLOOKUP(H2246,'Reference table'!$A$2:$A$87,'Reference table'!$B$2:$B$87)</f>
        <v>Grocery</v>
      </c>
      <c r="J2246" t="s">
        <v>24</v>
      </c>
    </row>
    <row r="2247" spans="1:10">
      <c r="A2247" s="8">
        <v>45045</v>
      </c>
      <c r="B2247" t="s">
        <v>1424</v>
      </c>
      <c r="C2247">
        <v>1</v>
      </c>
      <c r="D2247" s="3">
        <v>2</v>
      </c>
      <c r="E2247" s="3">
        <f t="shared" si="50"/>
        <v>2</v>
      </c>
      <c r="F2247" s="14" t="s">
        <v>162</v>
      </c>
      <c r="G2247" t="s">
        <v>252</v>
      </c>
      <c r="H2247" t="s">
        <v>115</v>
      </c>
      <c r="I2247" s="2" t="str">
        <f>_xlfn.XLOOKUP(H2247,'Reference table'!$A$2:$A$87,'Reference table'!$B$2:$B$87)</f>
        <v>Grocery</v>
      </c>
      <c r="J2247" t="s">
        <v>24</v>
      </c>
    </row>
    <row r="2248" spans="1:10">
      <c r="A2248" s="8">
        <v>45045</v>
      </c>
      <c r="B2248" t="s">
        <v>1425</v>
      </c>
      <c r="C2248">
        <v>1</v>
      </c>
      <c r="D2248" s="3">
        <v>2.6</v>
      </c>
      <c r="E2248" s="3">
        <f t="shared" si="50"/>
        <v>2.6</v>
      </c>
      <c r="F2248" s="14" t="s">
        <v>162</v>
      </c>
      <c r="G2248" t="s">
        <v>252</v>
      </c>
      <c r="H2248" t="s">
        <v>141</v>
      </c>
      <c r="I2248" s="2" t="str">
        <f>_xlfn.XLOOKUP(H2248,'Reference table'!$A$2:$A$87,'Reference table'!$B$2:$B$87)</f>
        <v>Grocery</v>
      </c>
      <c r="J2248" t="s">
        <v>24</v>
      </c>
    </row>
    <row r="2249" spans="1:10">
      <c r="A2249" s="8">
        <v>45045</v>
      </c>
      <c r="B2249" t="s">
        <v>1426</v>
      </c>
      <c r="C2249">
        <v>1</v>
      </c>
      <c r="D2249" s="3">
        <v>3.29</v>
      </c>
      <c r="E2249" s="3">
        <f t="shared" si="50"/>
        <v>3.29</v>
      </c>
      <c r="F2249" s="14" t="s">
        <v>162</v>
      </c>
      <c r="G2249" t="s">
        <v>252</v>
      </c>
      <c r="H2249" t="s">
        <v>141</v>
      </c>
      <c r="I2249" s="2" t="str">
        <f>_xlfn.XLOOKUP(H2249,'Reference table'!$A$2:$A$87,'Reference table'!$B$2:$B$87)</f>
        <v>Grocery</v>
      </c>
      <c r="J2249" t="s">
        <v>24</v>
      </c>
    </row>
    <row r="2250" spans="1:10">
      <c r="A2250" s="8">
        <v>45045</v>
      </c>
      <c r="B2250" t="s">
        <v>1427</v>
      </c>
      <c r="C2250">
        <v>1</v>
      </c>
      <c r="D2250" s="3">
        <v>2.5</v>
      </c>
      <c r="E2250" s="3">
        <f t="shared" si="50"/>
        <v>2.5</v>
      </c>
      <c r="F2250" s="14" t="s">
        <v>162</v>
      </c>
      <c r="G2250" t="s">
        <v>252</v>
      </c>
      <c r="H2250" t="s">
        <v>509</v>
      </c>
      <c r="I2250" s="2" t="str">
        <f>_xlfn.XLOOKUP(H2250,'Reference table'!$A$2:$A$87,'Reference table'!$B$2:$B$87)</f>
        <v>Grocery</v>
      </c>
      <c r="J2250" t="s">
        <v>24</v>
      </c>
    </row>
    <row r="2251" spans="1:10">
      <c r="A2251" s="8">
        <v>45045</v>
      </c>
      <c r="B2251" t="s">
        <v>445</v>
      </c>
      <c r="C2251">
        <v>1</v>
      </c>
      <c r="D2251" s="3">
        <v>2</v>
      </c>
      <c r="E2251" s="3">
        <f t="shared" si="50"/>
        <v>2</v>
      </c>
      <c r="F2251" s="14" t="s">
        <v>162</v>
      </c>
      <c r="G2251" t="s">
        <v>147</v>
      </c>
      <c r="H2251" t="s">
        <v>45</v>
      </c>
      <c r="I2251" s="2" t="str">
        <f>_xlfn.XLOOKUP(H2251,'Reference table'!$A$2:$A$87,'Reference table'!$B$2:$B$87)</f>
        <v>Grocery</v>
      </c>
      <c r="J2251" t="s">
        <v>24</v>
      </c>
    </row>
    <row r="2252" spans="1:10">
      <c r="A2252" s="8">
        <v>45045</v>
      </c>
      <c r="B2252" t="s">
        <v>1140</v>
      </c>
      <c r="C2252">
        <v>1</v>
      </c>
      <c r="D2252" s="3">
        <v>1.25</v>
      </c>
      <c r="E2252" s="3">
        <f t="shared" si="50"/>
        <v>1.25</v>
      </c>
      <c r="F2252" s="14" t="s">
        <v>162</v>
      </c>
      <c r="G2252" t="s">
        <v>147</v>
      </c>
      <c r="H2252" t="s">
        <v>51</v>
      </c>
      <c r="I2252" s="2" t="str">
        <f>_xlfn.XLOOKUP(H2252,'Reference table'!$A$2:$A$87,'Reference table'!$B$2:$B$87)</f>
        <v>Grocery</v>
      </c>
      <c r="J2252" t="s">
        <v>24</v>
      </c>
    </row>
    <row r="2253" spans="1:10">
      <c r="A2253" s="8">
        <v>45045</v>
      </c>
      <c r="B2253" t="s">
        <v>414</v>
      </c>
      <c r="C2253">
        <v>1</v>
      </c>
      <c r="D2253" s="3">
        <v>2.25</v>
      </c>
      <c r="E2253" s="3">
        <f t="shared" si="50"/>
        <v>2.25</v>
      </c>
      <c r="F2253" s="14" t="s">
        <v>162</v>
      </c>
      <c r="G2253" t="s">
        <v>147</v>
      </c>
      <c r="H2253" t="s">
        <v>141</v>
      </c>
      <c r="I2253" s="2" t="str">
        <f>_xlfn.XLOOKUP(H2253,'Reference table'!$A$2:$A$87,'Reference table'!$B$2:$B$87)</f>
        <v>Grocery</v>
      </c>
      <c r="J2253" t="s">
        <v>24</v>
      </c>
    </row>
    <row r="2254" spans="1:10">
      <c r="A2254" s="8">
        <v>45045</v>
      </c>
      <c r="B2254" t="s">
        <v>767</v>
      </c>
      <c r="C2254">
        <v>1</v>
      </c>
      <c r="D2254" s="3">
        <v>1.85</v>
      </c>
      <c r="E2254" s="3">
        <f t="shared" si="50"/>
        <v>1.85</v>
      </c>
      <c r="F2254" s="14" t="s">
        <v>162</v>
      </c>
      <c r="G2254" t="s">
        <v>147</v>
      </c>
      <c r="H2254" t="s">
        <v>50</v>
      </c>
      <c r="I2254" s="2" t="str">
        <f>_xlfn.XLOOKUP(H2254,'Reference table'!$A$2:$A$87,'Reference table'!$B$2:$B$87)</f>
        <v>Grocery</v>
      </c>
      <c r="J2254" t="s">
        <v>24</v>
      </c>
    </row>
    <row r="2255" spans="1:10">
      <c r="A2255" s="8">
        <v>45045</v>
      </c>
      <c r="B2255" t="s">
        <v>175</v>
      </c>
      <c r="C2255">
        <v>1</v>
      </c>
      <c r="D2255" s="3">
        <v>4</v>
      </c>
      <c r="E2255" s="3">
        <f t="shared" si="50"/>
        <v>4</v>
      </c>
      <c r="F2255" s="14" t="s">
        <v>162</v>
      </c>
      <c r="G2255" t="s">
        <v>147</v>
      </c>
      <c r="H2255" t="s">
        <v>466</v>
      </c>
      <c r="I2255" s="2" t="str">
        <f>_xlfn.XLOOKUP(H2255,'Reference table'!$A$2:$A$87,'Reference table'!$B$2:$B$87)</f>
        <v>Household</v>
      </c>
      <c r="J2255" t="s">
        <v>24</v>
      </c>
    </row>
    <row r="2256" spans="1:10">
      <c r="A2256" s="8">
        <v>45045</v>
      </c>
      <c r="B2256" t="s">
        <v>764</v>
      </c>
      <c r="C2256">
        <v>1</v>
      </c>
      <c r="D2256" s="3">
        <v>0.35</v>
      </c>
      <c r="E2256" s="3">
        <f t="shared" si="50"/>
        <v>0.35</v>
      </c>
      <c r="F2256" s="14" t="s">
        <v>162</v>
      </c>
      <c r="G2256" t="s">
        <v>147</v>
      </c>
      <c r="H2256" t="s">
        <v>219</v>
      </c>
      <c r="I2256" s="2" t="str">
        <f>_xlfn.XLOOKUP(H2256,'Reference table'!$A$2:$A$87,'Reference table'!$B$2:$B$87)</f>
        <v>Grocery</v>
      </c>
      <c r="J2256" t="s">
        <v>24</v>
      </c>
    </row>
    <row r="2257" spans="1:10">
      <c r="A2257" s="8">
        <v>45045</v>
      </c>
      <c r="B2257" t="s">
        <v>381</v>
      </c>
      <c r="C2257">
        <v>1</v>
      </c>
      <c r="D2257" s="3">
        <v>0.79</v>
      </c>
      <c r="E2257" s="3">
        <f t="shared" si="50"/>
        <v>0.79</v>
      </c>
      <c r="F2257" s="14" t="s">
        <v>162</v>
      </c>
      <c r="G2257" t="s">
        <v>147</v>
      </c>
      <c r="H2257" t="s">
        <v>51</v>
      </c>
      <c r="I2257" s="2" t="str">
        <f>_xlfn.XLOOKUP(H2257,'Reference table'!$A$2:$A$87,'Reference table'!$B$2:$B$87)</f>
        <v>Grocery</v>
      </c>
      <c r="J2257" t="s">
        <v>24</v>
      </c>
    </row>
    <row r="2258" spans="1:10">
      <c r="A2258" s="8">
        <v>45045</v>
      </c>
      <c r="B2258" t="s">
        <v>1428</v>
      </c>
      <c r="C2258">
        <v>1</v>
      </c>
      <c r="D2258" s="3">
        <v>2.2000000000000002</v>
      </c>
      <c r="E2258" s="3">
        <f t="shared" si="50"/>
        <v>2.2000000000000002</v>
      </c>
      <c r="F2258" s="14" t="s">
        <v>162</v>
      </c>
      <c r="G2258" t="s">
        <v>147</v>
      </c>
      <c r="H2258" t="s">
        <v>51</v>
      </c>
      <c r="I2258" s="2" t="str">
        <f>_xlfn.XLOOKUP(H2258,'Reference table'!$A$2:$A$87,'Reference table'!$B$2:$B$87)</f>
        <v>Grocery</v>
      </c>
      <c r="J2258" t="s">
        <v>24</v>
      </c>
    </row>
    <row r="2259" spans="1:10">
      <c r="A2259" s="8">
        <v>45045</v>
      </c>
      <c r="B2259" t="s">
        <v>1429</v>
      </c>
      <c r="C2259">
        <v>1</v>
      </c>
      <c r="D2259" s="3">
        <v>3</v>
      </c>
      <c r="E2259" s="3">
        <f t="shared" si="50"/>
        <v>3</v>
      </c>
      <c r="F2259" s="14" t="s">
        <v>162</v>
      </c>
      <c r="G2259" t="s">
        <v>147</v>
      </c>
      <c r="H2259" t="s">
        <v>226</v>
      </c>
      <c r="I2259" s="2" t="str">
        <f>_xlfn.XLOOKUP(H2259,'Reference table'!$A$2:$A$87,'Reference table'!$B$2:$B$87)</f>
        <v>Household</v>
      </c>
      <c r="J2259" t="s">
        <v>24</v>
      </c>
    </row>
    <row r="2260" spans="1:10">
      <c r="A2260" s="8">
        <v>45045</v>
      </c>
      <c r="B2260" t="s">
        <v>1430</v>
      </c>
      <c r="C2260">
        <v>1</v>
      </c>
      <c r="D2260" s="3">
        <v>1.75</v>
      </c>
      <c r="E2260" s="3">
        <f t="shared" ref="E2260:E2266" si="51">C2260*D2260</f>
        <v>1.75</v>
      </c>
      <c r="F2260" s="14" t="s">
        <v>162</v>
      </c>
      <c r="G2260" t="s">
        <v>39</v>
      </c>
      <c r="H2260" t="s">
        <v>978</v>
      </c>
      <c r="I2260" s="2" t="str">
        <f>_xlfn.XLOOKUP(H2260,'Reference table'!$A$2:$A$87,'Reference table'!$B$2:$B$87)</f>
        <v>Grocery</v>
      </c>
      <c r="J2260" t="s">
        <v>25</v>
      </c>
    </row>
    <row r="2261" spans="1:10">
      <c r="A2261" s="8">
        <v>45045</v>
      </c>
      <c r="B2261" t="s">
        <v>1431</v>
      </c>
      <c r="C2261">
        <v>1</v>
      </c>
      <c r="D2261" s="3">
        <v>2.35</v>
      </c>
      <c r="E2261" s="3">
        <f t="shared" si="51"/>
        <v>2.35</v>
      </c>
      <c r="F2261" s="14" t="s">
        <v>162</v>
      </c>
      <c r="G2261" t="s">
        <v>39</v>
      </c>
      <c r="H2261" t="s">
        <v>115</v>
      </c>
      <c r="I2261" s="2" t="str">
        <f>_xlfn.XLOOKUP(H2261,'Reference table'!$A$2:$A$87,'Reference table'!$B$2:$B$87)</f>
        <v>Grocery</v>
      </c>
      <c r="J2261" t="s">
        <v>25</v>
      </c>
    </row>
    <row r="2262" spans="1:10">
      <c r="A2262" s="8">
        <v>45045</v>
      </c>
      <c r="B2262" t="s">
        <v>1432</v>
      </c>
      <c r="C2262">
        <v>1</v>
      </c>
      <c r="D2262" s="3">
        <v>2.25</v>
      </c>
      <c r="E2262" s="3">
        <f t="shared" si="51"/>
        <v>2.25</v>
      </c>
      <c r="F2262" s="14" t="s">
        <v>162</v>
      </c>
      <c r="G2262" t="s">
        <v>39</v>
      </c>
      <c r="H2262" t="s">
        <v>978</v>
      </c>
      <c r="I2262" s="2" t="str">
        <f>_xlfn.XLOOKUP(H2262,'Reference table'!$A$2:$A$87,'Reference table'!$B$2:$B$87)</f>
        <v>Grocery</v>
      </c>
      <c r="J2262" t="s">
        <v>25</v>
      </c>
    </row>
    <row r="2263" spans="1:10">
      <c r="A2263" s="8">
        <v>45045</v>
      </c>
      <c r="B2263" t="s">
        <v>1433</v>
      </c>
      <c r="C2263">
        <v>2</v>
      </c>
      <c r="D2263" s="3">
        <v>0.495</v>
      </c>
      <c r="E2263" s="3">
        <f t="shared" si="51"/>
        <v>0.99</v>
      </c>
      <c r="F2263" s="14" t="s">
        <v>162</v>
      </c>
      <c r="G2263" t="s">
        <v>39</v>
      </c>
      <c r="H2263" t="s">
        <v>50</v>
      </c>
      <c r="I2263" s="2" t="str">
        <f>_xlfn.XLOOKUP(H2263,'Reference table'!$A$2:$A$87,'Reference table'!$B$2:$B$87)</f>
        <v>Grocery</v>
      </c>
      <c r="J2263" t="s">
        <v>25</v>
      </c>
    </row>
    <row r="2264" spans="1:10">
      <c r="A2264" s="8">
        <v>45046</v>
      </c>
      <c r="B2264" t="s">
        <v>67</v>
      </c>
      <c r="C2264">
        <v>1</v>
      </c>
      <c r="D2264" s="3">
        <v>4.2</v>
      </c>
      <c r="E2264" s="3">
        <f t="shared" si="51"/>
        <v>4.2</v>
      </c>
      <c r="F2264" s="14" t="s">
        <v>285</v>
      </c>
      <c r="G2264" t="s">
        <v>522</v>
      </c>
      <c r="H2264" t="s">
        <v>67</v>
      </c>
      <c r="I2264" s="2" t="str">
        <f>_xlfn.XLOOKUP(H2264,'Reference table'!$A$2:$A$87,'Reference table'!$B$2:$B$87)</f>
        <v>Transportation</v>
      </c>
      <c r="J2264" t="s">
        <v>24</v>
      </c>
    </row>
    <row r="2265" spans="1:10">
      <c r="A2265" s="8">
        <v>45046</v>
      </c>
      <c r="B2265" t="s">
        <v>23</v>
      </c>
      <c r="C2265">
        <v>2</v>
      </c>
      <c r="D2265" s="3">
        <v>1.75</v>
      </c>
      <c r="E2265" s="3">
        <f t="shared" si="51"/>
        <v>3.5</v>
      </c>
      <c r="F2265" s="14" t="s">
        <v>285</v>
      </c>
      <c r="G2265" t="s">
        <v>522</v>
      </c>
      <c r="H2265" t="s">
        <v>23</v>
      </c>
      <c r="I2265" s="2" t="str">
        <f>_xlfn.XLOOKUP(H2265,'Reference table'!$A$2:$A$87,'Reference table'!$B$2:$B$87)</f>
        <v>Transportation</v>
      </c>
      <c r="J2265" t="s">
        <v>24</v>
      </c>
    </row>
    <row r="2266" spans="1:10">
      <c r="A2266" s="8">
        <v>45046</v>
      </c>
      <c r="B2266" t="s">
        <v>1062</v>
      </c>
      <c r="C2266">
        <v>1</v>
      </c>
      <c r="D2266" s="3">
        <v>1.25</v>
      </c>
      <c r="E2266" s="3">
        <f t="shared" si="51"/>
        <v>1.25</v>
      </c>
      <c r="F2266" s="14" t="s">
        <v>285</v>
      </c>
      <c r="G2266" t="s">
        <v>522</v>
      </c>
      <c r="H2266" t="s">
        <v>1062</v>
      </c>
      <c r="I2266" s="2" t="str">
        <f>_xlfn.XLOOKUP(H2266,'Reference table'!$A$2:$A$87,'Reference table'!$B$2:$B$87)</f>
        <v>Transportation</v>
      </c>
      <c r="J2266" t="s">
        <v>24</v>
      </c>
    </row>
    <row r="2267" spans="1:10">
      <c r="A2267" s="8">
        <v>45046</v>
      </c>
      <c r="B2267" t="s">
        <v>67</v>
      </c>
      <c r="C2267">
        <v>1</v>
      </c>
      <c r="D2267" s="3">
        <v>4.2</v>
      </c>
      <c r="E2267" s="3">
        <f t="shared" ref="E2267:E2275" si="52">C2267*D2267</f>
        <v>4.2</v>
      </c>
      <c r="F2267" s="14" t="s">
        <v>285</v>
      </c>
      <c r="G2267" t="s">
        <v>522</v>
      </c>
      <c r="H2267" t="s">
        <v>67</v>
      </c>
      <c r="I2267" s="2" t="str">
        <f>_xlfn.XLOOKUP(H2267,'Reference table'!$A$2:$A$87,'Reference table'!$B$2:$B$87)</f>
        <v>Transportation</v>
      </c>
      <c r="J2267" t="s">
        <v>25</v>
      </c>
    </row>
    <row r="2268" spans="1:10">
      <c r="A2268" s="8">
        <v>45046</v>
      </c>
      <c r="B2268" t="s">
        <v>23</v>
      </c>
      <c r="C2268">
        <v>2</v>
      </c>
      <c r="D2268" s="3">
        <v>1.75</v>
      </c>
      <c r="E2268" s="3">
        <f t="shared" si="52"/>
        <v>3.5</v>
      </c>
      <c r="F2268" s="14" t="s">
        <v>285</v>
      </c>
      <c r="G2268" t="s">
        <v>522</v>
      </c>
      <c r="H2268" t="s">
        <v>23</v>
      </c>
      <c r="I2268" s="2" t="str">
        <f>_xlfn.XLOOKUP(H2268,'Reference table'!$A$2:$A$87,'Reference table'!$B$2:$B$87)</f>
        <v>Transportation</v>
      </c>
      <c r="J2268" t="s">
        <v>25</v>
      </c>
    </row>
    <row r="2269" spans="1:10">
      <c r="A2269" s="8">
        <v>45046</v>
      </c>
      <c r="B2269" t="s">
        <v>1062</v>
      </c>
      <c r="C2269">
        <v>1</v>
      </c>
      <c r="D2269" s="3">
        <v>1.25</v>
      </c>
      <c r="E2269" s="3">
        <f t="shared" si="52"/>
        <v>1.25</v>
      </c>
      <c r="F2269" s="14" t="s">
        <v>285</v>
      </c>
      <c r="G2269" t="s">
        <v>522</v>
      </c>
      <c r="H2269" t="s">
        <v>1062</v>
      </c>
      <c r="I2269" s="2" t="str">
        <f>_xlfn.XLOOKUP(H2269,'Reference table'!$A$2:$A$87,'Reference table'!$B$2:$B$87)</f>
        <v>Transportation</v>
      </c>
      <c r="J2269" t="s">
        <v>25</v>
      </c>
    </row>
    <row r="2270" spans="1:10">
      <c r="A2270" s="8">
        <v>45046</v>
      </c>
      <c r="B2270" t="s">
        <v>425</v>
      </c>
      <c r="C2270">
        <v>1</v>
      </c>
      <c r="D2270" s="3">
        <v>8.98</v>
      </c>
      <c r="E2270" s="3">
        <f t="shared" si="52"/>
        <v>8.98</v>
      </c>
      <c r="F2270" s="14" t="s">
        <v>162</v>
      </c>
      <c r="G2270" t="s">
        <v>112</v>
      </c>
      <c r="H2270" t="s">
        <v>113</v>
      </c>
      <c r="I2270" s="2" t="str">
        <f>_xlfn.XLOOKUP(H2270,'Reference table'!$A$2:$A$87,'Reference table'!$B$2:$B$87)</f>
        <v>Dinning</v>
      </c>
      <c r="J2270" t="s">
        <v>24</v>
      </c>
    </row>
    <row r="2271" spans="1:10">
      <c r="A2271" s="8">
        <v>45046</v>
      </c>
      <c r="B2271" t="s">
        <v>26</v>
      </c>
      <c r="C2271">
        <v>1</v>
      </c>
      <c r="D2271" s="3">
        <v>4.2</v>
      </c>
      <c r="E2271" s="3">
        <f t="shared" si="52"/>
        <v>4.2</v>
      </c>
      <c r="F2271" s="14" t="s">
        <v>162</v>
      </c>
      <c r="G2271" t="s">
        <v>1475</v>
      </c>
      <c r="H2271" t="s">
        <v>273</v>
      </c>
      <c r="I2271" s="2" t="str">
        <f>_xlfn.XLOOKUP(H2271,'Reference table'!$A$2:$A$87,'Reference table'!$B$2:$B$87)</f>
        <v>Dinning</v>
      </c>
      <c r="J2271" t="s">
        <v>25</v>
      </c>
    </row>
    <row r="2272" spans="1:10">
      <c r="A2272" s="8">
        <v>45046</v>
      </c>
      <c r="B2272" t="s">
        <v>924</v>
      </c>
      <c r="C2272">
        <v>1</v>
      </c>
      <c r="D2272" s="3">
        <v>3.5</v>
      </c>
      <c r="E2272" s="3">
        <f t="shared" si="52"/>
        <v>3.5</v>
      </c>
      <c r="F2272" s="14" t="s">
        <v>162</v>
      </c>
      <c r="G2272" t="s">
        <v>1288</v>
      </c>
      <c r="H2272" t="s">
        <v>936</v>
      </c>
      <c r="I2272" s="2" t="str">
        <f>_xlfn.XLOOKUP(H2272,'Reference table'!$A$2:$A$87,'Reference table'!$B$2:$B$87)</f>
        <v>Dinning</v>
      </c>
      <c r="J2272" t="s">
        <v>25</v>
      </c>
    </row>
    <row r="2273" spans="1:10">
      <c r="A2273" s="8">
        <v>45047</v>
      </c>
      <c r="B2273" t="s">
        <v>951</v>
      </c>
      <c r="C2273">
        <v>1</v>
      </c>
      <c r="D2273" s="3">
        <v>9.8000000000000007</v>
      </c>
      <c r="E2273" s="3">
        <f t="shared" si="52"/>
        <v>9.8000000000000007</v>
      </c>
      <c r="F2273" s="2" t="s">
        <v>162</v>
      </c>
      <c r="G2273" t="s">
        <v>951</v>
      </c>
      <c r="H2273" t="s">
        <v>1280</v>
      </c>
      <c r="I2273" s="2" t="str">
        <f>_xlfn.XLOOKUP(H2273,'Reference table'!$A$2:$A$87,'Reference table'!$B$2:$B$87)</f>
        <v>Subscription</v>
      </c>
      <c r="J2273" t="s">
        <v>25</v>
      </c>
    </row>
    <row r="2274" spans="1:10">
      <c r="A2274" s="8">
        <v>45047</v>
      </c>
      <c r="B2274" t="s">
        <v>23</v>
      </c>
      <c r="C2274">
        <v>2</v>
      </c>
      <c r="D2274" s="3">
        <v>1.75</v>
      </c>
      <c r="E2274" s="3">
        <f t="shared" si="52"/>
        <v>3.5</v>
      </c>
      <c r="F2274" s="14" t="s">
        <v>285</v>
      </c>
      <c r="G2274" t="s">
        <v>522</v>
      </c>
      <c r="H2274" t="s">
        <v>23</v>
      </c>
      <c r="I2274" s="2" t="str">
        <f>_xlfn.XLOOKUP(H2274,'Reference table'!$A$2:$A$87,'Reference table'!$B$2:$B$87)</f>
        <v>Transportation</v>
      </c>
      <c r="J2274" t="s">
        <v>24</v>
      </c>
    </row>
    <row r="2275" spans="1:10">
      <c r="A2275" s="8">
        <v>45047</v>
      </c>
      <c r="B2275" t="s">
        <v>67</v>
      </c>
      <c r="C2275">
        <v>2</v>
      </c>
      <c r="D2275" s="3">
        <v>1.25</v>
      </c>
      <c r="E2275" s="3">
        <f t="shared" si="52"/>
        <v>2.5</v>
      </c>
      <c r="F2275" s="14" t="s">
        <v>285</v>
      </c>
      <c r="G2275" t="s">
        <v>522</v>
      </c>
      <c r="H2275" t="s">
        <v>67</v>
      </c>
      <c r="I2275" s="2" t="str">
        <f>_xlfn.XLOOKUP(H2275,'Reference table'!$A$2:$A$87,'Reference table'!$B$2:$B$87)</f>
        <v>Transportation</v>
      </c>
      <c r="J2275" t="s">
        <v>24</v>
      </c>
    </row>
    <row r="2276" spans="1:10">
      <c r="A2276" s="8">
        <v>45047</v>
      </c>
      <c r="B2276" t="s">
        <v>23</v>
      </c>
      <c r="C2276">
        <v>2</v>
      </c>
      <c r="D2276" s="3">
        <v>1.75</v>
      </c>
      <c r="E2276" s="3">
        <f t="shared" ref="E2276:E2343" si="53">C2276*D2276</f>
        <v>3.5</v>
      </c>
      <c r="F2276" s="14" t="s">
        <v>285</v>
      </c>
      <c r="G2276" t="s">
        <v>522</v>
      </c>
      <c r="H2276" t="s">
        <v>23</v>
      </c>
      <c r="I2276" s="2" t="str">
        <f>_xlfn.XLOOKUP(H2276,'Reference table'!$A$2:$A$87,'Reference table'!$B$2:$B$87)</f>
        <v>Transportation</v>
      </c>
      <c r="J2276" t="s">
        <v>25</v>
      </c>
    </row>
    <row r="2277" spans="1:10">
      <c r="A2277" s="8">
        <v>45047</v>
      </c>
      <c r="B2277" t="s">
        <v>67</v>
      </c>
      <c r="C2277">
        <v>2</v>
      </c>
      <c r="D2277" s="3">
        <v>1.25</v>
      </c>
      <c r="E2277" s="3">
        <f t="shared" si="53"/>
        <v>2.5</v>
      </c>
      <c r="F2277" s="14" t="s">
        <v>285</v>
      </c>
      <c r="G2277" t="s">
        <v>522</v>
      </c>
      <c r="H2277" t="s">
        <v>67</v>
      </c>
      <c r="I2277" s="2" t="str">
        <f>_xlfn.XLOOKUP(H2277,'Reference table'!$A$2:$A$87,'Reference table'!$B$2:$B$87)</f>
        <v>Transportation</v>
      </c>
      <c r="J2277" t="s">
        <v>25</v>
      </c>
    </row>
    <row r="2278" spans="1:10">
      <c r="A2278" s="8">
        <v>45047</v>
      </c>
      <c r="B2278" t="s">
        <v>1434</v>
      </c>
      <c r="C2278">
        <v>1</v>
      </c>
      <c r="D2278" s="3">
        <v>1.99</v>
      </c>
      <c r="E2278" s="3">
        <f t="shared" si="53"/>
        <v>1.99</v>
      </c>
      <c r="F2278" s="14" t="s">
        <v>162</v>
      </c>
      <c r="G2278" t="s">
        <v>321</v>
      </c>
      <c r="H2278" t="s">
        <v>216</v>
      </c>
      <c r="I2278" s="2" t="str">
        <f>_xlfn.XLOOKUP(H2278,'Reference table'!$A$2:$A$87,'Reference table'!$B$2:$B$87)</f>
        <v>Grocery</v>
      </c>
      <c r="J2278" t="s">
        <v>24</v>
      </c>
    </row>
    <row r="2279" spans="1:10">
      <c r="A2279" s="8">
        <v>45047</v>
      </c>
      <c r="B2279" t="s">
        <v>1435</v>
      </c>
      <c r="C2279">
        <v>1</v>
      </c>
      <c r="D2279" s="3">
        <v>1.89</v>
      </c>
      <c r="E2279" s="3">
        <f t="shared" si="53"/>
        <v>1.89</v>
      </c>
      <c r="F2279" s="14" t="s">
        <v>162</v>
      </c>
      <c r="G2279" t="s">
        <v>321</v>
      </c>
      <c r="H2279" t="s">
        <v>53</v>
      </c>
      <c r="I2279" s="2" t="str">
        <f>_xlfn.XLOOKUP(H2279,'Reference table'!$A$2:$A$87,'Reference table'!$B$2:$B$87)</f>
        <v>Grocery</v>
      </c>
      <c r="J2279" t="s">
        <v>24</v>
      </c>
    </row>
    <row r="2280" spans="1:10">
      <c r="A2280" s="8">
        <v>45047</v>
      </c>
      <c r="B2280" t="s">
        <v>337</v>
      </c>
      <c r="C2280">
        <v>1</v>
      </c>
      <c r="D2280" s="3">
        <v>1.39</v>
      </c>
      <c r="E2280" s="3">
        <f t="shared" si="53"/>
        <v>1.39</v>
      </c>
      <c r="F2280" s="14" t="s">
        <v>162</v>
      </c>
      <c r="G2280" t="s">
        <v>321</v>
      </c>
      <c r="H2280" t="s">
        <v>50</v>
      </c>
      <c r="I2280" s="2" t="str">
        <f>_xlfn.XLOOKUP(H2280,'Reference table'!$A$2:$A$87,'Reference table'!$B$2:$B$87)</f>
        <v>Grocery</v>
      </c>
      <c r="J2280" t="s">
        <v>24</v>
      </c>
    </row>
    <row r="2281" spans="1:10">
      <c r="A2281" s="8">
        <v>45047</v>
      </c>
      <c r="B2281" t="s">
        <v>1436</v>
      </c>
      <c r="C2281">
        <v>1</v>
      </c>
      <c r="D2281" s="3">
        <v>0.85</v>
      </c>
      <c r="E2281" s="3">
        <f t="shared" si="53"/>
        <v>0.85</v>
      </c>
      <c r="F2281" s="14" t="s">
        <v>162</v>
      </c>
      <c r="G2281" t="s">
        <v>321</v>
      </c>
      <c r="H2281" t="s">
        <v>50</v>
      </c>
      <c r="I2281" s="2" t="str">
        <f>_xlfn.XLOOKUP(H2281,'Reference table'!$A$2:$A$87,'Reference table'!$B$2:$B$87)</f>
        <v>Grocery</v>
      </c>
      <c r="J2281" t="s">
        <v>24</v>
      </c>
    </row>
    <row r="2282" spans="1:10">
      <c r="A2282" s="8">
        <v>45047</v>
      </c>
      <c r="B2282" t="s">
        <v>329</v>
      </c>
      <c r="C2282">
        <v>1</v>
      </c>
      <c r="D2282" s="3">
        <v>1.79</v>
      </c>
      <c r="E2282" s="3">
        <f t="shared" si="53"/>
        <v>1.79</v>
      </c>
      <c r="F2282" s="14" t="s">
        <v>162</v>
      </c>
      <c r="G2282" t="s">
        <v>321</v>
      </c>
      <c r="H2282" t="s">
        <v>45</v>
      </c>
      <c r="I2282" s="2" t="str">
        <f>_xlfn.XLOOKUP(H2282,'Reference table'!$A$2:$A$87,'Reference table'!$B$2:$B$87)</f>
        <v>Grocery</v>
      </c>
      <c r="J2282" t="s">
        <v>24</v>
      </c>
    </row>
    <row r="2283" spans="1:10">
      <c r="A2283" s="8">
        <v>45047</v>
      </c>
      <c r="B2283" t="s">
        <v>390</v>
      </c>
      <c r="C2283">
        <v>2</v>
      </c>
      <c r="D2283" s="3">
        <v>12</v>
      </c>
      <c r="E2283" s="3">
        <f t="shared" si="53"/>
        <v>24</v>
      </c>
      <c r="F2283" s="14" t="s">
        <v>391</v>
      </c>
      <c r="G2283" t="s">
        <v>38</v>
      </c>
      <c r="H2283" t="s">
        <v>532</v>
      </c>
      <c r="I2283" s="2" t="str">
        <f>_xlfn.XLOOKUP(H2283,'Reference table'!$A$2:$A$87,'Reference table'!$B$2:$B$87)</f>
        <v>Others</v>
      </c>
      <c r="J2283" t="s">
        <v>25</v>
      </c>
    </row>
    <row r="2284" spans="1:10">
      <c r="A2284" s="8">
        <v>45047</v>
      </c>
      <c r="B2284" t="s">
        <v>1474</v>
      </c>
      <c r="C2284">
        <v>1</v>
      </c>
      <c r="D2284" s="3">
        <v>-15.2</v>
      </c>
      <c r="E2284" s="3">
        <f t="shared" si="53"/>
        <v>-15.2</v>
      </c>
      <c r="F2284" s="14" t="s">
        <v>391</v>
      </c>
      <c r="G2284" t="s">
        <v>38</v>
      </c>
      <c r="H2284" t="s">
        <v>532</v>
      </c>
      <c r="I2284" s="2" t="str">
        <f>_xlfn.XLOOKUP(H2284,'Reference table'!$A$2:$A$87,'Reference table'!$B$2:$B$87)</f>
        <v>Others</v>
      </c>
      <c r="J2284" t="s">
        <v>25</v>
      </c>
    </row>
    <row r="2285" spans="1:10">
      <c r="A2285" s="8">
        <v>45048</v>
      </c>
      <c r="B2285" t="s">
        <v>988</v>
      </c>
      <c r="C2285">
        <v>1</v>
      </c>
      <c r="D2285" s="10">
        <f>Rent!$F$14</f>
        <v>616.66666666666663</v>
      </c>
      <c r="E2285" s="9">
        <f t="shared" si="53"/>
        <v>616.66666666666663</v>
      </c>
      <c r="F2285" s="2" t="s">
        <v>162</v>
      </c>
      <c r="G2285" t="s">
        <v>38</v>
      </c>
      <c r="H2285" t="s">
        <v>98</v>
      </c>
      <c r="I2285" s="2" t="str">
        <f>_xlfn.XLOOKUP(H2285,'Reference table'!$A$2:$A$87,'Reference table'!$B$2:$B$87)</f>
        <v>Rental</v>
      </c>
      <c r="J2285" t="s">
        <v>25</v>
      </c>
    </row>
    <row r="2286" spans="1:10">
      <c r="A2286" s="8">
        <v>45048</v>
      </c>
      <c r="B2286" t="s">
        <v>988</v>
      </c>
      <c r="C2286">
        <v>1</v>
      </c>
      <c r="D2286" s="10">
        <f>Rent!$F$15</f>
        <v>783.33333333333337</v>
      </c>
      <c r="E2286" s="9">
        <f t="shared" si="53"/>
        <v>783.33333333333337</v>
      </c>
      <c r="F2286" s="2" t="s">
        <v>162</v>
      </c>
      <c r="G2286" t="s">
        <v>38</v>
      </c>
      <c r="H2286" t="s">
        <v>98</v>
      </c>
      <c r="I2286" s="2" t="str">
        <f>_xlfn.XLOOKUP(H2286,'Reference table'!$A$2:$A$87,'Reference table'!$B$2:$B$87)</f>
        <v>Rental</v>
      </c>
      <c r="J2286" t="s">
        <v>24</v>
      </c>
    </row>
    <row r="2287" spans="1:10">
      <c r="A2287" s="8">
        <v>45048</v>
      </c>
      <c r="B2287" t="s">
        <v>67</v>
      </c>
      <c r="C2287">
        <v>1</v>
      </c>
      <c r="D2287" s="3">
        <v>2.8</v>
      </c>
      <c r="E2287" s="3">
        <f t="shared" si="53"/>
        <v>2.8</v>
      </c>
      <c r="F2287" s="14" t="s">
        <v>285</v>
      </c>
      <c r="G2287" t="s">
        <v>522</v>
      </c>
      <c r="H2287" t="s">
        <v>67</v>
      </c>
      <c r="I2287" s="2" t="str">
        <f>_xlfn.XLOOKUP(H2287,'Reference table'!$A$2:$A$87,'Reference table'!$B$2:$B$87)</f>
        <v>Transportation</v>
      </c>
      <c r="J2287" t="s">
        <v>24</v>
      </c>
    </row>
    <row r="2288" spans="1:10">
      <c r="A2288" s="8">
        <v>45048</v>
      </c>
      <c r="B2288" t="s">
        <v>23</v>
      </c>
      <c r="C2288">
        <v>2</v>
      </c>
      <c r="D2288" s="3">
        <v>1.7</v>
      </c>
      <c r="E2288" s="3">
        <f t="shared" si="53"/>
        <v>3.4</v>
      </c>
      <c r="F2288" s="14" t="s">
        <v>285</v>
      </c>
      <c r="G2288" t="s">
        <v>522</v>
      </c>
      <c r="H2288" t="s">
        <v>23</v>
      </c>
      <c r="I2288" s="2" t="str">
        <f>_xlfn.XLOOKUP(H2288,'Reference table'!$A$2:$A$87,'Reference table'!$B$2:$B$87)</f>
        <v>Transportation</v>
      </c>
      <c r="J2288" t="s">
        <v>24</v>
      </c>
    </row>
    <row r="2289" spans="1:10">
      <c r="A2289" s="8">
        <v>45048</v>
      </c>
      <c r="B2289" t="s">
        <v>1062</v>
      </c>
      <c r="C2289">
        <v>1</v>
      </c>
      <c r="D2289" s="3">
        <v>1.9</v>
      </c>
      <c r="E2289" s="3">
        <f t="shared" si="53"/>
        <v>1.9</v>
      </c>
      <c r="F2289" s="14" t="s">
        <v>285</v>
      </c>
      <c r="G2289" t="s">
        <v>522</v>
      </c>
      <c r="H2289" t="s">
        <v>1062</v>
      </c>
      <c r="I2289" s="2" t="str">
        <f>_xlfn.XLOOKUP(H2289,'Reference table'!$A$2:$A$87,'Reference table'!$B$2:$B$87)</f>
        <v>Transportation</v>
      </c>
      <c r="J2289" t="s">
        <v>24</v>
      </c>
    </row>
    <row r="2290" spans="1:10">
      <c r="A2290" s="8">
        <v>45048</v>
      </c>
      <c r="B2290" t="s">
        <v>1283</v>
      </c>
      <c r="C2290">
        <v>1</v>
      </c>
      <c r="D2290" s="3">
        <v>2.75</v>
      </c>
      <c r="E2290" s="3">
        <f t="shared" si="53"/>
        <v>2.75</v>
      </c>
      <c r="F2290" s="14" t="s">
        <v>162</v>
      </c>
      <c r="G2290" t="s">
        <v>844</v>
      </c>
      <c r="H2290" t="s">
        <v>790</v>
      </c>
      <c r="I2290" s="2" t="str">
        <f>_xlfn.XLOOKUP(H2290,'Reference table'!$A$2:$A$87,'Reference table'!$B$2:$B$87)</f>
        <v>Grocery</v>
      </c>
      <c r="J2290" t="s">
        <v>24</v>
      </c>
    </row>
    <row r="2291" spans="1:10">
      <c r="A2291" s="8">
        <v>45048</v>
      </c>
      <c r="B2291" t="s">
        <v>1437</v>
      </c>
      <c r="C2291">
        <v>1</v>
      </c>
      <c r="D2291" s="3">
        <v>2.75</v>
      </c>
      <c r="E2291" s="3">
        <f t="shared" si="53"/>
        <v>2.75</v>
      </c>
      <c r="F2291" s="14" t="s">
        <v>162</v>
      </c>
      <c r="G2291" t="s">
        <v>844</v>
      </c>
      <c r="H2291" t="s">
        <v>790</v>
      </c>
      <c r="I2291" s="2" t="str">
        <f>_xlfn.XLOOKUP(H2291,'Reference table'!$A$2:$A$87,'Reference table'!$B$2:$B$87)</f>
        <v>Grocery</v>
      </c>
      <c r="J2291" t="s">
        <v>24</v>
      </c>
    </row>
    <row r="2292" spans="1:10">
      <c r="A2292" s="8">
        <v>45048</v>
      </c>
      <c r="B2292" t="s">
        <v>1473</v>
      </c>
      <c r="C2292">
        <v>1</v>
      </c>
      <c r="D2292" s="3">
        <v>68</v>
      </c>
      <c r="E2292" s="3">
        <f t="shared" si="53"/>
        <v>68</v>
      </c>
      <c r="F2292" s="14" t="s">
        <v>162</v>
      </c>
      <c r="G2292" t="s">
        <v>504</v>
      </c>
      <c r="H2292" t="s">
        <v>521</v>
      </c>
      <c r="I2292" s="2" t="str">
        <f>_xlfn.XLOOKUP(H2292,'Reference table'!$A$2:$A$87,'Reference table'!$B$2:$B$87)</f>
        <v>Utility</v>
      </c>
      <c r="J2292" t="s">
        <v>25</v>
      </c>
    </row>
    <row r="2293" spans="1:10">
      <c r="A2293" s="8">
        <v>45049</v>
      </c>
      <c r="B2293" t="s">
        <v>67</v>
      </c>
      <c r="C2293">
        <v>2</v>
      </c>
      <c r="D2293" s="3">
        <v>5.0999999999999996</v>
      </c>
      <c r="E2293" s="3">
        <f t="shared" si="53"/>
        <v>10.199999999999999</v>
      </c>
      <c r="F2293" s="14" t="s">
        <v>285</v>
      </c>
      <c r="G2293" t="s">
        <v>522</v>
      </c>
      <c r="H2293" t="s">
        <v>67</v>
      </c>
      <c r="I2293" s="2" t="str">
        <f>_xlfn.XLOOKUP(H2293,'Reference table'!$A$2:$A$87,'Reference table'!$B$2:$B$87)</f>
        <v>Transportation</v>
      </c>
      <c r="J2293" t="s">
        <v>25</v>
      </c>
    </row>
    <row r="2294" spans="1:10">
      <c r="A2294" s="8">
        <v>45049</v>
      </c>
      <c r="B2294" t="s">
        <v>23</v>
      </c>
      <c r="C2294">
        <v>1</v>
      </c>
      <c r="D2294" s="3">
        <v>1.75</v>
      </c>
      <c r="E2294" s="3">
        <f t="shared" si="53"/>
        <v>1.75</v>
      </c>
      <c r="F2294" s="14" t="s">
        <v>285</v>
      </c>
      <c r="G2294" t="s">
        <v>522</v>
      </c>
      <c r="H2294" t="s">
        <v>23</v>
      </c>
      <c r="I2294" s="2" t="str">
        <f>_xlfn.XLOOKUP(H2294,'Reference table'!$A$2:$A$87,'Reference table'!$B$2:$B$87)</f>
        <v>Transportation</v>
      </c>
      <c r="J2294" t="s">
        <v>24</v>
      </c>
    </row>
    <row r="2295" spans="1:10">
      <c r="A2295" s="8">
        <v>45049</v>
      </c>
      <c r="B2295" t="s">
        <v>1062</v>
      </c>
      <c r="C2295">
        <v>1</v>
      </c>
      <c r="D2295" s="3">
        <v>1.9</v>
      </c>
      <c r="E2295" s="3">
        <f t="shared" si="53"/>
        <v>1.9</v>
      </c>
      <c r="F2295" s="14" t="s">
        <v>285</v>
      </c>
      <c r="G2295" t="s">
        <v>522</v>
      </c>
      <c r="H2295" t="s">
        <v>1062</v>
      </c>
      <c r="I2295" s="2" t="str">
        <f>_xlfn.XLOOKUP(H2295,'Reference table'!$A$2:$A$87,'Reference table'!$B$2:$B$87)</f>
        <v>Transportation</v>
      </c>
      <c r="J2295" t="s">
        <v>24</v>
      </c>
    </row>
    <row r="2296" spans="1:10">
      <c r="A2296" s="8">
        <v>45049</v>
      </c>
      <c r="B2296" t="s">
        <v>67</v>
      </c>
      <c r="C2296">
        <v>1</v>
      </c>
      <c r="D2296" s="3">
        <v>1.9</v>
      </c>
      <c r="E2296" s="3">
        <f t="shared" si="53"/>
        <v>1.9</v>
      </c>
      <c r="F2296" s="14" t="s">
        <v>285</v>
      </c>
      <c r="G2296" t="s">
        <v>522</v>
      </c>
      <c r="H2296" t="s">
        <v>67</v>
      </c>
      <c r="I2296" s="2" t="str">
        <f>_xlfn.XLOOKUP(H2296,'Reference table'!$A$2:$A$87,'Reference table'!$B$2:$B$87)</f>
        <v>Transportation</v>
      </c>
      <c r="J2296" t="s">
        <v>24</v>
      </c>
    </row>
    <row r="2297" spans="1:10">
      <c r="A2297" s="8">
        <v>45049</v>
      </c>
      <c r="B2297" t="s">
        <v>67</v>
      </c>
      <c r="C2297">
        <v>1</v>
      </c>
      <c r="D2297" s="3">
        <v>2.1</v>
      </c>
      <c r="E2297" s="3">
        <f t="shared" si="53"/>
        <v>2.1</v>
      </c>
      <c r="F2297" s="14" t="s">
        <v>285</v>
      </c>
      <c r="G2297" t="s">
        <v>522</v>
      </c>
      <c r="H2297" t="s">
        <v>67</v>
      </c>
      <c r="I2297" s="2" t="str">
        <f>_xlfn.XLOOKUP(H2297,'Reference table'!$A$2:$A$87,'Reference table'!$B$2:$B$87)</f>
        <v>Transportation</v>
      </c>
      <c r="J2297" t="s">
        <v>24</v>
      </c>
    </row>
    <row r="2298" spans="1:10">
      <c r="A2298" s="8">
        <v>45049</v>
      </c>
      <c r="B2298" t="s">
        <v>1438</v>
      </c>
      <c r="C2298">
        <v>1</v>
      </c>
      <c r="D2298" s="3">
        <v>1.49</v>
      </c>
      <c r="E2298" s="3">
        <f t="shared" si="53"/>
        <v>1.49</v>
      </c>
      <c r="F2298" s="14" t="s">
        <v>162</v>
      </c>
      <c r="G2298" t="s">
        <v>36</v>
      </c>
      <c r="H2298" t="s">
        <v>53</v>
      </c>
      <c r="I2298" s="2" t="str">
        <f>_xlfn.XLOOKUP(H2298,'Reference table'!$A$2:$A$87,'Reference table'!$B$2:$B$87)</f>
        <v>Grocery</v>
      </c>
      <c r="J2298" t="s">
        <v>25</v>
      </c>
    </row>
    <row r="2299" spans="1:10">
      <c r="A2299" s="8">
        <v>45049</v>
      </c>
      <c r="B2299" t="s">
        <v>1145</v>
      </c>
      <c r="C2299">
        <v>1</v>
      </c>
      <c r="D2299" s="3">
        <v>0.95</v>
      </c>
      <c r="E2299" s="3">
        <f t="shared" si="53"/>
        <v>0.95</v>
      </c>
      <c r="F2299" s="14" t="s">
        <v>162</v>
      </c>
      <c r="G2299" t="s">
        <v>36</v>
      </c>
      <c r="H2299" t="s">
        <v>45</v>
      </c>
      <c r="I2299" s="2" t="str">
        <f>_xlfn.XLOOKUP(H2299,'Reference table'!$A$2:$A$87,'Reference table'!$B$2:$B$87)</f>
        <v>Grocery</v>
      </c>
      <c r="J2299" t="s">
        <v>25</v>
      </c>
    </row>
    <row r="2300" spans="1:10">
      <c r="A2300" s="8">
        <v>45049</v>
      </c>
      <c r="B2300" t="s">
        <v>1031</v>
      </c>
      <c r="C2300">
        <v>1</v>
      </c>
      <c r="D2300" s="3">
        <v>0.95</v>
      </c>
      <c r="E2300" s="3">
        <f t="shared" si="53"/>
        <v>0.95</v>
      </c>
      <c r="F2300" s="14" t="s">
        <v>162</v>
      </c>
      <c r="G2300" t="s">
        <v>36</v>
      </c>
      <c r="H2300" t="s">
        <v>51</v>
      </c>
      <c r="I2300" s="2" t="str">
        <f>_xlfn.XLOOKUP(H2300,'Reference table'!$A$2:$A$87,'Reference table'!$B$2:$B$87)</f>
        <v>Grocery</v>
      </c>
      <c r="J2300" t="s">
        <v>25</v>
      </c>
    </row>
    <row r="2301" spans="1:10">
      <c r="A2301" s="8">
        <v>45049</v>
      </c>
      <c r="B2301" t="s">
        <v>841</v>
      </c>
      <c r="C2301">
        <v>1</v>
      </c>
      <c r="D2301" s="3">
        <v>2.85</v>
      </c>
      <c r="E2301" s="3">
        <f t="shared" si="53"/>
        <v>2.85</v>
      </c>
      <c r="F2301" s="14" t="s">
        <v>162</v>
      </c>
      <c r="G2301" t="s">
        <v>36</v>
      </c>
      <c r="H2301" t="s">
        <v>52</v>
      </c>
      <c r="I2301" s="2" t="str">
        <f>_xlfn.XLOOKUP(H2301,'Reference table'!$A$2:$A$87,'Reference table'!$B$2:$B$87)</f>
        <v>Grocery</v>
      </c>
      <c r="J2301" t="s">
        <v>25</v>
      </c>
    </row>
    <row r="2302" spans="1:10">
      <c r="A2302" s="8">
        <v>45049</v>
      </c>
      <c r="B2302" t="s">
        <v>1439</v>
      </c>
      <c r="C2302">
        <v>1</v>
      </c>
      <c r="D2302" s="3">
        <v>1.49</v>
      </c>
      <c r="E2302" s="3">
        <f t="shared" si="53"/>
        <v>1.49</v>
      </c>
      <c r="F2302" s="14" t="s">
        <v>162</v>
      </c>
      <c r="G2302" t="s">
        <v>36</v>
      </c>
      <c r="H2302" t="s">
        <v>53</v>
      </c>
      <c r="I2302" s="2" t="str">
        <f>_xlfn.XLOOKUP(H2302,'Reference table'!$A$2:$A$87,'Reference table'!$B$2:$B$87)</f>
        <v>Grocery</v>
      </c>
      <c r="J2302" t="s">
        <v>25</v>
      </c>
    </row>
    <row r="2303" spans="1:10">
      <c r="A2303" s="8">
        <v>45049</v>
      </c>
      <c r="B2303" t="s">
        <v>1140</v>
      </c>
      <c r="C2303">
        <v>1</v>
      </c>
      <c r="D2303" s="3">
        <v>1.19</v>
      </c>
      <c r="E2303" s="3">
        <f t="shared" si="53"/>
        <v>1.19</v>
      </c>
      <c r="F2303" s="14" t="s">
        <v>162</v>
      </c>
      <c r="G2303" t="s">
        <v>36</v>
      </c>
      <c r="H2303" t="s">
        <v>51</v>
      </c>
      <c r="I2303" s="2" t="str">
        <f>_xlfn.XLOOKUP(H2303,'Reference table'!$A$2:$A$87,'Reference table'!$B$2:$B$87)</f>
        <v>Grocery</v>
      </c>
      <c r="J2303" t="s">
        <v>25</v>
      </c>
    </row>
    <row r="2304" spans="1:10">
      <c r="A2304" s="8">
        <v>45049</v>
      </c>
      <c r="B2304" t="s">
        <v>1440</v>
      </c>
      <c r="C2304">
        <v>1</v>
      </c>
      <c r="D2304" s="3">
        <v>1.55</v>
      </c>
      <c r="E2304" s="3">
        <f t="shared" si="53"/>
        <v>1.55</v>
      </c>
      <c r="F2304" s="14" t="s">
        <v>162</v>
      </c>
      <c r="G2304" t="s">
        <v>36</v>
      </c>
      <c r="H2304" t="s">
        <v>525</v>
      </c>
      <c r="I2304" s="2" t="str">
        <f>_xlfn.XLOOKUP(H2304,'Reference table'!$A$2:$A$87,'Reference table'!$B$2:$B$87)</f>
        <v>Household</v>
      </c>
      <c r="J2304" t="s">
        <v>25</v>
      </c>
    </row>
    <row r="2305" spans="1:10">
      <c r="A2305" s="8">
        <v>45049</v>
      </c>
      <c r="B2305" t="s">
        <v>477</v>
      </c>
      <c r="C2305">
        <v>1</v>
      </c>
      <c r="D2305" s="3">
        <v>0.28000000000000003</v>
      </c>
      <c r="E2305" s="3">
        <f t="shared" si="53"/>
        <v>0.28000000000000003</v>
      </c>
      <c r="F2305" s="14" t="s">
        <v>162</v>
      </c>
      <c r="G2305" t="s">
        <v>36</v>
      </c>
      <c r="H2305" t="s">
        <v>509</v>
      </c>
      <c r="I2305" s="2" t="str">
        <f>_xlfn.XLOOKUP(H2305,'Reference table'!$A$2:$A$87,'Reference table'!$B$2:$B$87)</f>
        <v>Grocery</v>
      </c>
      <c r="J2305" t="s">
        <v>25</v>
      </c>
    </row>
    <row r="2306" spans="1:10">
      <c r="A2306" s="8">
        <v>45049</v>
      </c>
      <c r="B2306" t="s">
        <v>1382</v>
      </c>
      <c r="C2306">
        <v>1</v>
      </c>
      <c r="D2306" s="3">
        <v>0.55000000000000004</v>
      </c>
      <c r="E2306" s="3">
        <f t="shared" si="53"/>
        <v>0.55000000000000004</v>
      </c>
      <c r="F2306" s="14" t="s">
        <v>162</v>
      </c>
      <c r="G2306" t="s">
        <v>36</v>
      </c>
      <c r="H2306" t="s">
        <v>53</v>
      </c>
      <c r="I2306" s="2" t="str">
        <f>_xlfn.XLOOKUP(H2306,'Reference table'!$A$2:$A$87,'Reference table'!$B$2:$B$87)</f>
        <v>Grocery</v>
      </c>
      <c r="J2306" t="s">
        <v>25</v>
      </c>
    </row>
    <row r="2307" spans="1:10">
      <c r="A2307" s="8">
        <v>45049</v>
      </c>
      <c r="B2307" t="s">
        <v>1443</v>
      </c>
      <c r="C2307">
        <v>1</v>
      </c>
      <c r="D2307" s="3">
        <v>30.06</v>
      </c>
      <c r="E2307" s="3">
        <f t="shared" si="53"/>
        <v>30.06</v>
      </c>
      <c r="F2307" s="14" t="s">
        <v>162</v>
      </c>
      <c r="G2307" t="s">
        <v>62</v>
      </c>
      <c r="H2307" t="s">
        <v>516</v>
      </c>
      <c r="I2307" s="2" t="str">
        <f>_xlfn.XLOOKUP(H2307,'Reference table'!$A$2:$A$87,'Reference table'!$B$2:$B$87)</f>
        <v>Dinning</v>
      </c>
      <c r="J2307" t="s">
        <v>24</v>
      </c>
    </row>
    <row r="2308" spans="1:10">
      <c r="A2308" s="8">
        <v>45049</v>
      </c>
      <c r="B2308" t="s">
        <v>1472</v>
      </c>
      <c r="C2308">
        <v>1</v>
      </c>
      <c r="D2308" s="3">
        <v>3.3</v>
      </c>
      <c r="E2308" s="3">
        <f t="shared" si="53"/>
        <v>3.3</v>
      </c>
      <c r="F2308" s="14" t="s">
        <v>162</v>
      </c>
      <c r="G2308" t="s">
        <v>610</v>
      </c>
      <c r="H2308" t="s">
        <v>611</v>
      </c>
      <c r="I2308" s="2" t="str">
        <f>_xlfn.XLOOKUP(H2308,'Reference table'!$A$2:$A$87,'Reference table'!$B$2:$B$87)</f>
        <v>Others</v>
      </c>
      <c r="J2308" t="s">
        <v>25</v>
      </c>
    </row>
    <row r="2309" spans="1:10">
      <c r="A2309" s="8">
        <v>45050</v>
      </c>
      <c r="B2309" t="s">
        <v>67</v>
      </c>
      <c r="C2309">
        <v>2</v>
      </c>
      <c r="D2309" s="3">
        <v>5.0999999999999996</v>
      </c>
      <c r="E2309" s="3">
        <f t="shared" si="53"/>
        <v>10.199999999999999</v>
      </c>
      <c r="F2309" s="14" t="s">
        <v>285</v>
      </c>
      <c r="G2309" t="s">
        <v>522</v>
      </c>
      <c r="H2309" t="s">
        <v>67</v>
      </c>
      <c r="I2309" s="2" t="str">
        <f>_xlfn.XLOOKUP(H2309,'Reference table'!$A$2:$A$87,'Reference table'!$B$2:$B$87)</f>
        <v>Transportation</v>
      </c>
      <c r="J2309" t="s">
        <v>25</v>
      </c>
    </row>
    <row r="2310" spans="1:10">
      <c r="A2310" s="8">
        <v>45050</v>
      </c>
      <c r="B2310" t="s">
        <v>23</v>
      </c>
      <c r="C2310">
        <v>2</v>
      </c>
      <c r="D2310" s="3">
        <v>1.7</v>
      </c>
      <c r="E2310" s="3">
        <f t="shared" si="53"/>
        <v>3.4</v>
      </c>
      <c r="F2310" s="14" t="s">
        <v>285</v>
      </c>
      <c r="G2310" t="s">
        <v>522</v>
      </c>
      <c r="H2310" t="s">
        <v>23</v>
      </c>
      <c r="I2310" s="2" t="str">
        <f>_xlfn.XLOOKUP(H2310,'Reference table'!$A$2:$A$87,'Reference table'!$B$2:$B$87)</f>
        <v>Transportation</v>
      </c>
      <c r="J2310" t="s">
        <v>24</v>
      </c>
    </row>
    <row r="2311" spans="1:10">
      <c r="A2311" s="8">
        <v>45050</v>
      </c>
      <c r="B2311" t="s">
        <v>1062</v>
      </c>
      <c r="C2311">
        <v>2</v>
      </c>
      <c r="D2311" s="3">
        <v>1.9</v>
      </c>
      <c r="E2311" s="3">
        <f t="shared" si="53"/>
        <v>3.8</v>
      </c>
      <c r="F2311" s="14" t="s">
        <v>285</v>
      </c>
      <c r="G2311" t="s">
        <v>522</v>
      </c>
      <c r="H2311" t="s">
        <v>1062</v>
      </c>
      <c r="I2311" s="2" t="str">
        <f>_xlfn.XLOOKUP(H2311,'Reference table'!$A$2:$A$87,'Reference table'!$B$2:$B$87)</f>
        <v>Transportation</v>
      </c>
      <c r="J2311" t="s">
        <v>24</v>
      </c>
    </row>
    <row r="2312" spans="1:10">
      <c r="A2312" s="8">
        <v>45050</v>
      </c>
      <c r="B2312" t="s">
        <v>503</v>
      </c>
      <c r="C2312">
        <v>1</v>
      </c>
      <c r="D2312" s="3">
        <v>68.36</v>
      </c>
      <c r="E2312" s="3">
        <f t="shared" si="53"/>
        <v>68.36</v>
      </c>
      <c r="F2312" s="14" t="s">
        <v>162</v>
      </c>
      <c r="G2312" t="s">
        <v>834</v>
      </c>
      <c r="H2312" t="s">
        <v>521</v>
      </c>
      <c r="I2312" s="2" t="str">
        <f>_xlfn.XLOOKUP(H2312,'Reference table'!$A$2:$A$87,'Reference table'!$B$2:$B$87)</f>
        <v>Utility</v>
      </c>
      <c r="J2312" t="s">
        <v>24</v>
      </c>
    </row>
    <row r="2313" spans="1:10">
      <c r="A2313" s="8">
        <v>45050</v>
      </c>
      <c r="B2313" t="s">
        <v>1444</v>
      </c>
      <c r="C2313">
        <v>1</v>
      </c>
      <c r="D2313" s="3">
        <v>28</v>
      </c>
      <c r="E2313" s="3">
        <f t="shared" si="53"/>
        <v>28</v>
      </c>
      <c r="F2313" s="14" t="s">
        <v>162</v>
      </c>
      <c r="G2313" t="s">
        <v>1078</v>
      </c>
      <c r="H2313" t="s">
        <v>1445</v>
      </c>
      <c r="I2313" s="2" t="str">
        <f>_xlfn.XLOOKUP(H2313,'Reference table'!$A$2:$A$87,'Reference table'!$B$2:$B$87)</f>
        <v>Others</v>
      </c>
      <c r="J2313" t="s">
        <v>25</v>
      </c>
    </row>
    <row r="2314" spans="1:10">
      <c r="A2314" s="8">
        <v>45051</v>
      </c>
      <c r="B2314" t="s">
        <v>23</v>
      </c>
      <c r="C2314">
        <v>1</v>
      </c>
      <c r="D2314" s="3">
        <v>1.75</v>
      </c>
      <c r="E2314" s="3">
        <f t="shared" si="53"/>
        <v>1.75</v>
      </c>
      <c r="F2314" s="14" t="s">
        <v>285</v>
      </c>
      <c r="G2314" t="s">
        <v>522</v>
      </c>
      <c r="H2314" t="s">
        <v>23</v>
      </c>
      <c r="I2314" s="2" t="str">
        <f>_xlfn.XLOOKUP(H2314,'Reference table'!$A$2:$A$87,'Reference table'!$B$2:$B$87)</f>
        <v>Transportation</v>
      </c>
      <c r="J2314" t="s">
        <v>24</v>
      </c>
    </row>
    <row r="2315" spans="1:10">
      <c r="A2315" s="8">
        <v>45051</v>
      </c>
      <c r="B2315" t="s">
        <v>1062</v>
      </c>
      <c r="C2315">
        <v>2</v>
      </c>
      <c r="D2315" s="3">
        <v>1.9</v>
      </c>
      <c r="E2315" s="3">
        <f t="shared" si="53"/>
        <v>3.8</v>
      </c>
      <c r="F2315" s="14" t="s">
        <v>285</v>
      </c>
      <c r="G2315" t="s">
        <v>522</v>
      </c>
      <c r="H2315" t="s">
        <v>1062</v>
      </c>
      <c r="I2315" s="2" t="str">
        <f>_xlfn.XLOOKUP(H2315,'Reference table'!$A$2:$A$87,'Reference table'!$B$2:$B$87)</f>
        <v>Transportation</v>
      </c>
      <c r="J2315" t="s">
        <v>24</v>
      </c>
    </row>
    <row r="2316" spans="1:10">
      <c r="A2316" s="8">
        <v>45051</v>
      </c>
      <c r="B2316" t="s">
        <v>67</v>
      </c>
      <c r="C2316">
        <v>2</v>
      </c>
      <c r="D2316" s="3">
        <v>2.1</v>
      </c>
      <c r="E2316" s="3">
        <f t="shared" si="53"/>
        <v>4.2</v>
      </c>
      <c r="F2316" s="14" t="s">
        <v>285</v>
      </c>
      <c r="G2316" t="s">
        <v>522</v>
      </c>
      <c r="H2316" t="s">
        <v>67</v>
      </c>
      <c r="I2316" s="2" t="str">
        <f>_xlfn.XLOOKUP(H2316,'Reference table'!$A$2:$A$87,'Reference table'!$B$2:$B$87)</f>
        <v>Transportation</v>
      </c>
      <c r="J2316" t="s">
        <v>24</v>
      </c>
    </row>
    <row r="2317" spans="1:10">
      <c r="A2317" s="8">
        <v>45051</v>
      </c>
      <c r="B2317" t="s">
        <v>1446</v>
      </c>
      <c r="C2317">
        <v>1</v>
      </c>
      <c r="D2317" s="3">
        <v>1.8</v>
      </c>
      <c r="E2317" s="3">
        <f t="shared" si="53"/>
        <v>1.8</v>
      </c>
      <c r="F2317" s="14" t="s">
        <v>162</v>
      </c>
      <c r="G2317" t="s">
        <v>844</v>
      </c>
      <c r="H2317" t="s">
        <v>45</v>
      </c>
      <c r="I2317" s="2" t="str">
        <f>_xlfn.XLOOKUP(H2317,'Reference table'!$A$2:$A$87,'Reference table'!$B$2:$B$87)</f>
        <v>Grocery</v>
      </c>
      <c r="J2317" t="s">
        <v>24</v>
      </c>
    </row>
    <row r="2318" spans="1:10">
      <c r="A2318" s="8">
        <v>45052</v>
      </c>
      <c r="B2318" t="s">
        <v>67</v>
      </c>
      <c r="C2318">
        <v>2</v>
      </c>
      <c r="D2318" s="3">
        <v>2.1</v>
      </c>
      <c r="E2318" s="3">
        <f t="shared" si="53"/>
        <v>4.2</v>
      </c>
      <c r="F2318" s="14" t="s">
        <v>285</v>
      </c>
      <c r="G2318" t="s">
        <v>67</v>
      </c>
      <c r="H2318" t="s">
        <v>45</v>
      </c>
      <c r="I2318" s="2" t="str">
        <f>_xlfn.XLOOKUP(H2318,'Reference table'!$A$2:$A$87,'Reference table'!$B$2:$B$87)</f>
        <v>Grocery</v>
      </c>
      <c r="J2318" t="s">
        <v>24</v>
      </c>
    </row>
    <row r="2319" spans="1:10">
      <c r="A2319" s="8">
        <v>45052</v>
      </c>
      <c r="B2319" t="s">
        <v>625</v>
      </c>
      <c r="C2319">
        <v>2</v>
      </c>
      <c r="D2319" s="3">
        <v>1.65</v>
      </c>
      <c r="E2319" s="3">
        <f t="shared" si="53"/>
        <v>3.3</v>
      </c>
      <c r="F2319" s="14" t="s">
        <v>285</v>
      </c>
      <c r="G2319" t="s">
        <v>625</v>
      </c>
      <c r="H2319" t="s">
        <v>45</v>
      </c>
      <c r="I2319" s="2" t="str">
        <f>_xlfn.XLOOKUP(H2319,'Reference table'!$A$2:$A$87,'Reference table'!$B$2:$B$87)</f>
        <v>Grocery</v>
      </c>
      <c r="J2319" t="s">
        <v>24</v>
      </c>
    </row>
    <row r="2320" spans="1:10">
      <c r="A2320" s="8">
        <v>45052</v>
      </c>
      <c r="B2320" t="s">
        <v>67</v>
      </c>
      <c r="C2320">
        <v>2</v>
      </c>
      <c r="D2320" s="3">
        <v>2.1</v>
      </c>
      <c r="E2320" s="3">
        <f t="shared" si="53"/>
        <v>4.2</v>
      </c>
      <c r="F2320" s="14" t="s">
        <v>285</v>
      </c>
      <c r="G2320" t="s">
        <v>67</v>
      </c>
      <c r="H2320" t="s">
        <v>45</v>
      </c>
      <c r="I2320" s="2" t="str">
        <f>_xlfn.XLOOKUP(H2320,'Reference table'!$A$2:$A$87,'Reference table'!$B$2:$B$87)</f>
        <v>Grocery</v>
      </c>
      <c r="J2320" t="s">
        <v>25</v>
      </c>
    </row>
    <row r="2321" spans="1:10">
      <c r="A2321" s="8">
        <v>45052</v>
      </c>
      <c r="B2321" t="s">
        <v>625</v>
      </c>
      <c r="C2321">
        <v>2</v>
      </c>
      <c r="D2321" s="3">
        <v>1.65</v>
      </c>
      <c r="E2321" s="3">
        <f t="shared" si="53"/>
        <v>3.3</v>
      </c>
      <c r="F2321" s="14" t="s">
        <v>285</v>
      </c>
      <c r="G2321" t="s">
        <v>625</v>
      </c>
      <c r="H2321" t="s">
        <v>45</v>
      </c>
      <c r="I2321" s="2" t="str">
        <f>_xlfn.XLOOKUP(H2321,'Reference table'!$A$2:$A$87,'Reference table'!$B$2:$B$87)</f>
        <v>Grocery</v>
      </c>
      <c r="J2321" t="s">
        <v>25</v>
      </c>
    </row>
    <row r="2322" spans="1:10">
      <c r="A2322" s="8">
        <v>45052</v>
      </c>
      <c r="B2322" t="s">
        <v>1447</v>
      </c>
      <c r="C2322">
        <v>1</v>
      </c>
      <c r="D2322" s="3">
        <v>2</v>
      </c>
      <c r="E2322" s="3">
        <f t="shared" si="53"/>
        <v>2</v>
      </c>
      <c r="F2322" t="s">
        <v>162</v>
      </c>
      <c r="G2322" t="s">
        <v>106</v>
      </c>
      <c r="H2322" t="s">
        <v>532</v>
      </c>
      <c r="I2322" s="2" t="str">
        <f>_xlfn.XLOOKUP(H2322,'Reference table'!$A$2:$A$87,'Reference table'!$B$2:$B$87)</f>
        <v>Others</v>
      </c>
      <c r="J2322" t="s">
        <v>24</v>
      </c>
    </row>
    <row r="2323" spans="1:10">
      <c r="A2323" s="8">
        <v>45052</v>
      </c>
      <c r="B2323" t="s">
        <v>1448</v>
      </c>
      <c r="C2323">
        <v>1</v>
      </c>
      <c r="D2323" s="3">
        <v>1.25</v>
      </c>
      <c r="E2323" s="3">
        <f t="shared" si="53"/>
        <v>1.25</v>
      </c>
      <c r="F2323" t="s">
        <v>162</v>
      </c>
      <c r="G2323" t="s">
        <v>106</v>
      </c>
      <c r="H2323" t="s">
        <v>45</v>
      </c>
      <c r="I2323" s="2" t="str">
        <f>_xlfn.XLOOKUP(H2323,'Reference table'!$A$2:$A$87,'Reference table'!$B$2:$B$87)</f>
        <v>Grocery</v>
      </c>
      <c r="J2323" t="s">
        <v>24</v>
      </c>
    </row>
    <row r="2324" spans="1:10">
      <c r="A2324" s="8">
        <v>45052</v>
      </c>
      <c r="B2324" t="s">
        <v>1449</v>
      </c>
      <c r="C2324">
        <v>1</v>
      </c>
      <c r="D2324" s="3">
        <v>1.95</v>
      </c>
      <c r="E2324" s="3">
        <f t="shared" si="53"/>
        <v>1.95</v>
      </c>
      <c r="F2324" t="s">
        <v>162</v>
      </c>
      <c r="G2324" t="s">
        <v>106</v>
      </c>
      <c r="H2324" t="s">
        <v>532</v>
      </c>
      <c r="I2324" s="2" t="str">
        <f>_xlfn.XLOOKUP(H2324,'Reference table'!$A$2:$A$87,'Reference table'!$B$2:$B$87)</f>
        <v>Others</v>
      </c>
      <c r="J2324" t="s">
        <v>24</v>
      </c>
    </row>
    <row r="2325" spans="1:10">
      <c r="A2325" s="8">
        <v>45052</v>
      </c>
      <c r="B2325" t="s">
        <v>1450</v>
      </c>
      <c r="C2325">
        <v>1</v>
      </c>
      <c r="D2325" s="3">
        <v>1.95</v>
      </c>
      <c r="E2325" s="3">
        <f t="shared" si="53"/>
        <v>1.95</v>
      </c>
      <c r="F2325" t="s">
        <v>162</v>
      </c>
      <c r="G2325" t="s">
        <v>106</v>
      </c>
      <c r="H2325" t="s">
        <v>532</v>
      </c>
      <c r="I2325" s="2" t="str">
        <f>_xlfn.XLOOKUP(H2325,'Reference table'!$A$2:$A$87,'Reference table'!$B$2:$B$87)</f>
        <v>Others</v>
      </c>
      <c r="J2325" t="s">
        <v>24</v>
      </c>
    </row>
    <row r="2326" spans="1:10">
      <c r="A2326" s="8">
        <v>45053</v>
      </c>
      <c r="B2326" t="s">
        <v>425</v>
      </c>
      <c r="C2326">
        <v>1</v>
      </c>
      <c r="D2326" s="3">
        <v>9.2799999999999994</v>
      </c>
      <c r="E2326" s="3">
        <f t="shared" si="53"/>
        <v>9.2799999999999994</v>
      </c>
      <c r="F2326" t="s">
        <v>162</v>
      </c>
      <c r="G2326" t="s">
        <v>224</v>
      </c>
      <c r="H2326" t="s">
        <v>113</v>
      </c>
      <c r="I2326" s="2" t="str">
        <f>_xlfn.XLOOKUP(H2326,'Reference table'!$A$2:$A$87,'Reference table'!$B$2:$B$87)</f>
        <v>Dinning</v>
      </c>
      <c r="J2326" t="s">
        <v>25</v>
      </c>
    </row>
    <row r="2327" spans="1:10">
      <c r="A2327" s="8">
        <v>45053</v>
      </c>
      <c r="B2327" t="s">
        <v>23</v>
      </c>
      <c r="C2327">
        <v>2</v>
      </c>
      <c r="D2327" s="3">
        <v>1.75</v>
      </c>
      <c r="E2327" s="3">
        <f t="shared" si="53"/>
        <v>3.5</v>
      </c>
      <c r="F2327" t="s">
        <v>285</v>
      </c>
      <c r="G2327" t="s">
        <v>522</v>
      </c>
      <c r="H2327" t="s">
        <v>23</v>
      </c>
      <c r="I2327" s="2" t="str">
        <f>_xlfn.XLOOKUP(H2327,'Reference table'!$A$2:$A$87,'Reference table'!$B$2:$B$87)</f>
        <v>Transportation</v>
      </c>
      <c r="J2327" t="s">
        <v>24</v>
      </c>
    </row>
    <row r="2328" spans="1:10">
      <c r="A2328" s="8">
        <v>45053</v>
      </c>
      <c r="B2328" t="s">
        <v>23</v>
      </c>
      <c r="C2328">
        <v>2</v>
      </c>
      <c r="D2328" s="3">
        <v>1.75</v>
      </c>
      <c r="E2328" s="3">
        <f t="shared" si="53"/>
        <v>3.5</v>
      </c>
      <c r="F2328" t="s">
        <v>285</v>
      </c>
      <c r="G2328" t="s">
        <v>522</v>
      </c>
      <c r="H2328" t="s">
        <v>23</v>
      </c>
      <c r="I2328" s="2" t="str">
        <f>_xlfn.XLOOKUP(H2328,'Reference table'!$A$2:$A$87,'Reference table'!$B$2:$B$87)</f>
        <v>Transportation</v>
      </c>
      <c r="J2328" t="s">
        <v>25</v>
      </c>
    </row>
    <row r="2329" spans="1:10">
      <c r="A2329" s="8">
        <v>45053</v>
      </c>
      <c r="B2329" t="s">
        <v>971</v>
      </c>
      <c r="C2329">
        <v>1</v>
      </c>
      <c r="D2329" s="3">
        <v>1.39</v>
      </c>
      <c r="E2329" s="3">
        <f t="shared" si="53"/>
        <v>1.39</v>
      </c>
      <c r="F2329" t="s">
        <v>162</v>
      </c>
      <c r="G2329" t="s">
        <v>36</v>
      </c>
      <c r="H2329" t="s">
        <v>53</v>
      </c>
      <c r="I2329" s="2" t="str">
        <f>_xlfn.XLOOKUP(H2329,'Reference table'!$A$2:$A$87,'Reference table'!$B$2:$B$87)</f>
        <v>Grocery</v>
      </c>
      <c r="J2329" t="s">
        <v>25</v>
      </c>
    </row>
    <row r="2330" spans="1:10">
      <c r="A2330" s="8">
        <v>45053</v>
      </c>
      <c r="B2330" t="s">
        <v>309</v>
      </c>
      <c r="C2330">
        <v>1</v>
      </c>
      <c r="D2330" s="3">
        <v>1.49</v>
      </c>
      <c r="E2330" s="3">
        <f t="shared" si="53"/>
        <v>1.49</v>
      </c>
      <c r="F2330" t="s">
        <v>162</v>
      </c>
      <c r="G2330" t="s">
        <v>36</v>
      </c>
      <c r="H2330" t="s">
        <v>216</v>
      </c>
      <c r="I2330" s="2" t="str">
        <f>_xlfn.XLOOKUP(H2330,'Reference table'!$A$2:$A$87,'Reference table'!$B$2:$B$87)</f>
        <v>Grocery</v>
      </c>
      <c r="J2330" t="s">
        <v>24</v>
      </c>
    </row>
    <row r="2331" spans="1:10">
      <c r="A2331" s="8">
        <v>45053</v>
      </c>
      <c r="B2331" t="s">
        <v>646</v>
      </c>
      <c r="C2331">
        <v>1</v>
      </c>
      <c r="D2331" s="3">
        <v>1.19</v>
      </c>
      <c r="E2331" s="3">
        <f t="shared" si="53"/>
        <v>1.19</v>
      </c>
      <c r="F2331" t="s">
        <v>162</v>
      </c>
      <c r="G2331" t="s">
        <v>36</v>
      </c>
      <c r="H2331" t="s">
        <v>45</v>
      </c>
      <c r="I2331" s="2" t="str">
        <f>_xlfn.XLOOKUP(H2331,'Reference table'!$A$2:$A$87,'Reference table'!$B$2:$B$87)</f>
        <v>Grocery</v>
      </c>
      <c r="J2331" t="s">
        <v>24</v>
      </c>
    </row>
    <row r="2332" spans="1:10">
      <c r="A2332" s="8">
        <v>45053</v>
      </c>
      <c r="B2332" t="s">
        <v>606</v>
      </c>
      <c r="C2332">
        <v>1</v>
      </c>
      <c r="D2332" s="3">
        <v>0.89</v>
      </c>
      <c r="E2332" s="3">
        <f t="shared" si="53"/>
        <v>0.89</v>
      </c>
      <c r="F2332" t="s">
        <v>162</v>
      </c>
      <c r="G2332" t="s">
        <v>36</v>
      </c>
      <c r="H2332" t="s">
        <v>532</v>
      </c>
      <c r="I2332" s="2" t="str">
        <f>_xlfn.XLOOKUP(H2332,'Reference table'!$A$2:$A$87,'Reference table'!$B$2:$B$87)</f>
        <v>Others</v>
      </c>
      <c r="J2332" t="s">
        <v>24</v>
      </c>
    </row>
    <row r="2333" spans="1:10">
      <c r="A2333" s="8">
        <v>45053</v>
      </c>
      <c r="B2333" t="s">
        <v>1381</v>
      </c>
      <c r="C2333">
        <v>1</v>
      </c>
      <c r="D2333" s="3">
        <v>0.6</v>
      </c>
      <c r="E2333" s="3">
        <f t="shared" si="53"/>
        <v>0.6</v>
      </c>
      <c r="F2333" t="s">
        <v>162</v>
      </c>
      <c r="G2333" t="s">
        <v>36</v>
      </c>
      <c r="H2333" t="s">
        <v>219</v>
      </c>
      <c r="I2333" s="2" t="str">
        <f>_xlfn.XLOOKUP(H2333,'Reference table'!$A$2:$A$87,'Reference table'!$B$2:$B$87)</f>
        <v>Grocery</v>
      </c>
      <c r="J2333" t="s">
        <v>24</v>
      </c>
    </row>
    <row r="2334" spans="1:10">
      <c r="A2334" s="8">
        <v>45053</v>
      </c>
      <c r="B2334" t="s">
        <v>1451</v>
      </c>
      <c r="C2334">
        <v>1</v>
      </c>
      <c r="D2334" s="3">
        <v>1.75</v>
      </c>
      <c r="E2334" s="3">
        <f t="shared" si="53"/>
        <v>1.75</v>
      </c>
      <c r="F2334" t="s">
        <v>162</v>
      </c>
      <c r="G2334" t="s">
        <v>36</v>
      </c>
      <c r="H2334" t="s">
        <v>52</v>
      </c>
      <c r="I2334" s="2" t="str">
        <f>_xlfn.XLOOKUP(H2334,'Reference table'!$A$2:$A$87,'Reference table'!$B$2:$B$87)</f>
        <v>Grocery</v>
      </c>
      <c r="J2334" t="s">
        <v>24</v>
      </c>
    </row>
    <row r="2335" spans="1:10">
      <c r="A2335" s="8">
        <v>45053</v>
      </c>
      <c r="B2335" t="s">
        <v>1452</v>
      </c>
      <c r="C2335">
        <v>1</v>
      </c>
      <c r="D2335" s="3">
        <v>0.52</v>
      </c>
      <c r="E2335" s="3">
        <f t="shared" si="53"/>
        <v>0.52</v>
      </c>
      <c r="F2335" t="s">
        <v>162</v>
      </c>
      <c r="G2335" t="s">
        <v>36</v>
      </c>
      <c r="H2335" t="s">
        <v>532</v>
      </c>
      <c r="I2335" s="2" t="str">
        <f>_xlfn.XLOOKUP(H2335,'Reference table'!$A$2:$A$87,'Reference table'!$B$2:$B$87)</f>
        <v>Others</v>
      </c>
      <c r="J2335" t="s">
        <v>24</v>
      </c>
    </row>
    <row r="2336" spans="1:10">
      <c r="A2336" s="8">
        <v>45053</v>
      </c>
      <c r="B2336" t="s">
        <v>1453</v>
      </c>
      <c r="C2336">
        <v>1</v>
      </c>
      <c r="D2336" s="3">
        <v>0.66</v>
      </c>
      <c r="E2336" s="3">
        <f t="shared" si="53"/>
        <v>0.66</v>
      </c>
      <c r="F2336" t="s">
        <v>162</v>
      </c>
      <c r="G2336" t="s">
        <v>36</v>
      </c>
      <c r="H2336" t="s">
        <v>532</v>
      </c>
      <c r="I2336" s="2" t="str">
        <f>_xlfn.XLOOKUP(H2336,'Reference table'!$A$2:$A$87,'Reference table'!$B$2:$B$87)</f>
        <v>Others</v>
      </c>
      <c r="J2336" t="s">
        <v>24</v>
      </c>
    </row>
    <row r="2337" spans="1:10">
      <c r="A2337" s="8">
        <v>45053</v>
      </c>
      <c r="B2337" t="s">
        <v>1454</v>
      </c>
      <c r="C2337">
        <v>1</v>
      </c>
      <c r="D2337" s="3">
        <v>5.37</v>
      </c>
      <c r="E2337" s="3">
        <f t="shared" si="53"/>
        <v>5.37</v>
      </c>
      <c r="F2337" t="s">
        <v>162</v>
      </c>
      <c r="G2337" t="s">
        <v>164</v>
      </c>
      <c r="H2337" t="s">
        <v>532</v>
      </c>
      <c r="I2337" s="2" t="str">
        <f>_xlfn.XLOOKUP(H2337,'Reference table'!$A$2:$A$87,'Reference table'!$B$2:$B$87)</f>
        <v>Others</v>
      </c>
      <c r="J2337" t="s">
        <v>24</v>
      </c>
    </row>
    <row r="2338" spans="1:10">
      <c r="A2338" s="8">
        <v>45053</v>
      </c>
      <c r="B2338" t="s">
        <v>670</v>
      </c>
      <c r="C2338">
        <v>1</v>
      </c>
      <c r="D2338" s="3">
        <v>2.82</v>
      </c>
      <c r="E2338" s="3">
        <f t="shared" si="53"/>
        <v>2.82</v>
      </c>
      <c r="F2338" t="s">
        <v>162</v>
      </c>
      <c r="G2338" t="s">
        <v>164</v>
      </c>
      <c r="H2338" t="s">
        <v>532</v>
      </c>
      <c r="I2338" s="2" t="str">
        <f>_xlfn.XLOOKUP(H2338,'Reference table'!$A$2:$A$87,'Reference table'!$B$2:$B$87)</f>
        <v>Others</v>
      </c>
      <c r="J2338" t="s">
        <v>24</v>
      </c>
    </row>
    <row r="2339" spans="1:10">
      <c r="A2339" s="8">
        <v>45053</v>
      </c>
      <c r="B2339" t="s">
        <v>1455</v>
      </c>
      <c r="C2339">
        <v>1</v>
      </c>
      <c r="D2339" s="3">
        <v>3.39</v>
      </c>
      <c r="E2339" s="3">
        <f t="shared" si="53"/>
        <v>3.39</v>
      </c>
      <c r="F2339" t="s">
        <v>162</v>
      </c>
      <c r="G2339" t="s">
        <v>39</v>
      </c>
      <c r="H2339" t="s">
        <v>532</v>
      </c>
      <c r="I2339" s="2" t="str">
        <f>_xlfn.XLOOKUP(H2339,'Reference table'!$A$2:$A$87,'Reference table'!$B$2:$B$87)</f>
        <v>Others</v>
      </c>
      <c r="J2339" t="s">
        <v>25</v>
      </c>
    </row>
    <row r="2340" spans="1:10">
      <c r="A2340" s="8">
        <v>45053</v>
      </c>
      <c r="B2340" t="s">
        <v>1456</v>
      </c>
      <c r="C2340">
        <v>1</v>
      </c>
      <c r="D2340" s="3">
        <v>5.09</v>
      </c>
      <c r="E2340" s="3">
        <f t="shared" si="53"/>
        <v>5.09</v>
      </c>
      <c r="F2340" t="s">
        <v>162</v>
      </c>
      <c r="G2340" t="s">
        <v>39</v>
      </c>
      <c r="H2340" t="s">
        <v>532</v>
      </c>
      <c r="I2340" s="2" t="str">
        <f>_xlfn.XLOOKUP(H2340,'Reference table'!$A$2:$A$87,'Reference table'!$B$2:$B$87)</f>
        <v>Others</v>
      </c>
      <c r="J2340" t="s">
        <v>25</v>
      </c>
    </row>
    <row r="2341" spans="1:10">
      <c r="A2341" s="8">
        <v>45053</v>
      </c>
      <c r="B2341" t="s">
        <v>1457</v>
      </c>
      <c r="C2341">
        <v>1</v>
      </c>
      <c r="D2341" s="3">
        <v>2.99</v>
      </c>
      <c r="E2341" s="3">
        <f t="shared" si="53"/>
        <v>2.99</v>
      </c>
      <c r="F2341" t="s">
        <v>162</v>
      </c>
      <c r="G2341" t="s">
        <v>39</v>
      </c>
      <c r="H2341" t="s">
        <v>219</v>
      </c>
      <c r="I2341" s="2" t="str">
        <f>_xlfn.XLOOKUP(H2341,'Reference table'!$A$2:$A$87,'Reference table'!$B$2:$B$87)</f>
        <v>Grocery</v>
      </c>
      <c r="J2341" t="s">
        <v>25</v>
      </c>
    </row>
    <row r="2342" spans="1:10">
      <c r="A2342" s="8">
        <v>45053</v>
      </c>
      <c r="B2342" t="s">
        <v>1458</v>
      </c>
      <c r="C2342">
        <v>1</v>
      </c>
      <c r="D2342" s="3">
        <v>7.65</v>
      </c>
      <c r="E2342" s="3">
        <f t="shared" si="53"/>
        <v>7.65</v>
      </c>
      <c r="F2342" t="s">
        <v>162</v>
      </c>
      <c r="G2342" t="s">
        <v>39</v>
      </c>
      <c r="H2342" t="s">
        <v>49</v>
      </c>
      <c r="I2342" s="2" t="str">
        <f>_xlfn.XLOOKUP(H2342,'Reference table'!$A$2:$A$87,'Reference table'!$B$2:$B$87)</f>
        <v>Grocery</v>
      </c>
      <c r="J2342" t="s">
        <v>25</v>
      </c>
    </row>
    <row r="2343" spans="1:10">
      <c r="A2343" s="8">
        <v>45053</v>
      </c>
      <c r="B2343" t="s">
        <v>532</v>
      </c>
      <c r="C2343">
        <v>1</v>
      </c>
      <c r="D2343" s="3">
        <v>-10</v>
      </c>
      <c r="E2343" s="3">
        <f t="shared" si="53"/>
        <v>-10</v>
      </c>
      <c r="F2343" t="s">
        <v>162</v>
      </c>
      <c r="G2343" t="s">
        <v>38</v>
      </c>
      <c r="H2343" t="s">
        <v>532</v>
      </c>
      <c r="I2343" s="2" t="str">
        <f>_xlfn.XLOOKUP(H2343,'Reference table'!$A$2:$A$87,'Reference table'!$B$2:$B$87)</f>
        <v>Others</v>
      </c>
      <c r="J2343" t="s">
        <v>25</v>
      </c>
    </row>
    <row r="2344" spans="1:10">
      <c r="A2344" s="8">
        <v>45054</v>
      </c>
      <c r="B2344" t="s">
        <v>23</v>
      </c>
      <c r="C2344">
        <v>2</v>
      </c>
      <c r="D2344" s="3">
        <v>1.75</v>
      </c>
      <c r="E2344" s="3">
        <f t="shared" ref="E2344:E2360" si="54">C2344*D2344</f>
        <v>3.5</v>
      </c>
      <c r="F2344" t="s">
        <v>285</v>
      </c>
      <c r="G2344" t="s">
        <v>522</v>
      </c>
      <c r="H2344" t="s">
        <v>23</v>
      </c>
      <c r="I2344" s="2" t="str">
        <f>_xlfn.XLOOKUP(H2344,'Reference table'!$A$2:$A$87,'Reference table'!$B$2:$B$87)</f>
        <v>Transportation</v>
      </c>
      <c r="J2344" t="s">
        <v>24</v>
      </c>
    </row>
    <row r="2345" spans="1:10">
      <c r="A2345" s="8">
        <v>45054</v>
      </c>
      <c r="B2345" t="s">
        <v>23</v>
      </c>
      <c r="C2345">
        <v>2</v>
      </c>
      <c r="D2345" s="3">
        <v>1.75</v>
      </c>
      <c r="E2345" s="3">
        <f t="shared" si="54"/>
        <v>3.5</v>
      </c>
      <c r="F2345" t="s">
        <v>285</v>
      </c>
      <c r="G2345" t="s">
        <v>522</v>
      </c>
      <c r="H2345" t="s">
        <v>23</v>
      </c>
      <c r="I2345" s="2" t="str">
        <f>_xlfn.XLOOKUP(H2345,'Reference table'!$A$2:$A$87,'Reference table'!$B$2:$B$87)</f>
        <v>Transportation</v>
      </c>
      <c r="J2345" t="s">
        <v>25</v>
      </c>
    </row>
    <row r="2346" spans="1:10">
      <c r="A2346" s="8">
        <v>45054</v>
      </c>
      <c r="B2346" t="s">
        <v>1459</v>
      </c>
      <c r="C2346">
        <v>1</v>
      </c>
      <c r="D2346" s="3">
        <v>5.5</v>
      </c>
      <c r="E2346" s="3">
        <f t="shared" si="54"/>
        <v>5.5</v>
      </c>
      <c r="F2346" t="s">
        <v>162</v>
      </c>
      <c r="G2346" t="s">
        <v>164</v>
      </c>
      <c r="H2346" t="s">
        <v>532</v>
      </c>
      <c r="I2346" s="2" t="str">
        <f>_xlfn.XLOOKUP(H2346,'Reference table'!$A$2:$A$87,'Reference table'!$B$2:$B$87)</f>
        <v>Others</v>
      </c>
      <c r="J2346" t="s">
        <v>25</v>
      </c>
    </row>
    <row r="2347" spans="1:10">
      <c r="A2347" s="8">
        <v>45054</v>
      </c>
      <c r="B2347" t="s">
        <v>1460</v>
      </c>
      <c r="C2347">
        <v>1</v>
      </c>
      <c r="D2347" s="3">
        <v>0.85</v>
      </c>
      <c r="E2347" s="3">
        <f t="shared" si="54"/>
        <v>0.85</v>
      </c>
      <c r="F2347" t="s">
        <v>162</v>
      </c>
      <c r="G2347" t="s">
        <v>36</v>
      </c>
      <c r="H2347" t="s">
        <v>50</v>
      </c>
      <c r="I2347" s="2" t="str">
        <f>_xlfn.XLOOKUP(H2347,'Reference table'!$A$2:$A$87,'Reference table'!$B$2:$B$87)</f>
        <v>Grocery</v>
      </c>
      <c r="J2347" t="s">
        <v>24</v>
      </c>
    </row>
    <row r="2348" spans="1:10">
      <c r="A2348" s="8">
        <v>45054</v>
      </c>
      <c r="B2348" t="s">
        <v>963</v>
      </c>
      <c r="C2348">
        <v>2</v>
      </c>
      <c r="D2348" s="3">
        <v>0.89</v>
      </c>
      <c r="E2348" s="3">
        <f t="shared" si="54"/>
        <v>1.78</v>
      </c>
      <c r="F2348" t="s">
        <v>162</v>
      </c>
      <c r="G2348" t="s">
        <v>36</v>
      </c>
      <c r="H2348" t="s">
        <v>475</v>
      </c>
      <c r="I2348" s="2" t="str">
        <f>_xlfn.XLOOKUP(H2348,'Reference table'!$A$2:$A$87,'Reference table'!$B$2:$B$87)</f>
        <v>Personal Care</v>
      </c>
      <c r="J2348" t="s">
        <v>24</v>
      </c>
    </row>
    <row r="2349" spans="1:10">
      <c r="A2349" s="8">
        <v>45054</v>
      </c>
      <c r="B2349" t="s">
        <v>1461</v>
      </c>
      <c r="C2349">
        <v>1</v>
      </c>
      <c r="D2349" s="3">
        <v>2.15</v>
      </c>
      <c r="E2349" s="3">
        <f t="shared" si="54"/>
        <v>2.15</v>
      </c>
      <c r="F2349" t="s">
        <v>162</v>
      </c>
      <c r="G2349" t="s">
        <v>36</v>
      </c>
      <c r="H2349" t="s">
        <v>45</v>
      </c>
      <c r="I2349" s="2" t="str">
        <f>_xlfn.XLOOKUP(H2349,'Reference table'!$A$2:$A$87,'Reference table'!$B$2:$B$87)</f>
        <v>Grocery</v>
      </c>
      <c r="J2349" t="s">
        <v>24</v>
      </c>
    </row>
    <row r="2350" spans="1:10">
      <c r="A2350" s="8">
        <v>45054</v>
      </c>
      <c r="B2350" t="s">
        <v>1462</v>
      </c>
      <c r="C2350">
        <v>1</v>
      </c>
      <c r="D2350" s="3">
        <v>0.89</v>
      </c>
      <c r="E2350" s="3">
        <f t="shared" si="54"/>
        <v>0.89</v>
      </c>
      <c r="F2350" t="s">
        <v>162</v>
      </c>
      <c r="G2350" t="s">
        <v>36</v>
      </c>
      <c r="H2350" t="s">
        <v>141</v>
      </c>
      <c r="I2350" s="2" t="str">
        <f>_xlfn.XLOOKUP(H2350,'Reference table'!$A$2:$A$87,'Reference table'!$B$2:$B$87)</f>
        <v>Grocery</v>
      </c>
      <c r="J2350" t="s">
        <v>24</v>
      </c>
    </row>
    <row r="2351" spans="1:10">
      <c r="A2351" s="8">
        <v>45054</v>
      </c>
      <c r="B2351" t="s">
        <v>1463</v>
      </c>
      <c r="C2351">
        <v>1</v>
      </c>
      <c r="D2351" s="3">
        <v>2.69</v>
      </c>
      <c r="E2351" s="3">
        <f t="shared" si="54"/>
        <v>2.69</v>
      </c>
      <c r="F2351" t="s">
        <v>162</v>
      </c>
      <c r="G2351" t="s">
        <v>36</v>
      </c>
      <c r="H2351" t="s">
        <v>52</v>
      </c>
      <c r="I2351" s="2" t="str">
        <f>_xlfn.XLOOKUP(H2351,'Reference table'!$A$2:$A$87,'Reference table'!$B$2:$B$87)</f>
        <v>Grocery</v>
      </c>
      <c r="J2351" t="s">
        <v>24</v>
      </c>
    </row>
    <row r="2352" spans="1:10">
      <c r="A2352" s="8">
        <v>45054</v>
      </c>
      <c r="B2352" t="s">
        <v>841</v>
      </c>
      <c r="C2352">
        <v>1</v>
      </c>
      <c r="D2352" s="3">
        <v>2.85</v>
      </c>
      <c r="E2352" s="3">
        <f t="shared" si="54"/>
        <v>2.85</v>
      </c>
      <c r="F2352" t="s">
        <v>162</v>
      </c>
      <c r="G2352" t="s">
        <v>36</v>
      </c>
      <c r="H2352" t="s">
        <v>52</v>
      </c>
      <c r="I2352" s="2" t="str">
        <f>_xlfn.XLOOKUP(H2352,'Reference table'!$A$2:$A$87,'Reference table'!$B$2:$B$87)</f>
        <v>Grocery</v>
      </c>
      <c r="J2352" t="s">
        <v>24</v>
      </c>
    </row>
    <row r="2353" spans="1:10">
      <c r="A2353" s="8">
        <v>45054</v>
      </c>
      <c r="B2353" t="s">
        <v>1464</v>
      </c>
      <c r="C2353">
        <v>1</v>
      </c>
      <c r="D2353" s="3">
        <v>0.59</v>
      </c>
      <c r="E2353" s="3">
        <f t="shared" si="54"/>
        <v>0.59</v>
      </c>
      <c r="F2353" t="s">
        <v>162</v>
      </c>
      <c r="G2353" t="s">
        <v>36</v>
      </c>
      <c r="H2353" t="s">
        <v>51</v>
      </c>
      <c r="I2353" s="2" t="str">
        <f>_xlfn.XLOOKUP(H2353,'Reference table'!$A$2:$A$87,'Reference table'!$B$2:$B$87)</f>
        <v>Grocery</v>
      </c>
      <c r="J2353" t="s">
        <v>24</v>
      </c>
    </row>
    <row r="2354" spans="1:10">
      <c r="A2354" s="8">
        <v>45054</v>
      </c>
      <c r="B2354" t="s">
        <v>1471</v>
      </c>
      <c r="C2354">
        <v>1</v>
      </c>
      <c r="D2354" s="3">
        <v>11.05</v>
      </c>
      <c r="E2354" s="3">
        <f t="shared" si="54"/>
        <v>11.05</v>
      </c>
      <c r="F2354" t="s">
        <v>162</v>
      </c>
      <c r="G2354" t="s">
        <v>33</v>
      </c>
      <c r="H2354" t="s">
        <v>651</v>
      </c>
      <c r="I2354" s="2" t="str">
        <f>_xlfn.XLOOKUP(H2354,'Reference table'!$A$2:$A$87,'Reference table'!$B$2:$B$87)</f>
        <v>Outfit</v>
      </c>
      <c r="J2354" t="s">
        <v>25</v>
      </c>
    </row>
    <row r="2355" spans="1:10">
      <c r="A2355" s="8">
        <v>45054</v>
      </c>
      <c r="B2355" t="s">
        <v>1470</v>
      </c>
      <c r="C2355">
        <v>1</v>
      </c>
      <c r="D2355" s="3">
        <v>12.75</v>
      </c>
      <c r="E2355" s="3">
        <f t="shared" si="54"/>
        <v>12.75</v>
      </c>
      <c r="F2355" t="s">
        <v>162</v>
      </c>
      <c r="G2355" t="s">
        <v>33</v>
      </c>
      <c r="H2355" t="s">
        <v>466</v>
      </c>
      <c r="I2355" s="2" t="str">
        <f>_xlfn.XLOOKUP(H2355,'Reference table'!$A$2:$A$87,'Reference table'!$B$2:$B$87)</f>
        <v>Household</v>
      </c>
      <c r="J2355" t="s">
        <v>25</v>
      </c>
    </row>
    <row r="2356" spans="1:10">
      <c r="A2356" s="8">
        <v>45055</v>
      </c>
      <c r="B2356" t="s">
        <v>23</v>
      </c>
      <c r="C2356">
        <v>2</v>
      </c>
      <c r="D2356" s="3">
        <v>1.7</v>
      </c>
      <c r="E2356" s="3">
        <f t="shared" si="54"/>
        <v>3.4</v>
      </c>
      <c r="F2356" s="14" t="s">
        <v>285</v>
      </c>
      <c r="G2356" t="s">
        <v>522</v>
      </c>
      <c r="H2356" t="s">
        <v>23</v>
      </c>
      <c r="I2356" s="2" t="str">
        <f>_xlfn.XLOOKUP(H2356,'Reference table'!$A$2:$A$87,'Reference table'!$B$2:$B$87)</f>
        <v>Transportation</v>
      </c>
      <c r="J2356" t="s">
        <v>24</v>
      </c>
    </row>
    <row r="2357" spans="1:10">
      <c r="A2357" s="8">
        <v>45055</v>
      </c>
      <c r="B2357" t="s">
        <v>1062</v>
      </c>
      <c r="C2357">
        <v>2</v>
      </c>
      <c r="D2357" s="3">
        <v>1.9</v>
      </c>
      <c r="E2357" s="3">
        <f t="shared" si="54"/>
        <v>3.8</v>
      </c>
      <c r="F2357" s="14" t="s">
        <v>285</v>
      </c>
      <c r="G2357" t="s">
        <v>522</v>
      </c>
      <c r="H2357" t="s">
        <v>1062</v>
      </c>
      <c r="I2357" s="2" t="str">
        <f>_xlfn.XLOOKUP(H2357,'Reference table'!$A$2:$A$87,'Reference table'!$B$2:$B$87)</f>
        <v>Transportation</v>
      </c>
      <c r="J2357" t="s">
        <v>24</v>
      </c>
    </row>
    <row r="2358" spans="1:10">
      <c r="A2358" s="8">
        <v>45055</v>
      </c>
      <c r="B2358" t="s">
        <v>67</v>
      </c>
      <c r="C2358">
        <v>1</v>
      </c>
      <c r="D2358" s="3">
        <v>5.0999999999999996</v>
      </c>
      <c r="E2358" s="3">
        <f t="shared" si="54"/>
        <v>5.0999999999999996</v>
      </c>
      <c r="F2358" s="14" t="s">
        <v>285</v>
      </c>
      <c r="G2358" t="s">
        <v>522</v>
      </c>
      <c r="H2358" t="s">
        <v>67</v>
      </c>
      <c r="I2358" s="2" t="str">
        <f>_xlfn.XLOOKUP(H2358,'Reference table'!$A$2:$A$87,'Reference table'!$B$2:$B$87)</f>
        <v>Transportation</v>
      </c>
      <c r="J2358" t="s">
        <v>25</v>
      </c>
    </row>
    <row r="2359" spans="1:10">
      <c r="A2359" s="8">
        <v>45055</v>
      </c>
      <c r="B2359" t="s">
        <v>67</v>
      </c>
      <c r="C2359">
        <v>1</v>
      </c>
      <c r="D2359" s="3">
        <v>2.8</v>
      </c>
      <c r="E2359" s="3">
        <f t="shared" si="54"/>
        <v>2.8</v>
      </c>
      <c r="F2359" s="14" t="s">
        <v>285</v>
      </c>
      <c r="G2359" t="s">
        <v>522</v>
      </c>
      <c r="H2359" t="s">
        <v>67</v>
      </c>
      <c r="I2359" s="2" t="str">
        <f>_xlfn.XLOOKUP(H2359,'Reference table'!$A$2:$A$87,'Reference table'!$B$2:$B$87)</f>
        <v>Transportation</v>
      </c>
      <c r="J2359" t="s">
        <v>25</v>
      </c>
    </row>
    <row r="2360" spans="1:10">
      <c r="A2360" s="8">
        <v>45055</v>
      </c>
      <c r="B2360" t="s">
        <v>23</v>
      </c>
      <c r="C2360">
        <v>1</v>
      </c>
      <c r="D2360" s="3">
        <v>1.75</v>
      </c>
      <c r="E2360" s="3">
        <f t="shared" si="54"/>
        <v>1.75</v>
      </c>
      <c r="F2360" s="14" t="s">
        <v>285</v>
      </c>
      <c r="G2360" t="s">
        <v>522</v>
      </c>
      <c r="H2360" t="s">
        <v>23</v>
      </c>
      <c r="I2360" s="2" t="str">
        <f>_xlfn.XLOOKUP(H2360,'Reference table'!$A$2:$A$87,'Reference table'!$B$2:$B$87)</f>
        <v>Transportation</v>
      </c>
      <c r="J2360" t="s">
        <v>25</v>
      </c>
    </row>
    <row r="2361" spans="1:10">
      <c r="A2361" s="8">
        <v>45056</v>
      </c>
      <c r="B2361" t="s">
        <v>23</v>
      </c>
      <c r="C2361">
        <v>2</v>
      </c>
      <c r="D2361" s="3">
        <v>1.7</v>
      </c>
      <c r="E2361" s="3">
        <f t="shared" ref="E2361:E2366" si="55">C2361*D2361</f>
        <v>3.4</v>
      </c>
      <c r="F2361" s="14" t="s">
        <v>285</v>
      </c>
      <c r="G2361" t="s">
        <v>522</v>
      </c>
      <c r="H2361" t="s">
        <v>23</v>
      </c>
      <c r="I2361" s="2" t="str">
        <f>_xlfn.XLOOKUP(H2361,'Reference table'!$A$2:$A$87,'Reference table'!$B$2:$B$87)</f>
        <v>Transportation</v>
      </c>
      <c r="J2361" t="s">
        <v>24</v>
      </c>
    </row>
    <row r="2362" spans="1:10">
      <c r="A2362" s="8">
        <v>45056</v>
      </c>
      <c r="B2362" t="s">
        <v>1062</v>
      </c>
      <c r="C2362">
        <v>2</v>
      </c>
      <c r="D2362" s="3">
        <v>1.9</v>
      </c>
      <c r="E2362" s="3">
        <f t="shared" si="55"/>
        <v>3.8</v>
      </c>
      <c r="F2362" s="14" t="s">
        <v>285</v>
      </c>
      <c r="G2362" t="s">
        <v>522</v>
      </c>
      <c r="H2362" t="s">
        <v>1062</v>
      </c>
      <c r="I2362" s="2" t="str">
        <f>_xlfn.XLOOKUP(H2362,'Reference table'!$A$2:$A$87,'Reference table'!$B$2:$B$87)</f>
        <v>Transportation</v>
      </c>
      <c r="J2362" t="s">
        <v>24</v>
      </c>
    </row>
    <row r="2363" spans="1:10">
      <c r="A2363" s="8">
        <v>45056</v>
      </c>
      <c r="B2363" t="s">
        <v>67</v>
      </c>
      <c r="C2363">
        <v>1</v>
      </c>
      <c r="D2363" s="3">
        <v>5.0999999999999996</v>
      </c>
      <c r="E2363" s="3">
        <f t="shared" si="55"/>
        <v>5.0999999999999996</v>
      </c>
      <c r="F2363" s="14" t="s">
        <v>285</v>
      </c>
      <c r="G2363" t="s">
        <v>522</v>
      </c>
      <c r="H2363" t="s">
        <v>67</v>
      </c>
      <c r="I2363" s="2" t="str">
        <f>_xlfn.XLOOKUP(H2363,'Reference table'!$A$2:$A$87,'Reference table'!$B$2:$B$87)</f>
        <v>Transportation</v>
      </c>
      <c r="J2363" t="s">
        <v>25</v>
      </c>
    </row>
    <row r="2364" spans="1:10">
      <c r="A2364" s="8">
        <v>45056</v>
      </c>
      <c r="B2364" t="s">
        <v>67</v>
      </c>
      <c r="C2364">
        <v>1</v>
      </c>
      <c r="D2364" s="3">
        <v>2.8</v>
      </c>
      <c r="E2364" s="3">
        <f t="shared" si="55"/>
        <v>2.8</v>
      </c>
      <c r="F2364" s="14" t="s">
        <v>285</v>
      </c>
      <c r="G2364" t="s">
        <v>522</v>
      </c>
      <c r="H2364" t="s">
        <v>67</v>
      </c>
      <c r="I2364" s="2" t="str">
        <f>_xlfn.XLOOKUP(H2364,'Reference table'!$A$2:$A$87,'Reference table'!$B$2:$B$87)</f>
        <v>Transportation</v>
      </c>
      <c r="J2364" t="s">
        <v>25</v>
      </c>
    </row>
    <row r="2365" spans="1:10">
      <c r="A2365" s="8">
        <v>45056</v>
      </c>
      <c r="B2365" t="s">
        <v>23</v>
      </c>
      <c r="C2365">
        <v>1</v>
      </c>
      <c r="D2365" s="3">
        <v>1.75</v>
      </c>
      <c r="E2365" s="3">
        <f t="shared" si="55"/>
        <v>1.75</v>
      </c>
      <c r="F2365" s="14" t="s">
        <v>285</v>
      </c>
      <c r="G2365" t="s">
        <v>522</v>
      </c>
      <c r="H2365" t="s">
        <v>23</v>
      </c>
      <c r="I2365" s="2" t="str">
        <f>_xlfn.XLOOKUP(H2365,'Reference table'!$A$2:$A$87,'Reference table'!$B$2:$B$87)</f>
        <v>Transportation</v>
      </c>
      <c r="J2365" t="s">
        <v>25</v>
      </c>
    </row>
    <row r="2366" spans="1:10">
      <c r="A2366" s="8">
        <v>45056</v>
      </c>
      <c r="B2366" t="s">
        <v>924</v>
      </c>
      <c r="C2366">
        <v>1</v>
      </c>
      <c r="D2366" s="3">
        <v>1.75</v>
      </c>
      <c r="E2366" s="3">
        <f t="shared" si="55"/>
        <v>1.75</v>
      </c>
      <c r="F2366" s="14" t="s">
        <v>162</v>
      </c>
      <c r="G2366" t="s">
        <v>933</v>
      </c>
      <c r="H2366" t="s">
        <v>936</v>
      </c>
      <c r="I2366" s="2" t="str">
        <f>_xlfn.XLOOKUP(H2366,'Reference table'!$A$2:$A$87,'Reference table'!$B$2:$B$87)</f>
        <v>Dinning</v>
      </c>
      <c r="J2366" t="s">
        <v>25</v>
      </c>
    </row>
    <row r="2367" spans="1:10">
      <c r="A2367" s="8">
        <v>45057</v>
      </c>
      <c r="B2367" t="s">
        <v>23</v>
      </c>
      <c r="C2367">
        <v>2</v>
      </c>
      <c r="D2367" s="3">
        <v>1.7</v>
      </c>
      <c r="E2367" s="3">
        <f t="shared" ref="E2367:E2372" si="56">C2367*D2367</f>
        <v>3.4</v>
      </c>
      <c r="F2367" s="14" t="s">
        <v>285</v>
      </c>
      <c r="G2367" t="s">
        <v>522</v>
      </c>
      <c r="H2367" t="s">
        <v>23</v>
      </c>
      <c r="I2367" s="2" t="str">
        <f>_xlfn.XLOOKUP(H2367,'Reference table'!$A$2:$A$87,'Reference table'!$B$2:$B$87)</f>
        <v>Transportation</v>
      </c>
      <c r="J2367" t="s">
        <v>24</v>
      </c>
    </row>
    <row r="2368" spans="1:10">
      <c r="A2368" s="8">
        <v>45057</v>
      </c>
      <c r="B2368" t="s">
        <v>1062</v>
      </c>
      <c r="C2368">
        <v>2</v>
      </c>
      <c r="D2368" s="3">
        <v>1.9</v>
      </c>
      <c r="E2368" s="3">
        <f t="shared" si="56"/>
        <v>3.8</v>
      </c>
      <c r="F2368" s="14" t="s">
        <v>285</v>
      </c>
      <c r="G2368" t="s">
        <v>522</v>
      </c>
      <c r="H2368" t="s">
        <v>1062</v>
      </c>
      <c r="I2368" s="2" t="str">
        <f>_xlfn.XLOOKUP(H2368,'Reference table'!$A$2:$A$87,'Reference table'!$B$2:$B$87)</f>
        <v>Transportation</v>
      </c>
      <c r="J2368" t="s">
        <v>24</v>
      </c>
    </row>
    <row r="2369" spans="1:10">
      <c r="A2369" s="8">
        <v>45057</v>
      </c>
      <c r="B2369" t="s">
        <v>1478</v>
      </c>
      <c r="C2369">
        <v>1</v>
      </c>
      <c r="D2369" s="3">
        <v>188.56</v>
      </c>
      <c r="E2369" s="3">
        <f t="shared" si="56"/>
        <v>188.56</v>
      </c>
      <c r="F2369" s="14" t="s">
        <v>162</v>
      </c>
      <c r="G2369" t="s">
        <v>1105</v>
      </c>
      <c r="H2369" t="s">
        <v>687</v>
      </c>
      <c r="I2369" s="2" t="str">
        <f>_xlfn.XLOOKUP(H2369,'Reference table'!$A$2:$A$87,'Reference table'!$B$2:$B$87)</f>
        <v>Travel</v>
      </c>
      <c r="J2369" t="s">
        <v>25</v>
      </c>
    </row>
    <row r="2370" spans="1:10">
      <c r="A2370" s="8">
        <v>45058</v>
      </c>
      <c r="B2370" t="s">
        <v>67</v>
      </c>
      <c r="C2370">
        <v>1</v>
      </c>
      <c r="D2370" s="3">
        <v>5.0999999999999996</v>
      </c>
      <c r="E2370" s="3">
        <f t="shared" si="56"/>
        <v>5.0999999999999996</v>
      </c>
      <c r="F2370" s="14" t="s">
        <v>285</v>
      </c>
      <c r="G2370" t="s">
        <v>522</v>
      </c>
      <c r="H2370" t="s">
        <v>67</v>
      </c>
      <c r="I2370" s="2" t="str">
        <f>_xlfn.XLOOKUP(H2370,'Reference table'!$A$2:$A$87,'Reference table'!$B$2:$B$87)</f>
        <v>Transportation</v>
      </c>
      <c r="J2370" t="s">
        <v>25</v>
      </c>
    </row>
    <row r="2371" spans="1:10">
      <c r="A2371" s="8">
        <v>45058</v>
      </c>
      <c r="B2371" t="s">
        <v>67</v>
      </c>
      <c r="C2371">
        <v>1</v>
      </c>
      <c r="D2371" s="3">
        <v>2.8</v>
      </c>
      <c r="E2371" s="3">
        <f t="shared" si="56"/>
        <v>2.8</v>
      </c>
      <c r="F2371" s="14" t="s">
        <v>285</v>
      </c>
      <c r="G2371" t="s">
        <v>522</v>
      </c>
      <c r="H2371" t="s">
        <v>67</v>
      </c>
      <c r="I2371" s="2" t="str">
        <f>_xlfn.XLOOKUP(H2371,'Reference table'!$A$2:$A$87,'Reference table'!$B$2:$B$87)</f>
        <v>Transportation</v>
      </c>
      <c r="J2371" t="s">
        <v>25</v>
      </c>
    </row>
    <row r="2372" spans="1:10">
      <c r="A2372" s="8">
        <v>45058</v>
      </c>
      <c r="B2372" t="s">
        <v>23</v>
      </c>
      <c r="C2372">
        <v>1</v>
      </c>
      <c r="D2372" s="3">
        <v>1.75</v>
      </c>
      <c r="E2372" s="3">
        <f t="shared" si="56"/>
        <v>1.75</v>
      </c>
      <c r="F2372" s="14" t="s">
        <v>285</v>
      </c>
      <c r="G2372" t="s">
        <v>522</v>
      </c>
      <c r="H2372" t="s">
        <v>23</v>
      </c>
      <c r="I2372" s="2" t="str">
        <f>_xlfn.XLOOKUP(H2372,'Reference table'!$A$2:$A$87,'Reference table'!$B$2:$B$87)</f>
        <v>Transportation</v>
      </c>
      <c r="J2372" t="s">
        <v>25</v>
      </c>
    </row>
    <row r="2373" spans="1:10">
      <c r="A2373" s="8">
        <v>45058</v>
      </c>
      <c r="B2373" t="s">
        <v>23</v>
      </c>
      <c r="C2373">
        <v>2</v>
      </c>
      <c r="D2373" s="3">
        <v>1.7</v>
      </c>
      <c r="E2373" s="3">
        <f t="shared" ref="E2373:E2376" si="57">C2373*D2373</f>
        <v>3.4</v>
      </c>
      <c r="F2373" s="14" t="s">
        <v>285</v>
      </c>
      <c r="G2373" t="s">
        <v>522</v>
      </c>
      <c r="H2373" t="s">
        <v>23</v>
      </c>
      <c r="I2373" s="2" t="str">
        <f>_xlfn.XLOOKUP(H2373,'Reference table'!$A$2:$A$87,'Reference table'!$B$2:$B$87)</f>
        <v>Transportation</v>
      </c>
      <c r="J2373" t="s">
        <v>24</v>
      </c>
    </row>
    <row r="2374" spans="1:10">
      <c r="A2374" s="8">
        <v>45058</v>
      </c>
      <c r="B2374" t="s">
        <v>1062</v>
      </c>
      <c r="C2374">
        <v>2</v>
      </c>
      <c r="D2374" s="3">
        <v>1.9</v>
      </c>
      <c r="E2374" s="3">
        <f t="shared" si="57"/>
        <v>3.8</v>
      </c>
      <c r="F2374" s="14" t="s">
        <v>285</v>
      </c>
      <c r="G2374" t="s">
        <v>522</v>
      </c>
      <c r="H2374" t="s">
        <v>1062</v>
      </c>
      <c r="I2374" s="2" t="str">
        <f>_xlfn.XLOOKUP(H2374,'Reference table'!$A$2:$A$87,'Reference table'!$B$2:$B$87)</f>
        <v>Transportation</v>
      </c>
      <c r="J2374" t="s">
        <v>24</v>
      </c>
    </row>
    <row r="2375" spans="1:10">
      <c r="A2375" s="8">
        <v>45058</v>
      </c>
      <c r="B2375" t="s">
        <v>924</v>
      </c>
      <c r="C2375">
        <v>1</v>
      </c>
      <c r="D2375" s="3">
        <v>1.75</v>
      </c>
      <c r="E2375" s="3">
        <f t="shared" si="57"/>
        <v>1.75</v>
      </c>
      <c r="F2375" s="14" t="s">
        <v>162</v>
      </c>
      <c r="G2375" t="s">
        <v>933</v>
      </c>
      <c r="H2375" t="s">
        <v>936</v>
      </c>
      <c r="I2375" s="2" t="str">
        <f>_xlfn.XLOOKUP(H2375,'Reference table'!$A$2:$A$87,'Reference table'!$B$2:$B$87)</f>
        <v>Dinning</v>
      </c>
      <c r="J2375" t="s">
        <v>25</v>
      </c>
    </row>
    <row r="2376" spans="1:10">
      <c r="A2376" s="8">
        <v>45058</v>
      </c>
      <c r="B2376" t="s">
        <v>1465</v>
      </c>
      <c r="C2376">
        <v>1</v>
      </c>
      <c r="D2376" s="3">
        <v>2.4900000000000002</v>
      </c>
      <c r="E2376" s="3">
        <f t="shared" si="57"/>
        <v>2.4900000000000002</v>
      </c>
      <c r="F2376" s="14" t="s">
        <v>162</v>
      </c>
      <c r="G2376" t="s">
        <v>865</v>
      </c>
      <c r="H2376" t="s">
        <v>866</v>
      </c>
      <c r="I2376" s="2" t="str">
        <f>_xlfn.XLOOKUP(H2376,'Reference table'!$A$2:$A$87,'Reference table'!$B$2:$B$87)</f>
        <v>Subscription</v>
      </c>
      <c r="J2376" t="s">
        <v>25</v>
      </c>
    </row>
  </sheetData>
  <autoFilter ref="A1:J2376" xr:uid="{A9288FFF-471F-49EA-8432-1806511817B5}">
    <sortState xmlns:xlrd2="http://schemas.microsoft.com/office/spreadsheetml/2017/richdata2" ref="A2:J2234">
      <sortCondition ref="A1:A223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573C-7A8F-4F1D-BB7E-006AED7B5C13}">
  <dimension ref="A1:J47"/>
  <sheetViews>
    <sheetView topLeftCell="A19" workbookViewId="0">
      <selection activeCell="J48" sqref="J48"/>
    </sheetView>
  </sheetViews>
  <sheetFormatPr defaultRowHeight="14.4"/>
  <cols>
    <col min="1" max="1" width="14" style="8" customWidth="1"/>
    <col min="2" max="2" width="27.109375" bestFit="1" customWidth="1"/>
    <col min="3" max="3" width="8.5546875" customWidth="1"/>
    <col min="4" max="5" width="12.88671875" bestFit="1" customWidth="1"/>
    <col min="6" max="6" width="10.5546875" bestFit="1" customWidth="1"/>
    <col min="7" max="7" width="14.109375" customWidth="1"/>
    <col min="8" max="8" width="16.6640625" bestFit="1" customWidth="1"/>
    <col min="9" max="9" width="14.109375" customWidth="1"/>
    <col min="10" max="10" width="10" bestFit="1" customWidth="1"/>
  </cols>
  <sheetData>
    <row r="1" spans="1:10">
      <c r="A1" t="s">
        <v>120</v>
      </c>
      <c r="B1" s="1" t="s">
        <v>37</v>
      </c>
      <c r="C1" s="1" t="s">
        <v>42</v>
      </c>
      <c r="D1" s="4" t="s">
        <v>43</v>
      </c>
      <c r="E1" s="4" t="s">
        <v>160</v>
      </c>
      <c r="F1" s="1" t="s">
        <v>161</v>
      </c>
      <c r="G1" s="1" t="s">
        <v>40</v>
      </c>
      <c r="H1" s="1" t="s">
        <v>41</v>
      </c>
      <c r="I1" s="1" t="s">
        <v>1045</v>
      </c>
      <c r="J1" s="1" t="s">
        <v>121</v>
      </c>
    </row>
    <row r="2" spans="1:10">
      <c r="A2" s="8">
        <v>44945</v>
      </c>
      <c r="B2" t="s">
        <v>1225</v>
      </c>
      <c r="C2">
        <v>1</v>
      </c>
      <c r="D2" s="3">
        <v>6.5</v>
      </c>
      <c r="E2" s="3">
        <f>C2*D2</f>
        <v>6.5</v>
      </c>
      <c r="F2" s="2" t="s">
        <v>1226</v>
      </c>
      <c r="G2" t="s">
        <v>1227</v>
      </c>
      <c r="J2" t="s">
        <v>25</v>
      </c>
    </row>
    <row r="3" spans="1:10">
      <c r="A3" s="8">
        <v>44946</v>
      </c>
      <c r="B3" t="s">
        <v>1205</v>
      </c>
      <c r="C3">
        <v>1</v>
      </c>
      <c r="D3" s="3">
        <v>12</v>
      </c>
      <c r="E3" s="3">
        <f t="shared" ref="E3:E32" si="0">C3*D3</f>
        <v>12</v>
      </c>
      <c r="F3" s="2" t="s">
        <v>162</v>
      </c>
      <c r="G3" t="s">
        <v>1206</v>
      </c>
      <c r="J3" t="s">
        <v>25</v>
      </c>
    </row>
    <row r="4" spans="1:10">
      <c r="A4" s="8">
        <v>44946</v>
      </c>
      <c r="B4" t="s">
        <v>1207</v>
      </c>
      <c r="C4">
        <v>1</v>
      </c>
      <c r="D4" s="3">
        <v>24</v>
      </c>
      <c r="E4" s="3">
        <f t="shared" si="0"/>
        <v>24</v>
      </c>
      <c r="F4" s="2" t="s">
        <v>162</v>
      </c>
      <c r="G4" t="s">
        <v>1207</v>
      </c>
      <c r="J4" t="s">
        <v>25</v>
      </c>
    </row>
    <row r="5" spans="1:10">
      <c r="A5" s="8">
        <v>44947</v>
      </c>
      <c r="B5" t="s">
        <v>127</v>
      </c>
      <c r="C5">
        <v>1</v>
      </c>
      <c r="D5" s="3">
        <v>120</v>
      </c>
      <c r="E5" s="3">
        <f t="shared" si="0"/>
        <v>120</v>
      </c>
      <c r="F5" s="2" t="s">
        <v>162</v>
      </c>
      <c r="G5" t="s">
        <v>1208</v>
      </c>
      <c r="J5" t="s">
        <v>25</v>
      </c>
    </row>
    <row r="6" spans="1:10">
      <c r="A6" s="8">
        <v>44947</v>
      </c>
      <c r="B6" t="s">
        <v>1209</v>
      </c>
      <c r="C6">
        <v>1</v>
      </c>
      <c r="D6" s="3">
        <v>2.2000000000000002</v>
      </c>
      <c r="E6" s="3">
        <f t="shared" si="0"/>
        <v>2.2000000000000002</v>
      </c>
      <c r="F6" s="2" t="s">
        <v>162</v>
      </c>
      <c r="G6" t="s">
        <v>1209</v>
      </c>
      <c r="J6" t="s">
        <v>25</v>
      </c>
    </row>
    <row r="7" spans="1:10">
      <c r="A7" s="8">
        <v>44947</v>
      </c>
      <c r="B7" t="s">
        <v>471</v>
      </c>
      <c r="C7">
        <v>1</v>
      </c>
      <c r="D7" s="3">
        <v>4.9000000000000004</v>
      </c>
      <c r="E7" s="3">
        <f t="shared" si="0"/>
        <v>4.9000000000000004</v>
      </c>
      <c r="F7" s="2" t="s">
        <v>162</v>
      </c>
      <c r="G7" t="s">
        <v>1210</v>
      </c>
      <c r="J7" t="s">
        <v>25</v>
      </c>
    </row>
    <row r="8" spans="1:10">
      <c r="A8" s="8">
        <v>44947</v>
      </c>
      <c r="B8" t="s">
        <v>471</v>
      </c>
      <c r="C8">
        <v>1</v>
      </c>
      <c r="D8" s="3">
        <v>4.9000000000000004</v>
      </c>
      <c r="E8" s="3">
        <f t="shared" si="0"/>
        <v>4.9000000000000004</v>
      </c>
      <c r="F8" s="2" t="s">
        <v>162</v>
      </c>
      <c r="G8" t="s">
        <v>1207</v>
      </c>
      <c r="J8" t="s">
        <v>25</v>
      </c>
    </row>
    <row r="9" spans="1:10">
      <c r="A9" s="8">
        <v>44947</v>
      </c>
      <c r="B9" t="s">
        <v>86</v>
      </c>
      <c r="C9">
        <v>3</v>
      </c>
      <c r="D9" s="3">
        <v>0.5</v>
      </c>
      <c r="E9" s="3">
        <f t="shared" si="0"/>
        <v>1.5</v>
      </c>
      <c r="F9" s="2" t="s">
        <v>162</v>
      </c>
      <c r="G9" t="s">
        <v>1211</v>
      </c>
      <c r="J9" t="s">
        <v>25</v>
      </c>
    </row>
    <row r="10" spans="1:10">
      <c r="A10" s="8">
        <v>44947</v>
      </c>
      <c r="B10" t="s">
        <v>1212</v>
      </c>
      <c r="C10">
        <v>1</v>
      </c>
      <c r="D10" s="3">
        <v>14.5</v>
      </c>
      <c r="E10" s="3">
        <f t="shared" si="0"/>
        <v>14.5</v>
      </c>
      <c r="F10" s="2" t="s">
        <v>162</v>
      </c>
      <c r="G10" t="s">
        <v>1209</v>
      </c>
      <c r="J10" t="s">
        <v>25</v>
      </c>
    </row>
    <row r="11" spans="1:10">
      <c r="A11" s="8">
        <v>44948</v>
      </c>
      <c r="B11" t="s">
        <v>397</v>
      </c>
      <c r="C11">
        <v>1</v>
      </c>
      <c r="D11" s="3">
        <v>7.9</v>
      </c>
      <c r="E11" s="3">
        <f t="shared" si="0"/>
        <v>7.9</v>
      </c>
      <c r="F11" s="2" t="s">
        <v>162</v>
      </c>
      <c r="G11" t="s">
        <v>1211</v>
      </c>
      <c r="J11" t="s">
        <v>25</v>
      </c>
    </row>
    <row r="12" spans="1:10">
      <c r="A12" s="8">
        <v>44948</v>
      </c>
      <c r="B12" t="s">
        <v>1207</v>
      </c>
      <c r="C12">
        <v>1</v>
      </c>
      <c r="D12" s="3">
        <v>30.9</v>
      </c>
      <c r="E12" s="3">
        <f t="shared" si="0"/>
        <v>30.9</v>
      </c>
      <c r="F12" s="2" t="s">
        <v>162</v>
      </c>
      <c r="G12" t="s">
        <v>1207</v>
      </c>
      <c r="J12" t="s">
        <v>25</v>
      </c>
    </row>
    <row r="13" spans="1:10">
      <c r="A13" s="8">
        <v>44952</v>
      </c>
      <c r="B13" t="s">
        <v>1213</v>
      </c>
      <c r="C13">
        <v>1</v>
      </c>
      <c r="D13" s="3">
        <v>49</v>
      </c>
      <c r="E13" s="3">
        <f t="shared" si="0"/>
        <v>49</v>
      </c>
      <c r="F13" s="2" t="s">
        <v>162</v>
      </c>
      <c r="G13" t="s">
        <v>1214</v>
      </c>
      <c r="J13" t="s">
        <v>25</v>
      </c>
    </row>
    <row r="14" spans="1:10">
      <c r="A14" s="8">
        <v>44953</v>
      </c>
      <c r="B14" t="s">
        <v>89</v>
      </c>
      <c r="C14">
        <v>1</v>
      </c>
      <c r="D14" s="3">
        <v>38</v>
      </c>
      <c r="E14" s="3">
        <f t="shared" si="0"/>
        <v>38</v>
      </c>
      <c r="F14" s="2" t="s">
        <v>162</v>
      </c>
      <c r="G14" t="s">
        <v>1215</v>
      </c>
      <c r="J14" t="s">
        <v>25</v>
      </c>
    </row>
    <row r="15" spans="1:10">
      <c r="A15" s="8">
        <v>44953</v>
      </c>
      <c r="B15" t="s">
        <v>1216</v>
      </c>
      <c r="C15">
        <v>1</v>
      </c>
      <c r="D15" s="3">
        <v>28</v>
      </c>
      <c r="E15" s="3">
        <f t="shared" si="0"/>
        <v>28</v>
      </c>
      <c r="F15" s="2" t="s">
        <v>163</v>
      </c>
      <c r="G15" t="s">
        <v>1217</v>
      </c>
      <c r="J15" t="s">
        <v>25</v>
      </c>
    </row>
    <row r="16" spans="1:10">
      <c r="A16" s="8">
        <v>44954</v>
      </c>
      <c r="B16" t="s">
        <v>681</v>
      </c>
      <c r="C16">
        <v>1</v>
      </c>
      <c r="D16" s="3">
        <v>11</v>
      </c>
      <c r="E16" s="3">
        <f t="shared" si="0"/>
        <v>11</v>
      </c>
      <c r="F16" s="2" t="s">
        <v>162</v>
      </c>
      <c r="G16" t="s">
        <v>1218</v>
      </c>
      <c r="J16" t="s">
        <v>25</v>
      </c>
    </row>
    <row r="17" spans="1:10">
      <c r="A17" s="8">
        <v>44954</v>
      </c>
      <c r="B17" t="s">
        <v>1137</v>
      </c>
      <c r="C17">
        <v>1</v>
      </c>
      <c r="D17" s="3">
        <v>4</v>
      </c>
      <c r="E17" s="3">
        <f t="shared" si="0"/>
        <v>4</v>
      </c>
      <c r="F17" s="2" t="s">
        <v>162</v>
      </c>
      <c r="G17" t="s">
        <v>1138</v>
      </c>
      <c r="J17" t="s">
        <v>25</v>
      </c>
    </row>
    <row r="18" spans="1:10">
      <c r="A18" s="8">
        <v>44954</v>
      </c>
      <c r="B18" t="s">
        <v>816</v>
      </c>
      <c r="C18">
        <v>1</v>
      </c>
      <c r="D18" s="3">
        <v>17</v>
      </c>
      <c r="E18" s="3">
        <f t="shared" si="0"/>
        <v>17</v>
      </c>
      <c r="F18" s="2" t="s">
        <v>162</v>
      </c>
      <c r="G18" t="s">
        <v>1219</v>
      </c>
      <c r="J18" t="s">
        <v>25</v>
      </c>
    </row>
    <row r="19" spans="1:10">
      <c r="A19" s="8">
        <v>44954</v>
      </c>
      <c r="B19" t="s">
        <v>436</v>
      </c>
      <c r="C19">
        <v>1</v>
      </c>
      <c r="D19" s="3">
        <v>48</v>
      </c>
      <c r="E19" s="3">
        <f t="shared" si="0"/>
        <v>48</v>
      </c>
      <c r="F19" s="2" t="s">
        <v>162</v>
      </c>
      <c r="G19" t="s">
        <v>1220</v>
      </c>
      <c r="J19" t="s">
        <v>25</v>
      </c>
    </row>
    <row r="20" spans="1:10">
      <c r="A20" s="8">
        <v>44955</v>
      </c>
      <c r="B20" t="s">
        <v>924</v>
      </c>
      <c r="C20">
        <v>2</v>
      </c>
      <c r="D20" s="3">
        <v>4</v>
      </c>
      <c r="E20" s="3">
        <f t="shared" si="0"/>
        <v>8</v>
      </c>
      <c r="F20" s="2" t="s">
        <v>162</v>
      </c>
      <c r="G20" t="s">
        <v>1221</v>
      </c>
      <c r="J20" t="s">
        <v>25</v>
      </c>
    </row>
    <row r="21" spans="1:10">
      <c r="A21" s="8">
        <v>44955</v>
      </c>
      <c r="B21" t="s">
        <v>468</v>
      </c>
      <c r="C21">
        <v>1</v>
      </c>
      <c r="D21" s="3">
        <v>247</v>
      </c>
      <c r="E21" s="3">
        <f t="shared" si="0"/>
        <v>247</v>
      </c>
      <c r="F21" s="2" t="s">
        <v>162</v>
      </c>
      <c r="G21" t="s">
        <v>1222</v>
      </c>
      <c r="J21" t="s">
        <v>25</v>
      </c>
    </row>
    <row r="22" spans="1:10">
      <c r="A22" s="8">
        <v>44955</v>
      </c>
      <c r="B22" t="s">
        <v>436</v>
      </c>
      <c r="C22">
        <v>1</v>
      </c>
      <c r="D22" s="3">
        <v>19.600000000000001</v>
      </c>
      <c r="E22" s="3">
        <f t="shared" si="0"/>
        <v>19.600000000000001</v>
      </c>
      <c r="F22" s="2" t="s">
        <v>162</v>
      </c>
      <c r="G22" t="s">
        <v>1223</v>
      </c>
      <c r="J22" t="s">
        <v>25</v>
      </c>
    </row>
    <row r="23" spans="1:10">
      <c r="A23" s="8">
        <v>44956</v>
      </c>
      <c r="B23" t="s">
        <v>425</v>
      </c>
      <c r="C23">
        <v>1</v>
      </c>
      <c r="D23" s="3">
        <v>9.6</v>
      </c>
      <c r="E23" s="3">
        <f t="shared" si="0"/>
        <v>9.6</v>
      </c>
      <c r="F23" s="2" t="s">
        <v>162</v>
      </c>
      <c r="G23" t="s">
        <v>1224</v>
      </c>
      <c r="J23" t="s">
        <v>25</v>
      </c>
    </row>
    <row r="24" spans="1:10">
      <c r="A24" s="8">
        <v>44958</v>
      </c>
      <c r="B24" t="s">
        <v>951</v>
      </c>
      <c r="C24">
        <v>1</v>
      </c>
      <c r="D24" s="3">
        <v>9.8000000000000007</v>
      </c>
      <c r="E24" s="3">
        <f t="shared" si="0"/>
        <v>9.8000000000000007</v>
      </c>
      <c r="F24" s="2" t="s">
        <v>162</v>
      </c>
      <c r="G24" t="s">
        <v>951</v>
      </c>
      <c r="J24" t="s">
        <v>25</v>
      </c>
    </row>
    <row r="25" spans="1:10">
      <c r="A25" s="8">
        <v>44954</v>
      </c>
      <c r="B25" t="s">
        <v>1228</v>
      </c>
      <c r="C25">
        <v>1</v>
      </c>
      <c r="D25" s="3">
        <v>0.3</v>
      </c>
      <c r="E25" s="3">
        <f t="shared" si="0"/>
        <v>0.3</v>
      </c>
      <c r="F25" s="2" t="s">
        <v>1226</v>
      </c>
      <c r="G25" t="s">
        <v>1228</v>
      </c>
      <c r="J25" t="s">
        <v>25</v>
      </c>
    </row>
    <row r="26" spans="1:10">
      <c r="A26" s="8">
        <v>44954</v>
      </c>
      <c r="B26" t="s">
        <v>23</v>
      </c>
      <c r="C26">
        <v>1</v>
      </c>
      <c r="D26" s="3">
        <v>1.89</v>
      </c>
      <c r="E26" s="3">
        <f t="shared" si="0"/>
        <v>1.89</v>
      </c>
      <c r="F26" s="2" t="s">
        <v>1226</v>
      </c>
      <c r="G26" t="s">
        <v>1229</v>
      </c>
      <c r="J26" t="s">
        <v>25</v>
      </c>
    </row>
    <row r="27" spans="1:10">
      <c r="A27" s="8">
        <v>44955</v>
      </c>
      <c r="B27" t="s">
        <v>23</v>
      </c>
      <c r="C27">
        <v>2</v>
      </c>
      <c r="D27" s="3">
        <v>1.89</v>
      </c>
      <c r="E27" s="3">
        <f t="shared" si="0"/>
        <v>3.78</v>
      </c>
      <c r="F27" s="2" t="s">
        <v>1226</v>
      </c>
      <c r="G27" t="s">
        <v>1229</v>
      </c>
      <c r="J27" t="s">
        <v>25</v>
      </c>
    </row>
    <row r="28" spans="1:10">
      <c r="A28" s="8">
        <v>44955</v>
      </c>
      <c r="B28" t="s">
        <v>23</v>
      </c>
      <c r="C28">
        <v>2</v>
      </c>
      <c r="D28" s="3">
        <v>0.77</v>
      </c>
      <c r="E28" s="3">
        <f t="shared" si="0"/>
        <v>1.54</v>
      </c>
      <c r="F28" s="2" t="s">
        <v>1226</v>
      </c>
      <c r="G28" t="s">
        <v>1229</v>
      </c>
      <c r="J28" t="s">
        <v>25</v>
      </c>
    </row>
    <row r="29" spans="1:10">
      <c r="A29" s="8">
        <v>44955</v>
      </c>
      <c r="B29" t="s">
        <v>520</v>
      </c>
      <c r="C29">
        <v>1</v>
      </c>
      <c r="D29" s="3">
        <v>0.85</v>
      </c>
      <c r="E29" s="3">
        <f t="shared" si="0"/>
        <v>0.85</v>
      </c>
      <c r="F29" s="2" t="s">
        <v>1226</v>
      </c>
      <c r="G29" s="13" t="s">
        <v>1230</v>
      </c>
      <c r="J29" t="s">
        <v>25</v>
      </c>
    </row>
    <row r="30" spans="1:10">
      <c r="A30" s="8">
        <v>44956</v>
      </c>
      <c r="B30" t="s">
        <v>26</v>
      </c>
      <c r="C30">
        <v>1</v>
      </c>
      <c r="D30" s="3">
        <v>3</v>
      </c>
      <c r="E30" s="3">
        <f t="shared" si="0"/>
        <v>3</v>
      </c>
      <c r="F30" s="2" t="s">
        <v>1226</v>
      </c>
      <c r="G30" t="s">
        <v>1231</v>
      </c>
      <c r="J30" t="s">
        <v>25</v>
      </c>
    </row>
    <row r="31" spans="1:10">
      <c r="A31" s="8">
        <v>44953</v>
      </c>
      <c r="B31" t="s">
        <v>425</v>
      </c>
      <c r="C31">
        <v>1</v>
      </c>
      <c r="D31" s="3">
        <v>6</v>
      </c>
      <c r="E31" s="3">
        <f t="shared" si="0"/>
        <v>6</v>
      </c>
      <c r="F31" s="2" t="s">
        <v>163</v>
      </c>
      <c r="G31" t="s">
        <v>1232</v>
      </c>
      <c r="J31" t="s">
        <v>25</v>
      </c>
    </row>
    <row r="32" spans="1:10">
      <c r="A32" s="8">
        <v>44955</v>
      </c>
      <c r="B32" t="s">
        <v>26</v>
      </c>
      <c r="C32">
        <v>1</v>
      </c>
      <c r="D32" s="3">
        <v>3.8</v>
      </c>
      <c r="E32" s="3">
        <f t="shared" si="0"/>
        <v>3.8</v>
      </c>
      <c r="F32" s="2" t="s">
        <v>162</v>
      </c>
      <c r="G32" t="s">
        <v>1233</v>
      </c>
      <c r="J32" t="s">
        <v>25</v>
      </c>
    </row>
    <row r="33" spans="1:10">
      <c r="A33" s="8">
        <v>44958</v>
      </c>
      <c r="B33" t="s">
        <v>1225</v>
      </c>
      <c r="C33">
        <v>1</v>
      </c>
      <c r="D33" s="3">
        <v>6.5</v>
      </c>
      <c r="E33" s="3">
        <f>C33*D33</f>
        <v>6.5</v>
      </c>
      <c r="F33" s="2" t="s">
        <v>1226</v>
      </c>
      <c r="G33" t="s">
        <v>1227</v>
      </c>
      <c r="J33" t="s">
        <v>25</v>
      </c>
    </row>
    <row r="34" spans="1:10">
      <c r="A34" s="8">
        <v>44993</v>
      </c>
      <c r="B34" t="s">
        <v>1293</v>
      </c>
      <c r="C34">
        <v>1</v>
      </c>
      <c r="D34" s="3">
        <v>150</v>
      </c>
      <c r="E34" s="3">
        <f>C34*D34</f>
        <v>150</v>
      </c>
      <c r="F34" s="2" t="s">
        <v>1226</v>
      </c>
      <c r="G34" t="s">
        <v>1227</v>
      </c>
      <c r="J34" t="s">
        <v>25</v>
      </c>
    </row>
    <row r="35" spans="1:10">
      <c r="A35" s="8">
        <v>44986</v>
      </c>
      <c r="B35" t="s">
        <v>951</v>
      </c>
      <c r="C35">
        <v>1</v>
      </c>
      <c r="D35" s="3">
        <v>9.8000000000000007</v>
      </c>
      <c r="E35" s="3">
        <f t="shared" ref="E35:E39" si="1">C35*D35</f>
        <v>9.8000000000000007</v>
      </c>
      <c r="F35" s="2" t="s">
        <v>162</v>
      </c>
      <c r="G35" t="s">
        <v>951</v>
      </c>
      <c r="J35" t="s">
        <v>25</v>
      </c>
    </row>
    <row r="36" spans="1:10">
      <c r="A36" s="8">
        <v>44986</v>
      </c>
      <c r="B36" t="s">
        <v>119</v>
      </c>
      <c r="C36">
        <v>1</v>
      </c>
      <c r="D36" s="3">
        <v>204.07</v>
      </c>
      <c r="E36" s="3">
        <f t="shared" si="1"/>
        <v>204.07</v>
      </c>
      <c r="F36" s="2" t="s">
        <v>162</v>
      </c>
      <c r="G36" t="s">
        <v>119</v>
      </c>
      <c r="J36" t="s">
        <v>25</v>
      </c>
    </row>
    <row r="37" spans="1:10">
      <c r="A37" s="8">
        <v>44994</v>
      </c>
      <c r="B37" t="s">
        <v>1294</v>
      </c>
      <c r="C37">
        <v>1</v>
      </c>
      <c r="D37" s="3">
        <v>84</v>
      </c>
      <c r="E37" s="3">
        <f t="shared" si="1"/>
        <v>84</v>
      </c>
      <c r="F37" s="2" t="s">
        <v>162</v>
      </c>
      <c r="G37" t="s">
        <v>1295</v>
      </c>
      <c r="J37" t="s">
        <v>25</v>
      </c>
    </row>
    <row r="38" spans="1:10">
      <c r="A38" s="8">
        <v>44995</v>
      </c>
      <c r="B38" t="s">
        <v>471</v>
      </c>
      <c r="C38">
        <v>1</v>
      </c>
      <c r="D38" s="3">
        <v>701.67</v>
      </c>
      <c r="E38" s="3">
        <f t="shared" si="1"/>
        <v>701.67</v>
      </c>
      <c r="F38" s="2" t="s">
        <v>162</v>
      </c>
      <c r="G38" t="s">
        <v>1214</v>
      </c>
      <c r="J38" t="s">
        <v>25</v>
      </c>
    </row>
    <row r="39" spans="1:10">
      <c r="A39" s="8">
        <v>44997</v>
      </c>
      <c r="B39" t="s">
        <v>1296</v>
      </c>
      <c r="C39">
        <v>1</v>
      </c>
      <c r="D39" s="3">
        <f>286-50</f>
        <v>236</v>
      </c>
      <c r="E39" s="3">
        <f t="shared" si="1"/>
        <v>236</v>
      </c>
      <c r="F39" s="2" t="s">
        <v>162</v>
      </c>
      <c r="G39" t="s">
        <v>1297</v>
      </c>
      <c r="J39" t="s">
        <v>25</v>
      </c>
    </row>
    <row r="40" spans="1:10">
      <c r="A40" s="8">
        <v>44995</v>
      </c>
      <c r="B40" t="s">
        <v>1293</v>
      </c>
      <c r="C40">
        <v>1</v>
      </c>
      <c r="D40" s="3">
        <v>100</v>
      </c>
      <c r="E40" s="3">
        <f t="shared" ref="E40:E47" si="2">C40*D40</f>
        <v>100</v>
      </c>
      <c r="F40" s="2" t="s">
        <v>1226</v>
      </c>
      <c r="G40" t="s">
        <v>1227</v>
      </c>
      <c r="J40" t="s">
        <v>25</v>
      </c>
    </row>
    <row r="41" spans="1:10">
      <c r="A41" s="8">
        <v>44998</v>
      </c>
      <c r="B41" t="s">
        <v>471</v>
      </c>
      <c r="C41">
        <v>1</v>
      </c>
      <c r="D41" s="3">
        <v>241</v>
      </c>
      <c r="E41" s="3">
        <f t="shared" si="2"/>
        <v>241</v>
      </c>
      <c r="F41" s="2" t="s">
        <v>162</v>
      </c>
      <c r="G41" t="s">
        <v>1209</v>
      </c>
      <c r="J41" t="s">
        <v>25</v>
      </c>
    </row>
    <row r="42" spans="1:10">
      <c r="A42" s="8">
        <v>44994</v>
      </c>
      <c r="B42" t="s">
        <v>816</v>
      </c>
      <c r="C42">
        <v>1</v>
      </c>
      <c r="D42" s="3">
        <v>80</v>
      </c>
      <c r="E42" s="3">
        <f t="shared" si="2"/>
        <v>80</v>
      </c>
      <c r="F42" s="2" t="s">
        <v>162</v>
      </c>
      <c r="G42" t="s">
        <v>1298</v>
      </c>
      <c r="J42" t="s">
        <v>25</v>
      </c>
    </row>
    <row r="43" spans="1:10">
      <c r="A43" s="8">
        <v>44994</v>
      </c>
      <c r="B43" t="s">
        <v>1299</v>
      </c>
      <c r="C43">
        <v>1</v>
      </c>
      <c r="D43" s="3">
        <v>150</v>
      </c>
      <c r="E43" s="3">
        <f t="shared" si="2"/>
        <v>150</v>
      </c>
      <c r="F43" s="2" t="s">
        <v>163</v>
      </c>
      <c r="G43" t="s">
        <v>1300</v>
      </c>
      <c r="J43" t="s">
        <v>24</v>
      </c>
    </row>
    <row r="44" spans="1:10">
      <c r="A44" s="8">
        <v>44994</v>
      </c>
      <c r="B44" t="s">
        <v>1299</v>
      </c>
      <c r="C44">
        <v>1</v>
      </c>
      <c r="D44" s="3">
        <v>150</v>
      </c>
      <c r="E44" s="3">
        <f t="shared" si="2"/>
        <v>150</v>
      </c>
      <c r="F44" s="2" t="s">
        <v>163</v>
      </c>
      <c r="G44" t="s">
        <v>1300</v>
      </c>
      <c r="J44" t="s">
        <v>25</v>
      </c>
    </row>
    <row r="45" spans="1:10">
      <c r="A45" s="8">
        <v>44998</v>
      </c>
      <c r="B45" t="s">
        <v>1301</v>
      </c>
      <c r="C45">
        <v>1</v>
      </c>
      <c r="D45" s="3">
        <v>57.5</v>
      </c>
      <c r="E45" s="3">
        <f t="shared" si="2"/>
        <v>57.5</v>
      </c>
      <c r="F45" s="2" t="s">
        <v>163</v>
      </c>
      <c r="G45" t="s">
        <v>1302</v>
      </c>
      <c r="J45" t="s">
        <v>25</v>
      </c>
    </row>
    <row r="46" spans="1:10">
      <c r="A46" s="8">
        <v>44999</v>
      </c>
      <c r="B46" t="s">
        <v>1216</v>
      </c>
      <c r="C46">
        <v>2</v>
      </c>
      <c r="D46" s="3">
        <v>280</v>
      </c>
      <c r="E46" s="3">
        <f t="shared" si="2"/>
        <v>560</v>
      </c>
      <c r="F46" s="2" t="s">
        <v>163</v>
      </c>
      <c r="G46" t="s">
        <v>1217</v>
      </c>
      <c r="J46" t="s">
        <v>25</v>
      </c>
    </row>
    <row r="47" spans="1:10">
      <c r="A47" s="8">
        <v>44999</v>
      </c>
      <c r="B47" t="s">
        <v>425</v>
      </c>
      <c r="C47">
        <v>1</v>
      </c>
      <c r="D47" s="3">
        <v>254</v>
      </c>
      <c r="E47" s="3">
        <f t="shared" si="2"/>
        <v>254</v>
      </c>
      <c r="F47" s="2" t="s">
        <v>163</v>
      </c>
      <c r="G47" t="s">
        <v>1303</v>
      </c>
      <c r="J4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E5E-E643-45C9-88C4-D898E7C75C54}">
  <dimension ref="A1:Q87"/>
  <sheetViews>
    <sheetView workbookViewId="0">
      <selection activeCell="J19" sqref="J19"/>
    </sheetView>
  </sheetViews>
  <sheetFormatPr defaultRowHeight="14.4"/>
  <cols>
    <col min="1" max="1" width="16.6640625" bestFit="1" customWidth="1"/>
    <col min="2" max="2" width="13.33203125" bestFit="1" customWidth="1"/>
    <col min="3" max="3" width="5.6640625" customWidth="1"/>
    <col min="4" max="4" width="12.5546875" customWidth="1"/>
    <col min="6" max="6" width="2.6640625" customWidth="1"/>
    <col min="7" max="7" width="16.6640625" bestFit="1" customWidth="1"/>
    <col min="9" max="9" width="2.6640625" customWidth="1"/>
    <col min="10" max="10" width="14" customWidth="1"/>
    <col min="11" max="11" width="12.6640625" bestFit="1" customWidth="1"/>
    <col min="12" max="12" width="2.6640625" customWidth="1"/>
    <col min="13" max="13" width="15.33203125" bestFit="1" customWidth="1"/>
    <col min="14" max="14" width="10.88671875" bestFit="1" customWidth="1"/>
    <col min="15" max="15" width="2.6640625" customWidth="1"/>
    <col min="16" max="16" width="13.33203125" bestFit="1" customWidth="1"/>
    <col min="17" max="17" width="14.5546875" bestFit="1" customWidth="1"/>
  </cols>
  <sheetData>
    <row r="1" spans="1:17">
      <c r="A1" s="16" t="s">
        <v>528</v>
      </c>
      <c r="B1" s="16"/>
      <c r="D1" s="17" t="s">
        <v>122</v>
      </c>
      <c r="E1" s="17"/>
      <c r="G1" s="17" t="s">
        <v>48</v>
      </c>
      <c r="H1" s="17"/>
      <c r="J1" s="17" t="s">
        <v>54</v>
      </c>
      <c r="K1" s="17"/>
      <c r="M1" s="17" t="s">
        <v>405</v>
      </c>
      <c r="N1" s="17"/>
      <c r="P1" s="17" t="s">
        <v>98</v>
      </c>
      <c r="Q1" s="17"/>
    </row>
    <row r="2" spans="1:17">
      <c r="A2" t="s">
        <v>367</v>
      </c>
      <c r="B2" t="s">
        <v>122</v>
      </c>
      <c r="D2" s="11" t="s">
        <v>367</v>
      </c>
      <c r="E2" s="11" t="s">
        <v>122</v>
      </c>
      <c r="G2" s="11" t="s">
        <v>512</v>
      </c>
      <c r="H2" s="11" t="s">
        <v>48</v>
      </c>
      <c r="J2" s="11" t="s">
        <v>23</v>
      </c>
      <c r="K2" s="11" t="s">
        <v>54</v>
      </c>
      <c r="M2" s="11" t="s">
        <v>173</v>
      </c>
      <c r="N2" s="11" t="s">
        <v>405</v>
      </c>
      <c r="P2" s="11" t="s">
        <v>98</v>
      </c>
      <c r="Q2" s="11" t="s">
        <v>98</v>
      </c>
    </row>
    <row r="3" spans="1:17">
      <c r="A3" t="s">
        <v>216</v>
      </c>
      <c r="B3" t="s">
        <v>122</v>
      </c>
      <c r="D3" s="11" t="s">
        <v>216</v>
      </c>
      <c r="E3" s="11" t="s">
        <v>122</v>
      </c>
      <c r="G3" s="11" t="s">
        <v>513</v>
      </c>
      <c r="H3" s="11" t="s">
        <v>48</v>
      </c>
      <c r="J3" s="11" t="s">
        <v>67</v>
      </c>
      <c r="K3" s="11" t="s">
        <v>54</v>
      </c>
      <c r="M3" s="11" t="s">
        <v>526</v>
      </c>
      <c r="N3" s="11" t="s">
        <v>405</v>
      </c>
    </row>
    <row r="4" spans="1:17">
      <c r="A4" t="s">
        <v>262</v>
      </c>
      <c r="B4" t="s">
        <v>122</v>
      </c>
      <c r="D4" s="11" t="s">
        <v>262</v>
      </c>
      <c r="E4" s="11" t="s">
        <v>122</v>
      </c>
      <c r="G4" s="11" t="s">
        <v>505</v>
      </c>
      <c r="H4" s="11" t="s">
        <v>48</v>
      </c>
      <c r="J4" s="11" t="s">
        <v>625</v>
      </c>
      <c r="K4" s="11" t="s">
        <v>54</v>
      </c>
      <c r="M4" s="11" t="s">
        <v>524</v>
      </c>
      <c r="N4" s="11" t="s">
        <v>405</v>
      </c>
      <c r="P4" s="17" t="s">
        <v>661</v>
      </c>
      <c r="Q4" s="17"/>
    </row>
    <row r="5" spans="1:17">
      <c r="A5" t="s">
        <v>45</v>
      </c>
      <c r="B5" t="s">
        <v>122</v>
      </c>
      <c r="D5" s="11" t="s">
        <v>45</v>
      </c>
      <c r="E5" s="11" t="s">
        <v>122</v>
      </c>
      <c r="G5" s="11" t="s">
        <v>577</v>
      </c>
      <c r="H5" s="11" t="s">
        <v>48</v>
      </c>
      <c r="J5" s="11" t="s">
        <v>1062</v>
      </c>
      <c r="K5" s="11" t="s">
        <v>54</v>
      </c>
      <c r="M5" s="11" t="s">
        <v>226</v>
      </c>
      <c r="N5" s="11" t="s">
        <v>405</v>
      </c>
      <c r="P5" s="11" t="s">
        <v>661</v>
      </c>
      <c r="Q5" s="11" t="s">
        <v>661</v>
      </c>
    </row>
    <row r="6" spans="1:17">
      <c r="A6" t="s">
        <v>49</v>
      </c>
      <c r="B6" t="s">
        <v>122</v>
      </c>
      <c r="D6" s="11" t="s">
        <v>49</v>
      </c>
      <c r="E6" s="11" t="s">
        <v>122</v>
      </c>
      <c r="G6" s="11" t="s">
        <v>514</v>
      </c>
      <c r="H6" s="11" t="s">
        <v>48</v>
      </c>
      <c r="J6" s="11" t="s">
        <v>119</v>
      </c>
      <c r="K6" s="11" t="s">
        <v>54</v>
      </c>
      <c r="M6" s="11" t="s">
        <v>466</v>
      </c>
      <c r="N6" s="11" t="s">
        <v>405</v>
      </c>
    </row>
    <row r="7" spans="1:17">
      <c r="A7" t="s">
        <v>53</v>
      </c>
      <c r="B7" t="s">
        <v>122</v>
      </c>
      <c r="D7" s="11" t="s">
        <v>53</v>
      </c>
      <c r="E7" s="11" t="s">
        <v>122</v>
      </c>
      <c r="G7" s="11" t="s">
        <v>515</v>
      </c>
      <c r="H7" s="11" t="s">
        <v>48</v>
      </c>
      <c r="J7" s="11" t="s">
        <v>624</v>
      </c>
      <c r="K7" s="11" t="s">
        <v>54</v>
      </c>
      <c r="M7" s="11" t="s">
        <v>525</v>
      </c>
      <c r="N7" s="11" t="s">
        <v>405</v>
      </c>
      <c r="P7" s="18" t="s">
        <v>1117</v>
      </c>
      <c r="Q7" s="19"/>
    </row>
    <row r="8" spans="1:17">
      <c r="A8" t="s">
        <v>115</v>
      </c>
      <c r="B8" t="s">
        <v>122</v>
      </c>
      <c r="D8" s="11" t="s">
        <v>115</v>
      </c>
      <c r="E8" s="11" t="s">
        <v>122</v>
      </c>
      <c r="G8" s="11" t="s">
        <v>516</v>
      </c>
      <c r="H8" s="11" t="s">
        <v>48</v>
      </c>
      <c r="J8" s="11" t="s">
        <v>1441</v>
      </c>
      <c r="K8" s="11" t="s">
        <v>54</v>
      </c>
      <c r="M8" s="11" t="s">
        <v>148</v>
      </c>
      <c r="N8" s="11" t="s">
        <v>405</v>
      </c>
      <c r="P8" s="11" t="s">
        <v>471</v>
      </c>
      <c r="Q8" s="11" t="s">
        <v>1117</v>
      </c>
    </row>
    <row r="9" spans="1:17">
      <c r="A9" t="s">
        <v>52</v>
      </c>
      <c r="B9" t="s">
        <v>122</v>
      </c>
      <c r="D9" s="11" t="s">
        <v>52</v>
      </c>
      <c r="E9" s="11" t="s">
        <v>122</v>
      </c>
      <c r="G9" s="11" t="s">
        <v>390</v>
      </c>
      <c r="H9" s="11" t="s">
        <v>48</v>
      </c>
      <c r="M9" s="11" t="s">
        <v>527</v>
      </c>
      <c r="N9" s="11" t="s">
        <v>405</v>
      </c>
      <c r="P9" s="11" t="s">
        <v>534</v>
      </c>
      <c r="Q9" s="11" t="s">
        <v>1117</v>
      </c>
    </row>
    <row r="10" spans="1:17">
      <c r="A10" t="s">
        <v>141</v>
      </c>
      <c r="B10" t="s">
        <v>122</v>
      </c>
      <c r="D10" s="11" t="s">
        <v>141</v>
      </c>
      <c r="E10" s="11" t="s">
        <v>122</v>
      </c>
      <c r="G10" s="11" t="s">
        <v>318</v>
      </c>
      <c r="H10" s="11" t="s">
        <v>48</v>
      </c>
      <c r="J10" s="17" t="s">
        <v>518</v>
      </c>
      <c r="K10" s="17"/>
      <c r="P10" s="11" t="s">
        <v>281</v>
      </c>
      <c r="Q10" s="11" t="s">
        <v>1117</v>
      </c>
    </row>
    <row r="11" spans="1:17">
      <c r="A11" t="s">
        <v>55</v>
      </c>
      <c r="B11" t="s">
        <v>122</v>
      </c>
      <c r="D11" s="11" t="s">
        <v>55</v>
      </c>
      <c r="E11" s="11" t="s">
        <v>122</v>
      </c>
      <c r="G11" s="11" t="s">
        <v>517</v>
      </c>
      <c r="H11" s="11" t="s">
        <v>48</v>
      </c>
      <c r="J11" s="11" t="s">
        <v>468</v>
      </c>
      <c r="K11" s="11" t="s">
        <v>518</v>
      </c>
      <c r="M11" s="17" t="s">
        <v>339</v>
      </c>
      <c r="N11" s="17"/>
      <c r="P11" s="11" t="s">
        <v>1118</v>
      </c>
      <c r="Q11" s="11" t="s">
        <v>1117</v>
      </c>
    </row>
    <row r="12" spans="1:17">
      <c r="A12" t="s">
        <v>50</v>
      </c>
      <c r="B12" t="s">
        <v>122</v>
      </c>
      <c r="D12" s="11" t="s">
        <v>50</v>
      </c>
      <c r="E12" s="11" t="s">
        <v>122</v>
      </c>
      <c r="G12" s="11" t="s">
        <v>113</v>
      </c>
      <c r="H12" s="11" t="s">
        <v>48</v>
      </c>
      <c r="J12" s="11" t="s">
        <v>127</v>
      </c>
      <c r="K12" s="11" t="s">
        <v>518</v>
      </c>
      <c r="M12" s="11" t="s">
        <v>521</v>
      </c>
      <c r="N12" s="11" t="s">
        <v>339</v>
      </c>
    </row>
    <row r="13" spans="1:17">
      <c r="A13" t="s">
        <v>219</v>
      </c>
      <c r="B13" t="s">
        <v>122</v>
      </c>
      <c r="D13" s="11" t="s">
        <v>219</v>
      </c>
      <c r="E13" s="11" t="s">
        <v>122</v>
      </c>
      <c r="G13" s="11" t="s">
        <v>273</v>
      </c>
      <c r="H13" s="11" t="s">
        <v>48</v>
      </c>
      <c r="J13" s="11" t="s">
        <v>651</v>
      </c>
      <c r="K13" s="11" t="s">
        <v>518</v>
      </c>
      <c r="M13" s="11" t="s">
        <v>520</v>
      </c>
      <c r="N13" s="11" t="s">
        <v>339</v>
      </c>
      <c r="P13" s="17" t="s">
        <v>627</v>
      </c>
      <c r="Q13" s="17"/>
    </row>
    <row r="14" spans="1:17">
      <c r="A14" t="s">
        <v>509</v>
      </c>
      <c r="B14" t="s">
        <v>122</v>
      </c>
      <c r="D14" s="11" t="s">
        <v>509</v>
      </c>
      <c r="E14" s="11" t="s">
        <v>122</v>
      </c>
      <c r="G14" s="11" t="s">
        <v>544</v>
      </c>
      <c r="H14" s="11" t="s">
        <v>48</v>
      </c>
      <c r="M14" s="11" t="s">
        <v>340</v>
      </c>
      <c r="N14" s="11" t="s">
        <v>339</v>
      </c>
      <c r="P14" s="12" t="s">
        <v>733</v>
      </c>
      <c r="Q14" s="12" t="s">
        <v>627</v>
      </c>
    </row>
    <row r="15" spans="1:17">
      <c r="A15" t="s">
        <v>51</v>
      </c>
      <c r="B15" t="s">
        <v>122</v>
      </c>
      <c r="D15" s="11" t="s">
        <v>51</v>
      </c>
      <c r="E15" s="11" t="s">
        <v>122</v>
      </c>
      <c r="G15" s="11" t="s">
        <v>685</v>
      </c>
      <c r="H15" s="11" t="s">
        <v>48</v>
      </c>
      <c r="J15" s="18" t="s">
        <v>665</v>
      </c>
      <c r="K15" s="19"/>
      <c r="M15" s="11" t="s">
        <v>519</v>
      </c>
      <c r="N15" s="11" t="s">
        <v>339</v>
      </c>
      <c r="P15" s="11" t="s">
        <v>89</v>
      </c>
      <c r="Q15" s="11" t="s">
        <v>627</v>
      </c>
    </row>
    <row r="16" spans="1:17">
      <c r="A16" t="s">
        <v>46</v>
      </c>
      <c r="B16" t="s">
        <v>122</v>
      </c>
      <c r="D16" s="11" t="s">
        <v>46</v>
      </c>
      <c r="E16" s="11" t="s">
        <v>122</v>
      </c>
      <c r="J16" s="11" t="s">
        <v>980</v>
      </c>
      <c r="K16" s="11" t="s">
        <v>665</v>
      </c>
      <c r="M16" s="11" t="s">
        <v>628</v>
      </c>
      <c r="N16" s="11" t="s">
        <v>339</v>
      </c>
      <c r="P16" s="11" t="s">
        <v>487</v>
      </c>
      <c r="Q16" s="11" t="s">
        <v>627</v>
      </c>
    </row>
    <row r="17" spans="1:17">
      <c r="A17" t="s">
        <v>535</v>
      </c>
      <c r="B17" t="s">
        <v>122</v>
      </c>
      <c r="D17" s="11" t="s">
        <v>790</v>
      </c>
      <c r="E17" s="11" t="s">
        <v>122</v>
      </c>
      <c r="J17" s="11" t="s">
        <v>663</v>
      </c>
      <c r="K17" s="11" t="s">
        <v>665</v>
      </c>
      <c r="P17" s="11" t="s">
        <v>588</v>
      </c>
      <c r="Q17" s="11" t="s">
        <v>627</v>
      </c>
    </row>
    <row r="18" spans="1:17">
      <c r="A18" t="s">
        <v>790</v>
      </c>
      <c r="B18" t="s">
        <v>122</v>
      </c>
      <c r="D18" s="11" t="s">
        <v>535</v>
      </c>
      <c r="E18" s="11" t="s">
        <v>122</v>
      </c>
      <c r="J18" s="11" t="s">
        <v>666</v>
      </c>
      <c r="K18" s="11" t="s">
        <v>665</v>
      </c>
      <c r="M18" s="17" t="s">
        <v>958</v>
      </c>
      <c r="N18" s="17"/>
      <c r="P18" s="11" t="s">
        <v>626</v>
      </c>
      <c r="Q18" s="11" t="s">
        <v>627</v>
      </c>
    </row>
    <row r="19" spans="1:17">
      <c r="A19" t="s">
        <v>122</v>
      </c>
      <c r="B19" t="s">
        <v>122</v>
      </c>
      <c r="D19" s="11" t="s">
        <v>978</v>
      </c>
      <c r="E19" s="11" t="s">
        <v>122</v>
      </c>
      <c r="J19" s="11" t="s">
        <v>687</v>
      </c>
      <c r="K19" s="11" t="s">
        <v>665</v>
      </c>
      <c r="M19" s="11" t="s">
        <v>951</v>
      </c>
      <c r="N19" s="11" t="s">
        <v>958</v>
      </c>
      <c r="P19" s="11" t="s">
        <v>611</v>
      </c>
      <c r="Q19" s="11" t="s">
        <v>627</v>
      </c>
    </row>
    <row r="20" spans="1:17">
      <c r="A20" t="s">
        <v>978</v>
      </c>
      <c r="B20" t="s">
        <v>122</v>
      </c>
      <c r="J20" s="11" t="s">
        <v>708</v>
      </c>
      <c r="K20" s="11" t="s">
        <v>665</v>
      </c>
      <c r="M20" s="11" t="s">
        <v>866</v>
      </c>
      <c r="N20" s="11" t="s">
        <v>958</v>
      </c>
      <c r="P20" s="11" t="s">
        <v>633</v>
      </c>
      <c r="Q20" s="11" t="s">
        <v>627</v>
      </c>
    </row>
    <row r="21" spans="1:17">
      <c r="A21" t="s">
        <v>512</v>
      </c>
      <c r="B21" t="s">
        <v>48</v>
      </c>
      <c r="J21" s="11" t="s">
        <v>1410</v>
      </c>
      <c r="K21" s="11" t="s">
        <v>665</v>
      </c>
      <c r="M21" s="11" t="s">
        <v>132</v>
      </c>
      <c r="N21" s="11" t="s">
        <v>958</v>
      </c>
      <c r="P21" s="11" t="s">
        <v>529</v>
      </c>
      <c r="Q21" s="11" t="s">
        <v>627</v>
      </c>
    </row>
    <row r="22" spans="1:17">
      <c r="A22" t="s">
        <v>513</v>
      </c>
      <c r="B22" t="s">
        <v>48</v>
      </c>
      <c r="M22" s="20" t="s">
        <v>1468</v>
      </c>
      <c r="N22" s="21" t="s">
        <v>958</v>
      </c>
      <c r="P22" s="11" t="s">
        <v>530</v>
      </c>
      <c r="Q22" s="11" t="s">
        <v>627</v>
      </c>
    </row>
    <row r="23" spans="1:17">
      <c r="A23" t="s">
        <v>505</v>
      </c>
      <c r="B23" t="s">
        <v>48</v>
      </c>
      <c r="P23" s="11" t="s">
        <v>531</v>
      </c>
      <c r="Q23" s="11" t="s">
        <v>627</v>
      </c>
    </row>
    <row r="24" spans="1:17">
      <c r="A24" t="s">
        <v>577</v>
      </c>
      <c r="B24" t="s">
        <v>48</v>
      </c>
      <c r="P24" s="11" t="s">
        <v>532</v>
      </c>
      <c r="Q24" s="11" t="s">
        <v>627</v>
      </c>
    </row>
    <row r="25" spans="1:17">
      <c r="A25" t="s">
        <v>514</v>
      </c>
      <c r="B25" t="s">
        <v>48</v>
      </c>
      <c r="P25" s="11" t="s">
        <v>991</v>
      </c>
      <c r="Q25" s="11" t="s">
        <v>627</v>
      </c>
    </row>
    <row r="26" spans="1:17">
      <c r="A26" t="s">
        <v>515</v>
      </c>
      <c r="B26" t="s">
        <v>48</v>
      </c>
      <c r="P26" s="11" t="s">
        <v>903</v>
      </c>
      <c r="Q26" s="11" t="s">
        <v>627</v>
      </c>
    </row>
    <row r="27" spans="1:17">
      <c r="A27" t="s">
        <v>516</v>
      </c>
      <c r="B27" t="s">
        <v>48</v>
      </c>
      <c r="P27" s="11" t="s">
        <v>1445</v>
      </c>
      <c r="Q27" s="11" t="s">
        <v>627</v>
      </c>
    </row>
    <row r="28" spans="1:17">
      <c r="A28" t="s">
        <v>390</v>
      </c>
      <c r="B28" t="s">
        <v>48</v>
      </c>
      <c r="P28" s="11" t="s">
        <v>627</v>
      </c>
      <c r="Q28" s="11" t="s">
        <v>627</v>
      </c>
    </row>
    <row r="29" spans="1:17">
      <c r="A29" t="s">
        <v>318</v>
      </c>
      <c r="B29" t="s">
        <v>48</v>
      </c>
    </row>
    <row r="30" spans="1:17">
      <c r="A30" t="s">
        <v>517</v>
      </c>
      <c r="B30" t="s">
        <v>48</v>
      </c>
    </row>
    <row r="31" spans="1:17">
      <c r="A31" t="s">
        <v>113</v>
      </c>
      <c r="B31" t="s">
        <v>48</v>
      </c>
    </row>
    <row r="32" spans="1:17">
      <c r="A32" t="s">
        <v>273</v>
      </c>
      <c r="B32" t="s">
        <v>48</v>
      </c>
    </row>
    <row r="33" spans="1:2">
      <c r="A33" t="s">
        <v>544</v>
      </c>
      <c r="B33" t="s">
        <v>48</v>
      </c>
    </row>
    <row r="34" spans="1:2">
      <c r="A34" t="s">
        <v>685</v>
      </c>
      <c r="B34" t="s">
        <v>48</v>
      </c>
    </row>
    <row r="35" spans="1:2">
      <c r="A35" t="s">
        <v>468</v>
      </c>
      <c r="B35" t="s">
        <v>518</v>
      </c>
    </row>
    <row r="36" spans="1:2">
      <c r="A36" t="s">
        <v>127</v>
      </c>
      <c r="B36" t="s">
        <v>518</v>
      </c>
    </row>
    <row r="37" spans="1:2">
      <c r="A37" t="s">
        <v>651</v>
      </c>
      <c r="B37" t="s">
        <v>518</v>
      </c>
    </row>
    <row r="38" spans="1:2">
      <c r="A38" t="s">
        <v>173</v>
      </c>
      <c r="B38" t="s">
        <v>405</v>
      </c>
    </row>
    <row r="39" spans="1:2">
      <c r="A39" t="s">
        <v>526</v>
      </c>
      <c r="B39" t="s">
        <v>405</v>
      </c>
    </row>
    <row r="40" spans="1:2">
      <c r="A40" t="s">
        <v>524</v>
      </c>
      <c r="B40" t="s">
        <v>405</v>
      </c>
    </row>
    <row r="41" spans="1:2">
      <c r="A41" t="s">
        <v>226</v>
      </c>
      <c r="B41" t="s">
        <v>405</v>
      </c>
    </row>
    <row r="42" spans="1:2">
      <c r="A42" t="s">
        <v>466</v>
      </c>
      <c r="B42" t="s">
        <v>405</v>
      </c>
    </row>
    <row r="43" spans="1:2">
      <c r="A43" t="s">
        <v>525</v>
      </c>
      <c r="B43" t="s">
        <v>405</v>
      </c>
    </row>
    <row r="44" spans="1:2">
      <c r="A44" t="s">
        <v>148</v>
      </c>
      <c r="B44" t="s">
        <v>405</v>
      </c>
    </row>
    <row r="45" spans="1:2">
      <c r="A45" t="s">
        <v>527</v>
      </c>
      <c r="B45" t="s">
        <v>405</v>
      </c>
    </row>
    <row r="46" spans="1:2">
      <c r="A46" t="s">
        <v>980</v>
      </c>
      <c r="B46" t="s">
        <v>665</v>
      </c>
    </row>
    <row r="47" spans="1:2">
      <c r="A47" t="s">
        <v>663</v>
      </c>
      <c r="B47" t="s">
        <v>665</v>
      </c>
    </row>
    <row r="48" spans="1:2">
      <c r="A48" t="s">
        <v>666</v>
      </c>
      <c r="B48" t="s">
        <v>665</v>
      </c>
    </row>
    <row r="49" spans="1:2">
      <c r="A49" t="s">
        <v>688</v>
      </c>
      <c r="B49" t="s">
        <v>665</v>
      </c>
    </row>
    <row r="50" spans="1:2">
      <c r="A50" t="s">
        <v>708</v>
      </c>
      <c r="B50" t="s">
        <v>665</v>
      </c>
    </row>
    <row r="51" spans="1:2">
      <c r="A51" t="s">
        <v>1410</v>
      </c>
      <c r="B51" t="s">
        <v>665</v>
      </c>
    </row>
    <row r="52" spans="1:2">
      <c r="A52" t="s">
        <v>521</v>
      </c>
      <c r="B52" t="s">
        <v>339</v>
      </c>
    </row>
    <row r="53" spans="1:2">
      <c r="A53" t="s">
        <v>520</v>
      </c>
      <c r="B53" t="s">
        <v>339</v>
      </c>
    </row>
    <row r="54" spans="1:2">
      <c r="A54" t="s">
        <v>340</v>
      </c>
      <c r="B54" t="s">
        <v>339</v>
      </c>
    </row>
    <row r="55" spans="1:2">
      <c r="A55" t="s">
        <v>519</v>
      </c>
      <c r="B55" t="s">
        <v>339</v>
      </c>
    </row>
    <row r="56" spans="1:2">
      <c r="A56" t="s">
        <v>628</v>
      </c>
      <c r="B56" t="s">
        <v>339</v>
      </c>
    </row>
    <row r="57" spans="1:2">
      <c r="A57" t="s">
        <v>132</v>
      </c>
      <c r="B57" t="s">
        <v>958</v>
      </c>
    </row>
    <row r="58" spans="1:2">
      <c r="A58" t="s">
        <v>866</v>
      </c>
      <c r="B58" t="s">
        <v>958</v>
      </c>
    </row>
    <row r="59" spans="1:2">
      <c r="A59" t="s">
        <v>1468</v>
      </c>
      <c r="B59" t="s">
        <v>958</v>
      </c>
    </row>
    <row r="60" spans="1:2">
      <c r="A60" t="s">
        <v>951</v>
      </c>
      <c r="B60" t="s">
        <v>958</v>
      </c>
    </row>
    <row r="61" spans="1:2">
      <c r="A61" t="s">
        <v>23</v>
      </c>
      <c r="B61" t="s">
        <v>54</v>
      </c>
    </row>
    <row r="62" spans="1:2">
      <c r="A62" t="s">
        <v>67</v>
      </c>
      <c r="B62" t="s">
        <v>54</v>
      </c>
    </row>
    <row r="63" spans="1:2">
      <c r="A63" t="s">
        <v>1062</v>
      </c>
      <c r="B63" t="s">
        <v>54</v>
      </c>
    </row>
    <row r="64" spans="1:2">
      <c r="A64" t="s">
        <v>625</v>
      </c>
      <c r="B64" t="s">
        <v>54</v>
      </c>
    </row>
    <row r="65" spans="1:2">
      <c r="A65" t="s">
        <v>119</v>
      </c>
      <c r="B65" t="s">
        <v>54</v>
      </c>
    </row>
    <row r="66" spans="1:2">
      <c r="A66" t="s">
        <v>624</v>
      </c>
      <c r="B66" t="s">
        <v>54</v>
      </c>
    </row>
    <row r="67" spans="1:2">
      <c r="A67" t="s">
        <v>98</v>
      </c>
      <c r="B67" t="s">
        <v>98</v>
      </c>
    </row>
    <row r="68" spans="1:2">
      <c r="A68" t="s">
        <v>661</v>
      </c>
      <c r="B68" t="s">
        <v>661</v>
      </c>
    </row>
    <row r="69" spans="1:2">
      <c r="A69" t="s">
        <v>471</v>
      </c>
      <c r="B69" t="s">
        <v>1117</v>
      </c>
    </row>
    <row r="70" spans="1:2">
      <c r="A70" t="s">
        <v>534</v>
      </c>
      <c r="B70" t="s">
        <v>1117</v>
      </c>
    </row>
    <row r="71" spans="1:2">
      <c r="A71" t="s">
        <v>281</v>
      </c>
      <c r="B71" t="s">
        <v>1117</v>
      </c>
    </row>
    <row r="72" spans="1:2">
      <c r="A72" t="s">
        <v>1118</v>
      </c>
      <c r="B72" t="s">
        <v>1117</v>
      </c>
    </row>
    <row r="73" spans="1:2">
      <c r="A73" t="s">
        <v>529</v>
      </c>
      <c r="B73" t="s">
        <v>627</v>
      </c>
    </row>
    <row r="74" spans="1:2">
      <c r="A74" t="s">
        <v>530</v>
      </c>
      <c r="B74" t="s">
        <v>627</v>
      </c>
    </row>
    <row r="75" spans="1:2">
      <c r="A75" t="s">
        <v>531</v>
      </c>
      <c r="B75" t="s">
        <v>627</v>
      </c>
    </row>
    <row r="76" spans="1:2">
      <c r="A76" t="s">
        <v>532</v>
      </c>
      <c r="B76" t="s">
        <v>627</v>
      </c>
    </row>
    <row r="77" spans="1:2">
      <c r="A77" t="s">
        <v>903</v>
      </c>
      <c r="B77" t="s">
        <v>627</v>
      </c>
    </row>
    <row r="78" spans="1:2">
      <c r="A78" t="s">
        <v>991</v>
      </c>
      <c r="B78" t="s">
        <v>627</v>
      </c>
    </row>
    <row r="79" spans="1:2">
      <c r="A79" t="s">
        <v>733</v>
      </c>
      <c r="B79" t="s">
        <v>627</v>
      </c>
    </row>
    <row r="80" spans="1:2">
      <c r="A80" t="s">
        <v>89</v>
      </c>
      <c r="B80" t="s">
        <v>627</v>
      </c>
    </row>
    <row r="81" spans="1:2">
      <c r="A81" t="s">
        <v>487</v>
      </c>
      <c r="B81" t="s">
        <v>627</v>
      </c>
    </row>
    <row r="82" spans="1:2">
      <c r="A82" t="s">
        <v>588</v>
      </c>
      <c r="B82" t="s">
        <v>627</v>
      </c>
    </row>
    <row r="83" spans="1:2">
      <c r="A83" t="s">
        <v>626</v>
      </c>
      <c r="B83" t="s">
        <v>627</v>
      </c>
    </row>
    <row r="84" spans="1:2">
      <c r="A84" t="s">
        <v>633</v>
      </c>
      <c r="B84" t="s">
        <v>627</v>
      </c>
    </row>
    <row r="85" spans="1:2">
      <c r="A85" t="s">
        <v>611</v>
      </c>
      <c r="B85" t="s">
        <v>627</v>
      </c>
    </row>
    <row r="86" spans="1:2">
      <c r="A86" t="s">
        <v>1445</v>
      </c>
      <c r="B86" t="s">
        <v>627</v>
      </c>
    </row>
    <row r="87" spans="1:2">
      <c r="A87" t="s">
        <v>627</v>
      </c>
      <c r="B87" t="s">
        <v>627</v>
      </c>
    </row>
  </sheetData>
  <mergeCells count="13">
    <mergeCell ref="M18:N18"/>
    <mergeCell ref="P7:Q7"/>
    <mergeCell ref="A1:B1"/>
    <mergeCell ref="D1:E1"/>
    <mergeCell ref="G1:H1"/>
    <mergeCell ref="J10:K10"/>
    <mergeCell ref="M1:N1"/>
    <mergeCell ref="P1:Q1"/>
    <mergeCell ref="P4:Q4"/>
    <mergeCell ref="M11:N11"/>
    <mergeCell ref="J1:K1"/>
    <mergeCell ref="P13:Q13"/>
    <mergeCell ref="J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87A2-68F4-4E98-9FCD-1ED81659ECA0}">
  <dimension ref="A3:E19"/>
  <sheetViews>
    <sheetView workbookViewId="0">
      <selection activeCell="A4" sqref="A4"/>
    </sheetView>
  </sheetViews>
  <sheetFormatPr defaultRowHeight="14.4"/>
  <cols>
    <col min="1" max="1" width="16.33203125" bestFit="1" customWidth="1"/>
    <col min="2" max="2" width="15.5546875" bestFit="1" customWidth="1"/>
    <col min="3" max="3" width="12" bestFit="1" customWidth="1"/>
    <col min="4" max="4" width="7" hidden="1" customWidth="1"/>
    <col min="5" max="5" width="12" bestFit="1" customWidth="1"/>
  </cols>
  <sheetData>
    <row r="3" spans="1:5">
      <c r="A3" s="5" t="s">
        <v>540</v>
      </c>
      <c r="B3" s="5" t="s">
        <v>539</v>
      </c>
    </row>
    <row r="4" spans="1:5">
      <c r="A4" s="5" t="s">
        <v>536</v>
      </c>
      <c r="B4" t="s">
        <v>24</v>
      </c>
      <c r="C4" t="s">
        <v>25</v>
      </c>
      <c r="D4" t="s">
        <v>1049</v>
      </c>
      <c r="E4" t="s">
        <v>537</v>
      </c>
    </row>
    <row r="5" spans="1:5">
      <c r="A5" s="6" t="s">
        <v>661</v>
      </c>
      <c r="C5">
        <v>1960</v>
      </c>
      <c r="E5">
        <v>1960</v>
      </c>
    </row>
    <row r="6" spans="1:5">
      <c r="A6" s="6" t="s">
        <v>48</v>
      </c>
      <c r="B6">
        <v>1698.8500000000004</v>
      </c>
      <c r="C6">
        <v>1414.3800000000008</v>
      </c>
      <c r="E6">
        <v>3113.2300000000014</v>
      </c>
    </row>
    <row r="7" spans="1:5">
      <c r="A7" s="6" t="s">
        <v>533</v>
      </c>
      <c r="B7">
        <v>165.4</v>
      </c>
      <c r="C7">
        <v>364.97</v>
      </c>
      <c r="E7">
        <v>530.37</v>
      </c>
    </row>
    <row r="8" spans="1:5">
      <c r="A8" s="6" t="s">
        <v>122</v>
      </c>
      <c r="B8">
        <v>1213.9100000000008</v>
      </c>
      <c r="C8">
        <v>1048.5324350732512</v>
      </c>
      <c r="E8">
        <v>2262.442435073252</v>
      </c>
    </row>
    <row r="9" spans="1:5">
      <c r="A9" s="6" t="s">
        <v>405</v>
      </c>
      <c r="B9">
        <v>338.12000000000006</v>
      </c>
      <c r="C9">
        <v>1134.4699999999998</v>
      </c>
      <c r="E9">
        <v>1472.59</v>
      </c>
    </row>
    <row r="10" spans="1:5">
      <c r="A10" s="6" t="s">
        <v>627</v>
      </c>
      <c r="B10">
        <v>492.84000000000003</v>
      </c>
      <c r="C10">
        <v>309.19000000000005</v>
      </c>
      <c r="E10">
        <v>802.03000000000009</v>
      </c>
    </row>
    <row r="11" spans="1:5">
      <c r="A11" s="6" t="s">
        <v>518</v>
      </c>
      <c r="B11">
        <v>189.95</v>
      </c>
      <c r="C11">
        <v>326.29000000000008</v>
      </c>
      <c r="E11">
        <v>516.24</v>
      </c>
    </row>
    <row r="12" spans="1:5">
      <c r="A12" s="6" t="s">
        <v>98</v>
      </c>
      <c r="B12">
        <v>9433.3333333333339</v>
      </c>
      <c r="C12">
        <v>6166.666666666667</v>
      </c>
      <c r="E12">
        <v>15600</v>
      </c>
    </row>
    <row r="13" spans="1:5">
      <c r="A13" s="6" t="s">
        <v>958</v>
      </c>
      <c r="C13">
        <v>68.620000000000019</v>
      </c>
      <c r="E13">
        <v>68.620000000000019</v>
      </c>
    </row>
    <row r="14" spans="1:5">
      <c r="A14" s="6" t="s">
        <v>54</v>
      </c>
      <c r="B14">
        <v>834.39999999999884</v>
      </c>
      <c r="C14">
        <v>1150.1699999999987</v>
      </c>
      <c r="E14">
        <v>1984.5699999999974</v>
      </c>
    </row>
    <row r="15" spans="1:5">
      <c r="A15" s="6" t="s">
        <v>665</v>
      </c>
      <c r="B15">
        <v>1304.28</v>
      </c>
      <c r="C15">
        <v>1122.55</v>
      </c>
      <c r="E15">
        <v>2426.83</v>
      </c>
    </row>
    <row r="16" spans="1:5">
      <c r="A16" s="6" t="s">
        <v>339</v>
      </c>
      <c r="B16">
        <v>368.89</v>
      </c>
      <c r="C16">
        <v>1860.13</v>
      </c>
      <c r="E16">
        <v>2229.02</v>
      </c>
    </row>
    <row r="17" spans="1:5">
      <c r="A17" s="6" t="s">
        <v>1049</v>
      </c>
    </row>
    <row r="18" spans="1:5">
      <c r="A18" s="6" t="s">
        <v>1117</v>
      </c>
      <c r="B18">
        <v>101.43999999999998</v>
      </c>
      <c r="C18">
        <v>719.06779069767447</v>
      </c>
      <c r="E18">
        <v>820.50779069767441</v>
      </c>
    </row>
    <row r="19" spans="1:5">
      <c r="A19" s="6" t="s">
        <v>537</v>
      </c>
      <c r="B19">
        <v>16141.413333333336</v>
      </c>
      <c r="C19">
        <v>17645.036892437591</v>
      </c>
      <c r="E19">
        <v>33786.450225770917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8085-15CD-4BE1-9758-EA460A40AEEB}">
  <dimension ref="A1:C22"/>
  <sheetViews>
    <sheetView workbookViewId="0">
      <selection activeCell="D21" sqref="D21"/>
    </sheetView>
  </sheetViews>
  <sheetFormatPr defaultRowHeight="14.4"/>
  <cols>
    <col min="1" max="1" width="12.5546875" bestFit="1" customWidth="1"/>
    <col min="2" max="2" width="14.88671875" bestFit="1" customWidth="1"/>
    <col min="3" max="3" width="12" bestFit="1" customWidth="1"/>
  </cols>
  <sheetData>
    <row r="1" spans="1:3">
      <c r="A1" s="5" t="s">
        <v>1045</v>
      </c>
      <c r="B1" t="s">
        <v>122</v>
      </c>
    </row>
    <row r="3" spans="1:3">
      <c r="A3" s="5" t="s">
        <v>536</v>
      </c>
      <c r="B3" t="s">
        <v>541</v>
      </c>
      <c r="C3" t="s">
        <v>538</v>
      </c>
    </row>
    <row r="4" spans="1:3">
      <c r="A4" s="6" t="s">
        <v>367</v>
      </c>
      <c r="B4">
        <v>38</v>
      </c>
      <c r="C4">
        <v>56.620000000000019</v>
      </c>
    </row>
    <row r="5" spans="1:3">
      <c r="A5" s="6" t="s">
        <v>216</v>
      </c>
      <c r="B5">
        <v>98</v>
      </c>
      <c r="C5">
        <v>235.71813138168909</v>
      </c>
    </row>
    <row r="6" spans="1:3">
      <c r="A6" s="6" t="s">
        <v>262</v>
      </c>
      <c r="B6">
        <v>11</v>
      </c>
      <c r="C6">
        <v>10.07</v>
      </c>
    </row>
    <row r="7" spans="1:3">
      <c r="A7" s="6" t="s">
        <v>45</v>
      </c>
      <c r="B7">
        <v>134</v>
      </c>
      <c r="C7">
        <v>205.23938876651982</v>
      </c>
    </row>
    <row r="8" spans="1:3">
      <c r="A8" s="6" t="s">
        <v>49</v>
      </c>
      <c r="B8">
        <v>99</v>
      </c>
      <c r="C8">
        <v>305.14999999999992</v>
      </c>
    </row>
    <row r="9" spans="1:3">
      <c r="A9" s="6" t="s">
        <v>53</v>
      </c>
      <c r="B9">
        <v>126</v>
      </c>
      <c r="C9">
        <v>83.334564977973585</v>
      </c>
    </row>
    <row r="10" spans="1:3">
      <c r="A10" s="6" t="s">
        <v>115</v>
      </c>
      <c r="B10">
        <v>48</v>
      </c>
      <c r="C10">
        <v>66.31279069767443</v>
      </c>
    </row>
    <row r="11" spans="1:3">
      <c r="A11" s="6" t="s">
        <v>535</v>
      </c>
      <c r="B11">
        <v>13</v>
      </c>
      <c r="C11">
        <v>155.43</v>
      </c>
    </row>
    <row r="12" spans="1:3">
      <c r="A12" s="6" t="s">
        <v>52</v>
      </c>
      <c r="B12">
        <v>78</v>
      </c>
      <c r="C12">
        <v>253.71000000000006</v>
      </c>
    </row>
    <row r="13" spans="1:3">
      <c r="A13" s="6" t="s">
        <v>46</v>
      </c>
      <c r="B13">
        <v>16</v>
      </c>
      <c r="C13">
        <v>22.220000000000002</v>
      </c>
    </row>
    <row r="14" spans="1:3">
      <c r="A14" s="6" t="s">
        <v>141</v>
      </c>
      <c r="B14">
        <v>63</v>
      </c>
      <c r="C14">
        <v>127.35935572687228</v>
      </c>
    </row>
    <row r="15" spans="1:3">
      <c r="A15" s="6" t="s">
        <v>55</v>
      </c>
      <c r="B15">
        <v>5</v>
      </c>
      <c r="C15">
        <v>12.07</v>
      </c>
    </row>
    <row r="16" spans="1:3">
      <c r="A16" s="6" t="s">
        <v>50</v>
      </c>
      <c r="B16">
        <v>145</v>
      </c>
      <c r="C16">
        <v>192.15288046818975</v>
      </c>
    </row>
    <row r="17" spans="1:3">
      <c r="A17" s="6" t="s">
        <v>219</v>
      </c>
      <c r="B17">
        <v>48</v>
      </c>
      <c r="C17">
        <v>38.56</v>
      </c>
    </row>
    <row r="18" spans="1:3">
      <c r="A18" s="6" t="s">
        <v>509</v>
      </c>
      <c r="B18">
        <v>104</v>
      </c>
      <c r="C18">
        <v>134.91</v>
      </c>
    </row>
    <row r="19" spans="1:3">
      <c r="A19" s="6" t="s">
        <v>51</v>
      </c>
      <c r="B19">
        <v>165</v>
      </c>
      <c r="C19">
        <v>142.01115638766524</v>
      </c>
    </row>
    <row r="20" spans="1:3">
      <c r="A20" s="6" t="s">
        <v>790</v>
      </c>
      <c r="B20">
        <v>31</v>
      </c>
      <c r="C20">
        <v>99.139999999999986</v>
      </c>
    </row>
    <row r="21" spans="1:3">
      <c r="A21" s="6" t="s">
        <v>978</v>
      </c>
      <c r="B21">
        <v>24</v>
      </c>
      <c r="C21">
        <v>38.395000000000003</v>
      </c>
    </row>
    <row r="22" spans="1:3">
      <c r="A22" s="6" t="s">
        <v>537</v>
      </c>
      <c r="B22">
        <v>1246</v>
      </c>
      <c r="C22">
        <v>2178.4032684065842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W J C V V V m K R S n A A A A 9 g A A A B I A H A B D b 2 5 m a W c v U G F j a 2 F n Z S 5 4 b W w g o h g A K K A U A A A A A A A A A A A A A A A A A A A A A A A A A A A A h Y 8 x D o I w G I W v Q r r T F k w M k p 8 y u J g o i Y m J c W 1 K h Q Y o h h Z L v J q D R / I K Y h R 1 c 3 z f + 4 b 3 7 t c b p E N T e 2 f Z G d X q B A W Y I k 9 q 0 e Z K F w n q 7 d G P U M p g y 0 X F C + m N s j b x Y P I E l d a e Y k K c c 9 j N c N s V J K Q 0 I I d s s x O l b D j 6 y O q / 7 C t t L N d C I g b 7 1 x g W 4 o B G e B H N M Q U y Q c i U / g r h u P f Z / k B Y 9 r X t O 8 k u p b 9 a A 5 k i k P c H 9 g B Q S w M E F A A C A A g A N W J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i Q l U o i k e 4 D g A A A B E A A A A T A B w A R m 9 y b X V s Y X M v U 2 V j d G l v b j E u b S C i G A A o o B Q A A A A A A A A A A A A A A A A A A A A A A A A A A A A r T k 0 u y c z P U w i G 0 I b W A F B L A Q I t A B Q A A g A I A D V i Q l V V Z i k U p w A A A P Y A A A A S A A A A A A A A A A A A A A A A A A A A A A B D b 2 5 m a W c v U G F j a 2 F n Z S 5 4 b W x Q S w E C L Q A U A A I A C A A 1 Y k J V D 8 r p q 6 Q A A A D p A A A A E w A A A A A A A A A A A A A A A A D z A A A A W 0 N v b n R l b n R f V H l w Z X N d L n h t b F B L A Q I t A B Q A A g A I A D V i Q l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H e p L i g k 1 S Y h 2 e F K g V u k I A A A A A A I A A A A A A B B m A A A A A Q A A I A A A A B M Y 6 o F X r U 8 I x p c + W 3 k K F 4 i 3 R O 9 m G 7 u Q M S x g t z K 1 1 x J 2 A A A A A A 6 A A A A A A g A A I A A A A H H z C i y I O z r f N 8 4 E V g i x G 5 J E T 7 j r s d X r E 5 G Y B S b C j h m i U A A A A B / o S X F G L I t o + Z I V M N s t L v K J X 4 r 8 j P s 9 1 p 0 N R j F R f P Z p V C I z G j 5 M K A W h / r 9 + L Q n e m x w E 3 t t A E X 2 L p H 4 f m m N s j M 3 J s y n N e u t v Q 0 E 5 R H A 4 5 P j a Q A A A A L 8 L 2 i t R / s W w C P D U + + U c t B I W k P x Z W O l 6 c x h m D v M H x f B 5 m b Y S s c z T m 3 Q T x Z G Q v G V j O 9 7 C 5 I S 1 L K O S q I W s j 1 s V j S g = < / D a t a M a s h u p > 
</file>

<file path=customXml/itemProps1.xml><?xml version="1.0" encoding="utf-8"?>
<ds:datastoreItem xmlns:ds="http://schemas.openxmlformats.org/officeDocument/2006/customXml" ds:itemID="{7DF49875-630E-41CB-A7D9-D61E85530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</vt:lpstr>
      <vt:lpstr>Expenses</vt:lpstr>
      <vt:lpstr>HK Expenses</vt:lpstr>
      <vt:lpstr>Reference table</vt:lpstr>
      <vt:lpstr>Pivot(Paid by)</vt:lpstr>
      <vt:lpstr>Grocery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2022-07-11T11:16:04Z</dcterms:created>
  <dcterms:modified xsi:type="dcterms:W3CDTF">2023-05-12T20:31:24Z</dcterms:modified>
</cp:coreProperties>
</file>