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634C927-14BB-4F85-95E7-7F846E9F0356}" xr6:coauthVersionLast="47" xr6:coauthVersionMax="47" xr10:uidLastSave="{00000000-0000-0000-0000-000000000000}"/>
  <bookViews>
    <workbookView xWindow="1500" yWindow="372" windowWidth="19944" windowHeight="11220" tabRatio="802" activeTab="1" xr2:uid="{6498E6E4-FC78-4BA9-8DC8-29E12F3E65ED}"/>
  </bookViews>
  <sheets>
    <sheet name="." sheetId="4" r:id="rId1"/>
    <sheet name="Expenses" sheetId="3" r:id="rId2"/>
    <sheet name="Reference table" sheetId="5" r:id="rId3"/>
    <sheet name="Pivot(Expense per Catergory)" sheetId="10" r:id="rId4"/>
    <sheet name="Grocery summary" sheetId="13" r:id="rId5"/>
  </sheets>
  <definedNames>
    <definedName name="_xlnm._FilterDatabase" localSheetId="1" hidden="1">Expenses!$A$1:$J$1032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70" i="3" l="1"/>
  <c r="E1070" i="3"/>
  <c r="I1065" i="3"/>
  <c r="I1066" i="3"/>
  <c r="I1067" i="3"/>
  <c r="I1068" i="3"/>
  <c r="I1069" i="3"/>
  <c r="E1069" i="3"/>
  <c r="E1068" i="3"/>
  <c r="E1067" i="3"/>
  <c r="E1066" i="3"/>
  <c r="E1065" i="3"/>
  <c r="I1057" i="3"/>
  <c r="I1058" i="3"/>
  <c r="I1059" i="3"/>
  <c r="I1060" i="3"/>
  <c r="I1061" i="3"/>
  <c r="I1062" i="3"/>
  <c r="I1063" i="3"/>
  <c r="I1064" i="3"/>
  <c r="E1064" i="3"/>
  <c r="E1063" i="3"/>
  <c r="E1062" i="3"/>
  <c r="E1061" i="3"/>
  <c r="E1060" i="3"/>
  <c r="E1059" i="3"/>
  <c r="E1058" i="3"/>
  <c r="E1057" i="3"/>
  <c r="I1056" i="3"/>
  <c r="E1056" i="3"/>
  <c r="I1054" i="3"/>
  <c r="I1055" i="3"/>
  <c r="E1055" i="3"/>
  <c r="E1054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E1053" i="3"/>
  <c r="E1052" i="3"/>
  <c r="E1051" i="3"/>
  <c r="E1050" i="3"/>
  <c r="E1049" i="3"/>
  <c r="E1047" i="3"/>
  <c r="E1048" i="3"/>
  <c r="D1048" i="3"/>
  <c r="E1046" i="3"/>
  <c r="E1045" i="3"/>
  <c r="E1044" i="3"/>
  <c r="E1043" i="3"/>
  <c r="E1042" i="3"/>
  <c r="E1041" i="3"/>
  <c r="I1038" i="3"/>
  <c r="I1039" i="3"/>
  <c r="I1040" i="3"/>
  <c r="E1040" i="3"/>
  <c r="E1039" i="3"/>
  <c r="E1038" i="3"/>
  <c r="I1033" i="3"/>
  <c r="I1034" i="3"/>
  <c r="I1035" i="3"/>
  <c r="I1036" i="3"/>
  <c r="I1037" i="3"/>
  <c r="E1037" i="3"/>
  <c r="E1036" i="3"/>
  <c r="E1035" i="3"/>
  <c r="E1034" i="3"/>
  <c r="E1033" i="3"/>
  <c r="I1032" i="3"/>
  <c r="E1032" i="3"/>
  <c r="I1005" i="3"/>
  <c r="E1005" i="3"/>
  <c r="I1004" i="3"/>
  <c r="E1004" i="3"/>
  <c r="E1026" i="3"/>
  <c r="E1031" i="3"/>
  <c r="I1030" i="3"/>
  <c r="I1031" i="3"/>
  <c r="E1030" i="3"/>
  <c r="I1029" i="3"/>
  <c r="E1029" i="3"/>
  <c r="I1027" i="3"/>
  <c r="I1028" i="3"/>
  <c r="E1028" i="3"/>
  <c r="E1027" i="3"/>
  <c r="I1024" i="3"/>
  <c r="E1024" i="3"/>
  <c r="I988" i="3"/>
  <c r="I989" i="3"/>
  <c r="I990" i="3"/>
  <c r="I991" i="3"/>
  <c r="I992" i="3"/>
  <c r="I993" i="3"/>
  <c r="I994" i="3"/>
  <c r="E994" i="3"/>
  <c r="E993" i="3"/>
  <c r="E992" i="3"/>
  <c r="E991" i="3"/>
  <c r="E990" i="3"/>
  <c r="E989" i="3"/>
  <c r="E988" i="3"/>
  <c r="I1025" i="3"/>
  <c r="E1025" i="3"/>
  <c r="I1002" i="3"/>
  <c r="I998" i="3"/>
  <c r="I999" i="3"/>
  <c r="I1000" i="3"/>
  <c r="I1001" i="3"/>
  <c r="E1002" i="3"/>
  <c r="E998" i="3"/>
  <c r="E999" i="3"/>
  <c r="E1000" i="3"/>
  <c r="E1001" i="3"/>
  <c r="I1003" i="3"/>
  <c r="E1003" i="3"/>
  <c r="I1022" i="3"/>
  <c r="I1023" i="3"/>
  <c r="E1023" i="3"/>
  <c r="E1022" i="3"/>
  <c r="E1009" i="3"/>
  <c r="E1015" i="3"/>
  <c r="I1017" i="3"/>
  <c r="I1018" i="3"/>
  <c r="I1019" i="3"/>
  <c r="I1020" i="3"/>
  <c r="I1021" i="3"/>
  <c r="E1021" i="3"/>
  <c r="E1020" i="3"/>
  <c r="E1017" i="3"/>
  <c r="E1018" i="3"/>
  <c r="E1019" i="3"/>
  <c r="I1011" i="3"/>
  <c r="I1012" i="3"/>
  <c r="I1013" i="3"/>
  <c r="I1014" i="3"/>
  <c r="I1016" i="3"/>
  <c r="E1016" i="3"/>
  <c r="E1014" i="3"/>
  <c r="E1013" i="3"/>
  <c r="E1012" i="3"/>
  <c r="E1011" i="3"/>
  <c r="I1006" i="3"/>
  <c r="I1007" i="3"/>
  <c r="I1008" i="3"/>
  <c r="I1010" i="3"/>
  <c r="E1010" i="3"/>
  <c r="E1008" i="3"/>
  <c r="E1007" i="3"/>
  <c r="E1006" i="3"/>
  <c r="I995" i="3"/>
  <c r="I996" i="3"/>
  <c r="I997" i="3"/>
  <c r="E997" i="3"/>
  <c r="E996" i="3"/>
  <c r="E995" i="3"/>
  <c r="I977" i="3"/>
  <c r="I978" i="3"/>
  <c r="I979" i="3"/>
  <c r="I980" i="3"/>
  <c r="I981" i="3"/>
  <c r="I982" i="3"/>
  <c r="I983" i="3"/>
  <c r="I984" i="3"/>
  <c r="I985" i="3"/>
  <c r="I986" i="3"/>
  <c r="I987" i="3"/>
  <c r="E987" i="3"/>
  <c r="E986" i="3"/>
  <c r="E985" i="3"/>
  <c r="E984" i="3"/>
  <c r="E983" i="3"/>
  <c r="E982" i="3"/>
  <c r="E981" i="3"/>
  <c r="E980" i="3"/>
  <c r="E979" i="3"/>
  <c r="E978" i="3"/>
  <c r="E977" i="3"/>
  <c r="I970" i="3"/>
  <c r="E970" i="3"/>
  <c r="I976" i="3"/>
  <c r="E976" i="3"/>
  <c r="I948" i="3"/>
  <c r="I949" i="3"/>
  <c r="I950" i="3"/>
  <c r="I951" i="3"/>
  <c r="I952" i="3"/>
  <c r="I953" i="3"/>
  <c r="I954" i="3"/>
  <c r="I955" i="3"/>
  <c r="I956" i="3"/>
  <c r="D956" i="3"/>
  <c r="E956" i="3" s="1"/>
  <c r="D955" i="3"/>
  <c r="E955" i="3" s="1"/>
  <c r="D954" i="3"/>
  <c r="E954" i="3" s="1"/>
  <c r="D953" i="3"/>
  <c r="E953" i="3" s="1"/>
  <c r="D952" i="3"/>
  <c r="E952" i="3" s="1"/>
  <c r="D951" i="3"/>
  <c r="E951" i="3" s="1"/>
  <c r="D950" i="3"/>
  <c r="E950" i="3" s="1"/>
  <c r="D949" i="3"/>
  <c r="E949" i="3" s="1"/>
  <c r="D948" i="3"/>
  <c r="E948" i="3" s="1"/>
  <c r="I975" i="3"/>
  <c r="E975" i="3"/>
  <c r="I967" i="3"/>
  <c r="I968" i="3"/>
  <c r="I969" i="3"/>
  <c r="I971" i="3"/>
  <c r="I972" i="3"/>
  <c r="I973" i="3"/>
  <c r="I974" i="3"/>
  <c r="E974" i="3"/>
  <c r="E973" i="3"/>
  <c r="E972" i="3"/>
  <c r="E971" i="3"/>
  <c r="E969" i="3"/>
  <c r="E968" i="3"/>
  <c r="E967" i="3"/>
  <c r="I963" i="3"/>
  <c r="I964" i="3"/>
  <c r="I965" i="3"/>
  <c r="I966" i="3"/>
  <c r="E966" i="3"/>
  <c r="E965" i="3"/>
  <c r="E964" i="3"/>
  <c r="E963" i="3"/>
  <c r="I957" i="3"/>
  <c r="I958" i="3"/>
  <c r="I959" i="3"/>
  <c r="I960" i="3"/>
  <c r="I961" i="3"/>
  <c r="I962" i="3"/>
  <c r="E962" i="3"/>
  <c r="E961" i="3"/>
  <c r="E960" i="3"/>
  <c r="E959" i="3"/>
  <c r="E958" i="3"/>
  <c r="E957" i="3"/>
  <c r="I932" i="3"/>
  <c r="E932" i="3"/>
  <c r="I946" i="3"/>
  <c r="I947" i="3"/>
  <c r="E947" i="3"/>
  <c r="E946" i="3"/>
  <c r="I943" i="3"/>
  <c r="I944" i="3"/>
  <c r="I945" i="3"/>
  <c r="E945" i="3"/>
  <c r="E944" i="3"/>
  <c r="E943" i="3"/>
  <c r="I935" i="3"/>
  <c r="E935" i="3"/>
  <c r="I938" i="3"/>
  <c r="E938" i="3"/>
  <c r="I933" i="3"/>
  <c r="I934" i="3"/>
  <c r="I936" i="3"/>
  <c r="I937" i="3"/>
  <c r="I939" i="3"/>
  <c r="I940" i="3"/>
  <c r="I941" i="3"/>
  <c r="I942" i="3"/>
  <c r="E936" i="3"/>
  <c r="E937" i="3"/>
  <c r="E939" i="3"/>
  <c r="E940" i="3"/>
  <c r="E941" i="3"/>
  <c r="E942" i="3"/>
  <c r="E934" i="3"/>
  <c r="E933" i="3"/>
  <c r="I930" i="3"/>
  <c r="I931" i="3"/>
  <c r="E931" i="3"/>
  <c r="E930" i="3"/>
  <c r="I926" i="3"/>
  <c r="I927" i="3"/>
  <c r="I928" i="3"/>
  <c r="I929" i="3"/>
  <c r="E929" i="3"/>
  <c r="E928" i="3"/>
  <c r="E927" i="3"/>
  <c r="E926" i="3"/>
  <c r="I923" i="3"/>
  <c r="I924" i="3"/>
  <c r="I925" i="3"/>
  <c r="E925" i="3"/>
  <c r="E924" i="3"/>
  <c r="E923" i="3"/>
  <c r="I922" i="3"/>
  <c r="E922" i="3"/>
  <c r="I887" i="3"/>
  <c r="E887" i="3"/>
  <c r="I921" i="3"/>
  <c r="E921" i="3"/>
  <c r="I915" i="3"/>
  <c r="I916" i="3"/>
  <c r="I917" i="3"/>
  <c r="I918" i="3"/>
  <c r="I919" i="3"/>
  <c r="I920" i="3"/>
  <c r="E920" i="3"/>
  <c r="E919" i="3"/>
  <c r="E918" i="3"/>
  <c r="E917" i="3"/>
  <c r="E916" i="3"/>
  <c r="E915" i="3"/>
  <c r="I914" i="3"/>
  <c r="E914" i="3"/>
  <c r="I913" i="3"/>
  <c r="I910" i="3"/>
  <c r="I911" i="3"/>
  <c r="I912" i="3"/>
  <c r="E913" i="3"/>
  <c r="E912" i="3"/>
  <c r="E911" i="3"/>
  <c r="E910" i="3"/>
  <c r="I906" i="3"/>
  <c r="I907" i="3"/>
  <c r="I908" i="3"/>
  <c r="I909" i="3"/>
  <c r="I888" i="3"/>
  <c r="I889" i="3"/>
  <c r="E889" i="3"/>
  <c r="E888" i="3"/>
  <c r="E909" i="3"/>
  <c r="E908" i="3"/>
  <c r="E907" i="3"/>
  <c r="E906" i="3"/>
  <c r="I905" i="3"/>
  <c r="E905" i="3"/>
  <c r="I897" i="3"/>
  <c r="I898" i="3"/>
  <c r="I899" i="3"/>
  <c r="I900" i="3"/>
  <c r="I901" i="3"/>
  <c r="I902" i="3"/>
  <c r="I903" i="3"/>
  <c r="I904" i="3"/>
  <c r="E904" i="3"/>
  <c r="E903" i="3"/>
  <c r="E902" i="3"/>
  <c r="E901" i="3"/>
  <c r="E900" i="3"/>
  <c r="E899" i="3"/>
  <c r="E898" i="3"/>
  <c r="E897" i="3"/>
  <c r="I894" i="3"/>
  <c r="I895" i="3"/>
  <c r="I896" i="3"/>
  <c r="E896" i="3"/>
  <c r="E895" i="3"/>
  <c r="E894" i="3"/>
  <c r="I892" i="3"/>
  <c r="I893" i="3"/>
  <c r="E893" i="3"/>
  <c r="E892" i="3"/>
  <c r="I890" i="3"/>
  <c r="I891" i="3"/>
  <c r="E891" i="3"/>
  <c r="E890" i="3"/>
  <c r="I882" i="3"/>
  <c r="I883" i="3"/>
  <c r="I884" i="3"/>
  <c r="I885" i="3"/>
  <c r="I886" i="3"/>
  <c r="E886" i="3"/>
  <c r="E885" i="3"/>
  <c r="E884" i="3"/>
  <c r="E883" i="3"/>
  <c r="E882" i="3"/>
  <c r="I880" i="3"/>
  <c r="I881" i="3"/>
  <c r="E881" i="3"/>
  <c r="E880" i="3"/>
  <c r="I879" i="3"/>
  <c r="E879" i="3"/>
  <c r="I875" i="3"/>
  <c r="I876" i="3"/>
  <c r="I877" i="3"/>
  <c r="I878" i="3"/>
  <c r="E878" i="3"/>
  <c r="E877" i="3"/>
  <c r="E876" i="3"/>
  <c r="E875" i="3"/>
  <c r="I873" i="3"/>
  <c r="I874" i="3"/>
  <c r="E874" i="3"/>
  <c r="E873" i="3"/>
  <c r="I866" i="3"/>
  <c r="I867" i="3"/>
  <c r="I868" i="3"/>
  <c r="I869" i="3"/>
  <c r="I870" i="3"/>
  <c r="I871" i="3"/>
  <c r="I872" i="3"/>
  <c r="E872" i="3"/>
  <c r="E871" i="3"/>
  <c r="E870" i="3"/>
  <c r="E869" i="3"/>
  <c r="E868" i="3"/>
  <c r="E867" i="3"/>
  <c r="E866" i="3"/>
  <c r="I862" i="3"/>
  <c r="I863" i="3"/>
  <c r="I864" i="3"/>
  <c r="I865" i="3"/>
  <c r="E865" i="3"/>
  <c r="E864" i="3"/>
  <c r="E863" i="3"/>
  <c r="E862" i="3"/>
  <c r="I861" i="3"/>
  <c r="E861" i="3"/>
  <c r="I856" i="3"/>
  <c r="I857" i="3"/>
  <c r="I858" i="3"/>
  <c r="I859" i="3"/>
  <c r="I860" i="3"/>
  <c r="E860" i="3"/>
  <c r="E859" i="3"/>
  <c r="E858" i="3"/>
  <c r="E857" i="3"/>
  <c r="E856" i="3"/>
  <c r="I855" i="3"/>
  <c r="E855" i="3"/>
  <c r="I822" i="3"/>
  <c r="E822" i="3"/>
  <c r="I851" i="3"/>
  <c r="I852" i="3"/>
  <c r="I853" i="3"/>
  <c r="I854" i="3"/>
  <c r="E854" i="3"/>
  <c r="E853" i="3"/>
  <c r="E852" i="3"/>
  <c r="E851" i="3"/>
  <c r="E850" i="3"/>
  <c r="I840" i="3"/>
  <c r="I841" i="3"/>
  <c r="I842" i="3"/>
  <c r="I843" i="3"/>
  <c r="I844" i="3"/>
  <c r="I845" i="3"/>
  <c r="I846" i="3"/>
  <c r="I847" i="3"/>
  <c r="I848" i="3"/>
  <c r="I849" i="3"/>
  <c r="I850" i="3"/>
  <c r="E849" i="3"/>
  <c r="E848" i="3"/>
  <c r="E847" i="3"/>
  <c r="E846" i="3"/>
  <c r="E845" i="3"/>
  <c r="E844" i="3"/>
  <c r="E843" i="3"/>
  <c r="E842" i="3"/>
  <c r="E841" i="3"/>
  <c r="E840" i="3"/>
  <c r="I836" i="3"/>
  <c r="I837" i="3"/>
  <c r="I838" i="3"/>
  <c r="I839" i="3"/>
  <c r="E838" i="3"/>
  <c r="E837" i="3"/>
  <c r="E836" i="3"/>
  <c r="E839" i="3"/>
  <c r="I801" i="3"/>
  <c r="I417" i="3"/>
  <c r="I7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618" i="3"/>
  <c r="E618" i="3"/>
  <c r="E801" i="3"/>
  <c r="E417" i="3"/>
  <c r="E70" i="3"/>
  <c r="E835" i="3"/>
  <c r="I834" i="3"/>
  <c r="I835" i="3"/>
  <c r="I832" i="3"/>
  <c r="E834" i="3"/>
  <c r="E832" i="3"/>
  <c r="I823" i="3"/>
  <c r="I824" i="3"/>
  <c r="I825" i="3"/>
  <c r="I826" i="3"/>
  <c r="I827" i="3"/>
  <c r="I828" i="3"/>
  <c r="I829" i="3"/>
  <c r="I830" i="3"/>
  <c r="I831" i="3"/>
  <c r="I833" i="3"/>
  <c r="E833" i="3"/>
  <c r="E831" i="3"/>
  <c r="E830" i="3"/>
  <c r="E829" i="3"/>
  <c r="E828" i="3"/>
  <c r="E827" i="3"/>
  <c r="E826" i="3"/>
  <c r="E825" i="3"/>
  <c r="E824" i="3"/>
  <c r="E823" i="3"/>
  <c r="I817" i="3"/>
  <c r="I818" i="3"/>
  <c r="I819" i="3"/>
  <c r="I820" i="3"/>
  <c r="I821" i="3"/>
  <c r="E818" i="3"/>
  <c r="E819" i="3"/>
  <c r="E820" i="3"/>
  <c r="E821" i="3"/>
  <c r="E817" i="3"/>
  <c r="I816" i="3"/>
  <c r="E816" i="3"/>
  <c r="I784" i="3"/>
  <c r="E784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I802" i="3"/>
  <c r="E802" i="3"/>
  <c r="I794" i="3"/>
  <c r="I795" i="3"/>
  <c r="I796" i="3"/>
  <c r="I797" i="3"/>
  <c r="I798" i="3"/>
  <c r="I799" i="3"/>
  <c r="I800" i="3"/>
  <c r="E800" i="3"/>
  <c r="E799" i="3"/>
  <c r="E798" i="3"/>
  <c r="E796" i="3"/>
  <c r="E797" i="3"/>
  <c r="E795" i="3"/>
  <c r="E794" i="3"/>
  <c r="I793" i="3"/>
  <c r="E793" i="3"/>
  <c r="I792" i="3"/>
  <c r="E792" i="3"/>
  <c r="I790" i="3"/>
  <c r="I791" i="3"/>
  <c r="E790" i="3"/>
  <c r="E791" i="3"/>
  <c r="I782" i="3"/>
  <c r="I783" i="3"/>
  <c r="I785" i="3"/>
  <c r="I786" i="3"/>
  <c r="I787" i="3"/>
  <c r="I788" i="3"/>
  <c r="I789" i="3"/>
  <c r="E789" i="3"/>
  <c r="E788" i="3"/>
  <c r="E787" i="3"/>
  <c r="D786" i="3"/>
  <c r="E786" i="3" s="1"/>
  <c r="E785" i="3"/>
  <c r="E782" i="3"/>
  <c r="E783" i="3"/>
  <c r="I781" i="3"/>
  <c r="E781" i="3"/>
  <c r="I775" i="3"/>
  <c r="I776" i="3"/>
  <c r="I777" i="3"/>
  <c r="I778" i="3"/>
  <c r="I779" i="3"/>
  <c r="I780" i="3"/>
  <c r="E780" i="3"/>
  <c r="E779" i="3"/>
  <c r="E778" i="3"/>
  <c r="E777" i="3"/>
  <c r="E776" i="3"/>
  <c r="E775" i="3"/>
  <c r="I769" i="3"/>
  <c r="I770" i="3"/>
  <c r="I771" i="3"/>
  <c r="I772" i="3"/>
  <c r="I773" i="3"/>
  <c r="I774" i="3"/>
  <c r="E774" i="3"/>
  <c r="E773" i="3"/>
  <c r="E772" i="3"/>
  <c r="E771" i="3"/>
  <c r="E770" i="3"/>
  <c r="E769" i="3"/>
  <c r="I768" i="3"/>
  <c r="E768" i="3"/>
  <c r="E766" i="3"/>
  <c r="E767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E756" i="3"/>
  <c r="E757" i="3"/>
  <c r="E758" i="3"/>
  <c r="E759" i="3"/>
  <c r="E760" i="3"/>
  <c r="E761" i="3"/>
  <c r="E762" i="3"/>
  <c r="E763" i="3"/>
  <c r="E764" i="3"/>
  <c r="E765" i="3"/>
  <c r="I737" i="3"/>
  <c r="E737" i="3"/>
  <c r="I755" i="3"/>
  <c r="E755" i="3"/>
  <c r="I748" i="3"/>
  <c r="I749" i="3"/>
  <c r="I750" i="3"/>
  <c r="I751" i="3"/>
  <c r="I752" i="3"/>
  <c r="I753" i="3"/>
  <c r="I754" i="3"/>
  <c r="E754" i="3"/>
  <c r="E753" i="3"/>
  <c r="E752" i="3"/>
  <c r="E751" i="3"/>
  <c r="E750" i="3"/>
  <c r="E749" i="3"/>
  <c r="E748" i="3"/>
  <c r="E747" i="3"/>
  <c r="I746" i="3"/>
  <c r="I747" i="3"/>
  <c r="E746" i="3"/>
  <c r="I745" i="3"/>
  <c r="E745" i="3"/>
  <c r="I744" i="3"/>
  <c r="I739" i="3"/>
  <c r="I740" i="3"/>
  <c r="I741" i="3"/>
  <c r="I742" i="3"/>
  <c r="I743" i="3"/>
  <c r="E744" i="3"/>
  <c r="E743" i="3"/>
  <c r="E742" i="3"/>
  <c r="E741" i="3"/>
  <c r="E740" i="3"/>
  <c r="E739" i="3"/>
  <c r="I708" i="3"/>
  <c r="E708" i="3"/>
  <c r="I738" i="3"/>
  <c r="E738" i="3"/>
  <c r="I615" i="3"/>
  <c r="I616" i="3"/>
  <c r="I617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E615" i="3"/>
  <c r="I614" i="3"/>
  <c r="E726" i="3"/>
  <c r="E725" i="3"/>
  <c r="E614" i="3"/>
  <c r="E736" i="3"/>
  <c r="E735" i="3"/>
  <c r="E734" i="3"/>
  <c r="E733" i="3"/>
  <c r="E732" i="3"/>
  <c r="E731" i="3"/>
  <c r="E730" i="3"/>
  <c r="E729" i="3"/>
  <c r="E728" i="3"/>
  <c r="E727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7" i="3"/>
  <c r="E706" i="3"/>
  <c r="E705" i="3"/>
  <c r="E704" i="3"/>
  <c r="E703" i="3"/>
  <c r="E702" i="3"/>
  <c r="E701" i="3"/>
  <c r="I574" i="3"/>
  <c r="E574" i="3"/>
  <c r="E697" i="3"/>
  <c r="E696" i="3"/>
  <c r="I543" i="3"/>
  <c r="E543" i="3"/>
  <c r="E699" i="3"/>
  <c r="E698" i="3"/>
  <c r="E70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2" i="3"/>
  <c r="E679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8" i="3"/>
  <c r="E677" i="3"/>
  <c r="E676" i="3"/>
  <c r="E657" i="3"/>
  <c r="E666" i="3"/>
  <c r="E667" i="3"/>
  <c r="E668" i="3"/>
  <c r="E669" i="3"/>
  <c r="E670" i="3"/>
  <c r="E671" i="3"/>
  <c r="E672" i="3"/>
  <c r="E673" i="3"/>
  <c r="E674" i="3"/>
  <c r="E675" i="3"/>
  <c r="D665" i="3"/>
  <c r="E665" i="3" s="1"/>
  <c r="E589" i="3"/>
  <c r="E664" i="3"/>
  <c r="E663" i="3"/>
  <c r="E662" i="3"/>
  <c r="E661" i="3"/>
  <c r="E660" i="3"/>
  <c r="E659" i="3"/>
  <c r="E658" i="3"/>
  <c r="E656" i="3"/>
  <c r="E655" i="3"/>
  <c r="E654" i="3"/>
  <c r="E653" i="3"/>
  <c r="E652" i="3"/>
  <c r="E651" i="3"/>
  <c r="E650" i="3"/>
  <c r="D649" i="3"/>
  <c r="E649" i="3" s="1"/>
  <c r="E644" i="3"/>
  <c r="E648" i="3"/>
  <c r="E647" i="3"/>
  <c r="E646" i="3"/>
  <c r="E645" i="3"/>
  <c r="E643" i="3"/>
  <c r="E642" i="3"/>
  <c r="E641" i="3"/>
  <c r="E640" i="3"/>
  <c r="E639" i="3"/>
  <c r="D638" i="3"/>
  <c r="E638" i="3" s="1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7" i="3"/>
  <c r="E616" i="3"/>
  <c r="E613" i="3"/>
  <c r="E612" i="3"/>
  <c r="E611" i="3"/>
  <c r="E610" i="3"/>
  <c r="E609" i="3"/>
  <c r="E608" i="3"/>
  <c r="E607" i="3"/>
  <c r="E606" i="3"/>
  <c r="E605" i="3"/>
  <c r="E591" i="3"/>
  <c r="E590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88" i="3"/>
  <c r="E587" i="3"/>
  <c r="E586" i="3"/>
  <c r="E58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6" i="3"/>
  <c r="E357" i="3"/>
  <c r="E359" i="3"/>
  <c r="E360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5" i="3"/>
  <c r="E576" i="3"/>
  <c r="E577" i="3"/>
  <c r="E579" i="3"/>
  <c r="E580" i="3"/>
  <c r="E581" i="3"/>
  <c r="E582" i="3"/>
  <c r="E583" i="3"/>
  <c r="E584" i="3"/>
  <c r="D578" i="3"/>
  <c r="E578" i="3" s="1"/>
  <c r="E2" i="3"/>
  <c r="D116" i="3"/>
  <c r="E116" i="3" s="1"/>
  <c r="D355" i="3"/>
  <c r="E355" i="3" s="1"/>
  <c r="D511" i="3"/>
  <c r="E511" i="3" s="1"/>
  <c r="D361" i="3"/>
  <c r="E361" i="3" s="1"/>
  <c r="D358" i="3"/>
  <c r="E358" i="3" s="1"/>
  <c r="D221" i="3"/>
  <c r="E221" i="3" s="1"/>
  <c r="D162" i="3"/>
  <c r="E162" i="3" s="1"/>
</calcChain>
</file>

<file path=xl/sharedStrings.xml><?xml version="1.0" encoding="utf-8"?>
<sst xmlns="http://schemas.openxmlformats.org/spreadsheetml/2006/main" count="5712" uniqueCount="889">
  <si>
    <t>White toastle</t>
  </si>
  <si>
    <t>Butter croissant</t>
  </si>
  <si>
    <t>Nata</t>
  </si>
  <si>
    <t>Udon noodles</t>
  </si>
  <si>
    <t>Snow crab legs</t>
  </si>
  <si>
    <t>ice cream</t>
  </si>
  <si>
    <t>Ginger Ale (1L)</t>
  </si>
  <si>
    <t>Chicken Curry meal</t>
  </si>
  <si>
    <t>Bacon Rashers snack</t>
  </si>
  <si>
    <t>Prawn Pappardelle</t>
  </si>
  <si>
    <t>Diet Coke (8cans)</t>
  </si>
  <si>
    <t>Whole milk (2pints)</t>
  </si>
  <si>
    <t>Whole milk (4pints)</t>
  </si>
  <si>
    <t>Noodles</t>
  </si>
  <si>
    <t>Cornflakes</t>
  </si>
  <si>
    <t>Spring onions</t>
  </si>
  <si>
    <t>Carrots</t>
  </si>
  <si>
    <t>Flavoured Thighs</t>
  </si>
  <si>
    <t>Prawns</t>
  </si>
  <si>
    <t>Pies premium</t>
  </si>
  <si>
    <t>Lemonade</t>
  </si>
  <si>
    <t>Bananas loose</t>
  </si>
  <si>
    <t>Sausage roll vegan</t>
  </si>
  <si>
    <t>Bus</t>
  </si>
  <si>
    <t>AM</t>
  </si>
  <si>
    <t>MM</t>
  </si>
  <si>
    <t>Bubble Tea</t>
  </si>
  <si>
    <t>Donut (3pcs)</t>
  </si>
  <si>
    <t>Chocolate Cookies</t>
  </si>
  <si>
    <t>Vine Tomatoes</t>
  </si>
  <si>
    <t>Milk Choc Butter Bis</t>
  </si>
  <si>
    <t>T-Shirt</t>
  </si>
  <si>
    <t>Coco</t>
  </si>
  <si>
    <t>H&amp;M</t>
  </si>
  <si>
    <t>Lidl</t>
  </si>
  <si>
    <t>Krispy Kreme</t>
  </si>
  <si>
    <t>ALDI</t>
  </si>
  <si>
    <t>Goods</t>
  </si>
  <si>
    <t>N/A</t>
  </si>
  <si>
    <t>Loon Fung</t>
  </si>
  <si>
    <t>Shop</t>
  </si>
  <si>
    <t>Type</t>
  </si>
  <si>
    <t>Quantity</t>
  </si>
  <si>
    <t>Price</t>
  </si>
  <si>
    <t>Dark Sugar</t>
  </si>
  <si>
    <t>Dairy</t>
  </si>
  <si>
    <t>Pastry</t>
  </si>
  <si>
    <t>Restaurant</t>
  </si>
  <si>
    <t>Dinning</t>
  </si>
  <si>
    <t>Frozen Food</t>
  </si>
  <si>
    <t>Snack</t>
  </si>
  <si>
    <t>Vegetable</t>
  </si>
  <si>
    <t>Meat</t>
  </si>
  <si>
    <t>Fruit</t>
  </si>
  <si>
    <t>Transportation</t>
  </si>
  <si>
    <t>Seafood</t>
  </si>
  <si>
    <t>Fast food</t>
  </si>
  <si>
    <t>Sam's</t>
  </si>
  <si>
    <t>Soda Water</t>
  </si>
  <si>
    <t>Fresh cut Parsley</t>
  </si>
  <si>
    <t>Cashew Peanut Honey</t>
  </si>
  <si>
    <t>Chilli Flakes</t>
  </si>
  <si>
    <t>Dishoom</t>
  </si>
  <si>
    <t>Strawberry</t>
  </si>
  <si>
    <t>Market</t>
  </si>
  <si>
    <t>Lucky Bubble</t>
  </si>
  <si>
    <t>Coated Peanuts Assor</t>
  </si>
  <si>
    <t>Tube</t>
  </si>
  <si>
    <t>Spaghetti</t>
  </si>
  <si>
    <t>Buffalo Chickenwings</t>
  </si>
  <si>
    <t>White Grapes</t>
  </si>
  <si>
    <t>Iceburg lettuce</t>
  </si>
  <si>
    <t>Beef Mince 25%</t>
  </si>
  <si>
    <t>Vine Tomato</t>
  </si>
  <si>
    <t>Stuffed crust pizza</t>
  </si>
  <si>
    <t>Iceland</t>
  </si>
  <si>
    <t>Whole milk</t>
  </si>
  <si>
    <t>Chips</t>
  </si>
  <si>
    <t>Conflakes</t>
  </si>
  <si>
    <t>Ice chkn curry rice</t>
  </si>
  <si>
    <t>Beef lasagne</t>
  </si>
  <si>
    <t>Broccoli</t>
  </si>
  <si>
    <t>Iceberg lettuce</t>
  </si>
  <si>
    <t>Pork Lion Steak</t>
  </si>
  <si>
    <t>Rice Basmati</t>
  </si>
  <si>
    <t>Chicken stir</t>
  </si>
  <si>
    <t>Lemons</t>
  </si>
  <si>
    <t>Pancakes scotch</t>
  </si>
  <si>
    <t>Banana</t>
  </si>
  <si>
    <t>Haircut</t>
  </si>
  <si>
    <t>Haribo</t>
  </si>
  <si>
    <t>The continental food</t>
  </si>
  <si>
    <t>rail card</t>
  </si>
  <si>
    <t>Sim card</t>
  </si>
  <si>
    <t>Voxi</t>
  </si>
  <si>
    <t>Shujie hotpot</t>
  </si>
  <si>
    <t>Renting deposit</t>
  </si>
  <si>
    <t>Nandos</t>
  </si>
  <si>
    <t>Deposit</t>
  </si>
  <si>
    <t>Rental</t>
  </si>
  <si>
    <t>Eggs M</t>
  </si>
  <si>
    <t>Green Tea Tart</t>
  </si>
  <si>
    <t>LANKA</t>
  </si>
  <si>
    <t>Green Tea Macaroon</t>
  </si>
  <si>
    <t>Oreo Sundae</t>
  </si>
  <si>
    <t>Rossi Ice Cream</t>
  </si>
  <si>
    <t>Whole Milk 2.272L</t>
  </si>
  <si>
    <t>Sainsbury's</t>
  </si>
  <si>
    <t>Snacks</t>
  </si>
  <si>
    <t>Malted Biscuit</t>
  </si>
  <si>
    <t>Petit Chocolate</t>
  </si>
  <si>
    <t>Shortbread</t>
  </si>
  <si>
    <t>Branflakes</t>
  </si>
  <si>
    <t>KFC</t>
  </si>
  <si>
    <t>Fast Food</t>
  </si>
  <si>
    <t>Noodle</t>
  </si>
  <si>
    <t>Instant Food</t>
  </si>
  <si>
    <t>Wantan</t>
  </si>
  <si>
    <t>Airbnb (7days)</t>
  </si>
  <si>
    <t>Airbnb</t>
  </si>
  <si>
    <t>Uber</t>
  </si>
  <si>
    <t>Date</t>
  </si>
  <si>
    <t>Payer</t>
  </si>
  <si>
    <t>Grocery</t>
  </si>
  <si>
    <t>Shampoo</t>
  </si>
  <si>
    <t>Boots</t>
  </si>
  <si>
    <t>Hello fresh</t>
  </si>
  <si>
    <t>Dough</t>
  </si>
  <si>
    <t>Shoes</t>
  </si>
  <si>
    <t>JD Sport</t>
  </si>
  <si>
    <t>Wing Stop</t>
  </si>
  <si>
    <t>VPN (2yr)</t>
  </si>
  <si>
    <t>Nord</t>
  </si>
  <si>
    <t>VPN</t>
  </si>
  <si>
    <t>Tiger hill</t>
  </si>
  <si>
    <t>Bubble tea</t>
  </si>
  <si>
    <t>Biscuit butter</t>
  </si>
  <si>
    <t>Biscuit bourbon</t>
  </si>
  <si>
    <t>Carbonara Family meals</t>
  </si>
  <si>
    <t>Lettuce iceberg</t>
  </si>
  <si>
    <t>Pasta Penne</t>
  </si>
  <si>
    <t>Sauce Lasagne</t>
  </si>
  <si>
    <t>Sauce</t>
  </si>
  <si>
    <t>Chicken Thigh</t>
  </si>
  <si>
    <t>Salad tomato</t>
  </si>
  <si>
    <t>Too good to go</t>
  </si>
  <si>
    <t>Wenzel's</t>
  </si>
  <si>
    <t>Measure tape</t>
  </si>
  <si>
    <t>ASDA</t>
  </si>
  <si>
    <t>Tools</t>
  </si>
  <si>
    <t>Aubergine</t>
  </si>
  <si>
    <t>Potatoes</t>
  </si>
  <si>
    <t>Onions</t>
  </si>
  <si>
    <t>Pataks tikka masala</t>
  </si>
  <si>
    <t>Sanitizing alcohol</t>
  </si>
  <si>
    <t>Carrier bag</t>
  </si>
  <si>
    <t>IKEA</t>
  </si>
  <si>
    <t>Fitt sheet</t>
  </si>
  <si>
    <t>Duvet</t>
  </si>
  <si>
    <t>Duvet cover &amp; 2 pillow case</t>
  </si>
  <si>
    <t>Mattress protector</t>
  </si>
  <si>
    <t>Total Price</t>
  </si>
  <si>
    <t>Cash/Card</t>
  </si>
  <si>
    <t>Card</t>
  </si>
  <si>
    <t>Cash</t>
  </si>
  <si>
    <t>Morrisons</t>
  </si>
  <si>
    <t>Chicken Tight</t>
  </si>
  <si>
    <t>Salad Sauce</t>
  </si>
  <si>
    <t>Drinks</t>
  </si>
  <si>
    <t>Asian cuisine</t>
  </si>
  <si>
    <t>Bang Bang</t>
  </si>
  <si>
    <t>Laundary bag/stand</t>
  </si>
  <si>
    <t>Pillow</t>
  </si>
  <si>
    <t>Frying pan</t>
  </si>
  <si>
    <t>Homeware</t>
  </si>
  <si>
    <t>Cutlery set</t>
  </si>
  <si>
    <t>Candle</t>
  </si>
  <si>
    <t>Glass cup set</t>
  </si>
  <si>
    <t>Oven glove</t>
  </si>
  <si>
    <t>Oven serv dish</t>
  </si>
  <si>
    <t>Bowl set</t>
  </si>
  <si>
    <t>Deep plate set</t>
  </si>
  <si>
    <t>Sauce pan</t>
  </si>
  <si>
    <t>Dunelm</t>
  </si>
  <si>
    <t>Round Recycling Bin</t>
  </si>
  <si>
    <t>Toilet Cleaner</t>
  </si>
  <si>
    <t>Wilko</t>
  </si>
  <si>
    <t>Dettol Power</t>
  </si>
  <si>
    <t>Toilet tissue</t>
  </si>
  <si>
    <t>Wilko Liquid DW</t>
  </si>
  <si>
    <t>Sponge Scourers 20pk</t>
  </si>
  <si>
    <t>Handwash</t>
  </si>
  <si>
    <t>Floral pad cloth</t>
  </si>
  <si>
    <t>Bin Liners Swing</t>
  </si>
  <si>
    <t>Glove household</t>
  </si>
  <si>
    <t>Saxon Blast kitchen towel 3pk</t>
  </si>
  <si>
    <t>Bucket</t>
  </si>
  <si>
    <t>MOP</t>
  </si>
  <si>
    <t>Lemonade 2L</t>
  </si>
  <si>
    <t>Bleach Thick 2L</t>
  </si>
  <si>
    <t>Side plate</t>
  </si>
  <si>
    <t>B&amp;M</t>
  </si>
  <si>
    <t>Busket</t>
  </si>
  <si>
    <t>Mirror</t>
  </si>
  <si>
    <t>Bin Tie 15L 40pk</t>
  </si>
  <si>
    <t>Strainer</t>
  </si>
  <si>
    <t>Shoe rack</t>
  </si>
  <si>
    <t>Kettle</t>
  </si>
  <si>
    <t>Bathmat</t>
  </si>
  <si>
    <t>Mug</t>
  </si>
  <si>
    <t>Shower gel</t>
  </si>
  <si>
    <t>Measuring Jug 1L</t>
  </si>
  <si>
    <t>Mixing bowl</t>
  </si>
  <si>
    <t>Knife Set</t>
  </si>
  <si>
    <t>Pork chops</t>
  </si>
  <si>
    <t>Bread farmhouse</t>
  </si>
  <si>
    <t>Diet Cola 2L</t>
  </si>
  <si>
    <t>Beverage</t>
  </si>
  <si>
    <t>Large Egg 10pk</t>
  </si>
  <si>
    <t>Pepper Grinder</t>
  </si>
  <si>
    <t>Spice</t>
  </si>
  <si>
    <t>Vegetable oil</t>
  </si>
  <si>
    <t>Grapes</t>
  </si>
  <si>
    <t>Peri Peri Lemon and Herbs</t>
  </si>
  <si>
    <t>Salad Dressings</t>
  </si>
  <si>
    <t>McDonalds</t>
  </si>
  <si>
    <t>Foil</t>
  </si>
  <si>
    <t>Kitchen ware</t>
  </si>
  <si>
    <t>Cling Film</t>
  </si>
  <si>
    <t>Milk Chocolate</t>
  </si>
  <si>
    <t>Beer 568ml</t>
  </si>
  <si>
    <t>Mushrooms</t>
  </si>
  <si>
    <t>Stock cubes</t>
  </si>
  <si>
    <t>Screwdriver</t>
  </si>
  <si>
    <t>Laundry powder 2.25kg</t>
  </si>
  <si>
    <t>Gran sugar</t>
  </si>
  <si>
    <t>SiChuan Peppercpr</t>
  </si>
  <si>
    <t>Fish ball 400g</t>
  </si>
  <si>
    <t>Rice Vermicel</t>
  </si>
  <si>
    <t>Chilli powder 40g</t>
  </si>
  <si>
    <t>Rice Choc low Sugar</t>
  </si>
  <si>
    <t>Sausages</t>
  </si>
  <si>
    <t>Nissan Noodles</t>
  </si>
  <si>
    <t>ASDA Noodles</t>
  </si>
  <si>
    <t>Chop board</t>
  </si>
  <si>
    <t>Table and chair</t>
  </si>
  <si>
    <t>Uber XL</t>
  </si>
  <si>
    <t>Bottle cleaning brush</t>
  </si>
  <si>
    <t>4 pack mixed tea towels</t>
  </si>
  <si>
    <t>3 Tier Airer</t>
  </si>
  <si>
    <t>Soft Blanket</t>
  </si>
  <si>
    <t>Cuppacha</t>
  </si>
  <si>
    <t>Fresh Green Pak Choi</t>
  </si>
  <si>
    <t>Wing Yip</t>
  </si>
  <si>
    <t>Fish sauce</t>
  </si>
  <si>
    <t>Vinegar</t>
  </si>
  <si>
    <t>Pork balls</t>
  </si>
  <si>
    <t>Sweet potato vermicelli</t>
  </si>
  <si>
    <t>Rice Stick</t>
  </si>
  <si>
    <t>Vegetable dumpling</t>
  </si>
  <si>
    <t>Sieuw Mai Pork</t>
  </si>
  <si>
    <t>Fried tofu</t>
  </si>
  <si>
    <t>Pork Luncheon Meat</t>
  </si>
  <si>
    <t>Canned</t>
  </si>
  <si>
    <t>Chapagetti noodle</t>
  </si>
  <si>
    <t>Korean shin ramyun</t>
  </si>
  <si>
    <t>Rice stick</t>
  </si>
  <si>
    <t>Prem dark soy sauce</t>
  </si>
  <si>
    <t>JiangXi vermicelli</t>
  </si>
  <si>
    <t>Sofa</t>
  </si>
  <si>
    <t>Shower head</t>
  </si>
  <si>
    <t>Amazon</t>
  </si>
  <si>
    <t>Steak</t>
  </si>
  <si>
    <t>White Wine</t>
  </si>
  <si>
    <t>Sweets</t>
  </si>
  <si>
    <t>Biscuits</t>
  </si>
  <si>
    <t>Peanut Butter</t>
  </si>
  <si>
    <t>Rice</t>
  </si>
  <si>
    <t>Parsley</t>
  </si>
  <si>
    <t>Kiwi</t>
  </si>
  <si>
    <t>Lighter</t>
  </si>
  <si>
    <t>Shapoo</t>
  </si>
  <si>
    <t>Toiletries</t>
  </si>
  <si>
    <t>Bath Towel</t>
  </si>
  <si>
    <t>Taro Fishball</t>
  </si>
  <si>
    <t>Bottle</t>
  </si>
  <si>
    <t>Oyster Card</t>
  </si>
  <si>
    <t>Noodle Street</t>
  </si>
  <si>
    <t>Yi Fang</t>
  </si>
  <si>
    <t>LG TV</t>
  </si>
  <si>
    <t>Dish Drying Rack</t>
  </si>
  <si>
    <t>Ebay</t>
  </si>
  <si>
    <t>ASDA food lap</t>
  </si>
  <si>
    <t>Yoga Mat</t>
  </si>
  <si>
    <t>Hoover</t>
  </si>
  <si>
    <t>Seat Cover</t>
  </si>
  <si>
    <t>Cheddar Grated</t>
  </si>
  <si>
    <t>Bacon Smoked Thick</t>
  </si>
  <si>
    <t>Cheese Parm Regg</t>
  </si>
  <si>
    <t>Pizza Deep Pan</t>
  </si>
  <si>
    <t>Pasta Penne 500g</t>
  </si>
  <si>
    <t>Sparking Flav Water</t>
  </si>
  <si>
    <t>Grater</t>
  </si>
  <si>
    <t>Bin</t>
  </si>
  <si>
    <t>Toilet brush</t>
  </si>
  <si>
    <t>Shallot</t>
  </si>
  <si>
    <t>Return chop board</t>
  </si>
  <si>
    <t>Eggs Caged 15pk</t>
  </si>
  <si>
    <t>Spread Butter 500G</t>
  </si>
  <si>
    <t>Bread Wht Toastie</t>
  </si>
  <si>
    <t>Cola 6x330ml</t>
  </si>
  <si>
    <t>Syrup Golden 680G</t>
  </si>
  <si>
    <t>Viakal Spray</t>
  </si>
  <si>
    <t>Plug SeaB</t>
  </si>
  <si>
    <t>Chopping Board</t>
  </si>
  <si>
    <t>Spunj Sponge</t>
  </si>
  <si>
    <t>Poundstretcher</t>
  </si>
  <si>
    <t>Hooks</t>
  </si>
  <si>
    <t>Tray</t>
  </si>
  <si>
    <t>Kebab</t>
  </si>
  <si>
    <t>Broadway Kebab</t>
  </si>
  <si>
    <t>Butter Croissant</t>
  </si>
  <si>
    <t>LIDL</t>
  </si>
  <si>
    <t>Desperados 12x250ml</t>
  </si>
  <si>
    <t>Chicken Legs</t>
  </si>
  <si>
    <t>Peeled Tomatoes</t>
  </si>
  <si>
    <t>Organic Broccoli</t>
  </si>
  <si>
    <t>Thai Taste Folded Rice Noodle</t>
  </si>
  <si>
    <t>XXL Pork Loin Steaks</t>
  </si>
  <si>
    <t>Korean Style Steaks</t>
  </si>
  <si>
    <t>Choco Shells</t>
  </si>
  <si>
    <t>Chicken/Mush Pasta</t>
  </si>
  <si>
    <t>Sauce alla Toscana</t>
  </si>
  <si>
    <t>Carbonara Sauce</t>
  </si>
  <si>
    <t>Fruit &amp; Nut Mix</t>
  </si>
  <si>
    <t>Zip Freezer Bag</t>
  </si>
  <si>
    <t>Filtered milk 2L</t>
  </si>
  <si>
    <t>Rich Tea</t>
  </si>
  <si>
    <t>Bellona Wafe Hazelnu</t>
  </si>
  <si>
    <t>Water Bills</t>
  </si>
  <si>
    <t>Utility</t>
  </si>
  <si>
    <t>Internet</t>
  </si>
  <si>
    <t>Soysauce</t>
  </si>
  <si>
    <t>Mini Diffuser</t>
  </si>
  <si>
    <t>Primark</t>
  </si>
  <si>
    <t>Marble</t>
  </si>
  <si>
    <t>Ginger</t>
  </si>
  <si>
    <t>Desperados 3x330ml</t>
  </si>
  <si>
    <t>Garlic Naan Bread</t>
  </si>
  <si>
    <t>Salt Veg Crisps</t>
  </si>
  <si>
    <t>Bahlsen Waffeletten</t>
  </si>
  <si>
    <t>Train ticket (to Kent)</t>
  </si>
  <si>
    <t>Lunch + Uber</t>
  </si>
  <si>
    <t>Wine tasting</t>
  </si>
  <si>
    <t>Entertainment</t>
  </si>
  <si>
    <t>Greggs</t>
  </si>
  <si>
    <t>Tooth paste</t>
  </si>
  <si>
    <t>Cider</t>
  </si>
  <si>
    <t>Spring Onions</t>
  </si>
  <si>
    <t>Storage Box</t>
  </si>
  <si>
    <t>Stockpot</t>
  </si>
  <si>
    <t>Crisps</t>
  </si>
  <si>
    <t>Comb Piler</t>
  </si>
  <si>
    <t>Cornflower</t>
  </si>
  <si>
    <t>Glue</t>
  </si>
  <si>
    <t>Dish Tablets</t>
  </si>
  <si>
    <t>Wooden Spoon</t>
  </si>
  <si>
    <t>Apple Juice 1L</t>
  </si>
  <si>
    <t>Baking Ingredients</t>
  </si>
  <si>
    <t>Baking</t>
  </si>
  <si>
    <t>Orange</t>
  </si>
  <si>
    <t>Whole Milk</t>
  </si>
  <si>
    <t>Bowls (4pk)</t>
  </si>
  <si>
    <t>Cake Tin</t>
  </si>
  <si>
    <t>Ladle</t>
  </si>
  <si>
    <t>Spatula</t>
  </si>
  <si>
    <t>Scale</t>
  </si>
  <si>
    <t>White pepper</t>
  </si>
  <si>
    <t>Baking paper</t>
  </si>
  <si>
    <t>Ginger Beer</t>
  </si>
  <si>
    <t>Yogurt</t>
  </si>
  <si>
    <t>Sesame oil</t>
  </si>
  <si>
    <t>Whipp Cream</t>
  </si>
  <si>
    <t>Cucumber</t>
  </si>
  <si>
    <t>Beef Tomato</t>
  </si>
  <si>
    <t>Carling (4x568ml)</t>
  </si>
  <si>
    <t>Lettuce little gem</t>
  </si>
  <si>
    <t>Peanuts</t>
  </si>
  <si>
    <t>Paolo/Otis 330ml</t>
  </si>
  <si>
    <t>Lager 1897 (4x40ml)</t>
  </si>
  <si>
    <t>TableCloth</t>
  </si>
  <si>
    <t>Fozen food</t>
  </si>
  <si>
    <t>Hot Pot</t>
  </si>
  <si>
    <t>Bank Transfer</t>
  </si>
  <si>
    <t>Wardrobe</t>
  </si>
  <si>
    <t>Honey rings</t>
  </si>
  <si>
    <t>Brown Onions</t>
  </si>
  <si>
    <t>Pineapple</t>
  </si>
  <si>
    <t>Teriyaki sauce</t>
  </si>
  <si>
    <t>White wine</t>
  </si>
  <si>
    <t>Alkis</t>
  </si>
  <si>
    <t>Chicken wings</t>
  </si>
  <si>
    <t>Yogurt Farmhouse</t>
  </si>
  <si>
    <t>Sweetcorn</t>
  </si>
  <si>
    <t>Fillet Pork</t>
  </si>
  <si>
    <t>Evap milk</t>
  </si>
  <si>
    <t>Fab con</t>
  </si>
  <si>
    <t>Household</t>
  </si>
  <si>
    <t>Gelatine</t>
  </si>
  <si>
    <t>Corkscrew</t>
  </si>
  <si>
    <t>Can Opener</t>
  </si>
  <si>
    <t>Flour</t>
  </si>
  <si>
    <t>Cream cheese</t>
  </si>
  <si>
    <t>5 spice</t>
  </si>
  <si>
    <t>Red Pepper</t>
  </si>
  <si>
    <t>Mooncake</t>
  </si>
  <si>
    <t>Chilli oil</t>
  </si>
  <si>
    <t>Chili bean sauce</t>
  </si>
  <si>
    <t>Zaza</t>
  </si>
  <si>
    <t>haircut</t>
  </si>
  <si>
    <t>Hovis thk wht toast</t>
  </si>
  <si>
    <t>Pizza Stuffed Crst</t>
  </si>
  <si>
    <t>Waffles</t>
  </si>
  <si>
    <t>Custard cream</t>
  </si>
  <si>
    <t>Soup</t>
  </si>
  <si>
    <t>Uplifted</t>
  </si>
  <si>
    <t>Turner</t>
  </si>
  <si>
    <t>Lunch</t>
  </si>
  <si>
    <t>Gusto272</t>
  </si>
  <si>
    <t>Longdan</t>
  </si>
  <si>
    <t>Imperial Rice Vermicelli</t>
  </si>
  <si>
    <t>Bubble waffle</t>
  </si>
  <si>
    <t>The Alley</t>
  </si>
  <si>
    <t>Camdan Market</t>
  </si>
  <si>
    <t>Mac+pulled pork</t>
  </si>
  <si>
    <t>Borough Market</t>
  </si>
  <si>
    <t>Board game café</t>
  </si>
  <si>
    <t>Bad moon</t>
  </si>
  <si>
    <t>Dinner</t>
  </si>
  <si>
    <t>Leon</t>
  </si>
  <si>
    <t>Olive oil</t>
  </si>
  <si>
    <t>Milk Whole</t>
  </si>
  <si>
    <t>Cream Single</t>
  </si>
  <si>
    <t>Icing Sugar</t>
  </si>
  <si>
    <t>Luxury cook choc</t>
  </si>
  <si>
    <t>Digestives</t>
  </si>
  <si>
    <t>Flavourings</t>
  </si>
  <si>
    <t>Garlic</t>
  </si>
  <si>
    <t>Cream</t>
  </si>
  <si>
    <t>Fizzy cola bottles</t>
  </si>
  <si>
    <t>Topside Steak</t>
  </si>
  <si>
    <t>Oyster Sauce</t>
  </si>
  <si>
    <t>Courgettes</t>
  </si>
  <si>
    <t>Deep pan Pizza</t>
  </si>
  <si>
    <t>Roast Potatoes</t>
  </si>
  <si>
    <t>Hoops</t>
  </si>
  <si>
    <t>Beef Mince</t>
  </si>
  <si>
    <t>Cloth Storage bag</t>
  </si>
  <si>
    <t>Shein</t>
  </si>
  <si>
    <t>Food sealing</t>
  </si>
  <si>
    <t>Slipper</t>
  </si>
  <si>
    <t>Toothbrush holder</t>
  </si>
  <si>
    <t>Towel bar</t>
  </si>
  <si>
    <t>Hairclap</t>
  </si>
  <si>
    <t>Table</t>
  </si>
  <si>
    <t>Sink Strainer</t>
  </si>
  <si>
    <t>Cake Tin 6'</t>
  </si>
  <si>
    <t>Gousto</t>
  </si>
  <si>
    <t>Home decoration</t>
  </si>
  <si>
    <t>Gift Card</t>
  </si>
  <si>
    <t>Clothes</t>
  </si>
  <si>
    <t>Mixer</t>
  </si>
  <si>
    <t>Argos</t>
  </si>
  <si>
    <t>Skincare</t>
  </si>
  <si>
    <t>LookFantastic</t>
  </si>
  <si>
    <t>Health Care</t>
  </si>
  <si>
    <t>iHerbs</t>
  </si>
  <si>
    <t>HealthCare</t>
  </si>
  <si>
    <t>Vegetable Oil</t>
  </si>
  <si>
    <t>Pasta Spaghetti</t>
  </si>
  <si>
    <t>Door hook</t>
  </si>
  <si>
    <t>Quilted tissue toilet roll</t>
  </si>
  <si>
    <t>Household Towel</t>
  </si>
  <si>
    <t>Winchster</t>
  </si>
  <si>
    <t>Batch</t>
  </si>
  <si>
    <t>Wotsits</t>
  </si>
  <si>
    <t>Deco Glam Side</t>
  </si>
  <si>
    <t>Passion fruit shake</t>
  </si>
  <si>
    <t>Nero</t>
  </si>
  <si>
    <t>Festival food</t>
  </si>
  <si>
    <t>Moive Ticket</t>
  </si>
  <si>
    <t>VUE</t>
  </si>
  <si>
    <t>Popcorn</t>
  </si>
  <si>
    <t>Whiskey</t>
  </si>
  <si>
    <t>Waitrose</t>
  </si>
  <si>
    <t>Vietnamese cuisine</t>
  </si>
  <si>
    <t>Phota</t>
  </si>
  <si>
    <t>Ramen</t>
  </si>
  <si>
    <t>Taco Bell</t>
  </si>
  <si>
    <t>Hakata Ramen Bar</t>
  </si>
  <si>
    <t>Femfrsh Sooth Wash</t>
  </si>
  <si>
    <t>Dental Floss</t>
  </si>
  <si>
    <t>SamYang Hot Chicken Ramyun</t>
  </si>
  <si>
    <t>Black Tapioca</t>
  </si>
  <si>
    <t>Oseyo</t>
  </si>
  <si>
    <t>Electric Bill</t>
  </si>
  <si>
    <t>Bulb Energy</t>
  </si>
  <si>
    <t>Hyperotic</t>
  </si>
  <si>
    <t>Japanese cuisine</t>
  </si>
  <si>
    <t>Shackfuyu</t>
  </si>
  <si>
    <t>Eat Tokyo</t>
  </si>
  <si>
    <t>Machi Machi</t>
  </si>
  <si>
    <t>Staple</t>
  </si>
  <si>
    <t>Greenwich</t>
  </si>
  <si>
    <t>Hydepark</t>
  </si>
  <si>
    <t>Western cuisine</t>
  </si>
  <si>
    <t>Chinese cuisine</t>
  </si>
  <si>
    <t>Thai cuisine</t>
  </si>
  <si>
    <t>Veitnamese cuisine</t>
  </si>
  <si>
    <t>Indian cuisine</t>
  </si>
  <si>
    <t>Street Food</t>
  </si>
  <si>
    <t>Catergory</t>
  </si>
  <si>
    <t>Outfit</t>
  </si>
  <si>
    <t>Telecom</t>
  </si>
  <si>
    <t>Water</t>
  </si>
  <si>
    <t>Electric</t>
  </si>
  <si>
    <t>Tfl</t>
  </si>
  <si>
    <t>National rail</t>
  </si>
  <si>
    <t>Bedroom</t>
  </si>
  <si>
    <t>Cleaning supplies</t>
  </si>
  <si>
    <t>Furniture</t>
  </si>
  <si>
    <t>Device</t>
  </si>
  <si>
    <t>Look Up Table</t>
  </si>
  <si>
    <t>Tour</t>
  </si>
  <si>
    <t>Board game</t>
  </si>
  <si>
    <t>Movie</t>
  </si>
  <si>
    <t>Gathering</t>
  </si>
  <si>
    <t>Entertainemnt</t>
  </si>
  <si>
    <t>Healthcare</t>
  </si>
  <si>
    <t>Meal kit</t>
  </si>
  <si>
    <t>Row Labels</t>
  </si>
  <si>
    <t>Grand Total</t>
  </si>
  <si>
    <t>Sum of Price</t>
  </si>
  <si>
    <t>Column Labels</t>
  </si>
  <si>
    <t>Sum of Total Price</t>
  </si>
  <si>
    <t>Sum of Quantity</t>
  </si>
  <si>
    <t>Airbnb (1day)</t>
  </si>
  <si>
    <t>Makiya</t>
  </si>
  <si>
    <t>Pub</t>
  </si>
  <si>
    <t>Cruise</t>
  </si>
  <si>
    <t>Circular Cruise</t>
  </si>
  <si>
    <t>The Miller</t>
  </si>
  <si>
    <t>Beer</t>
  </si>
  <si>
    <t>White + fries</t>
  </si>
  <si>
    <t>Green Grapes</t>
  </si>
  <si>
    <t>White Grapefruit</t>
  </si>
  <si>
    <t>Blueberry</t>
  </si>
  <si>
    <t>Electric Blanket</t>
  </si>
  <si>
    <t>2ltr food storage 3pk</t>
  </si>
  <si>
    <t>Round Silicone Ice Cube Maker</t>
  </si>
  <si>
    <t>Mushroom fish ball</t>
  </si>
  <si>
    <t>Chicken bun</t>
  </si>
  <si>
    <t>Fishwell swt potato noodle</t>
  </si>
  <si>
    <t>Wonton</t>
  </si>
  <si>
    <t>Seafood Tofu</t>
  </si>
  <si>
    <t>Fresh Pak Choi</t>
  </si>
  <si>
    <t>crème fraiche</t>
  </si>
  <si>
    <t>Brown Sugar</t>
  </si>
  <si>
    <t>Herbsspices</t>
  </si>
  <si>
    <t>Vegetable Stock</t>
  </si>
  <si>
    <t>Boudoir</t>
  </si>
  <si>
    <t>Conti Cheese</t>
  </si>
  <si>
    <t>Mahjong</t>
  </si>
  <si>
    <t>Chicken Wings</t>
  </si>
  <si>
    <t>Beansprouts</t>
  </si>
  <si>
    <t>Rice Wine</t>
  </si>
  <si>
    <t>Seasame seeds</t>
  </si>
  <si>
    <t>Pork Mince</t>
  </si>
  <si>
    <t>Stuffed Pork Ball</t>
  </si>
  <si>
    <t>Kendermanns Riesling</t>
  </si>
  <si>
    <t>Seoul Bird</t>
  </si>
  <si>
    <t>Korean cuisine</t>
  </si>
  <si>
    <t>Train ticket (to StAlbans)</t>
  </si>
  <si>
    <t>ThamesLink</t>
  </si>
  <si>
    <t>Train ticket(to StAlbans)</t>
  </si>
  <si>
    <t>The Waffle House</t>
  </si>
  <si>
    <t>Linguine</t>
  </si>
  <si>
    <t>Foxs Biscuits</t>
  </si>
  <si>
    <t>Nong Shim Ramyun</t>
  </si>
  <si>
    <t>Sweet chilli grills</t>
  </si>
  <si>
    <t>Tennis Racket</t>
  </si>
  <si>
    <t>GumTree</t>
  </si>
  <si>
    <t>Sportsware</t>
  </si>
  <si>
    <t>Tennis ball 6pc</t>
  </si>
  <si>
    <t>Sport Direct</t>
  </si>
  <si>
    <t>ChipolataSausages</t>
  </si>
  <si>
    <t>Riesling Mosel</t>
  </si>
  <si>
    <t>Caramel Biscuit Bar</t>
  </si>
  <si>
    <t>Honey peanuts</t>
  </si>
  <si>
    <t>ChickenLand</t>
  </si>
  <si>
    <t>Sourdough</t>
  </si>
  <si>
    <t>Family Handwash</t>
  </si>
  <si>
    <t>Family Hair Care</t>
  </si>
  <si>
    <t>Flavrd Still Water</t>
  </si>
  <si>
    <t>Cheque for Driving license</t>
  </si>
  <si>
    <t>DVLA</t>
  </si>
  <si>
    <t>Raid Ant Bait</t>
  </si>
  <si>
    <t>Mens Charc Face</t>
  </si>
  <si>
    <t>Cabbage sweetheart</t>
  </si>
  <si>
    <t>Vegan Rolls</t>
  </si>
  <si>
    <t>Seafood Sticks</t>
  </si>
  <si>
    <t>Vegetable Lattices</t>
  </si>
  <si>
    <t>Pies 4 pk 600g</t>
  </si>
  <si>
    <t>Posting D1 form (Special D by 1)</t>
  </si>
  <si>
    <t>Post Office</t>
  </si>
  <si>
    <t>Postal</t>
  </si>
  <si>
    <t>Windmill</t>
  </si>
  <si>
    <t>Train to Bristol (4ppl)</t>
  </si>
  <si>
    <t>Trainline</t>
  </si>
  <si>
    <t>FCB Coffee</t>
  </si>
  <si>
    <t>Meet fresh</t>
  </si>
  <si>
    <t>Bacon Lardons</t>
  </si>
  <si>
    <t>Ham cheese platter</t>
  </si>
  <si>
    <t>Brussel Sprouts</t>
  </si>
  <si>
    <t>Rosemary crackers</t>
  </si>
  <si>
    <t>Crumpton Oaks</t>
  </si>
  <si>
    <t>Crème fraiche</t>
  </si>
  <si>
    <t>Glamstar</t>
  </si>
  <si>
    <t>Pass</t>
  </si>
  <si>
    <t>Train</t>
  </si>
  <si>
    <t>Driving License</t>
  </si>
  <si>
    <t>Others</t>
  </si>
  <si>
    <t>Council tax</t>
  </si>
  <si>
    <t>Council</t>
  </si>
  <si>
    <t>Gift card</t>
  </si>
  <si>
    <t>Moonpig</t>
  </si>
  <si>
    <t>Paper Chase</t>
  </si>
  <si>
    <t>Gift</t>
  </si>
  <si>
    <t>Donut</t>
  </si>
  <si>
    <t>Mens activewear</t>
  </si>
  <si>
    <t>TK Maxx</t>
  </si>
  <si>
    <t>Fish!</t>
  </si>
  <si>
    <t>Habenero Toritl</t>
  </si>
  <si>
    <t>M&amp;S</t>
  </si>
  <si>
    <t>Medm Egg Noodle</t>
  </si>
  <si>
    <t>Toothpaste</t>
  </si>
  <si>
    <t>Cola ZX 2L</t>
  </si>
  <si>
    <t>Croissants</t>
  </si>
  <si>
    <t>Strawberry milk 1L</t>
  </si>
  <si>
    <t>Cheese Masc</t>
  </si>
  <si>
    <t>Cream Double 300ml</t>
  </si>
  <si>
    <t>Walkers</t>
  </si>
  <si>
    <t>Donuts</t>
  </si>
  <si>
    <t>Chopstix</t>
  </si>
  <si>
    <t>Belt</t>
  </si>
  <si>
    <t>Accessory</t>
  </si>
  <si>
    <t>Mens Suit Jakcet</t>
  </si>
  <si>
    <t>Mens Casual Shirts</t>
  </si>
  <si>
    <t>Womens Suit Jacket</t>
  </si>
  <si>
    <t>Air Ticket (to Belfast)</t>
  </si>
  <si>
    <t>Easy Jet</t>
  </si>
  <si>
    <t>Hollister</t>
  </si>
  <si>
    <t>Jeans</t>
  </si>
  <si>
    <t>Puffer Jacket</t>
  </si>
  <si>
    <t>Airbnb (Belfast 3days)</t>
  </si>
  <si>
    <t>Accommodation</t>
  </si>
  <si>
    <t>Car Rental (Balfast 3days)</t>
  </si>
  <si>
    <t>Car Rental</t>
  </si>
  <si>
    <t>Rental Cars</t>
  </si>
  <si>
    <t>Travel</t>
  </si>
  <si>
    <t>Air Ticket</t>
  </si>
  <si>
    <t>Hair cut</t>
  </si>
  <si>
    <t>Speciality S&amp;P</t>
  </si>
  <si>
    <t>White Cabbage</t>
  </si>
  <si>
    <t>Braising Steak</t>
  </si>
  <si>
    <t>Chicken wrap</t>
  </si>
  <si>
    <t>Basil</t>
  </si>
  <si>
    <t>Eggs Large 12pk</t>
  </si>
  <si>
    <t>Sugar</t>
  </si>
  <si>
    <t>Croissants 8pk</t>
  </si>
  <si>
    <t>Meadow Flower Butter</t>
  </si>
  <si>
    <t>Soap Dispenser</t>
  </si>
  <si>
    <t>Ali Express</t>
  </si>
  <si>
    <t>Shawa Westfield</t>
  </si>
  <si>
    <t>Trousers</t>
  </si>
  <si>
    <t>Socks</t>
  </si>
  <si>
    <t>Bus to Luton (2ppl)</t>
  </si>
  <si>
    <t>Buger King</t>
  </si>
  <si>
    <t>Pret A Manger</t>
  </si>
  <si>
    <t>Café</t>
  </si>
  <si>
    <t>National express</t>
  </si>
  <si>
    <t>Travel transport</t>
  </si>
  <si>
    <t>Travel Transport</t>
  </si>
  <si>
    <t>Tortilla Chips</t>
  </si>
  <si>
    <t>Tomato &amp; Basil Soup</t>
  </si>
  <si>
    <t>Farmer Cookies</t>
  </si>
  <si>
    <t>Pizza Guy</t>
  </si>
  <si>
    <t>Translink</t>
  </si>
  <si>
    <t>Breakfast</t>
  </si>
  <si>
    <t>Established Coffee</t>
  </si>
  <si>
    <t>Pealla</t>
  </si>
  <si>
    <t>Hot Chocolate</t>
  </si>
  <si>
    <t>Cinema Bar</t>
  </si>
  <si>
    <t>Tim Hoitons</t>
  </si>
  <si>
    <t>Zen</t>
  </si>
  <si>
    <t>Ginger Ale</t>
  </si>
  <si>
    <t>Galgorm Spa and Golf</t>
  </si>
  <si>
    <t>Bo Tree</t>
  </si>
  <si>
    <t>Parking</t>
  </si>
  <si>
    <t>WH Smith</t>
  </si>
  <si>
    <t>Teeling Small Batch Whiskey</t>
  </si>
  <si>
    <t>Aelia Dutyfree</t>
  </si>
  <si>
    <t>Souvenir</t>
  </si>
  <si>
    <t>Coole Swan</t>
  </si>
  <si>
    <t>Shortcross Gin</t>
  </si>
  <si>
    <t>Butlers gunpower gin bar</t>
  </si>
  <si>
    <t>MilkSha</t>
  </si>
  <si>
    <t>Flat Iron</t>
  </si>
  <si>
    <t>Bubble</t>
  </si>
  <si>
    <t>Shin Ramyun</t>
  </si>
  <si>
    <t>Steak Beef</t>
  </si>
  <si>
    <t>Croissants Luxury</t>
  </si>
  <si>
    <t>Green Beans</t>
  </si>
  <si>
    <t>Chicken Fillets</t>
  </si>
  <si>
    <t>Lemons Unwaxed</t>
  </si>
  <si>
    <t>Curry powder</t>
  </si>
  <si>
    <t>Tomato Puree</t>
  </si>
  <si>
    <t>Petrol</t>
  </si>
  <si>
    <t>Gas Station</t>
  </si>
  <si>
    <t>Train ticket (Gatwick to London Bridge)</t>
  </si>
  <si>
    <t>Bermondsey Bierkeller</t>
  </si>
  <si>
    <t>Sparking Water</t>
  </si>
  <si>
    <t>Chicken meat ball</t>
  </si>
  <si>
    <t>Curly Fries</t>
  </si>
  <si>
    <t>Wooden Floor Lamp</t>
  </si>
  <si>
    <t>Online Course</t>
  </si>
  <si>
    <t>Coursera</t>
  </si>
  <si>
    <t>Educate</t>
  </si>
  <si>
    <t>Udemy</t>
  </si>
  <si>
    <t>Reindeer Café</t>
  </si>
  <si>
    <t>Kikko Soy sauce</t>
  </si>
  <si>
    <t>Gold Label Light Soy Sauce</t>
  </si>
  <si>
    <t>WJS Bonito soy sauce</t>
  </si>
  <si>
    <t>Wing On Fried Tofu</t>
  </si>
  <si>
    <t>Steamer Rack</t>
  </si>
  <si>
    <t>Anny Custard Bun</t>
  </si>
  <si>
    <t>Anny Cha Sieuw Pau</t>
  </si>
  <si>
    <t>SiChuan Pork Dumplings</t>
  </si>
  <si>
    <t>Figo Cheese Seafood Tofu</t>
  </si>
  <si>
    <t>Choice Lobster Ball</t>
  </si>
  <si>
    <t>Fish Siu Mai</t>
  </si>
  <si>
    <t>Cream of Tom SP</t>
  </si>
  <si>
    <t>Fold Down Laundry Bag Grey</t>
  </si>
  <si>
    <t>Three Mills Tropical White Wine</t>
  </si>
  <si>
    <t>Oust Descaler</t>
  </si>
  <si>
    <t>Vase Lotion</t>
  </si>
  <si>
    <t>Dove Conditionar</t>
  </si>
  <si>
    <t>Tetley No.4 10x440ml</t>
  </si>
  <si>
    <t>Rolls 6 pk</t>
  </si>
  <si>
    <t>Pork Mince 5% Fat</t>
  </si>
  <si>
    <t>Honey</t>
  </si>
  <si>
    <t>Double Cream</t>
  </si>
  <si>
    <t>Oreo</t>
  </si>
  <si>
    <t>Cereal</t>
  </si>
  <si>
    <t>Shirt</t>
  </si>
  <si>
    <t>Top</t>
  </si>
  <si>
    <t>Lemongrass</t>
  </si>
  <si>
    <t>Fine beans</t>
  </si>
  <si>
    <t>Chillies</t>
  </si>
  <si>
    <t>Simply Cook</t>
  </si>
  <si>
    <t>Eggs free range 15pk</t>
  </si>
  <si>
    <t>Chocolate</t>
  </si>
  <si>
    <t>Refund Jacket</t>
  </si>
  <si>
    <t>T-shirt</t>
  </si>
  <si>
    <t>Margugame Udon</t>
  </si>
  <si>
    <t>Domestos</t>
  </si>
  <si>
    <t>TCP Wifi Light Bulb</t>
  </si>
  <si>
    <t>Photo Frame</t>
  </si>
  <si>
    <t>Chicken Thighs</t>
  </si>
  <si>
    <t>Coconut Milk</t>
  </si>
  <si>
    <t>Large Vine Tomato</t>
  </si>
  <si>
    <t>Cherry Tomatoes</t>
  </si>
  <si>
    <t>Chorizo Ring 200g</t>
  </si>
  <si>
    <t>Chilli Tortilla</t>
  </si>
  <si>
    <t>Bockwurst sausage</t>
  </si>
  <si>
    <t>Granules Garlic</t>
  </si>
  <si>
    <t>Ham Cooked</t>
  </si>
  <si>
    <t>Bread White</t>
  </si>
  <si>
    <t>Super Mini Mix Haribo</t>
  </si>
  <si>
    <t>Cookie Cream</t>
  </si>
  <si>
    <t>9V Battery</t>
  </si>
  <si>
    <t>Costco</t>
  </si>
  <si>
    <t>Organic Garlic</t>
  </si>
  <si>
    <t>Penne Carbonara</t>
  </si>
  <si>
    <t>Ready Meal</t>
  </si>
  <si>
    <t>Klenex Balsam</t>
  </si>
  <si>
    <t>Hash Brown</t>
  </si>
  <si>
    <t>Trip Satin</t>
  </si>
  <si>
    <t>Soft Cream</t>
  </si>
  <si>
    <t>Soda Water 6pk</t>
  </si>
  <si>
    <t>Cooking Oil</t>
  </si>
  <si>
    <t>Passata</t>
  </si>
  <si>
    <t>Lemon &amp; mint Soda</t>
  </si>
  <si>
    <t>Chicken Noodle</t>
  </si>
  <si>
    <t>Basil pot</t>
  </si>
  <si>
    <t>Gravel Tray</t>
  </si>
  <si>
    <t>Cleve Pot</t>
  </si>
  <si>
    <t>Starbucks</t>
  </si>
  <si>
    <t>Cleaning Scraper</t>
  </si>
  <si>
    <t>Woven Cup Coaster</t>
  </si>
  <si>
    <t>Artificial Reed</t>
  </si>
  <si>
    <t>Flower Design Spoon 8pcs</t>
  </si>
  <si>
    <t>2 Grids Desk Storage Box</t>
  </si>
  <si>
    <t>Bow Knot Bath Headband</t>
  </si>
  <si>
    <t>Small porcelain dish</t>
  </si>
  <si>
    <t>Scented candle</t>
  </si>
  <si>
    <t>Reed diffuser</t>
  </si>
  <si>
    <t>Stoneware mini vase</t>
  </si>
  <si>
    <t>Kolamba Carnaby</t>
  </si>
  <si>
    <t>Desperados Beer</t>
  </si>
  <si>
    <t>Cake</t>
  </si>
  <si>
    <t>Wa Café</t>
  </si>
  <si>
    <t>NS Kimchi Ramyun</t>
  </si>
  <si>
    <t>Seoul Plaza</t>
  </si>
  <si>
    <t>Just Eat</t>
  </si>
  <si>
    <t>Pizza Club</t>
  </si>
  <si>
    <t>Stylevana</t>
  </si>
  <si>
    <t>Getir</t>
  </si>
  <si>
    <t>Sensation Thai Sweet Chilli 40g</t>
  </si>
  <si>
    <t>Doritos 150g</t>
  </si>
  <si>
    <t>Rustler Sausage Muffin</t>
  </si>
  <si>
    <t>Coca Cola 4x250ml</t>
  </si>
  <si>
    <t>Sanpellegrino 3x330ml</t>
  </si>
  <si>
    <t>Always Ultra Pads Normal</t>
  </si>
  <si>
    <t>Milk Mini Truffles</t>
  </si>
  <si>
    <t>Kinder Small Chocolate Bar</t>
  </si>
  <si>
    <t>Bahlsen Dark Choco Leibniz</t>
  </si>
  <si>
    <t>Energy bill (Aug-Sep)</t>
  </si>
  <si>
    <t>Insite Energy</t>
  </si>
  <si>
    <t>Palmer's lip balm</t>
  </si>
  <si>
    <t>Sensation Thai Sweet Chilli 150g</t>
  </si>
  <si>
    <t>Poundland</t>
  </si>
  <si>
    <t>Milk filter semi-skim 2L</t>
  </si>
  <si>
    <t>Eggs</t>
  </si>
  <si>
    <t>Shallots</t>
  </si>
  <si>
    <t>Chicken Thighs 1kg</t>
  </si>
  <si>
    <t>Macha Latte</t>
  </si>
  <si>
    <t>Macha Cookies</t>
  </si>
  <si>
    <t>Tesco</t>
  </si>
  <si>
    <t>Heinz Tom Ketchup</t>
  </si>
  <si>
    <t>Hellmann's Mayonnaise</t>
  </si>
  <si>
    <t>Le Relais De Venis</t>
  </si>
  <si>
    <t>InStyle</t>
  </si>
  <si>
    <t>ChopBoard</t>
  </si>
  <si>
    <t>Train Ticket (To Brighton)</t>
  </si>
  <si>
    <t>Kinder Hamper</t>
  </si>
  <si>
    <t>Cad Drink Chocolate</t>
  </si>
  <si>
    <t>Batch Pasta</t>
  </si>
  <si>
    <t>Shower Gel</t>
  </si>
  <si>
    <t>Apple Shampoo</t>
  </si>
  <si>
    <t>Family Pack Mushroom</t>
  </si>
  <si>
    <t>Citrus squeezer</t>
  </si>
  <si>
    <t>Flying Tiger</t>
  </si>
  <si>
    <t>#N/A</t>
  </si>
  <si>
    <t>Regency Restaurant</t>
  </si>
  <si>
    <t>Coffeeshop (2 coffee)</t>
  </si>
  <si>
    <t>Trading Post</t>
  </si>
  <si>
    <t>Berts</t>
  </si>
  <si>
    <t>Apple I-cloud</t>
  </si>
  <si>
    <t>Jenki</t>
  </si>
  <si>
    <t>Zalora</t>
  </si>
  <si>
    <t>Apple</t>
  </si>
  <si>
    <t>Cloud</t>
  </si>
  <si>
    <t>Marroccos Restaurant</t>
  </si>
  <si>
    <t>Gift (Piglet doll)</t>
  </si>
  <si>
    <t>Pasta &amp; Sauce</t>
  </si>
  <si>
    <t>Biscuit Jam &amp; Cream</t>
  </si>
  <si>
    <t>Bisc Caramelised</t>
  </si>
  <si>
    <t>Sirloin Steak</t>
  </si>
  <si>
    <t>Custard cream biscuit</t>
  </si>
  <si>
    <t>Asparagus tips</t>
  </si>
  <si>
    <t>Parsley Curly Pot</t>
  </si>
  <si>
    <t>Hand Wash</t>
  </si>
  <si>
    <t>Bread &amp; Butter Pudding</t>
  </si>
  <si>
    <t>Chocolate Pear Tart</t>
  </si>
  <si>
    <t>Green Tea Tiramisu</t>
  </si>
  <si>
    <t>Canele</t>
  </si>
  <si>
    <t>Skinny Rib Legging</t>
  </si>
  <si>
    <t>Briciole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</si>
</sst>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HK$&quot;* #,##0.00_);_(&quot;HK$&quot;* \(#,##0.00\);_(&quot;HK$&quot;* &quot;-&quot;??_);_(@_)"/>
    <numFmt numFmtId="164" formatCode="_-[$£-809]* #,##0.00_-;\-[$£-809]* #,##0.00_-;_-[$£-809]* &quot;-&quot;??_-;_-@_-"/>
  </numFmts>
  <fonts count="4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79.723966435187" createdVersion="8" refreshedVersion="8" minRefreshableVersion="3" recordCount="1032" xr:uid="{A35E4716-58C2-432B-A912-C1CA969A285A}">
  <cacheSource type="worksheet">
    <worksheetSource ref="A1:J1049" sheet="Expenses"/>
  </cacheSource>
  <cacheFields count="10">
    <cacheField name="Date" numFmtId="14">
      <sharedItems containsNonDate="0" containsDate="1" containsString="0" containsBlank="1" minDate="2022-06-27T00:00:00" maxDate="2022-11-14T00:00:00"/>
    </cacheField>
    <cacheField name="Goods" numFmtId="0">
      <sharedItems containsBlank="1"/>
    </cacheField>
    <cacheField name="Quantity" numFmtId="0">
      <sharedItems containsString="0" containsBlank="1" containsNumber="1" containsInteger="1" minValue="1" maxValue="7"/>
    </cacheField>
    <cacheField name="Price" numFmtId="164">
      <sharedItems containsString="0" containsBlank="1" containsNumber="1" minValue="-7400" maxValue="7400"/>
    </cacheField>
    <cacheField name="Total Price" numFmtId="164">
      <sharedItems containsString="0" containsBlank="1" containsNumber="1" minValue="-7400" maxValue="7400"/>
    </cacheField>
    <cacheField name="Cash/Card" numFmtId="0">
      <sharedItems containsBlank="1"/>
    </cacheField>
    <cacheField name="Shop" numFmtId="0">
      <sharedItems containsBlank="1"/>
    </cacheField>
    <cacheField name="Type" numFmtId="0">
      <sharedItems containsBlank="1" count="77">
        <s v="Uber"/>
        <s v="Grocery"/>
        <s v="Rental"/>
        <s v="Toiletries"/>
        <s v="Meal kit"/>
        <s v="Sweets"/>
        <s v="Bus"/>
        <s v="Tube"/>
        <s v="Fast Food"/>
        <s v="Shoes"/>
        <s v="Staple"/>
        <s v="Frozen Food"/>
        <s v="Beverage"/>
        <s v="Dairy"/>
        <s v="Pastry"/>
        <s v="Western cuisine"/>
        <s v="Snack"/>
        <s v="Vegetable"/>
        <s v="Meat"/>
        <s v="Seafood"/>
        <s v="Fruit"/>
        <s v="Clothes"/>
        <s v="Spice"/>
        <s v="Indian cuisine"/>
        <s v="Educate"/>
        <s v="Haircut"/>
        <s v="Pass"/>
        <s v="Telecom"/>
        <s v="Hot Pot"/>
        <s v="Instant Food"/>
        <s v="VPN"/>
        <s v="Sauce"/>
        <s v="Tools"/>
        <s v="Cleaning supplies"/>
        <s v="Bedroom"/>
        <s v="HealthCare"/>
        <s v="Chinese cuisine"/>
        <s v="Thai cuisine"/>
        <s v="Homeware"/>
        <s v="Kitchen ware"/>
        <s v="Home decoration"/>
        <s v="Internet"/>
        <s v="Furniture"/>
        <s v="Sportsware"/>
        <s v="Skincare"/>
        <s v="Canned"/>
        <s v="Device"/>
        <s v="Kebab"/>
        <s v="Water"/>
        <s v="Train"/>
        <s v="Tour"/>
        <s v="Baking"/>
        <s v="Festival food"/>
        <s v="Street Food"/>
        <s v="Board game"/>
        <s v="Movie"/>
        <s v="Veitnamese cuisine"/>
        <s v="Gift"/>
        <s v="Japanese cuisine"/>
        <s v="Electric"/>
        <s v="Pub"/>
        <s v="Gathering"/>
        <s v="Driving License"/>
        <s v="Air Ticket"/>
        <s v="Accommodation"/>
        <s v="Korean cuisine"/>
        <s v="Postal"/>
        <s v="Council tax"/>
        <s v="Accessory"/>
        <s v="Car Rental"/>
        <m/>
        <s v="Café"/>
        <s v="Travel Transport"/>
        <s v="Souvenir"/>
        <s v="Ready Meal"/>
        <s v="Cloud"/>
        <s v="Air" u="1"/>
      </sharedItems>
    </cacheField>
    <cacheField name="Catergory" numFmtId="0">
      <sharedItems containsBlank="1" count="14">
        <s v="Transportation"/>
        <s v="Grocery"/>
        <s v="Rental"/>
        <s v="Household"/>
        <s v="Dinning"/>
        <s v="Outfit"/>
        <s v="Others"/>
        <s v="Utility"/>
        <s v="Healthcare"/>
        <s v="Skincare"/>
        <s v="Entertainemnt"/>
        <s v="Travel"/>
        <e v="#N/A"/>
        <m/>
      </sharedItems>
    </cacheField>
    <cacheField name="Pay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79.723966435187" createdVersion="8" refreshedVersion="8" minRefreshableVersion="3" recordCount="1032" xr:uid="{A54AB816-B4F4-4457-A9FB-90354159DF86}">
  <cacheSource type="worksheet">
    <worksheetSource ref="A1:J1203" sheet="Expenses"/>
  </cacheSource>
  <cacheFields count="10">
    <cacheField name="Date" numFmtId="14">
      <sharedItems containsNonDate="0" containsDate="1" containsString="0" containsBlank="1" minDate="2022-06-27T00:00:00" maxDate="2022-11-14T00:00:00"/>
    </cacheField>
    <cacheField name="Goods" numFmtId="0">
      <sharedItems containsBlank="1"/>
    </cacheField>
    <cacheField name="Quantity" numFmtId="0">
      <sharedItems containsString="0" containsBlank="1" containsNumber="1" containsInteger="1" minValue="1" maxValue="7"/>
    </cacheField>
    <cacheField name="Price" numFmtId="164">
      <sharedItems containsString="0" containsBlank="1" containsNumber="1" minValue="-7400" maxValue="7400"/>
    </cacheField>
    <cacheField name="Total Price" numFmtId="164">
      <sharedItems containsString="0" containsBlank="1" containsNumber="1" minValue="-7400" maxValue="7400"/>
    </cacheField>
    <cacheField name="Cash/Card" numFmtId="0">
      <sharedItems containsBlank="1"/>
    </cacheField>
    <cacheField name="Shop" numFmtId="0">
      <sharedItems containsBlank="1"/>
    </cacheField>
    <cacheField name="Type" numFmtId="0">
      <sharedItems containsBlank="1"/>
    </cacheField>
    <cacheField name="Catergory" numFmtId="0">
      <sharedItems containsBlank="1" count="14">
        <s v="Transportation"/>
        <s v="Grocery"/>
        <s v="Rental"/>
        <s v="Household"/>
        <s v="Dinning"/>
        <s v="Outfit"/>
        <s v="Others"/>
        <s v="Utility"/>
        <s v="Healthcare"/>
        <s v="Skincare"/>
        <s v="Entertainemnt"/>
        <s v="Travel"/>
        <e v="#N/A"/>
        <m/>
      </sharedItems>
    </cacheField>
    <cacheField name="Payer" numFmtId="0">
      <sharedItems containsBlank="1" count="3">
        <s v="MM"/>
        <s v="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2">
  <r>
    <d v="2022-06-27T00:00:00"/>
    <s v="Uber"/>
    <n v="1"/>
    <n v="55"/>
    <n v="55"/>
    <s v="Card"/>
    <s v="Uber"/>
    <x v="0"/>
    <x v="0"/>
    <s v="MM"/>
  </r>
  <r>
    <d v="2022-06-27T00:00:00"/>
    <s v="Grocery"/>
    <n v="1"/>
    <n v="20"/>
    <n v="20"/>
    <s v="Card"/>
    <s v="N/A"/>
    <x v="1"/>
    <x v="1"/>
    <s v="AM"/>
  </r>
  <r>
    <d v="2022-06-28T00:00:00"/>
    <s v="Grocery"/>
    <n v="1"/>
    <n v="20"/>
    <n v="20"/>
    <s v="Card"/>
    <s v="N/A"/>
    <x v="1"/>
    <x v="1"/>
    <s v="MM"/>
  </r>
  <r>
    <d v="2022-07-01T00:00:00"/>
    <s v="Airbnb"/>
    <n v="1"/>
    <n v="1324"/>
    <n v="1324"/>
    <s v="Card"/>
    <s v="Airbnb"/>
    <x v="2"/>
    <x v="2"/>
    <s v="MM"/>
  </r>
  <r>
    <d v="2022-07-01T00:00:00"/>
    <s v="Renting deposit"/>
    <n v="1"/>
    <n v="323"/>
    <n v="323"/>
    <s v="Card"/>
    <s v="N/A"/>
    <x v="2"/>
    <x v="2"/>
    <s v="AM"/>
  </r>
  <r>
    <d v="2022-07-01T00:00:00"/>
    <s v="Grocery"/>
    <n v="1"/>
    <n v="23.15"/>
    <n v="23.15"/>
    <s v="Card"/>
    <s v="N/A"/>
    <x v="1"/>
    <x v="1"/>
    <s v="AM"/>
  </r>
  <r>
    <d v="2022-07-01T00:00:00"/>
    <s v="Grocery"/>
    <n v="1"/>
    <n v="20"/>
    <n v="20"/>
    <s v="Card"/>
    <s v="N/A"/>
    <x v="1"/>
    <x v="1"/>
    <s v="MM"/>
  </r>
  <r>
    <d v="2022-07-01T00:00:00"/>
    <s v="Shampoo"/>
    <n v="1"/>
    <n v="7.99"/>
    <n v="7.99"/>
    <s v="Card"/>
    <s v="Boots"/>
    <x v="3"/>
    <x v="3"/>
    <s v="AM"/>
  </r>
  <r>
    <d v="2022-07-01T00:00:00"/>
    <s v="Hello fresh"/>
    <n v="1"/>
    <n v="19.489999999999998"/>
    <n v="19.489999999999998"/>
    <s v="Card"/>
    <s v="Hello fresh"/>
    <x v="4"/>
    <x v="1"/>
    <s v="AM"/>
  </r>
  <r>
    <d v="2022-07-01T00:00:00"/>
    <s v="Dough"/>
    <n v="1"/>
    <n v="2.0499999999999998"/>
    <n v="2.0499999999999998"/>
    <s v="Card"/>
    <s v="Krispy Kreme"/>
    <x v="5"/>
    <x v="4"/>
    <s v="AM"/>
  </r>
  <r>
    <d v="2022-07-01T00:00:00"/>
    <s v="Bus"/>
    <n v="1"/>
    <n v="27.2"/>
    <n v="27.2"/>
    <s v="Card"/>
    <s v="Tfl"/>
    <x v="6"/>
    <x v="0"/>
    <s v="AM"/>
  </r>
  <r>
    <d v="2022-07-01T00:00:00"/>
    <s v="Tube"/>
    <n v="1"/>
    <n v="27.2"/>
    <n v="27.2"/>
    <s v="Card"/>
    <s v="Tfl"/>
    <x v="7"/>
    <x v="0"/>
    <s v="MM"/>
  </r>
  <r>
    <d v="2022-07-02T00:00:00"/>
    <s v="Fast Food"/>
    <n v="1"/>
    <n v="15.3"/>
    <n v="15.3"/>
    <s v="Card"/>
    <s v="Wing Stop"/>
    <x v="8"/>
    <x v="4"/>
    <s v="AM"/>
  </r>
  <r>
    <d v="2022-07-08T00:00:00"/>
    <s v="Shoes"/>
    <n v="1"/>
    <n v="36"/>
    <n v="36"/>
    <s v="Card"/>
    <s v="JD Sport"/>
    <x v="9"/>
    <x v="5"/>
    <s v="AM"/>
  </r>
  <r>
    <d v="2022-07-10T00:00:00"/>
    <s v="Udon noodles"/>
    <n v="1"/>
    <n v="3.79"/>
    <n v="3.79"/>
    <s v="Card"/>
    <s v="Loon Fung"/>
    <x v="10"/>
    <x v="1"/>
    <s v="AM"/>
  </r>
  <r>
    <d v="2022-07-10T00:00:00"/>
    <s v="Snow crab legs"/>
    <n v="1"/>
    <n v="2.59"/>
    <n v="2.59"/>
    <s v="Card"/>
    <s v="Loon Fung"/>
    <x v="11"/>
    <x v="1"/>
    <s v="AM"/>
  </r>
  <r>
    <d v="2022-07-10T00:00:00"/>
    <s v="Bus"/>
    <n v="1"/>
    <n v="3.3"/>
    <n v="3.3"/>
    <s v="Card"/>
    <s v="Tfl"/>
    <x v="6"/>
    <x v="0"/>
    <s v="AM"/>
  </r>
  <r>
    <d v="2022-07-11T00:00:00"/>
    <s v="Ginger Ale (1L)"/>
    <n v="1"/>
    <n v="0.49"/>
    <n v="0.49"/>
    <s v="Card"/>
    <s v="Lidl"/>
    <x v="12"/>
    <x v="1"/>
    <s v="AM"/>
  </r>
  <r>
    <d v="2022-07-11T00:00:00"/>
    <s v="White toastle"/>
    <n v="1"/>
    <n v="0.65"/>
    <n v="0.65"/>
    <s v="Card"/>
    <s v="Lidl"/>
    <x v="13"/>
    <x v="1"/>
    <s v="AM"/>
  </r>
  <r>
    <d v="2022-07-11T00:00:00"/>
    <s v="Whole milk (2pints)"/>
    <n v="1"/>
    <n v="1.05"/>
    <n v="1.05"/>
    <s v="Card"/>
    <s v="Lidl"/>
    <x v="13"/>
    <x v="1"/>
    <s v="AM"/>
  </r>
  <r>
    <d v="2022-07-11T00:00:00"/>
    <s v="Butter croissant"/>
    <n v="2"/>
    <n v="0.39"/>
    <n v="0.78"/>
    <s v="Card"/>
    <s v="Lidl"/>
    <x v="14"/>
    <x v="1"/>
    <s v="AM"/>
  </r>
  <r>
    <d v="2022-07-11T00:00:00"/>
    <s v="Nata"/>
    <n v="1"/>
    <n v="0.49"/>
    <n v="0.49"/>
    <s v="Card"/>
    <s v="Lidl"/>
    <x v="14"/>
    <x v="1"/>
    <s v="AM"/>
  </r>
  <r>
    <d v="2022-07-11T00:00:00"/>
    <s v="Restaurant"/>
    <n v="1"/>
    <n v="37.29"/>
    <n v="37.29"/>
    <s v="Card"/>
    <s v="Hydepark"/>
    <x v="15"/>
    <x v="4"/>
    <s v="AM"/>
  </r>
  <r>
    <d v="2022-07-13T00:00:00"/>
    <s v="Restaurant"/>
    <n v="1"/>
    <n v="35"/>
    <n v="35"/>
    <s v="Card"/>
    <s v="Greenwich"/>
    <x v="15"/>
    <x v="4"/>
    <s v="AM"/>
  </r>
  <r>
    <d v="2022-07-13T00:00:00"/>
    <s v="ice cream"/>
    <n v="1"/>
    <n v="3.95"/>
    <n v="3.95"/>
    <s v="Card"/>
    <s v="Dark Sugar"/>
    <x v="5"/>
    <x v="4"/>
    <s v="AM"/>
  </r>
  <r>
    <d v="2022-07-13T00:00:00"/>
    <s v="Chicken Curry meal"/>
    <n v="1"/>
    <n v="2.19"/>
    <n v="2.19"/>
    <s v="Card"/>
    <s v="Lidl"/>
    <x v="11"/>
    <x v="1"/>
    <s v="AM"/>
  </r>
  <r>
    <d v="2022-07-13T00:00:00"/>
    <s v="Bacon Rashers snack"/>
    <n v="1"/>
    <n v="0.75"/>
    <n v="0.75"/>
    <s v="Card"/>
    <s v="Lidl"/>
    <x v="16"/>
    <x v="1"/>
    <s v="AM"/>
  </r>
  <r>
    <d v="2022-07-13T00:00:00"/>
    <s v="Prawn Pappardelle"/>
    <n v="1"/>
    <n v="2.89"/>
    <n v="2.89"/>
    <s v="Card"/>
    <s v="Lidl"/>
    <x v="11"/>
    <x v="1"/>
    <s v="AM"/>
  </r>
  <r>
    <d v="2022-07-13T00:00:00"/>
    <s v="Diet Coke (8cans)"/>
    <n v="1"/>
    <n v="3.25"/>
    <n v="3.25"/>
    <s v="Card"/>
    <s v="Lidl"/>
    <x v="12"/>
    <x v="1"/>
    <s v="AM"/>
  </r>
  <r>
    <d v="2022-07-14T00:00:00"/>
    <s v="Whole milk (4pints)"/>
    <n v="1"/>
    <n v="1.35"/>
    <n v="1.35"/>
    <s v="Card"/>
    <s v="ALDI"/>
    <x v="13"/>
    <x v="1"/>
    <s v="AM"/>
  </r>
  <r>
    <d v="2022-07-14T00:00:00"/>
    <s v="Noodles"/>
    <n v="1"/>
    <n v="0.94"/>
    <n v="0.94"/>
    <s v="Card"/>
    <s v="ALDI"/>
    <x v="10"/>
    <x v="1"/>
    <s v="AM"/>
  </r>
  <r>
    <d v="2022-07-14T00:00:00"/>
    <s v="Cornflakes"/>
    <n v="1"/>
    <n v="1.99"/>
    <n v="1.99"/>
    <s v="Card"/>
    <s v="ALDI"/>
    <x v="13"/>
    <x v="1"/>
    <s v="AM"/>
  </r>
  <r>
    <d v="2022-07-14T00:00:00"/>
    <s v="Spring onions"/>
    <n v="1"/>
    <n v="0.34"/>
    <n v="0.34"/>
    <s v="Card"/>
    <s v="ALDI"/>
    <x v="17"/>
    <x v="1"/>
    <s v="AM"/>
  </r>
  <r>
    <d v="2022-07-14T00:00:00"/>
    <s v="Carrots"/>
    <n v="1"/>
    <n v="0.28000000000000003"/>
    <n v="0.28000000000000003"/>
    <s v="Card"/>
    <s v="ALDI"/>
    <x v="17"/>
    <x v="1"/>
    <s v="AM"/>
  </r>
  <r>
    <d v="2022-07-14T00:00:00"/>
    <s v="Flavoured Thighs"/>
    <n v="1"/>
    <n v="3.29"/>
    <n v="3.29"/>
    <s v="Card"/>
    <s v="ALDI"/>
    <x v="18"/>
    <x v="1"/>
    <s v="AM"/>
  </r>
  <r>
    <d v="2022-07-14T00:00:00"/>
    <s v="Prawns"/>
    <n v="1"/>
    <n v="3.49"/>
    <n v="3.49"/>
    <s v="Card"/>
    <s v="ALDI"/>
    <x v="19"/>
    <x v="1"/>
    <s v="AM"/>
  </r>
  <r>
    <d v="2022-07-14T00:00:00"/>
    <s v="Pies premium"/>
    <n v="1"/>
    <n v="1.89"/>
    <n v="1.89"/>
    <s v="Card"/>
    <s v="ALDI"/>
    <x v="11"/>
    <x v="1"/>
    <s v="AM"/>
  </r>
  <r>
    <d v="2022-07-14T00:00:00"/>
    <s v="Lemonade"/>
    <n v="1"/>
    <n v="0.39"/>
    <n v="0.39"/>
    <s v="Card"/>
    <s v="ALDI"/>
    <x v="12"/>
    <x v="1"/>
    <s v="AM"/>
  </r>
  <r>
    <d v="2022-07-14T00:00:00"/>
    <s v="Bananas loose"/>
    <n v="5"/>
    <n v="0.14000000000000001"/>
    <n v="0.70000000000000007"/>
    <s v="Card"/>
    <s v="ALDI"/>
    <x v="20"/>
    <x v="1"/>
    <s v="AM"/>
  </r>
  <r>
    <d v="2022-07-14T00:00:00"/>
    <s v="Sausage roll vegan"/>
    <n v="1"/>
    <n v="0.59"/>
    <n v="0.59"/>
    <s v="Card"/>
    <s v="ALDI"/>
    <x v="14"/>
    <x v="1"/>
    <s v="AM"/>
  </r>
  <r>
    <d v="2022-07-15T00:00:00"/>
    <s v="Bus"/>
    <n v="2"/>
    <n v="1.65"/>
    <n v="3.3"/>
    <s v="Card"/>
    <s v="Tfl"/>
    <x v="6"/>
    <x v="0"/>
    <s v="AM"/>
  </r>
  <r>
    <d v="2022-07-15T00:00:00"/>
    <s v="Bus"/>
    <n v="2"/>
    <n v="1.65"/>
    <n v="3.3"/>
    <s v="Card"/>
    <s v="Tfl"/>
    <x v="6"/>
    <x v="0"/>
    <s v="MM"/>
  </r>
  <r>
    <d v="2022-07-15T00:00:00"/>
    <s v="Bubble Tea"/>
    <n v="1"/>
    <n v="5.4"/>
    <n v="5.4"/>
    <s v="Card"/>
    <s v="Coco"/>
    <x v="5"/>
    <x v="4"/>
    <s v="MM"/>
  </r>
  <r>
    <d v="2022-07-15T00:00:00"/>
    <s v="Donut (3pcs)"/>
    <n v="1"/>
    <n v="5.95"/>
    <n v="5.95"/>
    <s v="Card"/>
    <s v="Krispy Kreme"/>
    <x v="5"/>
    <x v="4"/>
    <s v="MM"/>
  </r>
  <r>
    <d v="2022-07-15T00:00:00"/>
    <s v="Chocolate Cookies"/>
    <n v="1"/>
    <n v="0.89"/>
    <n v="0.89"/>
    <s v="Card"/>
    <s v="Lidl"/>
    <x v="16"/>
    <x v="1"/>
    <s v="MM"/>
  </r>
  <r>
    <d v="2022-07-15T00:00:00"/>
    <s v="Vine Tomatoes"/>
    <n v="1"/>
    <n v="0.8"/>
    <n v="0.8"/>
    <s v="Card"/>
    <s v="Lidl"/>
    <x v="17"/>
    <x v="1"/>
    <s v="MM"/>
  </r>
  <r>
    <d v="2022-07-15T00:00:00"/>
    <s v="Milk Choc Butter Bis"/>
    <n v="1"/>
    <n v="0.69"/>
    <n v="0.69"/>
    <s v="Card"/>
    <s v="Lidl"/>
    <x v="5"/>
    <x v="4"/>
    <s v="MM"/>
  </r>
  <r>
    <d v="2022-07-15T00:00:00"/>
    <s v="T-Shirt"/>
    <n v="1"/>
    <n v="3.99"/>
    <n v="3.99"/>
    <s v="Card"/>
    <s v="H&amp;M"/>
    <x v="21"/>
    <x v="5"/>
    <s v="AM"/>
  </r>
  <r>
    <d v="2022-07-16T00:00:00"/>
    <s v="Fast food"/>
    <n v="1"/>
    <n v="7.49"/>
    <n v="7.49"/>
    <s v="Card"/>
    <s v="Sam's"/>
    <x v="8"/>
    <x v="4"/>
    <s v="AM"/>
  </r>
  <r>
    <d v="2022-07-16T00:00:00"/>
    <s v="Soda Water"/>
    <n v="1"/>
    <n v="0.45"/>
    <n v="0.45"/>
    <s v="Card"/>
    <s v="Lidl"/>
    <x v="12"/>
    <x v="1"/>
    <s v="AM"/>
  </r>
  <r>
    <d v="2022-07-16T00:00:00"/>
    <s v="Fresh cut Parsley"/>
    <n v="1"/>
    <n v="0.55000000000000004"/>
    <n v="0.55000000000000004"/>
    <s v="Card"/>
    <s v="Lidl"/>
    <x v="17"/>
    <x v="1"/>
    <s v="AM"/>
  </r>
  <r>
    <d v="2022-07-16T00:00:00"/>
    <s v="Cashew Peanut Honey"/>
    <n v="1"/>
    <n v="1.35"/>
    <n v="1.35"/>
    <s v="Card"/>
    <s v="Lidl"/>
    <x v="16"/>
    <x v="1"/>
    <s v="AM"/>
  </r>
  <r>
    <d v="2022-07-16T00:00:00"/>
    <s v="Chilli Flakes"/>
    <n v="1"/>
    <n v="0.55000000000000004"/>
    <n v="0.55000000000000004"/>
    <s v="Card"/>
    <s v="Lidl"/>
    <x v="22"/>
    <x v="1"/>
    <s v="AM"/>
  </r>
  <r>
    <d v="2022-07-16T00:00:00"/>
    <s v="Restaurant"/>
    <n v="1"/>
    <n v="23"/>
    <n v="23"/>
    <s v="Card"/>
    <s v="Dishoom"/>
    <x v="23"/>
    <x v="4"/>
    <s v="MM"/>
  </r>
  <r>
    <d v="2022-07-17T00:00:00"/>
    <s v="Strawberry"/>
    <n v="1"/>
    <n v="1.5"/>
    <n v="1.5"/>
    <s v="Card"/>
    <s v="Market"/>
    <x v="20"/>
    <x v="1"/>
    <s v="AM"/>
  </r>
  <r>
    <d v="2022-07-17T00:00:00"/>
    <s v="Bubble Tea"/>
    <n v="1"/>
    <n v="9.4"/>
    <n v="9.4"/>
    <s v="Card"/>
    <s v="Lucky Bubble"/>
    <x v="5"/>
    <x v="4"/>
    <s v="MM"/>
  </r>
  <r>
    <d v="2022-07-17T00:00:00"/>
    <s v="Coated Peanuts Assor"/>
    <n v="1"/>
    <n v="1.19"/>
    <n v="1.19"/>
    <s v="Card"/>
    <s v="Lidl"/>
    <x v="16"/>
    <x v="1"/>
    <s v="AM"/>
  </r>
  <r>
    <d v="2022-07-17T00:00:00"/>
    <s v="Bus"/>
    <n v="1"/>
    <n v="1.65"/>
    <n v="1.65"/>
    <s v="Card"/>
    <s v="Tfl"/>
    <x v="6"/>
    <x v="0"/>
    <s v="AM"/>
  </r>
  <r>
    <d v="2022-07-17T00:00:00"/>
    <s v="Tube"/>
    <n v="1"/>
    <n v="2"/>
    <n v="2"/>
    <s v="Card"/>
    <s v="Tfl"/>
    <x v="7"/>
    <x v="0"/>
    <s v="AM"/>
  </r>
  <r>
    <d v="2022-07-17T00:00:00"/>
    <s v="Bus"/>
    <n v="1"/>
    <n v="1.65"/>
    <n v="1.65"/>
    <s v="Card"/>
    <s v="Tfl"/>
    <x v="6"/>
    <x v="0"/>
    <s v="MM"/>
  </r>
  <r>
    <d v="2022-07-17T00:00:00"/>
    <s v="Tube"/>
    <n v="1"/>
    <n v="2"/>
    <n v="2"/>
    <s v="Card"/>
    <s v="Tfl"/>
    <x v="7"/>
    <x v="0"/>
    <s v="MM"/>
  </r>
  <r>
    <d v="2022-07-18T00:00:00"/>
    <s v="Spaghetti"/>
    <n v="1"/>
    <n v="0.69"/>
    <n v="0.69"/>
    <s v="Card"/>
    <s v="Lidl"/>
    <x v="10"/>
    <x v="1"/>
    <s v="AM"/>
  </r>
  <r>
    <d v="2022-07-18T00:00:00"/>
    <s v="Buffalo Chickenwings"/>
    <n v="1"/>
    <n v="2.15"/>
    <n v="2.15"/>
    <s v="Card"/>
    <s v="Lidl"/>
    <x v="18"/>
    <x v="1"/>
    <s v="AM"/>
  </r>
  <r>
    <d v="2022-07-18T00:00:00"/>
    <s v="White Grapes"/>
    <n v="1"/>
    <n v="1.75"/>
    <n v="1.75"/>
    <s v="Card"/>
    <s v="Lidl"/>
    <x v="20"/>
    <x v="1"/>
    <s v="AM"/>
  </r>
  <r>
    <d v="2022-07-18T00:00:00"/>
    <s v="Iceburg lettuce"/>
    <n v="1"/>
    <n v="0.55000000000000004"/>
    <n v="0.55000000000000004"/>
    <s v="Card"/>
    <s v="Lidl"/>
    <x v="17"/>
    <x v="1"/>
    <s v="AM"/>
  </r>
  <r>
    <d v="2022-07-18T00:00:00"/>
    <s v="Beef Mince 25%"/>
    <n v="1"/>
    <n v="1.69"/>
    <n v="1.69"/>
    <s v="Card"/>
    <s v="Lidl"/>
    <x v="18"/>
    <x v="1"/>
    <s v="AM"/>
  </r>
  <r>
    <d v="2022-07-18T00:00:00"/>
    <s v="Chocolate Cookies"/>
    <n v="1"/>
    <n v="0.89"/>
    <n v="0.89"/>
    <s v="Card"/>
    <s v="Lidl"/>
    <x v="16"/>
    <x v="1"/>
    <s v="AM"/>
  </r>
  <r>
    <d v="2022-07-18T00:00:00"/>
    <s v="Vine Tomato"/>
    <n v="1"/>
    <n v="0.68"/>
    <n v="0.68"/>
    <s v="Card"/>
    <s v="Lidl"/>
    <x v="17"/>
    <x v="1"/>
    <s v="AM"/>
  </r>
  <r>
    <d v="2022-07-19T00:00:00"/>
    <s v="Online Course"/>
    <n v="1"/>
    <n v="31"/>
    <n v="31"/>
    <s v="Card"/>
    <s v="Coursera"/>
    <x v="24"/>
    <x v="6"/>
    <s v="AM"/>
  </r>
  <r>
    <d v="2022-07-20T00:00:00"/>
    <s v="Stuffed crust pizza"/>
    <n v="1"/>
    <n v="2.5"/>
    <n v="2.5"/>
    <s v="Card"/>
    <s v="Iceland"/>
    <x v="11"/>
    <x v="1"/>
    <s v="AM"/>
  </r>
  <r>
    <d v="2022-07-20T00:00:00"/>
    <s v="Whole milk"/>
    <n v="1"/>
    <n v="1.45"/>
    <n v="1.45"/>
    <s v="Card"/>
    <s v="Iceland"/>
    <x v="13"/>
    <x v="1"/>
    <s v="AM"/>
  </r>
  <r>
    <d v="2022-07-20T00:00:00"/>
    <s v="Chips"/>
    <n v="1"/>
    <n v="1.5"/>
    <n v="1.5"/>
    <s v="Card"/>
    <s v="Iceland"/>
    <x v="16"/>
    <x v="1"/>
    <s v="AM"/>
  </r>
  <r>
    <d v="2022-07-20T00:00:00"/>
    <s v="Conflakes"/>
    <n v="1"/>
    <n v="2.5"/>
    <n v="2.5"/>
    <s v="Card"/>
    <s v="Iceland"/>
    <x v="13"/>
    <x v="1"/>
    <s v="AM"/>
  </r>
  <r>
    <d v="2022-07-20T00:00:00"/>
    <s v="Ice chkn curry rice"/>
    <n v="1"/>
    <n v="1"/>
    <n v="1"/>
    <s v="Card"/>
    <s v="Iceland"/>
    <x v="11"/>
    <x v="1"/>
    <s v="AM"/>
  </r>
  <r>
    <d v="2022-07-20T00:00:00"/>
    <s v="Beef lasagne"/>
    <n v="1"/>
    <n v="1"/>
    <n v="1"/>
    <s v="Card"/>
    <s v="Iceland"/>
    <x v="11"/>
    <x v="1"/>
    <s v="AM"/>
  </r>
  <r>
    <d v="2022-07-20T00:00:00"/>
    <s v="Broccoli"/>
    <n v="1"/>
    <n v="0.89"/>
    <n v="0.89"/>
    <s v="Card"/>
    <s v="Iceland"/>
    <x v="17"/>
    <x v="1"/>
    <s v="AM"/>
  </r>
  <r>
    <d v="2022-07-20T00:00:00"/>
    <s v="Iceberg lettuce"/>
    <n v="1"/>
    <n v="0.3"/>
    <n v="0.3"/>
    <s v="Card"/>
    <s v="Iceland"/>
    <x v="17"/>
    <x v="1"/>
    <s v="AM"/>
  </r>
  <r>
    <d v="2022-07-20T00:00:00"/>
    <s v="Pork Lion Steak"/>
    <n v="1"/>
    <n v="2.99"/>
    <n v="2.99"/>
    <s v="Card"/>
    <s v="ALDI"/>
    <x v="18"/>
    <x v="1"/>
    <s v="MM"/>
  </r>
  <r>
    <d v="2022-07-20T00:00:00"/>
    <s v="Rice Basmati"/>
    <n v="1"/>
    <n v="1.69"/>
    <n v="1.69"/>
    <s v="Card"/>
    <s v="ALDI"/>
    <x v="10"/>
    <x v="1"/>
    <s v="MM"/>
  </r>
  <r>
    <d v="2022-07-20T00:00:00"/>
    <s v="Chicken stir"/>
    <n v="1"/>
    <n v="3.85"/>
    <n v="3.85"/>
    <s v="Card"/>
    <s v="ALDI"/>
    <x v="18"/>
    <x v="1"/>
    <s v="MM"/>
  </r>
  <r>
    <d v="2022-07-20T00:00:00"/>
    <s v="Lemons"/>
    <n v="1"/>
    <n v="0.89"/>
    <n v="0.89"/>
    <s v="Card"/>
    <s v="ALDI"/>
    <x v="20"/>
    <x v="1"/>
    <s v="MM"/>
  </r>
  <r>
    <d v="2022-07-20T00:00:00"/>
    <s v="Pancakes scotch"/>
    <n v="1"/>
    <n v="0.42"/>
    <n v="0.42"/>
    <s v="Card"/>
    <s v="ALDI"/>
    <x v="13"/>
    <x v="1"/>
    <s v="MM"/>
  </r>
  <r>
    <d v="2022-07-20T00:00:00"/>
    <s v="Banana"/>
    <n v="7"/>
    <n v="0.14000000000000001"/>
    <n v="0.98000000000000009"/>
    <s v="Card"/>
    <s v="ALDI"/>
    <x v="20"/>
    <x v="1"/>
    <s v="MM"/>
  </r>
  <r>
    <d v="2022-07-21T00:00:00"/>
    <s v="Haircut"/>
    <n v="1"/>
    <n v="10"/>
    <n v="10"/>
    <s v="Cash"/>
    <s v="N/A"/>
    <x v="25"/>
    <x v="6"/>
    <s v="AM"/>
  </r>
  <r>
    <d v="2022-07-21T00:00:00"/>
    <s v="Bus"/>
    <n v="2"/>
    <n v="1.65"/>
    <n v="3.3"/>
    <s v="Card"/>
    <s v="Tfl"/>
    <x v="6"/>
    <x v="0"/>
    <s v="AM"/>
  </r>
  <r>
    <d v="2022-07-21T00:00:00"/>
    <s v="Bus"/>
    <n v="2"/>
    <n v="1.65"/>
    <n v="3.3"/>
    <s v="Card"/>
    <s v="Tfl"/>
    <x v="6"/>
    <x v="0"/>
    <s v="MM"/>
  </r>
  <r>
    <d v="2022-07-21T00:00:00"/>
    <s v="Haribo"/>
    <n v="1"/>
    <n v="0.89"/>
    <n v="0.89"/>
    <s v="Card"/>
    <s v="The continental food"/>
    <x v="16"/>
    <x v="1"/>
    <s v="MM"/>
  </r>
  <r>
    <d v="2022-07-22T00:00:00"/>
    <s v="rail card"/>
    <n v="1"/>
    <n v="20"/>
    <n v="20"/>
    <s v="Card"/>
    <s v="National rail"/>
    <x v="26"/>
    <x v="0"/>
    <s v="AM"/>
  </r>
  <r>
    <d v="2022-07-22T00:00:00"/>
    <s v="rail card"/>
    <n v="1"/>
    <n v="20"/>
    <n v="20"/>
    <s v="Card"/>
    <s v="National rail"/>
    <x v="26"/>
    <x v="0"/>
    <s v="MM"/>
  </r>
  <r>
    <d v="2022-07-22T00:00:00"/>
    <s v="Sim card"/>
    <n v="1"/>
    <n v="10"/>
    <n v="10"/>
    <s v="Card"/>
    <s v="Voxi"/>
    <x v="27"/>
    <x v="7"/>
    <s v="AM"/>
  </r>
  <r>
    <d v="2022-07-22T00:00:00"/>
    <s v="Sim card"/>
    <n v="1"/>
    <n v="10"/>
    <n v="10"/>
    <s v="Card"/>
    <s v="Voxi"/>
    <x v="27"/>
    <x v="7"/>
    <s v="MM"/>
  </r>
  <r>
    <d v="2022-07-22T00:00:00"/>
    <s v="Tube"/>
    <n v="1"/>
    <n v="3.5"/>
    <n v="3.5"/>
    <s v="Card"/>
    <s v="Tfl"/>
    <x v="7"/>
    <x v="0"/>
    <s v="AM"/>
  </r>
  <r>
    <d v="2022-07-22T00:00:00"/>
    <s v="Tube"/>
    <n v="1"/>
    <n v="3.5"/>
    <n v="3.5"/>
    <s v="Card"/>
    <s v="Tfl"/>
    <x v="7"/>
    <x v="0"/>
    <s v="MM"/>
  </r>
  <r>
    <d v="2022-07-22T00:00:00"/>
    <s v="Tube"/>
    <n v="1"/>
    <n v="1.9"/>
    <n v="1.9"/>
    <s v="Card"/>
    <s v="Tfl"/>
    <x v="7"/>
    <x v="0"/>
    <s v="AM"/>
  </r>
  <r>
    <d v="2022-07-22T00:00:00"/>
    <s v="Tube"/>
    <n v="1"/>
    <n v="1.9"/>
    <n v="1.9"/>
    <s v="Card"/>
    <s v="Tfl"/>
    <x v="7"/>
    <x v="0"/>
    <s v="MM"/>
  </r>
  <r>
    <d v="2022-07-22T00:00:00"/>
    <s v="Restaurant"/>
    <n v="1"/>
    <n v="65.87"/>
    <n v="65.87"/>
    <s v="Card"/>
    <s v="Shujie hotpot"/>
    <x v="28"/>
    <x v="4"/>
    <s v="AM"/>
  </r>
  <r>
    <d v="2022-07-23T00:00:00"/>
    <s v="Airbnb (7days)"/>
    <n v="1"/>
    <n v="568"/>
    <n v="568"/>
    <s v="Card"/>
    <s v="Airbnb"/>
    <x v="2"/>
    <x v="2"/>
    <s v="MM"/>
  </r>
  <r>
    <d v="2022-07-24T00:00:00"/>
    <s v="Bus"/>
    <n v="1"/>
    <n v="1.65"/>
    <n v="1.65"/>
    <s v="Card"/>
    <s v="Tfl"/>
    <x v="6"/>
    <x v="0"/>
    <s v="AM"/>
  </r>
  <r>
    <d v="2022-07-24T00:00:00"/>
    <s v="Bus"/>
    <n v="1"/>
    <n v="1.65"/>
    <n v="1.65"/>
    <s v="Card"/>
    <s v="Tfl"/>
    <x v="6"/>
    <x v="0"/>
    <s v="MM"/>
  </r>
  <r>
    <d v="2022-07-24T00:00:00"/>
    <s v="Western cuisine"/>
    <n v="1"/>
    <n v="20.65"/>
    <n v="20.65"/>
    <s v="Card"/>
    <s v="Nandos"/>
    <x v="15"/>
    <x v="4"/>
    <s v="MM"/>
  </r>
  <r>
    <d v="2022-07-24T00:00:00"/>
    <s v="Eggs M"/>
    <n v="1"/>
    <n v="0.98"/>
    <n v="0.98"/>
    <s v="Card"/>
    <s v="ALDI"/>
    <x v="13"/>
    <x v="1"/>
    <s v="MM"/>
  </r>
  <r>
    <d v="2022-07-24T00:00:00"/>
    <s v="Green Tea Tart"/>
    <n v="1"/>
    <n v="4"/>
    <n v="4"/>
    <s v="Card"/>
    <s v="LANKA"/>
    <x v="5"/>
    <x v="4"/>
    <s v="MM"/>
  </r>
  <r>
    <d v="2022-07-24T00:00:00"/>
    <s v="Green Tea Macaroon"/>
    <n v="2"/>
    <n v="1.6"/>
    <n v="3.2"/>
    <s v="Card"/>
    <s v="LANKA"/>
    <x v="5"/>
    <x v="4"/>
    <s v="MM"/>
  </r>
  <r>
    <d v="2022-07-24T00:00:00"/>
    <s v="Oreo Sundae"/>
    <n v="1"/>
    <n v="3.4"/>
    <n v="3.4"/>
    <s v="Card"/>
    <s v="Rossi Ice Cream"/>
    <x v="5"/>
    <x v="4"/>
    <s v="MM"/>
  </r>
  <r>
    <d v="2022-07-24T00:00:00"/>
    <s v="Tube"/>
    <n v="1"/>
    <n v="1.1499999999999999"/>
    <n v="1.1499999999999999"/>
    <s v="Oyster Card"/>
    <s v="Tfl"/>
    <x v="7"/>
    <x v="0"/>
    <s v="AM"/>
  </r>
  <r>
    <d v="2022-07-24T00:00:00"/>
    <s v="Tube"/>
    <n v="1"/>
    <n v="1.1499999999999999"/>
    <n v="1.1499999999999999"/>
    <s v="Oyster Card"/>
    <s v="Tfl"/>
    <x v="7"/>
    <x v="0"/>
    <s v="MM"/>
  </r>
  <r>
    <d v="2022-07-25T00:00:00"/>
    <s v="Deposit"/>
    <n v="1"/>
    <n v="1600"/>
    <n v="1600"/>
    <s v="Card"/>
    <s v="N/A"/>
    <x v="2"/>
    <x v="2"/>
    <s v="AM"/>
  </r>
  <r>
    <d v="2022-07-25T00:00:00"/>
    <s v="Whole Milk 2.272L"/>
    <n v="1"/>
    <n v="1.6"/>
    <n v="1.6"/>
    <s v="Card"/>
    <s v="Sainsbury's"/>
    <x v="13"/>
    <x v="1"/>
    <s v="AM"/>
  </r>
  <r>
    <d v="2022-07-25T00:00:00"/>
    <s v="Chips"/>
    <n v="1"/>
    <n v="1.5"/>
    <n v="1.5"/>
    <s v="Card"/>
    <s v="Sainsbury's"/>
    <x v="16"/>
    <x v="1"/>
    <s v="AM"/>
  </r>
  <r>
    <d v="2022-07-25T00:00:00"/>
    <s v="Chips"/>
    <n v="1"/>
    <n v="0.5"/>
    <n v="0.5"/>
    <s v="Card"/>
    <s v="Sainsbury's"/>
    <x v="16"/>
    <x v="1"/>
    <s v="AM"/>
  </r>
  <r>
    <d v="2022-07-25T00:00:00"/>
    <s v="Malted Biscuit"/>
    <n v="1"/>
    <n v="0.5"/>
    <n v="0.5"/>
    <s v="Card"/>
    <s v="Sainsbury's"/>
    <x v="16"/>
    <x v="1"/>
    <s v="AM"/>
  </r>
  <r>
    <d v="2022-07-25T00:00:00"/>
    <s v="Petit Chocolate"/>
    <n v="1"/>
    <n v="1"/>
    <n v="1"/>
    <s v="Card"/>
    <s v="Sainsbury's"/>
    <x v="16"/>
    <x v="1"/>
    <s v="AM"/>
  </r>
  <r>
    <d v="2022-07-25T00:00:00"/>
    <s v="Shortbread"/>
    <n v="1"/>
    <n v="0.8"/>
    <n v="0.8"/>
    <s v="Card"/>
    <s v="Sainsbury's"/>
    <x v="16"/>
    <x v="1"/>
    <s v="AM"/>
  </r>
  <r>
    <d v="2022-07-25T00:00:00"/>
    <s v="Branflakes"/>
    <n v="1"/>
    <n v="1.2"/>
    <n v="1.2"/>
    <s v="Card"/>
    <s v="Sainsbury's"/>
    <x v="13"/>
    <x v="1"/>
    <s v="AM"/>
  </r>
  <r>
    <d v="2022-07-25T00:00:00"/>
    <s v="Fast Food"/>
    <n v="1"/>
    <n v="11.98"/>
    <n v="11.98"/>
    <s v="Card"/>
    <s v="KFC"/>
    <x v="8"/>
    <x v="4"/>
    <s v="MM"/>
  </r>
  <r>
    <d v="2022-07-25T00:00:00"/>
    <s v="Noodle"/>
    <n v="1"/>
    <n v="2.79"/>
    <n v="2.79"/>
    <s v="Card"/>
    <s v="Loon Fung"/>
    <x v="29"/>
    <x v="1"/>
    <s v="MM"/>
  </r>
  <r>
    <d v="2022-07-25T00:00:00"/>
    <s v="Noodle"/>
    <n v="1"/>
    <n v="2.67"/>
    <n v="2.67"/>
    <s v="Card"/>
    <s v="Loon Fung"/>
    <x v="29"/>
    <x v="1"/>
    <s v="MM"/>
  </r>
  <r>
    <d v="2022-07-25T00:00:00"/>
    <s v="Wantan"/>
    <n v="1"/>
    <n v="1.89"/>
    <n v="1.89"/>
    <s v="Card"/>
    <s v="Loon Fung"/>
    <x v="11"/>
    <x v="1"/>
    <s v="MM"/>
  </r>
  <r>
    <d v="2022-07-25T00:00:00"/>
    <s v="Uber"/>
    <n v="1"/>
    <n v="16.88"/>
    <n v="16.88"/>
    <s v="Card"/>
    <s v="Uber"/>
    <x v="0"/>
    <x v="0"/>
    <s v="MM"/>
  </r>
  <r>
    <d v="2022-07-26T00:00:00"/>
    <s v="Rental"/>
    <n v="1"/>
    <n v="4200"/>
    <n v="4200"/>
    <s v="Card"/>
    <s v="N/A"/>
    <x v="2"/>
    <x v="2"/>
    <s v="AM"/>
  </r>
  <r>
    <d v="2022-07-26T00:00:00"/>
    <s v="VPN (2yr)"/>
    <n v="1"/>
    <n v="59.76"/>
    <n v="59.76"/>
    <s v="Card"/>
    <s v="Nord"/>
    <x v="30"/>
    <x v="7"/>
    <s v="AM"/>
  </r>
  <r>
    <d v="2022-07-27T00:00:00"/>
    <s v="Rental"/>
    <n v="1"/>
    <n v="4200"/>
    <n v="4200"/>
    <s v="Card"/>
    <s v="N/A"/>
    <x v="2"/>
    <x v="2"/>
    <s v="AM"/>
  </r>
  <r>
    <d v="2022-07-28T00:00:00"/>
    <s v="Rental"/>
    <n v="1"/>
    <n v="4200"/>
    <n v="4200"/>
    <s v="Card"/>
    <s v="N/A"/>
    <x v="2"/>
    <x v="2"/>
    <s v="AM"/>
  </r>
  <r>
    <d v="2022-07-28T00:00:00"/>
    <s v="Bubble tea"/>
    <n v="1"/>
    <n v="5.8"/>
    <n v="5.8"/>
    <s v="Card"/>
    <s v="Tiger hill"/>
    <x v="5"/>
    <x v="4"/>
    <s v="MM"/>
  </r>
  <r>
    <d v="2022-07-28T00:00:00"/>
    <s v="Chips"/>
    <n v="1"/>
    <n v="0.69"/>
    <n v="0.69"/>
    <s v="Card"/>
    <s v="ALDI"/>
    <x v="16"/>
    <x v="1"/>
    <s v="AM"/>
  </r>
  <r>
    <d v="2022-07-28T00:00:00"/>
    <s v="Biscuit butter"/>
    <n v="1"/>
    <n v="0.69"/>
    <n v="0.69"/>
    <s v="Card"/>
    <s v="ALDI"/>
    <x v="16"/>
    <x v="1"/>
    <s v="AM"/>
  </r>
  <r>
    <d v="2022-07-28T00:00:00"/>
    <s v="Biscuit bourbon"/>
    <n v="1"/>
    <n v="0.25"/>
    <n v="0.25"/>
    <s v="Card"/>
    <s v="ALDI"/>
    <x v="16"/>
    <x v="1"/>
    <s v="AM"/>
  </r>
  <r>
    <d v="2022-07-28T00:00:00"/>
    <s v="Carbonara Family meals"/>
    <n v="1"/>
    <n v="4.29"/>
    <n v="4.29"/>
    <s v="Card"/>
    <s v="ALDI"/>
    <x v="11"/>
    <x v="1"/>
    <s v="AM"/>
  </r>
  <r>
    <d v="2022-07-28T00:00:00"/>
    <s v="Lettuce iceberg"/>
    <n v="1"/>
    <n v="0.55000000000000004"/>
    <n v="0.55000000000000004"/>
    <s v="Card"/>
    <s v="ALDI"/>
    <x v="17"/>
    <x v="1"/>
    <s v="AM"/>
  </r>
  <r>
    <d v="2022-07-28T00:00:00"/>
    <s v="Pasta Penne"/>
    <n v="1"/>
    <n v="0.32"/>
    <n v="0.32"/>
    <s v="Card"/>
    <s v="ALDI"/>
    <x v="10"/>
    <x v="1"/>
    <s v="AM"/>
  </r>
  <r>
    <d v="2022-07-28T00:00:00"/>
    <s v="Sauce Lasagne"/>
    <n v="1"/>
    <n v="0.65"/>
    <n v="0.65"/>
    <s v="Card"/>
    <s v="ALDI"/>
    <x v="31"/>
    <x v="1"/>
    <s v="AM"/>
  </r>
  <r>
    <d v="2022-07-28T00:00:00"/>
    <s v="Chicken Thigh"/>
    <n v="1"/>
    <n v="2.79"/>
    <n v="2.79"/>
    <s v="Card"/>
    <s v="ALDI"/>
    <x v="18"/>
    <x v="1"/>
    <s v="AM"/>
  </r>
  <r>
    <d v="2022-07-28T00:00:00"/>
    <s v="Salad tomato"/>
    <n v="1"/>
    <n v="0.75"/>
    <n v="0.75"/>
    <s v="Card"/>
    <s v="ALDI"/>
    <x v="17"/>
    <x v="1"/>
    <s v="AM"/>
  </r>
  <r>
    <d v="2022-07-29T00:00:00"/>
    <s v="Too good to go"/>
    <n v="1"/>
    <n v="3.5"/>
    <n v="3.5"/>
    <s v="Card"/>
    <s v="Wenzel's"/>
    <x v="14"/>
    <x v="1"/>
    <s v="MM"/>
  </r>
  <r>
    <d v="2022-07-29T00:00:00"/>
    <s v="Measure tape"/>
    <n v="1"/>
    <n v="1"/>
    <n v="1"/>
    <s v="Card"/>
    <s v="ASDA"/>
    <x v="32"/>
    <x v="3"/>
    <s v="MM"/>
  </r>
  <r>
    <d v="2022-07-29T00:00:00"/>
    <s v="Aubergine"/>
    <n v="1"/>
    <n v="0.59"/>
    <n v="0.59"/>
    <s v="Card"/>
    <s v="ASDA"/>
    <x v="17"/>
    <x v="1"/>
    <s v="MM"/>
  </r>
  <r>
    <d v="2022-07-30T00:00:00"/>
    <s v="Airbnb (1day)"/>
    <n v="1"/>
    <n v="68"/>
    <n v="68"/>
    <s v="Card"/>
    <s v="N/A"/>
    <x v="2"/>
    <x v="2"/>
    <s v="MM"/>
  </r>
  <r>
    <d v="2022-07-30T00:00:00"/>
    <s v="Potatoes"/>
    <n v="1"/>
    <n v="0.28999999999999998"/>
    <n v="0.28999999999999998"/>
    <s v="Card"/>
    <s v="Sainsbury's"/>
    <x v="10"/>
    <x v="1"/>
    <s v="AM"/>
  </r>
  <r>
    <d v="2022-07-30T00:00:00"/>
    <s v="Onions"/>
    <n v="1"/>
    <n v="0.11"/>
    <n v="0.11"/>
    <s v="Card"/>
    <s v="Sainsbury's"/>
    <x v="17"/>
    <x v="1"/>
    <s v="AM"/>
  </r>
  <r>
    <d v="2022-07-30T00:00:00"/>
    <s v="Pataks tikka masala"/>
    <n v="1"/>
    <n v="1.4"/>
    <n v="1.4"/>
    <s v="Card"/>
    <s v="Sainsbury's"/>
    <x v="31"/>
    <x v="1"/>
    <s v="AM"/>
  </r>
  <r>
    <d v="2022-07-30T00:00:00"/>
    <s v="Sanitizing alcohol"/>
    <n v="1"/>
    <n v="4.95"/>
    <n v="4.95"/>
    <s v="Card"/>
    <s v="Boots"/>
    <x v="33"/>
    <x v="3"/>
    <s v="MM"/>
  </r>
  <r>
    <d v="2022-07-30T00:00:00"/>
    <s v="Fast food"/>
    <n v="1"/>
    <n v="6.55"/>
    <n v="6.55"/>
    <s v="Card"/>
    <s v="IKEA"/>
    <x v="8"/>
    <x v="4"/>
    <s v="MM"/>
  </r>
  <r>
    <d v="2022-07-30T00:00:00"/>
    <s v="Carrier bag"/>
    <n v="1"/>
    <n v="0.75"/>
    <n v="0.75"/>
    <s v="Card"/>
    <s v="IKEA"/>
    <x v="1"/>
    <x v="1"/>
    <s v="AM"/>
  </r>
  <r>
    <d v="2022-07-30T00:00:00"/>
    <s v="Fitt sheet"/>
    <n v="1"/>
    <n v="9"/>
    <n v="9"/>
    <s v="Card"/>
    <s v="IKEA"/>
    <x v="34"/>
    <x v="3"/>
    <s v="AM"/>
  </r>
  <r>
    <d v="2022-07-30T00:00:00"/>
    <s v="Duvet"/>
    <n v="1"/>
    <n v="30"/>
    <n v="30"/>
    <s v="Card"/>
    <s v="IKEA"/>
    <x v="34"/>
    <x v="3"/>
    <s v="AM"/>
  </r>
  <r>
    <d v="2022-07-30T00:00:00"/>
    <s v="Duvet cover &amp; 2 pillow case"/>
    <n v="1"/>
    <n v="25"/>
    <n v="25"/>
    <s v="Card"/>
    <s v="IKEA"/>
    <x v="34"/>
    <x v="3"/>
    <s v="AM"/>
  </r>
  <r>
    <d v="2022-07-30T00:00:00"/>
    <s v="Mattress protector"/>
    <n v="1"/>
    <n v="12"/>
    <n v="12"/>
    <s v="Card"/>
    <s v="IKEA"/>
    <x v="34"/>
    <x v="3"/>
    <s v="AM"/>
  </r>
  <r>
    <d v="2022-07-30T00:00:00"/>
    <s v="Bus"/>
    <n v="2"/>
    <n v="1.65"/>
    <n v="3.3"/>
    <s v="Card"/>
    <s v="Tfl"/>
    <x v="6"/>
    <x v="0"/>
    <s v="AM"/>
  </r>
  <r>
    <d v="2022-07-30T00:00:00"/>
    <s v="Bus"/>
    <n v="2"/>
    <n v="1.65"/>
    <n v="3.3"/>
    <s v="Card"/>
    <s v="Tfl"/>
    <x v="6"/>
    <x v="0"/>
    <s v="MM"/>
  </r>
  <r>
    <d v="2022-07-31T00:00:00"/>
    <s v="Rental"/>
    <n v="1"/>
    <n v="3877"/>
    <n v="3877"/>
    <s v="Card"/>
    <s v="N/A"/>
    <x v="2"/>
    <x v="2"/>
    <s v="AM"/>
  </r>
  <r>
    <d v="2022-07-31T00:00:00"/>
    <s v="Rental"/>
    <n v="1"/>
    <n v="7400"/>
    <n v="7400"/>
    <s v="Card"/>
    <s v="N/A"/>
    <x v="2"/>
    <x v="2"/>
    <s v="MM"/>
  </r>
  <r>
    <d v="2022-07-31T00:00:00"/>
    <s v="Rental"/>
    <n v="1"/>
    <n v="-7400"/>
    <n v="-7400"/>
    <s v="Card"/>
    <s v="N/A"/>
    <x v="2"/>
    <x v="2"/>
    <s v="AM"/>
  </r>
  <r>
    <d v="2022-07-31T00:00:00"/>
    <s v="Health Care"/>
    <n v="1"/>
    <n v="55.13"/>
    <n v="55.13"/>
    <s v="Card"/>
    <s v="iHerbs"/>
    <x v="35"/>
    <x v="8"/>
    <s v="MM"/>
  </r>
  <r>
    <d v="2022-08-01T00:00:00"/>
    <s v="Too good to go"/>
    <n v="1"/>
    <n v="3.09"/>
    <n v="3.09"/>
    <s v="Card"/>
    <s v="Morrisons"/>
    <x v="17"/>
    <x v="1"/>
    <s v="MM"/>
  </r>
  <r>
    <d v="2022-08-01T00:00:00"/>
    <s v="Chicken Tight"/>
    <n v="1"/>
    <n v="2.8"/>
    <n v="2.8"/>
    <s v="Card"/>
    <s v="ASDA"/>
    <x v="18"/>
    <x v="1"/>
    <s v="MM"/>
  </r>
  <r>
    <d v="2022-08-01T00:00:00"/>
    <s v="Salad Sauce"/>
    <n v="1"/>
    <n v="1.65"/>
    <n v="1.65"/>
    <s v="Card"/>
    <s v="ASDA"/>
    <x v="31"/>
    <x v="1"/>
    <s v="MM"/>
  </r>
  <r>
    <d v="2022-08-02T00:00:00"/>
    <s v="Bus"/>
    <n v="4"/>
    <n v="1.65"/>
    <n v="6.6"/>
    <s v="Card"/>
    <s v="Tfl"/>
    <x v="6"/>
    <x v="0"/>
    <s v="AM"/>
  </r>
  <r>
    <d v="2022-08-02T00:00:00"/>
    <s v="Bus"/>
    <n v="4"/>
    <n v="1.65"/>
    <n v="6.6"/>
    <s v="Card"/>
    <s v="Tfl"/>
    <x v="6"/>
    <x v="0"/>
    <s v="MM"/>
  </r>
  <r>
    <d v="2022-08-02T00:00:00"/>
    <s v="Chinese cuisine"/>
    <n v="1"/>
    <n v="11.9"/>
    <n v="11.9"/>
    <s v="Card"/>
    <s v="Bang Bang"/>
    <x v="36"/>
    <x v="4"/>
    <s v="AM"/>
  </r>
  <r>
    <d v="2022-08-02T00:00:00"/>
    <s v="Thai cuisine"/>
    <n v="1"/>
    <n v="9.5"/>
    <n v="9.5"/>
    <s v="Card"/>
    <s v="Bang Bang"/>
    <x v="37"/>
    <x v="4"/>
    <s v="MM"/>
  </r>
  <r>
    <d v="2022-08-02T00:00:00"/>
    <s v="Drinks"/>
    <n v="1"/>
    <n v="2.4"/>
    <n v="2.4"/>
    <s v="Card"/>
    <s v="IKEA"/>
    <x v="8"/>
    <x v="4"/>
    <s v="MM"/>
  </r>
  <r>
    <d v="2022-08-02T00:00:00"/>
    <s v="Laundary bag/stand"/>
    <n v="1"/>
    <n v="3"/>
    <n v="3"/>
    <s v="Card"/>
    <s v="IKEA"/>
    <x v="38"/>
    <x v="3"/>
    <s v="AM"/>
  </r>
  <r>
    <d v="2022-08-02T00:00:00"/>
    <s v="Pillow"/>
    <n v="1"/>
    <n v="12"/>
    <n v="12"/>
    <s v="Card"/>
    <s v="IKEA"/>
    <x v="34"/>
    <x v="3"/>
    <s v="AM"/>
  </r>
  <r>
    <d v="2022-08-02T00:00:00"/>
    <s v="Frying pan"/>
    <n v="1"/>
    <n v="12"/>
    <n v="12"/>
    <s v="Card"/>
    <s v="IKEA"/>
    <x v="39"/>
    <x v="3"/>
    <s v="AM"/>
  </r>
  <r>
    <d v="2022-08-02T00:00:00"/>
    <s v="Cutlery set"/>
    <n v="1"/>
    <n v="4"/>
    <n v="4"/>
    <s v="Card"/>
    <s v="IKEA"/>
    <x v="39"/>
    <x v="3"/>
    <s v="AM"/>
  </r>
  <r>
    <d v="2022-08-02T00:00:00"/>
    <s v="Candle"/>
    <n v="1"/>
    <n v="3"/>
    <n v="3"/>
    <s v="Card"/>
    <s v="IKEA"/>
    <x v="40"/>
    <x v="3"/>
    <s v="AM"/>
  </r>
  <r>
    <d v="2022-08-02T00:00:00"/>
    <s v="Glass cup set"/>
    <n v="1"/>
    <n v="4"/>
    <n v="4"/>
    <s v="Card"/>
    <s v="IKEA"/>
    <x v="39"/>
    <x v="3"/>
    <s v="AM"/>
  </r>
  <r>
    <d v="2022-08-02T00:00:00"/>
    <s v="Oven glove"/>
    <n v="1"/>
    <n v="1.5"/>
    <n v="1.5"/>
    <s v="Card"/>
    <s v="IKEA"/>
    <x v="39"/>
    <x v="3"/>
    <s v="AM"/>
  </r>
  <r>
    <d v="2022-08-02T00:00:00"/>
    <s v="Oven serv dish"/>
    <n v="1"/>
    <n v="4"/>
    <n v="4"/>
    <s v="Card"/>
    <s v="IKEA"/>
    <x v="39"/>
    <x v="3"/>
    <s v="AM"/>
  </r>
  <r>
    <d v="2022-08-02T00:00:00"/>
    <s v="Bowl set"/>
    <n v="1"/>
    <n v="8"/>
    <n v="8"/>
    <s v="Card"/>
    <s v="IKEA"/>
    <x v="39"/>
    <x v="3"/>
    <s v="AM"/>
  </r>
  <r>
    <d v="2022-08-02T00:00:00"/>
    <s v="Deep plate set"/>
    <n v="1"/>
    <n v="6"/>
    <n v="6"/>
    <s v="Card"/>
    <s v="IKEA"/>
    <x v="39"/>
    <x v="3"/>
    <s v="AM"/>
  </r>
  <r>
    <d v="2022-08-02T00:00:00"/>
    <s v="Sauce pan"/>
    <n v="1"/>
    <n v="10"/>
    <n v="10"/>
    <s v="Card"/>
    <s v="IKEA"/>
    <x v="39"/>
    <x v="3"/>
    <s v="AM"/>
  </r>
  <r>
    <d v="2022-08-02T00:00:00"/>
    <s v="Pillow"/>
    <n v="1"/>
    <n v="8"/>
    <n v="8"/>
    <s v="Card"/>
    <s v="Dunelm"/>
    <x v="34"/>
    <x v="3"/>
    <s v="AM"/>
  </r>
  <r>
    <d v="2022-08-02T00:00:00"/>
    <s v="Round Recycling Bin"/>
    <n v="1"/>
    <n v="11.25"/>
    <n v="11.25"/>
    <s v="Card"/>
    <s v="Dunelm"/>
    <x v="33"/>
    <x v="3"/>
    <s v="AM"/>
  </r>
  <r>
    <d v="2022-08-02T00:00:00"/>
    <s v="Toilet Cleaner"/>
    <n v="1"/>
    <n v="0.55000000000000004"/>
    <n v="0.55000000000000004"/>
    <s v="Card"/>
    <s v="Wilko"/>
    <x v="33"/>
    <x v="3"/>
    <s v="AM"/>
  </r>
  <r>
    <d v="2022-08-02T00:00:00"/>
    <s v="Dettol Power"/>
    <n v="1"/>
    <n v="2"/>
    <n v="2"/>
    <s v="Card"/>
    <s v="Wilko"/>
    <x v="33"/>
    <x v="3"/>
    <s v="AM"/>
  </r>
  <r>
    <d v="2022-08-02T00:00:00"/>
    <s v="Toilet tissue"/>
    <n v="1"/>
    <n v="4"/>
    <n v="4"/>
    <s v="Card"/>
    <s v="Wilko"/>
    <x v="3"/>
    <x v="3"/>
    <s v="AM"/>
  </r>
  <r>
    <d v="2022-08-02T00:00:00"/>
    <s v="Wilko Liquid DW"/>
    <n v="1"/>
    <n v="1"/>
    <n v="1"/>
    <s v="Card"/>
    <s v="Wilko"/>
    <x v="33"/>
    <x v="3"/>
    <s v="AM"/>
  </r>
  <r>
    <d v="2022-08-02T00:00:00"/>
    <s v="Sponge Scourers 20pk"/>
    <n v="1"/>
    <n v="1"/>
    <n v="1"/>
    <s v="Card"/>
    <s v="Wilko"/>
    <x v="39"/>
    <x v="3"/>
    <s v="AM"/>
  </r>
  <r>
    <d v="2022-08-02T00:00:00"/>
    <s v="Handwash"/>
    <n v="1"/>
    <n v="1.38"/>
    <n v="1.38"/>
    <s v="Card"/>
    <s v="ALDI"/>
    <x v="33"/>
    <x v="3"/>
    <s v="AM"/>
  </r>
  <r>
    <d v="2022-08-02T00:00:00"/>
    <s v="Floral pad cloth"/>
    <n v="1"/>
    <n v="1.99"/>
    <n v="1.99"/>
    <s v="Card"/>
    <s v="ALDI"/>
    <x v="33"/>
    <x v="3"/>
    <s v="AM"/>
  </r>
  <r>
    <d v="2022-08-02T00:00:00"/>
    <s v="Bin Liners Swing"/>
    <n v="1"/>
    <n v="0.85"/>
    <n v="0.85"/>
    <s v="Card"/>
    <s v="ALDI"/>
    <x v="33"/>
    <x v="3"/>
    <s v="AM"/>
  </r>
  <r>
    <d v="2022-08-02T00:00:00"/>
    <s v="Glove household"/>
    <n v="1"/>
    <n v="1.05"/>
    <n v="1.05"/>
    <s v="Card"/>
    <s v="ALDI"/>
    <x v="33"/>
    <x v="3"/>
    <s v="AM"/>
  </r>
  <r>
    <d v="2022-08-02T00:00:00"/>
    <s v="Saxon Blast kitchen towel 3pk"/>
    <n v="1"/>
    <n v="3.89"/>
    <n v="3.89"/>
    <s v="Card"/>
    <s v="ALDI"/>
    <x v="39"/>
    <x v="3"/>
    <s v="AM"/>
  </r>
  <r>
    <d v="2022-08-02T00:00:00"/>
    <s v="Bucket"/>
    <n v="1"/>
    <n v="3"/>
    <n v="3"/>
    <s v="Card"/>
    <s v="ASDA"/>
    <x v="33"/>
    <x v="3"/>
    <s v="AM"/>
  </r>
  <r>
    <d v="2022-08-02T00:00:00"/>
    <s v="MOP"/>
    <n v="1"/>
    <n v="2.75"/>
    <n v="2.75"/>
    <s v="Card"/>
    <s v="ASDA"/>
    <x v="33"/>
    <x v="3"/>
    <s v="AM"/>
  </r>
  <r>
    <d v="2022-08-02T00:00:00"/>
    <s v="Lemonade 2L"/>
    <n v="1"/>
    <n v="0.23"/>
    <n v="0.23"/>
    <s v="Card"/>
    <s v="ALDI"/>
    <x v="12"/>
    <x v="1"/>
    <s v="AM"/>
  </r>
  <r>
    <d v="2022-08-02T00:00:00"/>
    <s v="Bleach Thick 2L"/>
    <n v="1"/>
    <n v="0.95"/>
    <n v="0.95"/>
    <s v="Card"/>
    <s v="ALDI"/>
    <x v="33"/>
    <x v="3"/>
    <s v="AM"/>
  </r>
  <r>
    <d v="2022-08-02T00:00:00"/>
    <s v="Fast Food"/>
    <n v="1"/>
    <n v="7.79"/>
    <n v="7.79"/>
    <s v="Card"/>
    <s v="McDonalds"/>
    <x v="8"/>
    <x v="4"/>
    <s v="MM"/>
  </r>
  <r>
    <d v="2022-08-02T00:00:00"/>
    <s v="Internet"/>
    <n v="1"/>
    <n v="35"/>
    <n v="35"/>
    <s v="Card"/>
    <s v="Hyperotic"/>
    <x v="41"/>
    <x v="7"/>
    <s v="MM"/>
  </r>
  <r>
    <d v="2022-08-03T00:00:00"/>
    <s v="Side plate"/>
    <n v="1"/>
    <n v="1.5"/>
    <n v="1.5"/>
    <s v="Card"/>
    <s v="B&amp;M"/>
    <x v="39"/>
    <x v="3"/>
    <s v="MM"/>
  </r>
  <r>
    <d v="2022-08-03T00:00:00"/>
    <s v="Busket"/>
    <n v="1"/>
    <n v="3.5"/>
    <n v="3.5"/>
    <s v="Card"/>
    <s v="B&amp;M"/>
    <x v="38"/>
    <x v="3"/>
    <s v="MM"/>
  </r>
  <r>
    <d v="2022-08-03T00:00:00"/>
    <s v="Mirror"/>
    <n v="1"/>
    <n v="2.5"/>
    <n v="2.5"/>
    <s v="Card"/>
    <s v="B&amp;M"/>
    <x v="38"/>
    <x v="3"/>
    <s v="MM"/>
  </r>
  <r>
    <d v="2022-08-03T00:00:00"/>
    <s v="Bin Tie 15L 40pk"/>
    <n v="1"/>
    <n v="1"/>
    <n v="1"/>
    <s v="Card"/>
    <s v="B&amp;M"/>
    <x v="33"/>
    <x v="3"/>
    <s v="MM"/>
  </r>
  <r>
    <d v="2022-08-03T00:00:00"/>
    <s v="Strainer"/>
    <n v="1"/>
    <n v="2.99"/>
    <n v="2.99"/>
    <s v="Card"/>
    <s v="B&amp;M"/>
    <x v="3"/>
    <x v="3"/>
    <s v="MM"/>
  </r>
  <r>
    <d v="2022-08-03T00:00:00"/>
    <s v="Shoe rack"/>
    <n v="1"/>
    <n v="10"/>
    <n v="10"/>
    <s v="Card"/>
    <s v="B&amp;M"/>
    <x v="42"/>
    <x v="3"/>
    <s v="MM"/>
  </r>
  <r>
    <d v="2022-08-03T00:00:00"/>
    <s v="Kettle"/>
    <n v="1"/>
    <n v="12"/>
    <n v="12"/>
    <s v="Card"/>
    <s v="Wilko"/>
    <x v="39"/>
    <x v="3"/>
    <s v="MM"/>
  </r>
  <r>
    <d v="2022-08-03T00:00:00"/>
    <s v="Bathmat"/>
    <n v="1"/>
    <n v="7.5"/>
    <n v="7.5"/>
    <s v="Card"/>
    <s v="Wilko"/>
    <x v="38"/>
    <x v="3"/>
    <s v="MM"/>
  </r>
  <r>
    <d v="2022-08-03T00:00:00"/>
    <s v="Mug"/>
    <n v="1"/>
    <n v="1.75"/>
    <n v="1.75"/>
    <s v="Card"/>
    <s v="Wilko"/>
    <x v="39"/>
    <x v="3"/>
    <s v="MM"/>
  </r>
  <r>
    <d v="2022-08-03T00:00:00"/>
    <s v="Shower gel"/>
    <n v="1"/>
    <n v="1.5"/>
    <n v="1.5"/>
    <s v="Card"/>
    <s v="Wilko"/>
    <x v="3"/>
    <x v="3"/>
    <s v="MM"/>
  </r>
  <r>
    <d v="2022-08-03T00:00:00"/>
    <s v="Measuring Jug 1L"/>
    <n v="1"/>
    <n v="0.75"/>
    <n v="0.75"/>
    <s v="Card"/>
    <s v="Wilko"/>
    <x v="39"/>
    <x v="3"/>
    <s v="MM"/>
  </r>
  <r>
    <d v="2022-08-03T00:00:00"/>
    <s v="Mixing bowl"/>
    <n v="1"/>
    <n v="3.75"/>
    <n v="3.75"/>
    <s v="Card"/>
    <s v="Wilko"/>
    <x v="39"/>
    <x v="3"/>
    <s v="MM"/>
  </r>
  <r>
    <d v="2022-08-03T00:00:00"/>
    <s v="Knife Set"/>
    <n v="1"/>
    <n v="6.5"/>
    <n v="6.5"/>
    <s v="Card"/>
    <s v="Wilko"/>
    <x v="39"/>
    <x v="3"/>
    <s v="MM"/>
  </r>
  <r>
    <d v="2022-08-03T00:00:00"/>
    <s v="Pork chops"/>
    <n v="1"/>
    <n v="3.58"/>
    <n v="3.58"/>
    <s v="Card"/>
    <s v="ALDI"/>
    <x v="18"/>
    <x v="1"/>
    <s v="AM"/>
  </r>
  <r>
    <d v="2022-08-03T00:00:00"/>
    <s v="Bread farmhouse"/>
    <n v="1"/>
    <n v="0.69"/>
    <n v="0.69"/>
    <s v="Card"/>
    <s v="ALDI"/>
    <x v="13"/>
    <x v="1"/>
    <s v="AM"/>
  </r>
  <r>
    <d v="2022-08-03T00:00:00"/>
    <s v="Diet Cola 2L"/>
    <n v="1"/>
    <n v="0.47"/>
    <n v="0.47"/>
    <s v="Card"/>
    <s v="ALDI"/>
    <x v="12"/>
    <x v="1"/>
    <s v="AM"/>
  </r>
  <r>
    <d v="2022-08-03T00:00:00"/>
    <s v="Banana"/>
    <n v="3"/>
    <n v="0.14000000000000001"/>
    <n v="0.42000000000000004"/>
    <s v="Card"/>
    <s v="ALDI"/>
    <x v="20"/>
    <x v="1"/>
    <s v="AM"/>
  </r>
  <r>
    <d v="2022-08-03T00:00:00"/>
    <s v="Large Egg 10pk"/>
    <n v="1"/>
    <n v="1.39"/>
    <n v="1.39"/>
    <s v="Card"/>
    <s v="ALDI"/>
    <x v="13"/>
    <x v="1"/>
    <s v="AM"/>
  </r>
  <r>
    <d v="2022-08-03T00:00:00"/>
    <s v="Pepper Grinder"/>
    <n v="1"/>
    <n v="0.99"/>
    <n v="0.99"/>
    <s v="Card"/>
    <s v="ALDI"/>
    <x v="22"/>
    <x v="1"/>
    <s v="AM"/>
  </r>
  <r>
    <d v="2022-08-03T00:00:00"/>
    <s v="Vegetable oil"/>
    <n v="1"/>
    <n v="1.75"/>
    <n v="1.75"/>
    <s v="Card"/>
    <s v="ALDI"/>
    <x v="13"/>
    <x v="1"/>
    <s v="AM"/>
  </r>
  <r>
    <d v="2022-08-03T00:00:00"/>
    <s v="Grapes"/>
    <n v="1"/>
    <n v="1.27"/>
    <n v="1.27"/>
    <s v="Card"/>
    <s v="ALDI"/>
    <x v="20"/>
    <x v="1"/>
    <s v="AM"/>
  </r>
  <r>
    <d v="2022-08-03T00:00:00"/>
    <s v="Peri Peri Lemon and Herbs"/>
    <n v="1"/>
    <n v="0.99"/>
    <n v="0.99"/>
    <s v="Card"/>
    <s v="ALDI"/>
    <x v="31"/>
    <x v="1"/>
    <s v="AM"/>
  </r>
  <r>
    <d v="2022-08-03T00:00:00"/>
    <s v="Salad Dressings"/>
    <n v="1"/>
    <n v="0.65"/>
    <n v="0.65"/>
    <s v="Card"/>
    <s v="ALDI"/>
    <x v="31"/>
    <x v="1"/>
    <s v="AM"/>
  </r>
  <r>
    <d v="2022-08-03T00:00:00"/>
    <s v="Shower head"/>
    <n v="1"/>
    <n v="7.99"/>
    <n v="7.99"/>
    <s v="Card"/>
    <s v="Amazon"/>
    <x v="3"/>
    <x v="3"/>
    <s v="MM"/>
  </r>
  <r>
    <d v="2022-08-03T00:00:00"/>
    <s v="Yoga Mat"/>
    <n v="1"/>
    <n v="11.89"/>
    <n v="11.89"/>
    <s v="Card"/>
    <s v="Amazon"/>
    <x v="43"/>
    <x v="6"/>
    <s v="MM"/>
  </r>
  <r>
    <d v="2022-08-03T00:00:00"/>
    <s v="Seat Cover"/>
    <n v="1"/>
    <n v="13.49"/>
    <n v="13.49"/>
    <s v="Card"/>
    <s v="Amazon"/>
    <x v="38"/>
    <x v="3"/>
    <s v="MM"/>
  </r>
  <r>
    <d v="2022-08-04T00:00:00"/>
    <s v="Foil"/>
    <n v="1"/>
    <n v="0.68"/>
    <n v="0.68"/>
    <s v="Card"/>
    <s v="ASDA"/>
    <x v="39"/>
    <x v="3"/>
    <s v="AM"/>
  </r>
  <r>
    <d v="2022-08-04T00:00:00"/>
    <s v="Cling Film"/>
    <n v="1"/>
    <n v="0.66"/>
    <n v="0.66"/>
    <s v="Card"/>
    <s v="ASDA"/>
    <x v="39"/>
    <x v="3"/>
    <s v="AM"/>
  </r>
  <r>
    <d v="2022-08-04T00:00:00"/>
    <s v="Milk Chocolate"/>
    <n v="1"/>
    <n v="1.3"/>
    <n v="1.3"/>
    <s v="Card"/>
    <s v="ASDA"/>
    <x v="16"/>
    <x v="1"/>
    <s v="AM"/>
  </r>
  <r>
    <d v="2022-08-04T00:00:00"/>
    <s v="Beer 568ml"/>
    <n v="4"/>
    <n v="1.3125"/>
    <n v="5.25"/>
    <s v="Card"/>
    <s v="ASDA"/>
    <x v="12"/>
    <x v="1"/>
    <s v="AM"/>
  </r>
  <r>
    <d v="2022-08-04T00:00:00"/>
    <s v="Mushrooms"/>
    <n v="1"/>
    <n v="0.79"/>
    <n v="0.79"/>
    <s v="Card"/>
    <s v="ASDA"/>
    <x v="17"/>
    <x v="1"/>
    <s v="AM"/>
  </r>
  <r>
    <d v="2022-08-04T00:00:00"/>
    <s v="Stock cubes"/>
    <n v="1"/>
    <n v="1.65"/>
    <n v="1.65"/>
    <s v="Card"/>
    <s v="ASDA"/>
    <x v="31"/>
    <x v="1"/>
    <s v="AM"/>
  </r>
  <r>
    <d v="2022-08-04T00:00:00"/>
    <s v="Screwdriver"/>
    <n v="1"/>
    <n v="8"/>
    <n v="8"/>
    <s v="Card"/>
    <s v="ASDA"/>
    <x v="32"/>
    <x v="3"/>
    <s v="AM"/>
  </r>
  <r>
    <d v="2022-08-04T00:00:00"/>
    <s v="Laundry powder 2.25kg"/>
    <n v="1"/>
    <n v="5"/>
    <n v="5"/>
    <s v="Card"/>
    <s v="ASDA"/>
    <x v="3"/>
    <x v="3"/>
    <s v="AM"/>
  </r>
  <r>
    <d v="2022-08-04T00:00:00"/>
    <s v="Gran sugar"/>
    <n v="1"/>
    <n v="0.55000000000000004"/>
    <n v="0.55000000000000004"/>
    <s v="Card"/>
    <s v="ASDA"/>
    <x v="13"/>
    <x v="1"/>
    <s v="AM"/>
  </r>
  <r>
    <d v="2022-08-04T00:00:00"/>
    <s v="SiChuan Peppercpr"/>
    <n v="1"/>
    <n v="3.35"/>
    <n v="3.35"/>
    <s v="Card"/>
    <s v="Loon Fung"/>
    <x v="31"/>
    <x v="1"/>
    <s v="AM"/>
  </r>
  <r>
    <d v="2022-08-04T00:00:00"/>
    <s v="Fish ball 400g"/>
    <n v="1"/>
    <n v="3.09"/>
    <n v="3.09"/>
    <s v="Card"/>
    <s v="Loon Fung"/>
    <x v="11"/>
    <x v="1"/>
    <s v="AM"/>
  </r>
  <r>
    <d v="2022-08-04T00:00:00"/>
    <s v="Rice Vermicel"/>
    <n v="1"/>
    <n v="1.39"/>
    <n v="1.39"/>
    <s v="Card"/>
    <s v="Loon Fung"/>
    <x v="10"/>
    <x v="1"/>
    <s v="AM"/>
  </r>
  <r>
    <d v="2022-08-04T00:00:00"/>
    <s v="Chilli powder 40g"/>
    <n v="1"/>
    <n v="0.59"/>
    <n v="0.59"/>
    <s v="Card"/>
    <s v="ALDI"/>
    <x v="22"/>
    <x v="1"/>
    <s v="AM"/>
  </r>
  <r>
    <d v="2022-08-04T00:00:00"/>
    <s v="Chicken Tight"/>
    <n v="1"/>
    <n v="2.25"/>
    <n v="2.25"/>
    <s v="Card"/>
    <s v="ALDI"/>
    <x v="18"/>
    <x v="1"/>
    <s v="AM"/>
  </r>
  <r>
    <d v="2022-08-04T00:00:00"/>
    <s v="Rice Choc low Sugar"/>
    <n v="1"/>
    <n v="0.85"/>
    <n v="0.85"/>
    <s v="Card"/>
    <s v="ALDI"/>
    <x v="13"/>
    <x v="1"/>
    <s v="AM"/>
  </r>
  <r>
    <d v="2022-08-04T00:00:00"/>
    <s v="Sausages"/>
    <n v="1"/>
    <n v="0.96"/>
    <n v="0.96"/>
    <s v="Card"/>
    <s v="ASDA"/>
    <x v="11"/>
    <x v="1"/>
    <s v="AM"/>
  </r>
  <r>
    <d v="2022-08-04T00:00:00"/>
    <s v="Nissan Noodles"/>
    <n v="2"/>
    <n v="0.6"/>
    <n v="1.2"/>
    <s v="Card"/>
    <s v="ASDA"/>
    <x v="10"/>
    <x v="1"/>
    <s v="AM"/>
  </r>
  <r>
    <d v="2022-08-04T00:00:00"/>
    <s v="ASDA Noodles"/>
    <n v="1"/>
    <n v="1"/>
    <n v="1"/>
    <s v="Card"/>
    <s v="ASDA"/>
    <x v="10"/>
    <x v="1"/>
    <s v="AM"/>
  </r>
  <r>
    <d v="2022-08-04T00:00:00"/>
    <s v="Broccoli"/>
    <n v="1"/>
    <n v="1"/>
    <n v="1"/>
    <s v="Card"/>
    <s v="ASDA"/>
    <x v="17"/>
    <x v="1"/>
    <s v="AM"/>
  </r>
  <r>
    <d v="2022-08-04T00:00:00"/>
    <s v="Chop board"/>
    <n v="1"/>
    <n v="1"/>
    <n v="1"/>
    <s v="Card"/>
    <s v="ASDA"/>
    <x v="39"/>
    <x v="3"/>
    <s v="AM"/>
  </r>
  <r>
    <d v="2022-08-04T00:00:00"/>
    <s v="Skincare"/>
    <n v="1"/>
    <n v="50.15"/>
    <n v="50.15"/>
    <s v="Card"/>
    <s v="LookFantastic"/>
    <x v="44"/>
    <x v="9"/>
    <s v="MM"/>
  </r>
  <r>
    <d v="2022-08-05T00:00:00"/>
    <s v="Bus"/>
    <n v="3"/>
    <n v="1.65"/>
    <n v="4.9499999999999993"/>
    <s v="Card"/>
    <s v="Tfl"/>
    <x v="6"/>
    <x v="0"/>
    <s v="AM"/>
  </r>
  <r>
    <d v="2022-08-05T00:00:00"/>
    <s v="Bus"/>
    <n v="3"/>
    <n v="1.65"/>
    <n v="4.9499999999999993"/>
    <s v="Card"/>
    <s v="Tfl"/>
    <x v="6"/>
    <x v="0"/>
    <s v="MM"/>
  </r>
  <r>
    <d v="2022-08-05T00:00:00"/>
    <s v="Table and chair"/>
    <n v="1"/>
    <n v="30"/>
    <n v="30"/>
    <s v="Cash"/>
    <s v="N/A"/>
    <x v="42"/>
    <x v="3"/>
    <s v="AM"/>
  </r>
  <r>
    <d v="2022-08-05T00:00:00"/>
    <s v="Uber XL"/>
    <n v="1"/>
    <n v="15.34"/>
    <n v="15.34"/>
    <s v="Card"/>
    <s v="Uber"/>
    <x v="0"/>
    <x v="0"/>
    <s v="MM"/>
  </r>
  <r>
    <d v="2022-08-05T00:00:00"/>
    <s v="Fast Food"/>
    <n v="1"/>
    <n v="5.77"/>
    <n v="5.77"/>
    <s v="Card"/>
    <s v="McDonalds"/>
    <x v="8"/>
    <x v="4"/>
    <s v="MM"/>
  </r>
  <r>
    <d v="2022-08-05T00:00:00"/>
    <s v="Bottle cleaning brush"/>
    <n v="1"/>
    <n v="1"/>
    <n v="1"/>
    <s v="Card"/>
    <s v="Dunelm"/>
    <x v="38"/>
    <x v="3"/>
    <s v="AM"/>
  </r>
  <r>
    <d v="2022-08-05T00:00:00"/>
    <s v="4 pack mixed tea towels"/>
    <n v="1"/>
    <n v="3.99"/>
    <n v="3.99"/>
    <s v="Card"/>
    <s v="Dunelm"/>
    <x v="39"/>
    <x v="3"/>
    <s v="AM"/>
  </r>
  <r>
    <d v="2022-08-05T00:00:00"/>
    <s v="3 Tier Airer"/>
    <n v="1"/>
    <n v="12"/>
    <n v="12"/>
    <s v="Card"/>
    <s v="Dunelm"/>
    <x v="38"/>
    <x v="3"/>
    <s v="AM"/>
  </r>
  <r>
    <d v="2022-08-05T00:00:00"/>
    <s v="Soft Blanket"/>
    <n v="1"/>
    <n v="10.5"/>
    <n v="10.5"/>
    <s v="Card"/>
    <s v="Dunelm"/>
    <x v="38"/>
    <x v="3"/>
    <s v="AM"/>
  </r>
  <r>
    <d v="2022-08-05T00:00:00"/>
    <s v="Bubble Tea"/>
    <n v="1"/>
    <n v="4.55"/>
    <n v="4.55"/>
    <s v="Card"/>
    <s v="Cuppacha"/>
    <x v="5"/>
    <x v="4"/>
    <s v="MM"/>
  </r>
  <r>
    <d v="2022-08-05T00:00:00"/>
    <s v="Fresh Green Pak Choi"/>
    <n v="1"/>
    <n v="2.9"/>
    <n v="2.9"/>
    <s v="Card"/>
    <s v="Wing Yip"/>
    <x v="17"/>
    <x v="1"/>
    <s v="AM"/>
  </r>
  <r>
    <d v="2022-08-05T00:00:00"/>
    <s v="Fish sauce"/>
    <n v="1"/>
    <n v="1.95"/>
    <n v="1.95"/>
    <s v="Card"/>
    <s v="Wing Yip"/>
    <x v="31"/>
    <x v="1"/>
    <s v="AM"/>
  </r>
  <r>
    <d v="2022-08-05T00:00:00"/>
    <s v="Vinegar"/>
    <n v="1"/>
    <n v="1.1000000000000001"/>
    <n v="1.1000000000000001"/>
    <s v="Card"/>
    <s v="Wing Yip"/>
    <x v="31"/>
    <x v="1"/>
    <s v="AM"/>
  </r>
  <r>
    <d v="2022-08-05T00:00:00"/>
    <s v="Pork balls"/>
    <n v="1"/>
    <n v="3.98"/>
    <n v="3.98"/>
    <s v="Card"/>
    <s v="Wing Yip"/>
    <x v="11"/>
    <x v="1"/>
    <s v="AM"/>
  </r>
  <r>
    <d v="2022-08-05T00:00:00"/>
    <s v="Sweet potato vermicelli"/>
    <n v="1"/>
    <n v="2.5"/>
    <n v="2.5"/>
    <s v="Card"/>
    <s v="Wing Yip"/>
    <x v="10"/>
    <x v="1"/>
    <s v="AM"/>
  </r>
  <r>
    <d v="2022-08-05T00:00:00"/>
    <s v="Rice Stick"/>
    <n v="1"/>
    <n v="1.65"/>
    <n v="1.65"/>
    <s v="Card"/>
    <s v="Wing Yip"/>
    <x v="10"/>
    <x v="1"/>
    <s v="AM"/>
  </r>
  <r>
    <d v="2022-08-05T00:00:00"/>
    <s v="Vegetable dumpling"/>
    <n v="1"/>
    <n v="2.95"/>
    <n v="2.95"/>
    <s v="Card"/>
    <s v="Wing Yip"/>
    <x v="11"/>
    <x v="1"/>
    <s v="AM"/>
  </r>
  <r>
    <d v="2022-08-05T00:00:00"/>
    <s v="Sieuw Mai Pork"/>
    <n v="1"/>
    <n v="6.95"/>
    <n v="6.95"/>
    <s v="Card"/>
    <s v="Wing Yip"/>
    <x v="11"/>
    <x v="1"/>
    <s v="AM"/>
  </r>
  <r>
    <d v="2022-08-05T00:00:00"/>
    <s v="Fried tofu"/>
    <n v="2"/>
    <n v="1.8"/>
    <n v="3.6"/>
    <s v="Card"/>
    <s v="Wing Yip"/>
    <x v="11"/>
    <x v="1"/>
    <s v="AM"/>
  </r>
  <r>
    <d v="2022-08-05T00:00:00"/>
    <s v="Pork Luncheon Meat"/>
    <n v="1"/>
    <n v="2.5"/>
    <n v="2.5"/>
    <s v="Card"/>
    <s v="Wing Yip"/>
    <x v="45"/>
    <x v="1"/>
    <s v="AM"/>
  </r>
  <r>
    <d v="2022-08-05T00:00:00"/>
    <s v="Chapagetti noodle"/>
    <n v="1"/>
    <n v="1"/>
    <n v="1"/>
    <s v="Card"/>
    <s v="Wing Yip"/>
    <x v="10"/>
    <x v="1"/>
    <s v="AM"/>
  </r>
  <r>
    <d v="2022-08-05T00:00:00"/>
    <s v="Korean shin ramyun"/>
    <n v="1"/>
    <n v="1"/>
    <n v="1"/>
    <s v="Card"/>
    <s v="Wing Yip"/>
    <x v="10"/>
    <x v="1"/>
    <s v="AM"/>
  </r>
  <r>
    <d v="2022-08-05T00:00:00"/>
    <s v="Rice stick"/>
    <n v="1"/>
    <n v="1.1000000000000001"/>
    <n v="1.1000000000000001"/>
    <s v="Card"/>
    <s v="Wing Yip"/>
    <x v="10"/>
    <x v="1"/>
    <s v="AM"/>
  </r>
  <r>
    <d v="2022-08-05T00:00:00"/>
    <s v="Prem dark soy sauce"/>
    <n v="1"/>
    <n v="1.95"/>
    <n v="1.95"/>
    <s v="Card"/>
    <s v="Wing Yip"/>
    <x v="31"/>
    <x v="1"/>
    <s v="AM"/>
  </r>
  <r>
    <d v="2022-08-05T00:00:00"/>
    <s v="JiangXi vermicelli"/>
    <n v="1"/>
    <n v="1.4"/>
    <n v="1.4"/>
    <s v="Card"/>
    <s v="Wing Yip"/>
    <x v="10"/>
    <x v="1"/>
    <s v="AM"/>
  </r>
  <r>
    <d v="2022-08-05T00:00:00"/>
    <s v="Sofa"/>
    <n v="1"/>
    <n v="195"/>
    <n v="195"/>
    <s v="Cash"/>
    <s v="N/A"/>
    <x v="42"/>
    <x v="3"/>
    <s v="MM"/>
  </r>
  <r>
    <d v="2022-08-05T00:00:00"/>
    <s v="Lighter"/>
    <n v="1"/>
    <n v="2"/>
    <n v="2"/>
    <s v="Card"/>
    <s v="ASDA"/>
    <x v="32"/>
    <x v="3"/>
    <s v="AM"/>
  </r>
  <r>
    <d v="2022-08-05T00:00:00"/>
    <s v="Shapoo"/>
    <n v="1"/>
    <n v="9.25"/>
    <n v="9.25"/>
    <s v="Card"/>
    <s v="ASDA"/>
    <x v="3"/>
    <x v="3"/>
    <s v="AM"/>
  </r>
  <r>
    <d v="2022-08-05T00:00:00"/>
    <s v="Bath Towel"/>
    <n v="2"/>
    <n v="4"/>
    <n v="8"/>
    <s v="Card"/>
    <s v="ASDA"/>
    <x v="3"/>
    <x v="3"/>
    <s v="AM"/>
  </r>
  <r>
    <d v="2022-08-05T00:00:00"/>
    <s v="Taro Fishball"/>
    <n v="1"/>
    <n v="1.85"/>
    <n v="1.85"/>
    <s v="Card"/>
    <s v="Loon Fung"/>
    <x v="11"/>
    <x v="1"/>
    <s v="AM"/>
  </r>
  <r>
    <d v="2022-08-05T00:00:00"/>
    <s v="Hoover"/>
    <n v="1"/>
    <n v="170"/>
    <n v="170"/>
    <s v="Card"/>
    <s v="Amazon"/>
    <x v="38"/>
    <x v="3"/>
    <s v="MM"/>
  </r>
  <r>
    <d v="2022-08-06T00:00:00"/>
    <s v="Table"/>
    <n v="1"/>
    <n v="68.39"/>
    <n v="68.39"/>
    <s v="Card"/>
    <s v="Amazon"/>
    <x v="42"/>
    <x v="3"/>
    <s v="MM"/>
  </r>
  <r>
    <d v="2022-08-06T00:00:00"/>
    <s v="Steak"/>
    <n v="1"/>
    <n v="4"/>
    <n v="4"/>
    <s v="Card"/>
    <s v="ASDA"/>
    <x v="18"/>
    <x v="1"/>
    <s v="AM"/>
  </r>
  <r>
    <d v="2022-08-06T00:00:00"/>
    <s v="White Wine"/>
    <n v="1"/>
    <n v="4.7"/>
    <n v="4.7"/>
    <s v="Card"/>
    <s v="ASDA"/>
    <x v="12"/>
    <x v="1"/>
    <s v="AM"/>
  </r>
  <r>
    <d v="2022-08-06T00:00:00"/>
    <s v="Mushrooms"/>
    <n v="1"/>
    <n v="0.79"/>
    <n v="0.79"/>
    <s v="Card"/>
    <s v="ASDA"/>
    <x v="17"/>
    <x v="1"/>
    <s v="AM"/>
  </r>
  <r>
    <d v="2022-08-06T00:00:00"/>
    <s v="Sweets"/>
    <n v="1"/>
    <n v="1"/>
    <n v="1"/>
    <s v="Card"/>
    <s v="ASDA"/>
    <x v="16"/>
    <x v="1"/>
    <s v="AM"/>
  </r>
  <r>
    <d v="2022-08-06T00:00:00"/>
    <s v="Biscuits"/>
    <n v="1"/>
    <n v="0.45"/>
    <n v="0.45"/>
    <s v="Card"/>
    <s v="ASDA"/>
    <x v="16"/>
    <x v="1"/>
    <s v="AM"/>
  </r>
  <r>
    <d v="2022-08-06T00:00:00"/>
    <s v="Peanut Butter"/>
    <n v="1"/>
    <n v="0.45"/>
    <n v="0.45"/>
    <s v="Card"/>
    <s v="ASDA"/>
    <x v="31"/>
    <x v="1"/>
    <s v="AM"/>
  </r>
  <r>
    <d v="2022-08-06T00:00:00"/>
    <s v="Biscuits"/>
    <n v="1"/>
    <n v="0.48"/>
    <n v="0.48"/>
    <s v="Card"/>
    <s v="ASDA"/>
    <x v="16"/>
    <x v="1"/>
    <s v="AM"/>
  </r>
  <r>
    <d v="2022-08-06T00:00:00"/>
    <s v="Biscuits"/>
    <n v="1"/>
    <n v="1.4"/>
    <n v="1.4"/>
    <s v="Card"/>
    <s v="ASDA"/>
    <x v="16"/>
    <x v="1"/>
    <s v="AM"/>
  </r>
  <r>
    <d v="2022-08-06T00:00:00"/>
    <s v="Stock cubes"/>
    <n v="1"/>
    <n v="0.6"/>
    <n v="0.6"/>
    <s v="Card"/>
    <s v="ASDA"/>
    <x v="31"/>
    <x v="1"/>
    <s v="AM"/>
  </r>
  <r>
    <d v="2022-08-06T00:00:00"/>
    <s v="Rice"/>
    <n v="1"/>
    <n v="1.5"/>
    <n v="1.5"/>
    <s v="Card"/>
    <s v="ASDA"/>
    <x v="10"/>
    <x v="1"/>
    <s v="AM"/>
  </r>
  <r>
    <d v="2022-08-06T00:00:00"/>
    <s v="Parsley"/>
    <n v="1"/>
    <n v="0.6"/>
    <n v="0.6"/>
    <s v="Card"/>
    <s v="ASDA"/>
    <x v="22"/>
    <x v="1"/>
    <s v="AM"/>
  </r>
  <r>
    <d v="2022-08-06T00:00:00"/>
    <s v="Kiwi"/>
    <n v="1"/>
    <n v="0.3"/>
    <n v="0.3"/>
    <s v="Card"/>
    <s v="ASDA"/>
    <x v="20"/>
    <x v="1"/>
    <s v="AM"/>
  </r>
  <r>
    <d v="2022-08-06T00:00:00"/>
    <s v="Onions"/>
    <n v="1"/>
    <n v="0.1"/>
    <n v="0.1"/>
    <s v="Card"/>
    <s v="ASDA"/>
    <x v="17"/>
    <x v="1"/>
    <s v="AM"/>
  </r>
  <r>
    <d v="2022-08-06T00:00:00"/>
    <s v="Bottle"/>
    <n v="1"/>
    <n v="1.5"/>
    <n v="1.5"/>
    <s v="Card"/>
    <s v="B&amp;M"/>
    <x v="39"/>
    <x v="3"/>
    <s v="MM"/>
  </r>
  <r>
    <d v="2022-08-06T00:00:00"/>
    <s v="Dish Drying Rack"/>
    <n v="1"/>
    <n v="8.99"/>
    <n v="8.99"/>
    <s v="Card"/>
    <s v="Ebay"/>
    <x v="39"/>
    <x v="3"/>
    <s v="MM"/>
  </r>
  <r>
    <d v="2022-08-07T00:00:00"/>
    <s v="Tube"/>
    <n v="1"/>
    <n v="4.0999999999999996"/>
    <n v="4.0999999999999996"/>
    <s v="Oyster Card"/>
    <s v="Tfl"/>
    <x v="7"/>
    <x v="0"/>
    <s v="MM"/>
  </r>
  <r>
    <d v="2022-08-07T00:00:00"/>
    <s v="Tube"/>
    <n v="1"/>
    <n v="4.0999999999999996"/>
    <n v="4.0999999999999996"/>
    <s v="Oyster Card"/>
    <s v="Tfl"/>
    <x v="7"/>
    <x v="0"/>
    <s v="AM"/>
  </r>
  <r>
    <d v="2022-08-07T00:00:00"/>
    <s v="Asian cuisine"/>
    <n v="1"/>
    <n v="27.35"/>
    <n v="27.35"/>
    <s v="Card"/>
    <s v="Noodle Street"/>
    <x v="36"/>
    <x v="4"/>
    <s v="AM"/>
  </r>
  <r>
    <d v="2022-08-07T00:00:00"/>
    <s v="Bubble Tea"/>
    <n v="1"/>
    <n v="4.45"/>
    <n v="4.45"/>
    <s v="Card"/>
    <s v="Yi Fang"/>
    <x v="5"/>
    <x v="4"/>
    <s v="MM"/>
  </r>
  <r>
    <d v="2022-08-07T00:00:00"/>
    <s v="LG TV"/>
    <n v="1"/>
    <n v="170"/>
    <n v="170"/>
    <s v="Cash"/>
    <s v="N/A"/>
    <x v="46"/>
    <x v="3"/>
    <s v="MM"/>
  </r>
  <r>
    <d v="2022-08-08T00:00:00"/>
    <s v="Too good to go"/>
    <n v="1"/>
    <n v="4.3899999999999997"/>
    <n v="4.3899999999999997"/>
    <s v="Card"/>
    <s v="ASDA food lap"/>
    <x v="11"/>
    <x v="1"/>
    <s v="MM"/>
  </r>
  <r>
    <d v="2022-08-08T00:00:00"/>
    <s v="Tube"/>
    <n v="1"/>
    <n v="4.0999999999999996"/>
    <n v="4.0999999999999996"/>
    <s v="Oyster Card"/>
    <s v="Tfl"/>
    <x v="7"/>
    <x v="0"/>
    <s v="AM"/>
  </r>
  <r>
    <d v="2022-08-08T00:00:00"/>
    <s v="Cheddar Grated"/>
    <n v="1"/>
    <n v="2.25"/>
    <n v="2.25"/>
    <s v="Card"/>
    <s v="ALDI"/>
    <x v="13"/>
    <x v="1"/>
    <s v="AM"/>
  </r>
  <r>
    <d v="2022-08-08T00:00:00"/>
    <s v="Bacon Smoked Thick"/>
    <n v="1"/>
    <n v="1.69"/>
    <n v="1.69"/>
    <s v="Card"/>
    <s v="ALDI"/>
    <x v="18"/>
    <x v="1"/>
    <s v="AM"/>
  </r>
  <r>
    <d v="2022-08-08T00:00:00"/>
    <s v="Cheese Parm Regg"/>
    <n v="1"/>
    <n v="3.19"/>
    <n v="3.19"/>
    <s v="Card"/>
    <s v="ALDI"/>
    <x v="13"/>
    <x v="1"/>
    <s v="AM"/>
  </r>
  <r>
    <d v="2022-08-08T00:00:00"/>
    <s v="Pizza Deep Pan"/>
    <n v="1"/>
    <n v="0.89"/>
    <n v="0.89"/>
    <s v="Card"/>
    <s v="ALDI"/>
    <x v="11"/>
    <x v="1"/>
    <s v="AM"/>
  </r>
  <r>
    <d v="2022-08-08T00:00:00"/>
    <s v="Pasta Penne 500g"/>
    <n v="1"/>
    <n v="0.32"/>
    <n v="0.32"/>
    <s v="Card"/>
    <s v="ALDI"/>
    <x v="10"/>
    <x v="1"/>
    <s v="AM"/>
  </r>
  <r>
    <d v="2022-08-08T00:00:00"/>
    <s v="Sparking Flav Water"/>
    <n v="1"/>
    <n v="0.45"/>
    <n v="0.45"/>
    <s v="Card"/>
    <s v="ALDI"/>
    <x v="12"/>
    <x v="1"/>
    <s v="AM"/>
  </r>
  <r>
    <d v="2022-08-08T00:00:00"/>
    <s v="Lemons"/>
    <n v="1"/>
    <n v="0.5"/>
    <n v="0.5"/>
    <s v="Card"/>
    <s v="ALDI"/>
    <x v="20"/>
    <x v="1"/>
    <s v="AM"/>
  </r>
  <r>
    <d v="2022-08-08T00:00:00"/>
    <s v="Grater"/>
    <n v="1"/>
    <n v="1.3"/>
    <n v="1.3"/>
    <s v="Card"/>
    <s v="ASDA"/>
    <x v="39"/>
    <x v="3"/>
    <s v="AM"/>
  </r>
  <r>
    <d v="2022-08-09T00:00:00"/>
    <s v="Bin"/>
    <n v="1"/>
    <n v="1.5"/>
    <n v="1.5"/>
    <s v="Card"/>
    <s v="ASDA"/>
    <x v="3"/>
    <x v="3"/>
    <s v="MM"/>
  </r>
  <r>
    <d v="2022-08-09T00:00:00"/>
    <s v="Toilet brush"/>
    <n v="1"/>
    <n v="0.9"/>
    <n v="0.9"/>
    <s v="Card"/>
    <s v="ASDA"/>
    <x v="33"/>
    <x v="3"/>
    <s v="MM"/>
  </r>
  <r>
    <d v="2022-08-09T00:00:00"/>
    <s v="Shallot"/>
    <n v="1"/>
    <n v="0.95"/>
    <n v="0.95"/>
    <s v="Card"/>
    <s v="ASDA"/>
    <x v="17"/>
    <x v="1"/>
    <s v="MM"/>
  </r>
  <r>
    <d v="2022-08-09T00:00:00"/>
    <s v="Return chop board"/>
    <n v="1"/>
    <n v="-5"/>
    <n v="-5"/>
    <s v="Card"/>
    <s v="ASDA"/>
    <x v="39"/>
    <x v="3"/>
    <s v="AM"/>
  </r>
  <r>
    <d v="2022-08-09T00:00:00"/>
    <s v="Grapes"/>
    <n v="1"/>
    <n v="1.27"/>
    <n v="1.27"/>
    <s v="Card"/>
    <s v="ALDI"/>
    <x v="20"/>
    <x v="1"/>
    <s v="MM"/>
  </r>
  <r>
    <d v="2022-08-09T00:00:00"/>
    <s v="Eggs Caged 15pk"/>
    <n v="1"/>
    <n v="1.35"/>
    <n v="1.35"/>
    <s v="Card"/>
    <s v="ALDI"/>
    <x v="13"/>
    <x v="1"/>
    <s v="MM"/>
  </r>
  <r>
    <d v="2022-08-09T00:00:00"/>
    <s v="Spread Butter 500G"/>
    <n v="1"/>
    <n v="0.85"/>
    <n v="0.85"/>
    <s v="Card"/>
    <s v="ALDI"/>
    <x v="13"/>
    <x v="1"/>
    <s v="MM"/>
  </r>
  <r>
    <d v="2022-08-09T00:00:00"/>
    <s v="Bread Wht Toastie"/>
    <n v="1"/>
    <n v="0.65"/>
    <n v="0.65"/>
    <s v="Card"/>
    <s v="ALDI"/>
    <x v="13"/>
    <x v="1"/>
    <s v="MM"/>
  </r>
  <r>
    <d v="2022-08-09T00:00:00"/>
    <s v="Cola 6x330ml"/>
    <n v="1"/>
    <n v="1.39"/>
    <n v="1.39"/>
    <s v="Card"/>
    <s v="ALDI"/>
    <x v="12"/>
    <x v="1"/>
    <s v="MM"/>
  </r>
  <r>
    <d v="2022-08-09T00:00:00"/>
    <s v="Syrup Golden 680G"/>
    <n v="1"/>
    <n v="1.05"/>
    <n v="1.05"/>
    <s v="Card"/>
    <s v="ALDI"/>
    <x v="13"/>
    <x v="1"/>
    <s v="MM"/>
  </r>
  <r>
    <d v="2022-08-09T00:00:00"/>
    <s v="Banana"/>
    <n v="2"/>
    <n v="0.14000000000000001"/>
    <n v="0.28000000000000003"/>
    <s v="Card"/>
    <s v="ALDI"/>
    <x v="20"/>
    <x v="1"/>
    <s v="MM"/>
  </r>
  <r>
    <d v="2022-08-09T00:00:00"/>
    <s v="Viakal Spray"/>
    <n v="1"/>
    <n v="2"/>
    <n v="2"/>
    <s v="Card"/>
    <s v="Wilko"/>
    <x v="33"/>
    <x v="3"/>
    <s v="MM"/>
  </r>
  <r>
    <d v="2022-08-09T00:00:00"/>
    <s v="Plug SeaB"/>
    <n v="1"/>
    <n v="1.5"/>
    <n v="1.5"/>
    <s v="Card"/>
    <s v="Wilko"/>
    <x v="40"/>
    <x v="3"/>
    <s v="MM"/>
  </r>
  <r>
    <d v="2022-08-09T00:00:00"/>
    <s v="Chopping Board"/>
    <n v="1"/>
    <n v="2.75"/>
    <n v="2.75"/>
    <s v="Card"/>
    <s v="Wilko"/>
    <x v="39"/>
    <x v="3"/>
    <s v="MM"/>
  </r>
  <r>
    <d v="2022-08-11T00:00:00"/>
    <s v="Bus"/>
    <n v="1"/>
    <n v="1.65"/>
    <n v="1.65"/>
    <s v="Card"/>
    <s v="Tfl"/>
    <x v="6"/>
    <x v="0"/>
    <s v="MM"/>
  </r>
  <r>
    <d v="2022-08-11T00:00:00"/>
    <s v="Bus"/>
    <n v="1"/>
    <n v="1.65"/>
    <n v="1.65"/>
    <s v="Oyster Card"/>
    <s v="Tfl"/>
    <x v="6"/>
    <x v="0"/>
    <s v="AM"/>
  </r>
  <r>
    <d v="2022-08-11T00:00:00"/>
    <s v="Spunj Sponge"/>
    <n v="1"/>
    <n v="1.5"/>
    <n v="1.5"/>
    <s v="Card"/>
    <s v="Poundstretcher"/>
    <x v="39"/>
    <x v="3"/>
    <s v="AM"/>
  </r>
  <r>
    <d v="2022-08-11T00:00:00"/>
    <s v="Tray"/>
    <n v="1"/>
    <n v="2"/>
    <n v="2"/>
    <s v="Card"/>
    <s v="Poundstretcher"/>
    <x v="39"/>
    <x v="3"/>
    <s v="AM"/>
  </r>
  <r>
    <d v="2022-08-11T00:00:00"/>
    <s v="Hooks"/>
    <n v="1"/>
    <n v="2"/>
    <n v="2"/>
    <s v="Card"/>
    <s v="Poundstretcher"/>
    <x v="3"/>
    <x v="3"/>
    <s v="AM"/>
  </r>
  <r>
    <d v="2022-08-11T00:00:00"/>
    <s v="Kebab"/>
    <n v="1"/>
    <n v="14.5"/>
    <n v="14.5"/>
    <s v="Card"/>
    <s v="Broadway Kebab"/>
    <x v="47"/>
    <x v="4"/>
    <s v="MM"/>
  </r>
  <r>
    <d v="2022-08-11T00:00:00"/>
    <s v="Butter Croissant"/>
    <n v="1"/>
    <n v="0.45"/>
    <n v="0.45"/>
    <s v="Card"/>
    <s v="LIDL"/>
    <x v="14"/>
    <x v="1"/>
    <s v="AM"/>
  </r>
  <r>
    <d v="2022-08-11T00:00:00"/>
    <s v="Desperados 12x250ml"/>
    <n v="1"/>
    <n v="8.99"/>
    <n v="8.99"/>
    <s v="Card"/>
    <s v="LIDL"/>
    <x v="12"/>
    <x v="1"/>
    <s v="AM"/>
  </r>
  <r>
    <d v="2022-08-11T00:00:00"/>
    <s v="Vine Tomatoes"/>
    <n v="1"/>
    <n v="0.86"/>
    <n v="0.86"/>
    <s v="Card"/>
    <s v="LIDL"/>
    <x v="17"/>
    <x v="1"/>
    <s v="AM"/>
  </r>
  <r>
    <d v="2022-08-11T00:00:00"/>
    <s v="Chicken Legs"/>
    <n v="1"/>
    <n v="1.99"/>
    <n v="1.99"/>
    <s v="Card"/>
    <s v="LIDL"/>
    <x v="18"/>
    <x v="1"/>
    <s v="AM"/>
  </r>
  <r>
    <d v="2022-08-11T00:00:00"/>
    <s v="Peeled Tomatoes"/>
    <n v="1"/>
    <n v="0.4"/>
    <n v="0.4"/>
    <s v="Card"/>
    <s v="LIDL"/>
    <x v="45"/>
    <x v="1"/>
    <s v="AM"/>
  </r>
  <r>
    <d v="2022-08-11T00:00:00"/>
    <s v="Organic Broccoli"/>
    <n v="1"/>
    <n v="0.85"/>
    <n v="0.85"/>
    <s v="Card"/>
    <s v="LIDL"/>
    <x v="17"/>
    <x v="1"/>
    <s v="AM"/>
  </r>
  <r>
    <d v="2022-08-11T00:00:00"/>
    <s v="Thai Taste Folded Rice Noodle"/>
    <n v="1"/>
    <n v="0.99"/>
    <n v="0.99"/>
    <s v="Card"/>
    <s v="LIDL"/>
    <x v="10"/>
    <x v="1"/>
    <s v="AM"/>
  </r>
  <r>
    <d v="2022-08-11T00:00:00"/>
    <s v="XXL Pork Loin Steaks"/>
    <n v="1"/>
    <n v="4.99"/>
    <n v="4.99"/>
    <s v="Card"/>
    <s v="LIDL"/>
    <x v="18"/>
    <x v="1"/>
    <s v="AM"/>
  </r>
  <r>
    <d v="2022-08-11T00:00:00"/>
    <s v="Korean Style Steaks"/>
    <n v="1"/>
    <n v="3.49"/>
    <n v="3.49"/>
    <s v="Card"/>
    <s v="LIDL"/>
    <x v="18"/>
    <x v="1"/>
    <s v="AM"/>
  </r>
  <r>
    <d v="2022-08-11T00:00:00"/>
    <s v="Choco Shells"/>
    <n v="1"/>
    <n v="1.49"/>
    <n v="1.49"/>
    <s v="Card"/>
    <s v="LIDL"/>
    <x v="13"/>
    <x v="1"/>
    <s v="AM"/>
  </r>
  <r>
    <d v="2022-08-11T00:00:00"/>
    <s v="Chicken/Mush Pasta"/>
    <n v="2"/>
    <n v="0.39"/>
    <n v="0.78"/>
    <s v="Card"/>
    <s v="LIDL"/>
    <x v="10"/>
    <x v="1"/>
    <s v="AM"/>
  </r>
  <r>
    <d v="2022-08-11T00:00:00"/>
    <s v="Sauce alla Toscana"/>
    <n v="1"/>
    <n v="1.05"/>
    <n v="1.05"/>
    <s v="Card"/>
    <s v="LIDL"/>
    <x v="31"/>
    <x v="1"/>
    <s v="AM"/>
  </r>
  <r>
    <d v="2022-08-11T00:00:00"/>
    <s v="Carbonara Sauce"/>
    <n v="1"/>
    <n v="1.05"/>
    <n v="1.05"/>
    <s v="Card"/>
    <s v="LIDL"/>
    <x v="31"/>
    <x v="1"/>
    <s v="AM"/>
  </r>
  <r>
    <d v="2022-08-11T00:00:00"/>
    <s v="Cashew Peanut Honey"/>
    <n v="1"/>
    <n v="1.35"/>
    <n v="1.35"/>
    <s v="Card"/>
    <s v="LIDL"/>
    <x v="16"/>
    <x v="1"/>
    <s v="AM"/>
  </r>
  <r>
    <d v="2022-08-11T00:00:00"/>
    <s v="Fruit &amp; Nut Mix"/>
    <n v="1"/>
    <n v="0.55000000000000004"/>
    <n v="0.55000000000000004"/>
    <s v="Card"/>
    <s v="LIDL"/>
    <x v="16"/>
    <x v="1"/>
    <s v="AM"/>
  </r>
  <r>
    <d v="2022-08-11T00:00:00"/>
    <s v="Zip Freezer Bag"/>
    <n v="1"/>
    <n v="0.95"/>
    <n v="0.95"/>
    <s v="Card"/>
    <s v="LIDL"/>
    <x v="39"/>
    <x v="3"/>
    <s v="AM"/>
  </r>
  <r>
    <d v="2022-08-11T00:00:00"/>
    <s v="Filtered milk 2L"/>
    <n v="1"/>
    <n v="1.49"/>
    <n v="1.49"/>
    <s v="Card"/>
    <s v="LIDL"/>
    <x v="13"/>
    <x v="1"/>
    <s v="AM"/>
  </r>
  <r>
    <d v="2022-08-11T00:00:00"/>
    <s v="Rich Tea"/>
    <n v="1"/>
    <n v="0.34"/>
    <n v="0.34"/>
    <s v="Card"/>
    <s v="LIDL"/>
    <x v="16"/>
    <x v="1"/>
    <s v="AM"/>
  </r>
  <r>
    <d v="2022-08-11T00:00:00"/>
    <s v="Bellona Wafe Hazelnu"/>
    <n v="1"/>
    <n v="1.29"/>
    <n v="1.29"/>
    <s v="Card"/>
    <s v="LIDL"/>
    <x v="16"/>
    <x v="1"/>
    <s v="AM"/>
  </r>
  <r>
    <d v="2022-08-11T00:00:00"/>
    <s v="Spaghetti"/>
    <n v="1"/>
    <n v="0.69"/>
    <n v="0.69"/>
    <s v="Card"/>
    <s v="LIDL"/>
    <x v="10"/>
    <x v="1"/>
    <s v="AM"/>
  </r>
  <r>
    <d v="2022-08-11T00:00:00"/>
    <s v="Chocolate Cookies"/>
    <n v="4"/>
    <n v="0.89"/>
    <n v="3.56"/>
    <s v="Card"/>
    <s v="LIDL"/>
    <x v="16"/>
    <x v="1"/>
    <s v="AM"/>
  </r>
  <r>
    <d v="2022-08-11T00:00:00"/>
    <s v="Ginger"/>
    <n v="1"/>
    <n v="0.32"/>
    <n v="0.32"/>
    <s v="Card"/>
    <s v="LIDL"/>
    <x v="17"/>
    <x v="1"/>
    <s v="AM"/>
  </r>
  <r>
    <d v="2022-08-12T00:00:00"/>
    <s v="Water Bills"/>
    <n v="1"/>
    <n v="15.16"/>
    <n v="15.16"/>
    <s v="Card"/>
    <s v="N/A"/>
    <x v="48"/>
    <x v="7"/>
    <s v="MM"/>
  </r>
  <r>
    <d v="2022-08-13T00:00:00"/>
    <s v="Soysauce"/>
    <n v="1"/>
    <n v="2"/>
    <n v="2"/>
    <s v="Card"/>
    <s v="ASDA"/>
    <x v="31"/>
    <x v="1"/>
    <s v="MM"/>
  </r>
  <r>
    <d v="2022-08-13T00:00:00"/>
    <s v="Mini Diffuser"/>
    <n v="1"/>
    <n v="0.8"/>
    <n v="0.8"/>
    <s v="Card"/>
    <s v="Primark"/>
    <x v="40"/>
    <x v="3"/>
    <s v="MM"/>
  </r>
  <r>
    <d v="2022-08-13T00:00:00"/>
    <s v="Marble"/>
    <n v="1"/>
    <n v="2"/>
    <n v="2"/>
    <s v="Card"/>
    <s v="Primark"/>
    <x v="40"/>
    <x v="3"/>
    <s v="MM"/>
  </r>
  <r>
    <d v="2022-08-13T00:00:00"/>
    <s v="White Grapes"/>
    <n v="1"/>
    <n v="0.99"/>
    <n v="0.99"/>
    <s v="Card"/>
    <s v="LIDL"/>
    <x v="20"/>
    <x v="1"/>
    <s v="MM"/>
  </r>
  <r>
    <d v="2022-08-13T00:00:00"/>
    <s v="Desperados 3x330ml"/>
    <n v="1"/>
    <n v="3.99"/>
    <n v="3.99"/>
    <s v="Card"/>
    <s v="LIDL"/>
    <x v="12"/>
    <x v="1"/>
    <s v="MM"/>
  </r>
  <r>
    <d v="2022-08-13T00:00:00"/>
    <s v="Garlic Naan Bread"/>
    <n v="2"/>
    <n v="0.59"/>
    <n v="1.18"/>
    <s v="Card"/>
    <s v="LIDL"/>
    <x v="10"/>
    <x v="1"/>
    <s v="MM"/>
  </r>
  <r>
    <d v="2022-08-13T00:00:00"/>
    <s v="Salt Veg Crisps"/>
    <n v="1"/>
    <n v="1.0900000000000001"/>
    <n v="1.0900000000000001"/>
    <s v="Card"/>
    <s v="LIDL"/>
    <x v="16"/>
    <x v="1"/>
    <s v="MM"/>
  </r>
  <r>
    <d v="2022-08-13T00:00:00"/>
    <s v="Bahlsen Waffeletten"/>
    <n v="1"/>
    <n v="1.49"/>
    <n v="1.49"/>
    <s v="Card"/>
    <s v="LIDL"/>
    <x v="16"/>
    <x v="1"/>
    <s v="MM"/>
  </r>
  <r>
    <d v="2022-08-13T00:00:00"/>
    <s v="Uber XL"/>
    <n v="1"/>
    <n v="20.89"/>
    <n v="20.89"/>
    <s v="Card"/>
    <s v="Uber"/>
    <x v="0"/>
    <x v="0"/>
    <s v="MM"/>
  </r>
  <r>
    <d v="2022-08-13T00:00:00"/>
    <s v="Cloth Storage bag"/>
    <n v="2"/>
    <n v="2.93"/>
    <n v="5.86"/>
    <s v="Card"/>
    <s v="Shein"/>
    <x v="38"/>
    <x v="3"/>
    <s v="MM"/>
  </r>
  <r>
    <d v="2022-08-13T00:00:00"/>
    <s v="Food sealing"/>
    <n v="1"/>
    <n v="1.1299999999999999"/>
    <n v="1.1299999999999999"/>
    <s v="Card"/>
    <s v="Shein"/>
    <x v="39"/>
    <x v="3"/>
    <s v="MM"/>
  </r>
  <r>
    <d v="2022-08-13T00:00:00"/>
    <s v="Clothes"/>
    <n v="1"/>
    <n v="25.410000000000004"/>
    <n v="25.410000000000004"/>
    <s v="Card"/>
    <s v="Shein"/>
    <x v="21"/>
    <x v="5"/>
    <s v="MM"/>
  </r>
  <r>
    <d v="2022-08-14T00:00:00"/>
    <s v="Tube"/>
    <n v="2"/>
    <n v="2.0499999999999998"/>
    <n v="4.0999999999999996"/>
    <s v="Oyster Card"/>
    <s v="Tfl"/>
    <x v="7"/>
    <x v="0"/>
    <s v="MM"/>
  </r>
  <r>
    <d v="2022-08-14T00:00:00"/>
    <s v="Tube"/>
    <n v="2"/>
    <n v="2.0499999999999998"/>
    <n v="4.0999999999999996"/>
    <s v="Oyster Card"/>
    <s v="Tfl"/>
    <x v="7"/>
    <x v="0"/>
    <s v="AM"/>
  </r>
  <r>
    <d v="2022-08-14T00:00:00"/>
    <s v="Train ticket (to Kent)"/>
    <n v="2"/>
    <n v="9.4450000000000003"/>
    <n v="18.89"/>
    <s v="Card"/>
    <s v="National rail"/>
    <x v="49"/>
    <x v="0"/>
    <s v="MM"/>
  </r>
  <r>
    <d v="2022-08-14T00:00:00"/>
    <s v="Drinks"/>
    <n v="1"/>
    <n v="1.1399999999999999"/>
    <n v="1.1399999999999999"/>
    <s v="Card"/>
    <s v="N/A"/>
    <x v="8"/>
    <x v="4"/>
    <s v="MM"/>
  </r>
  <r>
    <d v="2022-08-14T00:00:00"/>
    <s v="Lunch + Uber"/>
    <n v="2"/>
    <n v="15.12"/>
    <n v="30.24"/>
    <s v="Card"/>
    <s v="N/A"/>
    <x v="50"/>
    <x v="10"/>
    <s v="MM"/>
  </r>
  <r>
    <d v="2022-08-14T00:00:00"/>
    <s v="Wine tasting"/>
    <n v="2"/>
    <n v="7.4749999999999996"/>
    <n v="14.95"/>
    <s v="Card"/>
    <s v="N/A"/>
    <x v="50"/>
    <x v="10"/>
    <s v="MM"/>
  </r>
  <r>
    <d v="2022-08-14T00:00:00"/>
    <s v="Too good to go"/>
    <n v="1"/>
    <n v="2.4900000000000002"/>
    <n v="2.4900000000000002"/>
    <s v="Card"/>
    <s v="Greggs"/>
    <x v="14"/>
    <x v="1"/>
    <s v="MM"/>
  </r>
  <r>
    <d v="2022-08-14T00:00:00"/>
    <s v="Passion fruit shake"/>
    <n v="1"/>
    <n v="3.75"/>
    <n v="3.75"/>
    <s v="Card"/>
    <s v="Nero"/>
    <x v="5"/>
    <x v="4"/>
    <s v="AM"/>
  </r>
  <r>
    <d v="2022-08-14T00:00:00"/>
    <s v="Tooth paste"/>
    <n v="1"/>
    <n v="1.8"/>
    <n v="1.8"/>
    <s v="Gift Card"/>
    <s v="Boots"/>
    <x v="3"/>
    <x v="3"/>
    <s v="MM"/>
  </r>
  <r>
    <d v="2022-08-14T00:00:00"/>
    <s v="Fast Food"/>
    <n v="1"/>
    <n v="5"/>
    <n v="5"/>
    <s v="Card"/>
    <s v="Taco Bell"/>
    <x v="8"/>
    <x v="4"/>
    <s v="AM"/>
  </r>
  <r>
    <d v="2022-08-15T00:00:00"/>
    <s v="Cider"/>
    <n v="1"/>
    <n v="0.99"/>
    <n v="0.99"/>
    <s v="Card"/>
    <s v="ALDI"/>
    <x v="12"/>
    <x v="1"/>
    <s v="MM"/>
  </r>
  <r>
    <d v="2022-08-15T00:00:00"/>
    <s v="Sparking Flav Water"/>
    <n v="1"/>
    <n v="0.45"/>
    <n v="0.45"/>
    <s v="Card"/>
    <s v="ALDI"/>
    <x v="12"/>
    <x v="1"/>
    <s v="MM"/>
  </r>
  <r>
    <d v="2022-08-15T00:00:00"/>
    <s v="Pizza Deep Pan"/>
    <n v="1"/>
    <n v="0.89"/>
    <n v="0.89"/>
    <s v="Card"/>
    <s v="ALDI"/>
    <x v="11"/>
    <x v="1"/>
    <s v="MM"/>
  </r>
  <r>
    <d v="2022-08-15T00:00:00"/>
    <s v="Rice"/>
    <n v="1"/>
    <n v="0.95"/>
    <n v="0.95"/>
    <s v="Card"/>
    <s v="ALDI"/>
    <x v="10"/>
    <x v="1"/>
    <s v="MM"/>
  </r>
  <r>
    <d v="2022-08-15T00:00:00"/>
    <s v="Spring Onions"/>
    <n v="1"/>
    <n v="0.49"/>
    <n v="0.49"/>
    <s v="Card"/>
    <s v="ALDI"/>
    <x v="17"/>
    <x v="1"/>
    <s v="MM"/>
  </r>
  <r>
    <d v="2022-08-15T00:00:00"/>
    <s v="Lemons"/>
    <n v="1"/>
    <n v="0.5"/>
    <n v="0.5"/>
    <s v="Card"/>
    <s v="ALDI"/>
    <x v="20"/>
    <x v="1"/>
    <s v="MM"/>
  </r>
  <r>
    <d v="2022-08-15T00:00:00"/>
    <s v="Storage Box"/>
    <n v="1"/>
    <n v="3.5"/>
    <n v="3.5"/>
    <s v="Card"/>
    <s v="ASDA"/>
    <x v="38"/>
    <x v="3"/>
    <s v="MM"/>
  </r>
  <r>
    <d v="2022-08-15T00:00:00"/>
    <s v="Stockpot"/>
    <n v="1"/>
    <n v="10"/>
    <n v="10"/>
    <s v="Card"/>
    <s v="ASDA"/>
    <x v="39"/>
    <x v="3"/>
    <s v="MM"/>
  </r>
  <r>
    <d v="2022-08-15T00:00:00"/>
    <s v="Crisps"/>
    <n v="1"/>
    <n v="1"/>
    <n v="1"/>
    <s v="Card"/>
    <s v="ASDA"/>
    <x v="16"/>
    <x v="1"/>
    <s v="MM"/>
  </r>
  <r>
    <d v="2022-08-15T00:00:00"/>
    <s v="Mushrooms"/>
    <n v="1"/>
    <n v="0.95"/>
    <n v="0.95"/>
    <s v="Card"/>
    <s v="ASDA"/>
    <x v="17"/>
    <x v="1"/>
    <s v="MM"/>
  </r>
  <r>
    <d v="2022-08-15T00:00:00"/>
    <s v="Comb Piler"/>
    <n v="1"/>
    <n v="4"/>
    <n v="4"/>
    <s v="Card"/>
    <s v="ASDA"/>
    <x v="32"/>
    <x v="3"/>
    <s v="MM"/>
  </r>
  <r>
    <d v="2022-08-15T00:00:00"/>
    <s v="Snacks"/>
    <n v="1"/>
    <n v="0.9"/>
    <n v="0.9"/>
    <s v="Card"/>
    <s v="ASDA"/>
    <x v="16"/>
    <x v="1"/>
    <s v="MM"/>
  </r>
  <r>
    <d v="2022-08-15T00:00:00"/>
    <s v="Cornflower"/>
    <n v="1"/>
    <n v="0.85"/>
    <n v="0.85"/>
    <s v="Card"/>
    <s v="ASDA"/>
    <x v="13"/>
    <x v="1"/>
    <s v="MM"/>
  </r>
  <r>
    <d v="2022-08-15T00:00:00"/>
    <s v="Glue"/>
    <n v="1"/>
    <n v="1.75"/>
    <n v="1.75"/>
    <s v="Card"/>
    <s v="ASDA"/>
    <x v="32"/>
    <x v="3"/>
    <s v="MM"/>
  </r>
  <r>
    <d v="2022-08-15T00:00:00"/>
    <s v="Storage Box"/>
    <n v="1"/>
    <n v="4.5"/>
    <n v="4.5"/>
    <s v="Card"/>
    <s v="Wilko"/>
    <x v="38"/>
    <x v="3"/>
    <s v="AM"/>
  </r>
  <r>
    <d v="2022-08-16T00:00:00"/>
    <s v="Mixer"/>
    <n v="1"/>
    <n v="12.5"/>
    <n v="12.5"/>
    <s v="Gift Card"/>
    <s v="Argos"/>
    <x v="39"/>
    <x v="3"/>
    <s v="MM"/>
  </r>
  <r>
    <d v="2022-08-17T00:00:00"/>
    <s v="Dish Tablets"/>
    <n v="1"/>
    <n v="3"/>
    <n v="3"/>
    <s v="Card"/>
    <s v="Wilko"/>
    <x v="33"/>
    <x v="3"/>
    <s v="AM"/>
  </r>
  <r>
    <d v="2022-08-17T00:00:00"/>
    <s v="Wooden Spoon"/>
    <n v="1"/>
    <n v="0.75"/>
    <n v="0.75"/>
    <s v="Card"/>
    <s v="Wilko"/>
    <x v="39"/>
    <x v="3"/>
    <s v="AM"/>
  </r>
  <r>
    <d v="2022-08-17T00:00:00"/>
    <s v="Apple Juice 1L"/>
    <n v="1"/>
    <n v="0.79"/>
    <n v="0.79"/>
    <s v="Card"/>
    <s v="ALDI"/>
    <x v="12"/>
    <x v="1"/>
    <s v="AM"/>
  </r>
  <r>
    <d v="2022-08-17T00:00:00"/>
    <s v="Vinegar"/>
    <n v="1"/>
    <n v="0.32"/>
    <n v="0.32"/>
    <s v="Card"/>
    <s v="ALDI"/>
    <x v="31"/>
    <x v="1"/>
    <s v="AM"/>
  </r>
  <r>
    <d v="2022-08-17T00:00:00"/>
    <s v="Baking Ingredients"/>
    <n v="1"/>
    <n v="0.59"/>
    <n v="0.59"/>
    <s v="Card"/>
    <s v="ALDI"/>
    <x v="51"/>
    <x v="1"/>
    <s v="AM"/>
  </r>
  <r>
    <d v="2022-08-17T00:00:00"/>
    <s v="Orange"/>
    <n v="1"/>
    <n v="1.69"/>
    <n v="1.69"/>
    <s v="Card"/>
    <s v="ALDI"/>
    <x v="20"/>
    <x v="1"/>
    <s v="AM"/>
  </r>
  <r>
    <d v="2022-08-17T00:00:00"/>
    <s v="Lemons"/>
    <n v="1"/>
    <n v="0.5"/>
    <n v="0.5"/>
    <s v="Card"/>
    <s v="ALDI"/>
    <x v="20"/>
    <x v="1"/>
    <s v="AM"/>
  </r>
  <r>
    <d v="2022-08-17T00:00:00"/>
    <s v="Broccoli"/>
    <n v="1"/>
    <n v="0.53"/>
    <n v="0.53"/>
    <s v="Card"/>
    <s v="ALDI"/>
    <x v="17"/>
    <x v="1"/>
    <s v="AM"/>
  </r>
  <r>
    <d v="2022-08-17T00:00:00"/>
    <s v="Whole Milk"/>
    <n v="1"/>
    <n v="2.0499999999999998"/>
    <n v="2.0499999999999998"/>
    <s v="Card"/>
    <s v="ASDA"/>
    <x v="13"/>
    <x v="1"/>
    <s v="MM"/>
  </r>
  <r>
    <d v="2022-08-17T00:00:00"/>
    <s v="Bowls (4pk)"/>
    <n v="1"/>
    <n v="2"/>
    <n v="2"/>
    <s v="Card"/>
    <s v="ASDA"/>
    <x v="39"/>
    <x v="3"/>
    <s v="MM"/>
  </r>
  <r>
    <d v="2022-08-17T00:00:00"/>
    <s v="Cake Tin"/>
    <n v="1"/>
    <n v="3.5"/>
    <n v="3.5"/>
    <s v="Card"/>
    <s v="ASDA"/>
    <x v="51"/>
    <x v="1"/>
    <s v="MM"/>
  </r>
  <r>
    <d v="2022-08-17T00:00:00"/>
    <s v="Ladle"/>
    <n v="1"/>
    <n v="2"/>
    <n v="2"/>
    <s v="Card"/>
    <s v="ASDA"/>
    <x v="39"/>
    <x v="3"/>
    <s v="MM"/>
  </r>
  <r>
    <d v="2022-08-17T00:00:00"/>
    <s v="Spatula"/>
    <n v="1"/>
    <n v="1.5"/>
    <n v="1.5"/>
    <s v="Card"/>
    <s v="ASDA"/>
    <x v="51"/>
    <x v="1"/>
    <s v="MM"/>
  </r>
  <r>
    <d v="2022-08-17T00:00:00"/>
    <s v="White pepper"/>
    <n v="1"/>
    <n v="0.79"/>
    <n v="0.79"/>
    <s v="Card"/>
    <s v="ASDA"/>
    <x v="22"/>
    <x v="1"/>
    <s v="MM"/>
  </r>
  <r>
    <d v="2022-08-17T00:00:00"/>
    <s v="Baking paper"/>
    <n v="1"/>
    <n v="1.2"/>
    <n v="1.2"/>
    <s v="Card"/>
    <s v="ASDA"/>
    <x v="51"/>
    <x v="1"/>
    <s v="MM"/>
  </r>
  <r>
    <d v="2022-08-17T00:00:00"/>
    <s v="Ginger Beer"/>
    <n v="2"/>
    <n v="0.45"/>
    <n v="0.9"/>
    <s v="Card"/>
    <s v="ASDA"/>
    <x v="12"/>
    <x v="1"/>
    <s v="MM"/>
  </r>
  <r>
    <d v="2022-08-17T00:00:00"/>
    <s v="Yogurt"/>
    <n v="1"/>
    <n v="1"/>
    <n v="1"/>
    <s v="Card"/>
    <s v="ASDA"/>
    <x v="13"/>
    <x v="1"/>
    <s v="MM"/>
  </r>
  <r>
    <d v="2022-08-17T00:00:00"/>
    <s v="Sesame oil"/>
    <n v="1"/>
    <n v="1.9"/>
    <n v="1.9"/>
    <s v="Card"/>
    <s v="ASDA"/>
    <x v="13"/>
    <x v="1"/>
    <s v="MM"/>
  </r>
  <r>
    <d v="2022-08-17T00:00:00"/>
    <s v="Whipp Cream"/>
    <n v="1"/>
    <n v="1.25"/>
    <n v="1.25"/>
    <s v="Card"/>
    <s v="ASDA"/>
    <x v="51"/>
    <x v="1"/>
    <s v="MM"/>
  </r>
  <r>
    <d v="2022-08-17T00:00:00"/>
    <s v="Carrots"/>
    <n v="1"/>
    <n v="0.02"/>
    <n v="0.02"/>
    <s v="Card"/>
    <s v="ASDA"/>
    <x v="17"/>
    <x v="1"/>
    <s v="MM"/>
  </r>
  <r>
    <d v="2022-08-17T00:00:00"/>
    <s v="Scale"/>
    <n v="1"/>
    <n v="10"/>
    <n v="10"/>
    <s v="Card"/>
    <s v="ASDA"/>
    <x v="51"/>
    <x v="1"/>
    <s v="MM"/>
  </r>
  <r>
    <d v="2022-08-17T00:00:00"/>
    <s v="Cucumber"/>
    <n v="1"/>
    <n v="0.57999999999999996"/>
    <n v="0.57999999999999996"/>
    <s v="Card"/>
    <s v="ASDA"/>
    <x v="17"/>
    <x v="1"/>
    <s v="MM"/>
  </r>
  <r>
    <d v="2022-08-17T00:00:00"/>
    <s v="Sink Strainer"/>
    <n v="1"/>
    <n v="2.4900000000000002"/>
    <n v="2.4900000000000002"/>
    <s v="Card"/>
    <s v="Ebay"/>
    <x v="38"/>
    <x v="3"/>
    <s v="MM"/>
  </r>
  <r>
    <d v="2022-08-18T00:00:00"/>
    <s v="Carling (4x568ml)"/>
    <n v="1"/>
    <n v="2.99"/>
    <n v="2.99"/>
    <s v="Card"/>
    <s v="ALDI"/>
    <x v="12"/>
    <x v="1"/>
    <s v="AM"/>
  </r>
  <r>
    <d v="2022-08-18T00:00:00"/>
    <s v="Lemonade 2L"/>
    <n v="1"/>
    <n v="0.39"/>
    <n v="0.39"/>
    <s v="Card"/>
    <s v="ALDI"/>
    <x v="12"/>
    <x v="1"/>
    <s v="AM"/>
  </r>
  <r>
    <d v="2022-08-18T00:00:00"/>
    <s v="Lettuce little gem"/>
    <n v="1"/>
    <n v="0.69"/>
    <n v="0.69"/>
    <s v="Card"/>
    <s v="ALDI"/>
    <x v="17"/>
    <x v="1"/>
    <s v="AM"/>
  </r>
  <r>
    <d v="2022-08-18T00:00:00"/>
    <s v="Beef Tomato"/>
    <n v="1"/>
    <n v="1.1399999999999999"/>
    <n v="1.1399999999999999"/>
    <s v="Card"/>
    <s v="ALDI"/>
    <x v="17"/>
    <x v="1"/>
    <s v="AM"/>
  </r>
  <r>
    <d v="2022-08-18T00:00:00"/>
    <s v="Carrots"/>
    <n v="1"/>
    <n v="0.24"/>
    <n v="0.24"/>
    <s v="Card"/>
    <s v="ALDI"/>
    <x v="17"/>
    <x v="1"/>
    <s v="AM"/>
  </r>
  <r>
    <d v="2022-08-18T00:00:00"/>
    <s v="Peanuts"/>
    <n v="1"/>
    <n v="1.25"/>
    <n v="1.25"/>
    <s v="Card"/>
    <s v="ALDI"/>
    <x v="16"/>
    <x v="1"/>
    <s v="AM"/>
  </r>
  <r>
    <d v="2022-08-18T00:00:00"/>
    <s v="Paolo/Otis 330ml"/>
    <n v="1"/>
    <n v="1.25"/>
    <n v="1.25"/>
    <s v="Card"/>
    <s v="ALDI"/>
    <x v="12"/>
    <x v="1"/>
    <s v="AM"/>
  </r>
  <r>
    <d v="2022-08-18T00:00:00"/>
    <s v="Lager 1897 (4x40ml)"/>
    <n v="1"/>
    <n v="3.59"/>
    <n v="3.59"/>
    <s v="Card"/>
    <s v="ALDI"/>
    <x v="12"/>
    <x v="1"/>
    <s v="AM"/>
  </r>
  <r>
    <d v="2022-08-18T00:00:00"/>
    <s v="Spring Onions"/>
    <n v="1"/>
    <n v="0.49"/>
    <n v="0.49"/>
    <s v="Card"/>
    <s v="ALDI"/>
    <x v="17"/>
    <x v="1"/>
    <s v="AM"/>
  </r>
  <r>
    <d v="2022-08-19T00:00:00"/>
    <s v="TableCloth"/>
    <n v="1"/>
    <n v="3.5"/>
    <n v="3.5"/>
    <s v="Card"/>
    <s v="ASDA"/>
    <x v="33"/>
    <x v="3"/>
    <s v="AM"/>
  </r>
  <r>
    <d v="2022-08-19T00:00:00"/>
    <s v="Fozen food"/>
    <n v="1"/>
    <n v="7.27"/>
    <n v="7.27"/>
    <s v="Card"/>
    <s v="Loon Fung"/>
    <x v="11"/>
    <x v="1"/>
    <s v="AM"/>
  </r>
  <r>
    <d v="2022-08-19T00:00:00"/>
    <s v="Hot Pot"/>
    <n v="1"/>
    <n v="49"/>
    <n v="49"/>
    <s v="Bank Transfer"/>
    <s v="N/A"/>
    <x v="28"/>
    <x v="4"/>
    <s v="AM"/>
  </r>
  <r>
    <d v="2022-08-19T00:00:00"/>
    <s v="Online Course"/>
    <n v="1"/>
    <n v="31"/>
    <n v="31"/>
    <s v="Card"/>
    <s v="Coursera"/>
    <x v="24"/>
    <x v="6"/>
    <s v="AM"/>
  </r>
  <r>
    <d v="2022-08-21T00:00:00"/>
    <s v="Bus"/>
    <n v="1"/>
    <n v="3.3"/>
    <n v="3.3"/>
    <s v="Card"/>
    <s v="Tfl"/>
    <x v="6"/>
    <x v="0"/>
    <s v="AM"/>
  </r>
  <r>
    <d v="2022-08-21T00:00:00"/>
    <s v="Bus"/>
    <n v="1"/>
    <n v="3.3"/>
    <n v="3.3"/>
    <s v="Card"/>
    <s v="Tfl"/>
    <x v="6"/>
    <x v="0"/>
    <s v="MM"/>
  </r>
  <r>
    <d v="2022-08-21T00:00:00"/>
    <s v="Wardrobe"/>
    <n v="1"/>
    <n v="8"/>
    <n v="8"/>
    <s v="Cash"/>
    <s v="N/A"/>
    <x v="38"/>
    <x v="3"/>
    <s v="AM"/>
  </r>
  <r>
    <d v="2022-08-21T00:00:00"/>
    <s v="Honey rings"/>
    <n v="1"/>
    <n v="0.95"/>
    <n v="0.95"/>
    <s v="Card"/>
    <s v="LIDL"/>
    <x v="13"/>
    <x v="1"/>
    <s v="AM"/>
  </r>
  <r>
    <d v="2022-08-21T00:00:00"/>
    <s v="Brown Onions"/>
    <n v="1"/>
    <n v="0.71"/>
    <n v="0.71"/>
    <s v="Card"/>
    <s v="LIDL"/>
    <x v="17"/>
    <x v="1"/>
    <s v="AM"/>
  </r>
  <r>
    <d v="2022-08-21T00:00:00"/>
    <s v="Pineapple"/>
    <n v="1"/>
    <n v="0.85"/>
    <n v="0.85"/>
    <s v="Card"/>
    <s v="LIDL"/>
    <x v="20"/>
    <x v="1"/>
    <s v="AM"/>
  </r>
  <r>
    <d v="2022-08-21T00:00:00"/>
    <s v="Ginger Beer"/>
    <n v="1"/>
    <n v="0.4"/>
    <n v="0.4"/>
    <s v="Card"/>
    <s v="Sainsbury's"/>
    <x v="12"/>
    <x v="1"/>
    <s v="MM"/>
  </r>
  <r>
    <d v="2022-08-21T00:00:00"/>
    <s v="Teriyaki sauce"/>
    <n v="1"/>
    <n v="1.25"/>
    <n v="1.25"/>
    <s v="Card"/>
    <s v="Sainsbury's"/>
    <x v="31"/>
    <x v="1"/>
    <s v="MM"/>
  </r>
  <r>
    <d v="2022-08-21T00:00:00"/>
    <s v="White wine"/>
    <n v="1"/>
    <n v="4"/>
    <n v="4"/>
    <s v="Card"/>
    <s v="Sainsbury's"/>
    <x v="12"/>
    <x v="1"/>
    <s v="MM"/>
  </r>
  <r>
    <d v="2022-08-22T00:00:00"/>
    <s v="Kebab"/>
    <n v="1"/>
    <n v="15.5"/>
    <n v="15.5"/>
    <s v="Card"/>
    <s v="Alkis"/>
    <x v="47"/>
    <x v="4"/>
    <s v="AM"/>
  </r>
  <r>
    <d v="2022-08-22T00:00:00"/>
    <s v="Eggs Caged 15pk"/>
    <n v="1"/>
    <n v="1.35"/>
    <n v="1.35"/>
    <s v="Card"/>
    <s v="ALDI"/>
    <x v="13"/>
    <x v="1"/>
    <s v="MM"/>
  </r>
  <r>
    <d v="2022-08-22T00:00:00"/>
    <s v="Chicken wings"/>
    <n v="1"/>
    <n v="1.89"/>
    <n v="1.89"/>
    <s v="Card"/>
    <s v="ALDI"/>
    <x v="18"/>
    <x v="1"/>
    <s v="MM"/>
  </r>
  <r>
    <d v="2022-08-22T00:00:00"/>
    <s v="Broccoli"/>
    <n v="1"/>
    <n v="0.53"/>
    <n v="0.53"/>
    <s v="Card"/>
    <s v="ALDI"/>
    <x v="17"/>
    <x v="1"/>
    <s v="MM"/>
  </r>
  <r>
    <d v="2022-08-22T00:00:00"/>
    <s v="Yogurt Farmhouse"/>
    <n v="1"/>
    <n v="0.75"/>
    <n v="0.75"/>
    <s v="Card"/>
    <s v="ALDI"/>
    <x v="5"/>
    <x v="4"/>
    <s v="MM"/>
  </r>
  <r>
    <d v="2022-08-22T00:00:00"/>
    <s v="Mushrooms"/>
    <n v="1"/>
    <n v="0.89"/>
    <n v="0.89"/>
    <s v="Card"/>
    <s v="ALDI"/>
    <x v="17"/>
    <x v="1"/>
    <s v="MM"/>
  </r>
  <r>
    <d v="2022-08-22T00:00:00"/>
    <s v="Sweetcorn"/>
    <n v="1"/>
    <n v="0.69"/>
    <n v="0.69"/>
    <s v="Card"/>
    <s v="ALDI"/>
    <x v="17"/>
    <x v="1"/>
    <s v="MM"/>
  </r>
  <r>
    <d v="2022-08-22T00:00:00"/>
    <s v="Carrots"/>
    <n v="1"/>
    <n v="0.45"/>
    <n v="0.45"/>
    <s v="Card"/>
    <s v="ALDI"/>
    <x v="17"/>
    <x v="1"/>
    <s v="MM"/>
  </r>
  <r>
    <d v="2022-08-22T00:00:00"/>
    <s v="Fillet Pork"/>
    <n v="1"/>
    <n v="3.12"/>
    <n v="3.12"/>
    <s v="Card"/>
    <s v="ALDI"/>
    <x v="18"/>
    <x v="1"/>
    <s v="MM"/>
  </r>
  <r>
    <d v="2022-08-22T00:00:00"/>
    <s v="Lemons"/>
    <n v="1"/>
    <n v="0.5"/>
    <n v="0.5"/>
    <s v="Card"/>
    <s v="ALDI"/>
    <x v="20"/>
    <x v="1"/>
    <s v="MM"/>
  </r>
  <r>
    <d v="2022-08-22T00:00:00"/>
    <s v="Evap milk"/>
    <n v="1"/>
    <n v="0.6"/>
    <n v="0.6"/>
    <s v="Card"/>
    <s v="ASDA"/>
    <x v="13"/>
    <x v="1"/>
    <s v="MM"/>
  </r>
  <r>
    <d v="2022-08-22T00:00:00"/>
    <s v="Fab con"/>
    <n v="1"/>
    <n v="2.7"/>
    <n v="2.7"/>
    <s v="Card"/>
    <s v="ASDA"/>
    <x v="3"/>
    <x v="3"/>
    <s v="MM"/>
  </r>
  <r>
    <d v="2022-08-22T00:00:00"/>
    <s v="Gelatine"/>
    <n v="1"/>
    <n v="1.3"/>
    <n v="1.3"/>
    <s v="Card"/>
    <s v="ASDA"/>
    <x v="51"/>
    <x v="1"/>
    <s v="MM"/>
  </r>
  <r>
    <d v="2022-08-22T00:00:00"/>
    <s v="Corkscrew"/>
    <n v="1"/>
    <n v="2.5"/>
    <n v="2.5"/>
    <s v="Card"/>
    <s v="ASDA"/>
    <x v="32"/>
    <x v="3"/>
    <s v="MM"/>
  </r>
  <r>
    <d v="2022-08-22T00:00:00"/>
    <s v="Can Opener"/>
    <n v="1"/>
    <n v="0.5"/>
    <n v="0.5"/>
    <s v="Card"/>
    <s v="ASDA"/>
    <x v="32"/>
    <x v="3"/>
    <s v="MM"/>
  </r>
  <r>
    <d v="2022-08-23T00:00:00"/>
    <s v="Whipp Cream"/>
    <n v="1"/>
    <n v="1.25"/>
    <n v="1.25"/>
    <s v="Card"/>
    <s v="ASDA"/>
    <x v="51"/>
    <x v="1"/>
    <s v="MM"/>
  </r>
  <r>
    <d v="2022-08-23T00:00:00"/>
    <s v="Grapes"/>
    <n v="1"/>
    <n v="1.2"/>
    <n v="1.2"/>
    <s v="Card"/>
    <s v="ASDA"/>
    <x v="20"/>
    <x v="1"/>
    <s v="MM"/>
  </r>
  <r>
    <d v="2022-08-23T00:00:00"/>
    <s v="Flour"/>
    <n v="1"/>
    <n v="0.6"/>
    <n v="0.6"/>
    <s v="Card"/>
    <s v="ASDA"/>
    <x v="13"/>
    <x v="1"/>
    <s v="MM"/>
  </r>
  <r>
    <d v="2022-08-23T00:00:00"/>
    <s v="Cream cheese"/>
    <n v="1"/>
    <n v="2.25"/>
    <n v="2.25"/>
    <s v="Card"/>
    <s v="ASDA"/>
    <x v="51"/>
    <x v="1"/>
    <s v="MM"/>
  </r>
  <r>
    <d v="2022-08-23T00:00:00"/>
    <s v="5 spice"/>
    <n v="1"/>
    <n v="1.85"/>
    <n v="1.85"/>
    <s v="Card"/>
    <s v="ASDA"/>
    <x v="22"/>
    <x v="1"/>
    <s v="MM"/>
  </r>
  <r>
    <d v="2022-08-23T00:00:00"/>
    <s v="Red Pepper"/>
    <n v="1"/>
    <n v="0.45"/>
    <n v="0.45"/>
    <s v="Card"/>
    <s v="ASDA"/>
    <x v="17"/>
    <x v="1"/>
    <s v="MM"/>
  </r>
  <r>
    <d v="2022-08-24T00:00:00"/>
    <s v="Mooncake"/>
    <n v="1"/>
    <n v="29.89"/>
    <n v="29.89"/>
    <s v="Card"/>
    <s v="N/A"/>
    <x v="52"/>
    <x v="6"/>
    <s v="MM"/>
  </r>
  <r>
    <d v="2022-08-24T00:00:00"/>
    <s v="Gousto"/>
    <n v="1"/>
    <n v="12.25"/>
    <n v="12.25"/>
    <s v="Card"/>
    <s v="Gousto"/>
    <x v="4"/>
    <x v="1"/>
    <s v="MM"/>
  </r>
  <r>
    <d v="2022-08-24T00:00:00"/>
    <s v="Whole Milk"/>
    <n v="1"/>
    <n v="1.45"/>
    <n v="1.45"/>
    <s v="Card"/>
    <s v="ALDI"/>
    <x v="13"/>
    <x v="1"/>
    <s v="AM"/>
  </r>
  <r>
    <d v="2022-08-24T00:00:00"/>
    <s v="Rice"/>
    <n v="1"/>
    <n v="0.95"/>
    <n v="0.95"/>
    <s v="Card"/>
    <s v="ALDI"/>
    <x v="10"/>
    <x v="1"/>
    <s v="AM"/>
  </r>
  <r>
    <d v="2022-08-24T00:00:00"/>
    <s v="Chilli oil"/>
    <n v="1"/>
    <n v="3"/>
    <n v="3"/>
    <s v="Card"/>
    <s v="ASDA"/>
    <x v="31"/>
    <x v="1"/>
    <s v="AM"/>
  </r>
  <r>
    <d v="2022-08-24T00:00:00"/>
    <s v="Stock cubes"/>
    <n v="1"/>
    <n v="1.65"/>
    <n v="1.65"/>
    <s v="Card"/>
    <s v="ASDA"/>
    <x v="22"/>
    <x v="1"/>
    <s v="AM"/>
  </r>
  <r>
    <d v="2022-08-24T00:00:00"/>
    <s v="Chili bean sauce"/>
    <n v="1"/>
    <n v="3.09"/>
    <n v="3.09"/>
    <s v="Card"/>
    <s v="Loon Fung"/>
    <x v="31"/>
    <x v="1"/>
    <s v="AM"/>
  </r>
  <r>
    <d v="2022-08-25T00:00:00"/>
    <s v="Sim card"/>
    <n v="1"/>
    <n v="10"/>
    <n v="10"/>
    <s v="Card"/>
    <s v="Voxi"/>
    <x v="27"/>
    <x v="7"/>
    <s v="MM"/>
  </r>
  <r>
    <d v="2022-08-25T00:00:00"/>
    <s v="Sim card"/>
    <n v="1"/>
    <n v="10"/>
    <n v="10"/>
    <s v="Card"/>
    <s v="Voxi"/>
    <x v="27"/>
    <x v="7"/>
    <s v="AM"/>
  </r>
  <r>
    <d v="2022-08-26T00:00:00"/>
    <s v="Haircut"/>
    <n v="1"/>
    <n v="15.5"/>
    <n v="15.5"/>
    <s v="Card"/>
    <s v="Zaza"/>
    <x v="25"/>
    <x v="6"/>
    <s v="AM"/>
  </r>
  <r>
    <d v="2022-08-26T00:00:00"/>
    <s v="Haircut"/>
    <n v="1"/>
    <n v="18.5"/>
    <n v="18.5"/>
    <s v="Card"/>
    <s v="N/A"/>
    <x v="25"/>
    <x v="6"/>
    <s v="MM"/>
  </r>
  <r>
    <d v="2022-08-26T00:00:00"/>
    <s v="Hovis thk wht toast"/>
    <n v="1"/>
    <n v="1.2"/>
    <n v="1.2"/>
    <s v="Card"/>
    <s v="ALDI"/>
    <x v="13"/>
    <x v="1"/>
    <s v="MM"/>
  </r>
  <r>
    <d v="2022-08-26T00:00:00"/>
    <s v="Pizza Stuffed Crst"/>
    <n v="1"/>
    <n v="1.89"/>
    <n v="1.89"/>
    <s v="Card"/>
    <s v="ALDI"/>
    <x v="11"/>
    <x v="1"/>
    <s v="MM"/>
  </r>
  <r>
    <d v="2022-08-26T00:00:00"/>
    <s v="Waffles"/>
    <n v="1"/>
    <n v="1.0900000000000001"/>
    <n v="1.0900000000000001"/>
    <s v="Card"/>
    <s v="ALDI"/>
    <x v="13"/>
    <x v="1"/>
    <s v="MM"/>
  </r>
  <r>
    <d v="2022-08-26T00:00:00"/>
    <s v="Chicken Legs"/>
    <n v="1"/>
    <n v="1.99"/>
    <n v="1.99"/>
    <s v="Card"/>
    <s v="ALDI"/>
    <x v="13"/>
    <x v="1"/>
    <s v="MM"/>
  </r>
  <r>
    <d v="2022-08-26T00:00:00"/>
    <s v="Custard cream"/>
    <n v="1"/>
    <n v="0.31"/>
    <n v="0.31"/>
    <s v="Card"/>
    <s v="ALDI"/>
    <x v="51"/>
    <x v="1"/>
    <s v="MM"/>
  </r>
  <r>
    <d v="2022-08-26T00:00:00"/>
    <s v="Crisps"/>
    <n v="1"/>
    <n v="0.89"/>
    <n v="0.89"/>
    <s v="Card"/>
    <s v="ALDI"/>
    <x v="16"/>
    <x v="1"/>
    <s v="MM"/>
  </r>
  <r>
    <d v="2022-08-26T00:00:00"/>
    <s v="Noodles"/>
    <n v="1"/>
    <n v="0.85"/>
    <n v="0.85"/>
    <s v="Card"/>
    <s v="ALDI"/>
    <x v="10"/>
    <x v="1"/>
    <s v="MM"/>
  </r>
  <r>
    <d v="2022-08-26T00:00:00"/>
    <s v="Soup"/>
    <n v="1"/>
    <n v="0.49"/>
    <n v="0.49"/>
    <s v="Card"/>
    <s v="ALDI"/>
    <x v="45"/>
    <x v="1"/>
    <s v="MM"/>
  </r>
  <r>
    <d v="2022-08-26T00:00:00"/>
    <s v="Uplifted"/>
    <n v="1"/>
    <n v="2.25"/>
    <n v="2.25"/>
    <s v="Card"/>
    <s v="Wilko"/>
    <x v="3"/>
    <x v="3"/>
    <s v="MM"/>
  </r>
  <r>
    <d v="2022-08-26T00:00:00"/>
    <s v="Turner"/>
    <n v="1"/>
    <n v="0.8"/>
    <n v="0.8"/>
    <s v="Card"/>
    <s v="Wilko"/>
    <x v="51"/>
    <x v="1"/>
    <s v="MM"/>
  </r>
  <r>
    <d v="2022-08-27T00:00:00"/>
    <s v="Bus"/>
    <n v="1"/>
    <n v="1.65"/>
    <n v="1.65"/>
    <s v="Card"/>
    <s v="Tfl"/>
    <x v="6"/>
    <x v="0"/>
    <s v="AM"/>
  </r>
  <r>
    <d v="2022-08-27T00:00:00"/>
    <s v="Bus"/>
    <n v="1"/>
    <n v="1.65"/>
    <n v="1.65"/>
    <s v="Card"/>
    <s v="Tfl"/>
    <x v="6"/>
    <x v="0"/>
    <s v="MM"/>
  </r>
  <r>
    <d v="2022-08-27T00:00:00"/>
    <s v="Lunch"/>
    <n v="1"/>
    <n v="8.2200000000000006"/>
    <n v="8.2200000000000006"/>
    <s v="Card"/>
    <s v="Gusto272"/>
    <x v="15"/>
    <x v="4"/>
    <s v="MM"/>
  </r>
  <r>
    <d v="2022-08-27T00:00:00"/>
    <s v="Lunch"/>
    <n v="1"/>
    <n v="8.2200000000000006"/>
    <n v="8.2200000000000006"/>
    <s v="Card"/>
    <s v="Gusto272"/>
    <x v="15"/>
    <x v="4"/>
    <s v="AM"/>
  </r>
  <r>
    <d v="2022-08-27T00:00:00"/>
    <s v="Noodles"/>
    <n v="3"/>
    <n v="0.65"/>
    <n v="1.9500000000000002"/>
    <s v="Card"/>
    <s v="Longdan"/>
    <x v="10"/>
    <x v="1"/>
    <s v="AM"/>
  </r>
  <r>
    <d v="2022-08-27T00:00:00"/>
    <s v="Imperial Rice Vermicelli"/>
    <n v="1"/>
    <n v="2.1"/>
    <n v="2.1"/>
    <s v="Card"/>
    <s v="Longdan"/>
    <x v="10"/>
    <x v="1"/>
    <s v="AM"/>
  </r>
  <r>
    <d v="2022-08-27T00:00:00"/>
    <s v="Tube"/>
    <n v="2"/>
    <n v="2.0499999999999998"/>
    <n v="4.0999999999999996"/>
    <s v="Oyster Card"/>
    <s v="Tfl"/>
    <x v="7"/>
    <x v="0"/>
    <s v="AM"/>
  </r>
  <r>
    <d v="2022-08-27T00:00:00"/>
    <s v="Tube"/>
    <n v="2"/>
    <n v="2.0499999999999998"/>
    <n v="4.0999999999999996"/>
    <s v="Oyster Card"/>
    <s v="Tfl"/>
    <x v="7"/>
    <x v="0"/>
    <s v="MM"/>
  </r>
  <r>
    <d v="2022-08-27T00:00:00"/>
    <s v="Bubble waffle"/>
    <n v="1"/>
    <n v="7.5"/>
    <n v="7.5"/>
    <s v="Card"/>
    <s v="Camdan Market"/>
    <x v="5"/>
    <x v="4"/>
    <s v="MM"/>
  </r>
  <r>
    <d v="2022-08-27T00:00:00"/>
    <s v="Bubble Tea"/>
    <n v="1"/>
    <n v="4.7"/>
    <n v="4.7"/>
    <s v="Card"/>
    <s v="The Alley"/>
    <x v="5"/>
    <x v="4"/>
    <s v="MM"/>
  </r>
  <r>
    <d v="2022-08-28T00:00:00"/>
    <s v="Tube"/>
    <n v="2"/>
    <n v="2.0499999999999998"/>
    <n v="4.0999999999999996"/>
    <s v="Oyster Card"/>
    <s v="Tfl"/>
    <x v="7"/>
    <x v="0"/>
    <s v="AM"/>
  </r>
  <r>
    <d v="2022-08-28T00:00:00"/>
    <s v="Tube"/>
    <n v="2"/>
    <n v="2.0499999999999998"/>
    <n v="4.0999999999999996"/>
    <s v="Oyster Card"/>
    <s v="Tfl"/>
    <x v="7"/>
    <x v="0"/>
    <s v="MM"/>
  </r>
  <r>
    <d v="2022-08-28T00:00:00"/>
    <s v="Mac+pulled pork"/>
    <n v="1"/>
    <n v="9.5"/>
    <n v="9.5"/>
    <s v="Card"/>
    <s v="Borough Market"/>
    <x v="53"/>
    <x v="4"/>
    <s v="MM"/>
  </r>
  <r>
    <d v="2022-08-28T00:00:00"/>
    <s v="Drinks"/>
    <n v="1"/>
    <n v="1.5"/>
    <n v="1.5"/>
    <s v="Card"/>
    <s v="Sainsbury's"/>
    <x v="12"/>
    <x v="1"/>
    <s v="AM"/>
  </r>
  <r>
    <d v="2022-08-28T00:00:00"/>
    <s v="Board game café"/>
    <n v="1"/>
    <n v="10"/>
    <n v="10"/>
    <s v="Card"/>
    <s v="Bad moon"/>
    <x v="54"/>
    <x v="10"/>
    <s v="AM"/>
  </r>
  <r>
    <d v="2022-08-28T00:00:00"/>
    <s v="Dinner"/>
    <n v="1"/>
    <n v="21.02"/>
    <n v="21.02"/>
    <s v="Card"/>
    <s v="Leon"/>
    <x v="8"/>
    <x v="4"/>
    <s v="MM"/>
  </r>
  <r>
    <d v="2022-08-28T00:00:00"/>
    <s v="Cake Tin 6'"/>
    <n v="1"/>
    <n v="5.69"/>
    <n v="5.69"/>
    <s v="Card"/>
    <s v="Ebay"/>
    <x v="51"/>
    <x v="1"/>
    <s v="MM"/>
  </r>
  <r>
    <d v="2022-08-29T00:00:00"/>
    <s v="Olive oil"/>
    <n v="1"/>
    <n v="2.59"/>
    <n v="2.59"/>
    <s v="Card"/>
    <s v="ALDI"/>
    <x v="13"/>
    <x v="1"/>
    <s v="MM"/>
  </r>
  <r>
    <d v="2022-08-29T00:00:00"/>
    <s v="Milk Whole"/>
    <n v="1"/>
    <n v="1.45"/>
    <n v="1.45"/>
    <s v="Card"/>
    <s v="ALDI"/>
    <x v="13"/>
    <x v="1"/>
    <s v="MM"/>
  </r>
  <r>
    <d v="2022-08-29T00:00:00"/>
    <s v="Cream Single"/>
    <n v="1"/>
    <n v="0.95"/>
    <n v="0.95"/>
    <s v="Card"/>
    <s v="ALDI"/>
    <x v="51"/>
    <x v="1"/>
    <s v="MM"/>
  </r>
  <r>
    <d v="2022-08-29T00:00:00"/>
    <s v="Icing Sugar"/>
    <n v="1"/>
    <n v="0.72"/>
    <n v="0.72"/>
    <s v="Card"/>
    <s v="ALDI"/>
    <x v="51"/>
    <x v="1"/>
    <s v="MM"/>
  </r>
  <r>
    <d v="2022-08-29T00:00:00"/>
    <s v="Luxury cook choc"/>
    <n v="1"/>
    <n v="0.59"/>
    <n v="0.59"/>
    <s v="Card"/>
    <s v="ALDI"/>
    <x v="51"/>
    <x v="1"/>
    <s v="MM"/>
  </r>
  <r>
    <d v="2022-08-29T00:00:00"/>
    <s v="Digestives"/>
    <n v="1"/>
    <n v="0.45"/>
    <n v="0.45"/>
    <s v="Card"/>
    <s v="ALDI"/>
    <x v="16"/>
    <x v="1"/>
    <s v="MM"/>
  </r>
  <r>
    <d v="2022-08-29T00:00:00"/>
    <s v="Flavourings"/>
    <n v="1"/>
    <n v="0.59"/>
    <n v="0.59"/>
    <s v="Card"/>
    <s v="ALDI"/>
    <x v="51"/>
    <x v="1"/>
    <s v="MM"/>
  </r>
  <r>
    <d v="2022-08-29T00:00:00"/>
    <s v="Banana"/>
    <n v="4"/>
    <n v="0.14000000000000001"/>
    <n v="0.56000000000000005"/>
    <s v="Card"/>
    <s v="ALDI"/>
    <x v="20"/>
    <x v="1"/>
    <s v="MM"/>
  </r>
  <r>
    <d v="2022-08-29T00:00:00"/>
    <s v="Garlic"/>
    <n v="1"/>
    <n v="0.79"/>
    <n v="0.79"/>
    <s v="Card"/>
    <s v="ALDI"/>
    <x v="13"/>
    <x v="1"/>
    <s v="MM"/>
  </r>
  <r>
    <d v="2022-08-29T00:00:00"/>
    <s v="Rice"/>
    <n v="1"/>
    <n v="1.5"/>
    <n v="1.5"/>
    <s v="Card"/>
    <s v="ASDA"/>
    <x v="10"/>
    <x v="1"/>
    <s v="MM"/>
  </r>
  <r>
    <d v="2022-08-29T00:00:00"/>
    <s v="Yogurt"/>
    <n v="1"/>
    <n v="1"/>
    <n v="1"/>
    <s v="Card"/>
    <s v="ASDA"/>
    <x v="13"/>
    <x v="1"/>
    <s v="MM"/>
  </r>
  <r>
    <d v="2022-08-29T00:00:00"/>
    <s v="Cream"/>
    <n v="2"/>
    <n v="1.25"/>
    <n v="2.5"/>
    <s v="Card"/>
    <s v="ASDA"/>
    <x v="51"/>
    <x v="1"/>
    <s v="MM"/>
  </r>
  <r>
    <d v="2022-08-29T00:00:00"/>
    <s v="Clothes"/>
    <n v="1"/>
    <n v="23.98"/>
    <n v="23.98"/>
    <s v="Gift Card"/>
    <s v="H&amp;M"/>
    <x v="21"/>
    <x v="5"/>
    <s v="MM"/>
  </r>
  <r>
    <d v="2022-08-31T00:00:00"/>
    <s v="Ginger Beer"/>
    <n v="3"/>
    <n v="3.3333333333333335"/>
    <n v="10"/>
    <s v="Card"/>
    <s v="Morrisons"/>
    <x v="12"/>
    <x v="1"/>
    <s v="AM"/>
  </r>
  <r>
    <d v="2022-08-31T00:00:00"/>
    <s v="Fizzy cola bottles"/>
    <n v="1"/>
    <n v="0.65"/>
    <n v="0.65"/>
    <s v="Card"/>
    <s v="Morrisons"/>
    <x v="16"/>
    <x v="1"/>
    <s v="AM"/>
  </r>
  <r>
    <d v="2022-08-31T00:00:00"/>
    <s v="Topside Steak"/>
    <n v="1"/>
    <n v="4.22"/>
    <n v="4.22"/>
    <s v="Card"/>
    <s v="Morrisons"/>
    <x v="18"/>
    <x v="1"/>
    <s v="AM"/>
  </r>
  <r>
    <d v="2022-08-31T00:00:00"/>
    <s v="Lemons"/>
    <n v="1"/>
    <n v="0.5"/>
    <n v="0.5"/>
    <s v="Card"/>
    <s v="ASDA"/>
    <x v="20"/>
    <x v="1"/>
    <s v="MM"/>
  </r>
  <r>
    <d v="2022-08-31T00:00:00"/>
    <s v="Oyster Sauce"/>
    <n v="1"/>
    <n v="2.1"/>
    <n v="2.1"/>
    <s v="Card"/>
    <s v="ASDA"/>
    <x v="31"/>
    <x v="1"/>
    <s v="MM"/>
  </r>
  <r>
    <d v="2022-08-31T00:00:00"/>
    <s v="Courgettes"/>
    <n v="1"/>
    <n v="0.56000000000000005"/>
    <n v="0.56000000000000005"/>
    <s v="Card"/>
    <s v="ASDA"/>
    <x v="17"/>
    <x v="1"/>
    <s v="MM"/>
  </r>
  <r>
    <d v="2022-08-31T00:00:00"/>
    <s v="White Wine"/>
    <n v="1"/>
    <n v="3.79"/>
    <n v="3.79"/>
    <s v="Card"/>
    <s v="ALDI"/>
    <x v="12"/>
    <x v="1"/>
    <s v="AM"/>
  </r>
  <r>
    <d v="2022-08-31T00:00:00"/>
    <s v="Deep pan Pizza"/>
    <n v="1"/>
    <n v="0.89"/>
    <n v="0.89"/>
    <s v="Card"/>
    <s v="ALDI"/>
    <x v="11"/>
    <x v="1"/>
    <s v="AM"/>
  </r>
  <r>
    <d v="2022-08-31T00:00:00"/>
    <s v="Roast Potatoes"/>
    <n v="1"/>
    <n v="0.89"/>
    <n v="0.89"/>
    <s v="Card"/>
    <s v="ALDI"/>
    <x v="11"/>
    <x v="1"/>
    <s v="AM"/>
  </r>
  <r>
    <d v="2022-08-31T00:00:00"/>
    <s v="Orange"/>
    <n v="1"/>
    <n v="1.69"/>
    <n v="1.69"/>
    <s v="Card"/>
    <s v="ALDI"/>
    <x v="20"/>
    <x v="1"/>
    <s v="AM"/>
  </r>
  <r>
    <d v="2022-08-31T00:00:00"/>
    <s v="Spring Onions"/>
    <n v="1"/>
    <n v="0.49"/>
    <n v="0.49"/>
    <s v="Card"/>
    <s v="ALDI"/>
    <x v="17"/>
    <x v="1"/>
    <s v="AM"/>
  </r>
  <r>
    <d v="2022-09-01T00:00:00"/>
    <s v="Hoops"/>
    <n v="1"/>
    <n v="0.99"/>
    <n v="0.99"/>
    <s v="Card"/>
    <s v="ALDI"/>
    <x v="13"/>
    <x v="1"/>
    <s v="AM"/>
  </r>
  <r>
    <d v="2022-09-01T00:00:00"/>
    <s v="Beef Mince"/>
    <n v="1"/>
    <n v="1.7400000000000002"/>
    <n v="1.7400000000000002"/>
    <s v="Card"/>
    <s v="ALDI"/>
    <x v="18"/>
    <x v="1"/>
    <s v="AM"/>
  </r>
  <r>
    <d v="2022-09-01T00:00:00"/>
    <s v="Onions"/>
    <n v="1"/>
    <n v="0.65"/>
    <n v="0.65"/>
    <s v="Card"/>
    <s v="ALDI"/>
    <x v="17"/>
    <x v="1"/>
    <s v="AM"/>
  </r>
  <r>
    <d v="2022-09-01T00:00:00"/>
    <s v="Aubergine"/>
    <n v="1"/>
    <n v="0.69"/>
    <n v="0.69"/>
    <s v="Card"/>
    <s v="ALDI"/>
    <x v="17"/>
    <x v="1"/>
    <s v="AM"/>
  </r>
  <r>
    <d v="2022-09-01T00:00:00"/>
    <s v="Cucumber"/>
    <n v="1"/>
    <n v="1"/>
    <n v="1"/>
    <s v="Card"/>
    <s v="ASDA"/>
    <x v="17"/>
    <x v="1"/>
    <s v="AM"/>
  </r>
  <r>
    <d v="2022-09-01T00:00:00"/>
    <s v="Noodles"/>
    <n v="1"/>
    <n v="1.25"/>
    <n v="1.25"/>
    <s v="Card"/>
    <s v="ASDA"/>
    <x v="10"/>
    <x v="1"/>
    <s v="AM"/>
  </r>
  <r>
    <d v="2022-09-01T00:00:00"/>
    <s v="Slipper"/>
    <n v="1"/>
    <n v="4.2300000000000004"/>
    <n v="4.2300000000000004"/>
    <s v="Card"/>
    <s v="Shein"/>
    <x v="38"/>
    <x v="3"/>
    <s v="MM"/>
  </r>
  <r>
    <d v="2022-09-01T00:00:00"/>
    <s v="Toothbrush holder"/>
    <n v="1"/>
    <n v="2.13"/>
    <n v="2.13"/>
    <s v="Card"/>
    <s v="Shein"/>
    <x v="38"/>
    <x v="3"/>
    <s v="MM"/>
  </r>
  <r>
    <d v="2022-09-01T00:00:00"/>
    <s v="Towel bar"/>
    <n v="1"/>
    <n v="2.56"/>
    <n v="2.56"/>
    <s v="Card"/>
    <s v="Shein"/>
    <x v="38"/>
    <x v="3"/>
    <s v="MM"/>
  </r>
  <r>
    <d v="2022-09-01T00:00:00"/>
    <s v="Hairclap"/>
    <n v="1"/>
    <n v="1.07"/>
    <n v="1.07"/>
    <s v="Card"/>
    <s v="Shein"/>
    <x v="38"/>
    <x v="3"/>
    <s v="MM"/>
  </r>
  <r>
    <d v="2022-09-01T00:00:00"/>
    <s v="Gousto"/>
    <n v="1"/>
    <n v="12.25"/>
    <n v="12.25"/>
    <s v="Card"/>
    <s v="Gousto"/>
    <x v="4"/>
    <x v="1"/>
    <s v="MM"/>
  </r>
  <r>
    <d v="2022-09-02T00:00:00"/>
    <s v="Vegetable Oil"/>
    <n v="1"/>
    <n v="1.75"/>
    <n v="1.75"/>
    <s v="Card"/>
    <s v="ALDI"/>
    <x v="13"/>
    <x v="1"/>
    <s v="AM"/>
  </r>
  <r>
    <d v="2022-09-02T00:00:00"/>
    <s v="Broccoli"/>
    <n v="1"/>
    <n v="0.56999999999999995"/>
    <n v="0.56999999999999995"/>
    <s v="Card"/>
    <s v="ALDI"/>
    <x v="17"/>
    <x v="1"/>
    <s v="AM"/>
  </r>
  <r>
    <d v="2022-09-02T00:00:00"/>
    <s v="Cola 6x330ml"/>
    <n v="1"/>
    <n v="1.39"/>
    <n v="1.39"/>
    <s v="Card"/>
    <s v="ALDI"/>
    <x v="12"/>
    <x v="1"/>
    <s v="AM"/>
  </r>
  <r>
    <d v="2022-09-02T00:00:00"/>
    <s v="Pasta Spaghetti"/>
    <n v="1"/>
    <n v="0.23"/>
    <n v="0.23"/>
    <s v="Card"/>
    <s v="ALDI"/>
    <x v="10"/>
    <x v="1"/>
    <s v="AM"/>
  </r>
  <r>
    <d v="2022-09-02T00:00:00"/>
    <s v="Door hook"/>
    <n v="1"/>
    <n v="4"/>
    <n v="4"/>
    <s v="Card"/>
    <s v="Wilko"/>
    <x v="38"/>
    <x v="3"/>
    <s v="MM"/>
  </r>
  <r>
    <d v="2022-09-02T00:00:00"/>
    <s v="Quilted tissue toilet roll"/>
    <n v="2"/>
    <n v="3.25"/>
    <n v="6.5"/>
    <s v="Card"/>
    <s v="Wilko"/>
    <x v="3"/>
    <x v="3"/>
    <s v="MM"/>
  </r>
  <r>
    <d v="2022-09-02T00:00:00"/>
    <s v="Household Towel"/>
    <n v="2"/>
    <n v="2.5"/>
    <n v="5"/>
    <s v="Card"/>
    <s v="Wilko"/>
    <x v="39"/>
    <x v="3"/>
    <s v="MM"/>
  </r>
  <r>
    <d v="2022-09-02T00:00:00"/>
    <s v="Winchster"/>
    <n v="1"/>
    <n v="7"/>
    <n v="7"/>
    <s v="Card"/>
    <s v="Wilko"/>
    <x v="40"/>
    <x v="3"/>
    <s v="MM"/>
  </r>
  <r>
    <d v="2022-09-02T00:00:00"/>
    <s v="Batch"/>
    <n v="1"/>
    <n v="0.75"/>
    <n v="0.75"/>
    <s v="Card"/>
    <s v="B&amp;M"/>
    <x v="10"/>
    <x v="1"/>
    <s v="MM"/>
  </r>
  <r>
    <d v="2022-09-02T00:00:00"/>
    <s v="Wotsits"/>
    <n v="1"/>
    <n v="1.25"/>
    <n v="1.25"/>
    <s v="Card"/>
    <s v="B&amp;M"/>
    <x v="16"/>
    <x v="1"/>
    <s v="MM"/>
  </r>
  <r>
    <d v="2022-09-02T00:00:00"/>
    <s v="Deco Glam Side"/>
    <n v="1"/>
    <n v="7"/>
    <n v="7"/>
    <s v="Card"/>
    <s v="B&amp;M"/>
    <x v="40"/>
    <x v="3"/>
    <s v="MM"/>
  </r>
  <r>
    <d v="2022-09-03T00:00:00"/>
    <s v="Tube"/>
    <n v="1"/>
    <n v="1.2"/>
    <n v="1.2"/>
    <s v="Oyster Card"/>
    <s v="Tfl"/>
    <x v="7"/>
    <x v="0"/>
    <s v="AM"/>
  </r>
  <r>
    <d v="2022-09-03T00:00:00"/>
    <s v="Tube"/>
    <n v="1"/>
    <n v="1.2"/>
    <n v="1.2"/>
    <s v="Oyster Card"/>
    <s v="Tfl"/>
    <x v="7"/>
    <x v="0"/>
    <s v="MM"/>
  </r>
  <r>
    <d v="2022-09-03T00:00:00"/>
    <s v="Tube"/>
    <n v="1"/>
    <n v="1.1499999999999999"/>
    <n v="1.1499999999999999"/>
    <s v="Oyster Card"/>
    <s v="Tfl"/>
    <x v="7"/>
    <x v="0"/>
    <s v="AM"/>
  </r>
  <r>
    <d v="2022-09-03T00:00:00"/>
    <s v="Tube"/>
    <n v="1"/>
    <n v="1.1499999999999999"/>
    <n v="1.1499999999999999"/>
    <s v="Oyster Card"/>
    <s v="Tfl"/>
    <x v="7"/>
    <x v="0"/>
    <s v="MM"/>
  </r>
  <r>
    <d v="2022-09-03T00:00:00"/>
    <s v="Moive Ticket"/>
    <n v="2"/>
    <n v="3.99"/>
    <n v="7.98"/>
    <s v="Card"/>
    <s v="VUE"/>
    <x v="55"/>
    <x v="10"/>
    <s v="MM"/>
  </r>
  <r>
    <d v="2022-09-03T00:00:00"/>
    <s v="Popcorn"/>
    <n v="1"/>
    <n v="5.69"/>
    <n v="5.69"/>
    <s v="Card"/>
    <s v="VUE"/>
    <x v="16"/>
    <x v="1"/>
    <s v="AM"/>
  </r>
  <r>
    <d v="2022-09-03T00:00:00"/>
    <s v="Whiskey"/>
    <n v="1"/>
    <n v="13"/>
    <n v="13"/>
    <s v="Card"/>
    <s v="Waitrose"/>
    <x v="12"/>
    <x v="1"/>
    <s v="AM"/>
  </r>
  <r>
    <d v="2022-09-03T00:00:00"/>
    <s v="Vietnamese cuisine"/>
    <n v="1"/>
    <n v="22"/>
    <n v="22"/>
    <s v="Card"/>
    <s v="Phota"/>
    <x v="56"/>
    <x v="4"/>
    <s v="AM"/>
  </r>
  <r>
    <d v="2022-09-04T00:00:00"/>
    <s v="Fast Food"/>
    <n v="1"/>
    <n v="8.08"/>
    <n v="8.08"/>
    <s v="Card"/>
    <s v="Taco Bell"/>
    <x v="8"/>
    <x v="4"/>
    <s v="AM"/>
  </r>
  <r>
    <d v="2022-09-04T00:00:00"/>
    <s v="Tube"/>
    <n v="2"/>
    <n v="2.0499999999999998"/>
    <n v="4.0999999999999996"/>
    <s v="Oyster Card"/>
    <s v="Tfl"/>
    <x v="7"/>
    <x v="0"/>
    <s v="AM"/>
  </r>
  <r>
    <d v="2022-09-04T00:00:00"/>
    <s v="Tube"/>
    <n v="2"/>
    <n v="2.0499999999999998"/>
    <n v="4.0999999999999996"/>
    <s v="Oyster Card"/>
    <s v="Tfl"/>
    <x v="7"/>
    <x v="0"/>
    <s v="MM"/>
  </r>
  <r>
    <d v="2022-09-04T00:00:00"/>
    <s v="Gift card"/>
    <n v="1"/>
    <n v="3.5"/>
    <n v="3.5"/>
    <s v="Card"/>
    <s v="Paper Chase"/>
    <x v="57"/>
    <x v="6"/>
    <s v="MM"/>
  </r>
  <r>
    <d v="2022-09-04T00:00:00"/>
    <s v="Board game café"/>
    <n v="1"/>
    <n v="5"/>
    <n v="5"/>
    <s v="Card"/>
    <s v="Bad moon"/>
    <x v="54"/>
    <x v="10"/>
    <s v="AM"/>
  </r>
  <r>
    <d v="2022-09-04T00:00:00"/>
    <s v="Board game café"/>
    <n v="1"/>
    <n v="5"/>
    <n v="5"/>
    <s v="Card"/>
    <s v="Bad moon"/>
    <x v="54"/>
    <x v="10"/>
    <s v="MM"/>
  </r>
  <r>
    <d v="2022-09-04T00:00:00"/>
    <s v="Ramen"/>
    <n v="1"/>
    <n v="12.32"/>
    <n v="12.32"/>
    <s v="Card"/>
    <s v="Hakata Ramen Bar"/>
    <x v="58"/>
    <x v="4"/>
    <s v="AM"/>
  </r>
  <r>
    <d v="2022-09-04T00:00:00"/>
    <s v="Ramen"/>
    <n v="1"/>
    <n v="12.32"/>
    <n v="12.32"/>
    <s v="Card"/>
    <s v="Hakata Ramen Bar"/>
    <x v="58"/>
    <x v="4"/>
    <s v="MM"/>
  </r>
  <r>
    <d v="2022-09-05T00:00:00"/>
    <s v="Electric Bill"/>
    <n v="1"/>
    <n v="76.75"/>
    <n v="76.75"/>
    <s v="Card"/>
    <s v="Bulb Energy"/>
    <x v="59"/>
    <x v="7"/>
    <s v="MM"/>
  </r>
  <r>
    <d v="2022-09-05T00:00:00"/>
    <s v="Internet"/>
    <n v="1"/>
    <n v="35"/>
    <n v="35"/>
    <s v="Card"/>
    <s v="Hyperotic"/>
    <x v="41"/>
    <x v="7"/>
    <s v="MM"/>
  </r>
  <r>
    <d v="2022-09-06T00:00:00"/>
    <s v="Tube"/>
    <n v="2"/>
    <n v="2.0499999999999998"/>
    <n v="4.0999999999999996"/>
    <s v="Oyster Card"/>
    <s v="Tfl"/>
    <x v="7"/>
    <x v="0"/>
    <s v="MM"/>
  </r>
  <r>
    <d v="2022-09-06T00:00:00"/>
    <s v="Tube"/>
    <n v="2"/>
    <n v="2.0499999999999998"/>
    <n v="4.0999999999999996"/>
    <s v="Oyster Card"/>
    <s v="Tfl"/>
    <x v="7"/>
    <x v="0"/>
    <s v="AM"/>
  </r>
  <r>
    <d v="2022-09-06T00:00:00"/>
    <s v="Bubble Tea"/>
    <n v="1"/>
    <n v="4.55"/>
    <n v="4.55"/>
    <s v="Card"/>
    <s v="Cuppacha"/>
    <x v="5"/>
    <x v="4"/>
    <s v="MM"/>
  </r>
  <r>
    <d v="2022-09-06T00:00:00"/>
    <s v="Femfrsh Sooth Wash"/>
    <n v="1"/>
    <n v="2.75"/>
    <n v="2.75"/>
    <s v="Gift Card"/>
    <s v="Boots"/>
    <x v="3"/>
    <x v="3"/>
    <s v="MM"/>
  </r>
  <r>
    <d v="2022-09-06T00:00:00"/>
    <s v="Dental Floss"/>
    <n v="1"/>
    <n v="1.5"/>
    <n v="1.5"/>
    <s v="Gift Card"/>
    <s v="Boots"/>
    <x v="3"/>
    <x v="3"/>
    <s v="MM"/>
  </r>
  <r>
    <d v="2022-09-06T00:00:00"/>
    <s v="SamYang Hot Chicken Ramyun"/>
    <n v="1"/>
    <n v="4.49"/>
    <n v="4.49"/>
    <s v="Card"/>
    <s v="Oseyo"/>
    <x v="29"/>
    <x v="1"/>
    <s v="AM"/>
  </r>
  <r>
    <d v="2022-09-06T00:00:00"/>
    <s v="Black Tapioca"/>
    <n v="1"/>
    <n v="2.29"/>
    <n v="2.29"/>
    <s v="Card"/>
    <s v="Oseyo"/>
    <x v="5"/>
    <x v="4"/>
    <s v="AM"/>
  </r>
  <r>
    <d v="2022-09-06T00:00:00"/>
    <s v="Japanese cuisine"/>
    <n v="1"/>
    <n v="24.84"/>
    <n v="24.84"/>
    <s v="Card"/>
    <s v="Shackfuyu"/>
    <x v="58"/>
    <x v="4"/>
    <s v="AM"/>
  </r>
  <r>
    <d v="2022-09-06T00:00:00"/>
    <s v="Japanese cuisine"/>
    <n v="1"/>
    <n v="24.84"/>
    <n v="24.84"/>
    <s v="Card"/>
    <s v="Shackfuyu"/>
    <x v="58"/>
    <x v="4"/>
    <s v="MM"/>
  </r>
  <r>
    <d v="2022-09-07T00:00:00"/>
    <s v="Tube"/>
    <n v="2"/>
    <n v="2.0499999999999998"/>
    <n v="4.0999999999999996"/>
    <s v="Oyster Card"/>
    <s v="Tfl"/>
    <x v="7"/>
    <x v="0"/>
    <s v="AM"/>
  </r>
  <r>
    <d v="2022-09-07T00:00:00"/>
    <s v="Tube"/>
    <n v="2"/>
    <n v="2.0499999999999998"/>
    <n v="4.0999999999999996"/>
    <s v="Oyster Card"/>
    <s v="Tfl"/>
    <x v="7"/>
    <x v="0"/>
    <s v="MM"/>
  </r>
  <r>
    <d v="2022-09-07T00:00:00"/>
    <s v="Bus"/>
    <n v="2"/>
    <n v="1.65"/>
    <n v="3.3"/>
    <s v="Card"/>
    <s v="Tfl"/>
    <x v="6"/>
    <x v="0"/>
    <s v="AM"/>
  </r>
  <r>
    <d v="2022-09-07T00:00:00"/>
    <s v="Bus"/>
    <n v="1"/>
    <n v="1.65"/>
    <n v="1.65"/>
    <s v="Card"/>
    <s v="Tfl"/>
    <x v="6"/>
    <x v="0"/>
    <s v="MM"/>
  </r>
  <r>
    <d v="2022-09-07T00:00:00"/>
    <s v="Japanese cuisine"/>
    <n v="1"/>
    <n v="15.2"/>
    <n v="15.2"/>
    <s v="Card"/>
    <s v="Eat Tokyo"/>
    <x v="58"/>
    <x v="4"/>
    <s v="AM"/>
  </r>
  <r>
    <d v="2022-09-07T00:00:00"/>
    <s v="Japanese cuisine"/>
    <n v="1"/>
    <n v="15.2"/>
    <n v="15.2"/>
    <s v="Card"/>
    <s v="Eat Tokyo"/>
    <x v="58"/>
    <x v="4"/>
    <s v="MM"/>
  </r>
  <r>
    <d v="2022-09-07T00:00:00"/>
    <s v="Bubble Tea"/>
    <n v="1"/>
    <n v="5.75"/>
    <n v="5.75"/>
    <s v="Card"/>
    <s v="Machi Machi"/>
    <x v="5"/>
    <x v="4"/>
    <s v="MM"/>
  </r>
  <r>
    <d v="2022-09-08T00:00:00"/>
    <s v="Eggs Caged 15pk"/>
    <n v="1"/>
    <n v="1.35"/>
    <n v="1.35"/>
    <s v="Card"/>
    <s v="ALDI"/>
    <x v="13"/>
    <x v="1"/>
    <s v="AM"/>
  </r>
  <r>
    <d v="2022-09-08T00:00:00"/>
    <s v="Milk Whole"/>
    <n v="1"/>
    <n v="1.45"/>
    <n v="1.45"/>
    <s v="Card"/>
    <s v="ALDI"/>
    <x v="13"/>
    <x v="1"/>
    <s v="AM"/>
  </r>
  <r>
    <d v="2022-09-08T00:00:00"/>
    <s v="Lemons"/>
    <n v="1"/>
    <n v="0.5"/>
    <n v="0.5"/>
    <s v="Card"/>
    <s v="ALDI"/>
    <x v="20"/>
    <x v="1"/>
    <s v="AM"/>
  </r>
  <r>
    <d v="2022-09-09T00:00:00"/>
    <s v="Tube"/>
    <n v="2"/>
    <n v="2.0499999999999998"/>
    <n v="4.0999999999999996"/>
    <s v="Oyster Card"/>
    <s v="Tfl"/>
    <x v="7"/>
    <x v="0"/>
    <s v="AM"/>
  </r>
  <r>
    <d v="2022-09-09T00:00:00"/>
    <s v="Tube"/>
    <n v="2"/>
    <n v="2.0499999999999998"/>
    <n v="4.0999999999999996"/>
    <s v="Oyster Card"/>
    <s v="Tfl"/>
    <x v="7"/>
    <x v="0"/>
    <s v="MM"/>
  </r>
  <r>
    <d v="2022-09-09T00:00:00"/>
    <s v="Tube"/>
    <n v="1"/>
    <n v="1.1499999999999999"/>
    <n v="1.1499999999999999"/>
    <s v="Oyster Card"/>
    <s v="Tfl"/>
    <x v="7"/>
    <x v="0"/>
    <s v="AM"/>
  </r>
  <r>
    <d v="2022-09-09T00:00:00"/>
    <s v="Tube"/>
    <n v="1"/>
    <n v="1.1499999999999999"/>
    <n v="1.1499999999999999"/>
    <s v="Oyster Card"/>
    <s v="Tfl"/>
    <x v="7"/>
    <x v="0"/>
    <s v="MM"/>
  </r>
  <r>
    <d v="2022-09-09T00:00:00"/>
    <s v="Cruise"/>
    <n v="1"/>
    <n v="15.34"/>
    <n v="15.34"/>
    <s v="Card"/>
    <s v="Circular Cruise"/>
    <x v="50"/>
    <x v="10"/>
    <s v="MM"/>
  </r>
  <r>
    <d v="2022-09-09T00:00:00"/>
    <s v="Donut"/>
    <n v="1"/>
    <n v="2.4500000000000002"/>
    <n v="2.4500000000000002"/>
    <s v="Card"/>
    <s v="Krispy Kreme"/>
    <x v="5"/>
    <x v="4"/>
    <s v="MM"/>
  </r>
  <r>
    <d v="2022-09-09T00:00:00"/>
    <s v="Beer"/>
    <n v="1"/>
    <n v="6.8"/>
    <n v="6.8"/>
    <s v="Card"/>
    <s v="The Miller"/>
    <x v="60"/>
    <x v="4"/>
    <s v="AM"/>
  </r>
  <r>
    <d v="2022-09-09T00:00:00"/>
    <s v="White + fries"/>
    <n v="1"/>
    <n v="11"/>
    <n v="11"/>
    <s v="Card"/>
    <s v="The Miller"/>
    <x v="60"/>
    <x v="4"/>
    <s v="MM"/>
  </r>
  <r>
    <d v="2022-09-09T00:00:00"/>
    <s v="Dinner"/>
    <n v="1"/>
    <n v="39.950000000000003"/>
    <n v="39.950000000000003"/>
    <s v="Card"/>
    <s v="Makiya"/>
    <x v="58"/>
    <x v="4"/>
    <s v="MM"/>
  </r>
  <r>
    <d v="2022-09-10T00:00:00"/>
    <s v="Lunch"/>
    <n v="1"/>
    <n v="7.8800000000000008"/>
    <n v="7.8800000000000008"/>
    <s v="Card"/>
    <s v="McDonalds"/>
    <x v="8"/>
    <x v="4"/>
    <s v="MM"/>
  </r>
  <r>
    <d v="2022-09-10T00:00:00"/>
    <s v="Bus"/>
    <n v="2"/>
    <n v="1.65"/>
    <n v="3.3"/>
    <s v="Card"/>
    <s v="Tfl"/>
    <x v="6"/>
    <x v="0"/>
    <s v="MM"/>
  </r>
  <r>
    <d v="2022-09-10T00:00:00"/>
    <s v="Bus"/>
    <n v="2"/>
    <n v="1.65"/>
    <n v="3.3"/>
    <s v="Card"/>
    <s v="Tfl"/>
    <x v="6"/>
    <x v="0"/>
    <s v="AM"/>
  </r>
  <r>
    <d v="2022-09-10T00:00:00"/>
    <s v="Green Grapes"/>
    <n v="1"/>
    <n v="1.36"/>
    <n v="1.36"/>
    <s v="Card"/>
    <s v="Morrisons"/>
    <x v="61"/>
    <x v="10"/>
    <s v="AM"/>
  </r>
  <r>
    <d v="2022-09-10T00:00:00"/>
    <s v="White Grapefruit"/>
    <n v="2"/>
    <n v="0.49"/>
    <n v="0.98"/>
    <s v="Card"/>
    <s v="Morrisons"/>
    <x v="61"/>
    <x v="10"/>
    <s v="AM"/>
  </r>
  <r>
    <d v="2022-09-10T00:00:00"/>
    <s v="White wine"/>
    <n v="1"/>
    <n v="6"/>
    <n v="6"/>
    <s v="Card"/>
    <s v="Morrisons"/>
    <x v="61"/>
    <x v="10"/>
    <s v="AM"/>
  </r>
  <r>
    <d v="2022-09-11T00:00:00"/>
    <s v="Bus"/>
    <n v="2"/>
    <n v="1.65"/>
    <n v="3.3"/>
    <s v="Card"/>
    <s v="Tfl"/>
    <x v="6"/>
    <x v="0"/>
    <s v="AM"/>
  </r>
  <r>
    <d v="2022-09-11T00:00:00"/>
    <s v="Bus"/>
    <n v="2"/>
    <n v="1.65"/>
    <n v="3.3"/>
    <s v="Card"/>
    <s v="Tfl"/>
    <x v="6"/>
    <x v="0"/>
    <s v="MM"/>
  </r>
  <r>
    <d v="2022-09-11T00:00:00"/>
    <s v="Strawberry"/>
    <n v="1"/>
    <n v="1"/>
    <n v="1"/>
    <s v="Card"/>
    <s v="Market"/>
    <x v="20"/>
    <x v="1"/>
    <s v="MM"/>
  </r>
  <r>
    <d v="2022-09-11T00:00:00"/>
    <s v="Blueberry"/>
    <n v="1"/>
    <n v="1"/>
    <n v="1"/>
    <s v="Card"/>
    <s v="Market"/>
    <x v="20"/>
    <x v="1"/>
    <s v="MM"/>
  </r>
  <r>
    <d v="2022-09-11T00:00:00"/>
    <s v="Electric Blanket"/>
    <n v="1"/>
    <n v="15"/>
    <n v="15"/>
    <s v="Card"/>
    <s v="Amazon"/>
    <x v="38"/>
    <x v="3"/>
    <s v="MM"/>
  </r>
  <r>
    <d v="2022-09-11T00:00:00"/>
    <s v="Cheque for Driving license"/>
    <n v="1"/>
    <n v="43"/>
    <n v="43"/>
    <s v="Bank Transfer"/>
    <s v="DVLA"/>
    <x v="62"/>
    <x v="6"/>
    <s v="AM"/>
  </r>
  <r>
    <d v="2022-09-12T00:00:00"/>
    <s v="Bus"/>
    <n v="2"/>
    <n v="1.65"/>
    <n v="3.3"/>
    <s v="Card"/>
    <s v="Tfl"/>
    <x v="6"/>
    <x v="0"/>
    <s v="MM"/>
  </r>
  <r>
    <d v="2022-09-12T00:00:00"/>
    <s v="Bus"/>
    <n v="2"/>
    <n v="1.65"/>
    <n v="3.3"/>
    <s v="Card"/>
    <s v="Tfl"/>
    <x v="6"/>
    <x v="0"/>
    <s v="AM"/>
  </r>
  <r>
    <d v="2022-09-12T00:00:00"/>
    <s v="2ltr food storage 3pk"/>
    <n v="1"/>
    <n v="3"/>
    <n v="3"/>
    <s v="Card"/>
    <s v="Dunelm"/>
    <x v="38"/>
    <x v="3"/>
    <s v="AM"/>
  </r>
  <r>
    <d v="2022-09-12T00:00:00"/>
    <s v="Round Silicone Ice Cube Maker"/>
    <n v="1"/>
    <n v="6"/>
    <n v="6"/>
    <s v="Card"/>
    <s v="Dunelm"/>
    <x v="38"/>
    <x v="3"/>
    <s v="AM"/>
  </r>
  <r>
    <d v="2022-09-12T00:00:00"/>
    <s v="Mushroom fish ball"/>
    <n v="1"/>
    <n v="3.95"/>
    <n v="3.95"/>
    <s v="Card"/>
    <s v="Wing Yip"/>
    <x v="11"/>
    <x v="1"/>
    <s v="MM"/>
  </r>
  <r>
    <d v="2022-09-12T00:00:00"/>
    <s v="Udon noodles"/>
    <n v="1"/>
    <n v="3.75"/>
    <n v="3.75"/>
    <s v="Card"/>
    <s v="Wing Yip"/>
    <x v="10"/>
    <x v="1"/>
    <s v="MM"/>
  </r>
  <r>
    <d v="2022-09-12T00:00:00"/>
    <s v="Chicken bun"/>
    <n v="1"/>
    <n v="2.95"/>
    <n v="2.95"/>
    <s v="Card"/>
    <s v="Wing Yip"/>
    <x v="11"/>
    <x v="1"/>
    <s v="MM"/>
  </r>
  <r>
    <d v="2022-09-12T00:00:00"/>
    <s v="JiangXi vermicelli"/>
    <n v="1"/>
    <n v="1.4"/>
    <n v="1.4"/>
    <s v="Card"/>
    <s v="Wing Yip"/>
    <x v="10"/>
    <x v="1"/>
    <s v="MM"/>
  </r>
  <r>
    <d v="2022-09-12T00:00:00"/>
    <s v="Sieuw Mai Pork"/>
    <n v="1"/>
    <n v="6.95"/>
    <n v="6.95"/>
    <s v="Card"/>
    <s v="Wing Yip"/>
    <x v="11"/>
    <x v="1"/>
    <s v="MM"/>
  </r>
  <r>
    <d v="2022-09-12T00:00:00"/>
    <s v="Fishwell swt potato noodle"/>
    <n v="1"/>
    <n v="2.38"/>
    <n v="2.38"/>
    <s v="Card"/>
    <s v="Wing Yip"/>
    <x v="10"/>
    <x v="1"/>
    <s v="MM"/>
  </r>
  <r>
    <d v="2022-09-12T00:00:00"/>
    <s v="Wonton"/>
    <n v="1"/>
    <n v="6.95"/>
    <n v="6.95"/>
    <s v="Card"/>
    <s v="Wing Yip"/>
    <x v="11"/>
    <x v="1"/>
    <s v="MM"/>
  </r>
  <r>
    <d v="2022-09-12T00:00:00"/>
    <s v="Seafood Tofu"/>
    <n v="1"/>
    <n v="5.5"/>
    <n v="5.5"/>
    <s v="Card"/>
    <s v="Wing Yip"/>
    <x v="11"/>
    <x v="1"/>
    <s v="MM"/>
  </r>
  <r>
    <d v="2022-09-12T00:00:00"/>
    <s v="Fresh Pak Choi"/>
    <n v="1"/>
    <n v="2.97"/>
    <n v="2.97"/>
    <s v="Card"/>
    <s v="Wing Yip"/>
    <x v="17"/>
    <x v="1"/>
    <s v="MM"/>
  </r>
  <r>
    <d v="2022-09-12T00:00:00"/>
    <s v="Fried tofu"/>
    <n v="1"/>
    <n v="1.8"/>
    <n v="1.8"/>
    <s v="Card"/>
    <s v="Wing Yip"/>
    <x v="11"/>
    <x v="1"/>
    <s v="MM"/>
  </r>
  <r>
    <d v="2022-09-12T00:00:00"/>
    <s v="Imperial Rice Vermicelli"/>
    <n v="1"/>
    <n v="1.69"/>
    <n v="1.69"/>
    <s v="Card"/>
    <s v="Wing Yip"/>
    <x v="10"/>
    <x v="1"/>
    <s v="MM"/>
  </r>
  <r>
    <d v="2022-09-13T00:00:00"/>
    <s v="crème fraiche"/>
    <n v="1"/>
    <n v="1.1499999999999999"/>
    <n v="1.1499999999999999"/>
    <s v="Card"/>
    <s v="ASDA"/>
    <x v="31"/>
    <x v="1"/>
    <s v="MM"/>
  </r>
  <r>
    <d v="2022-09-13T00:00:00"/>
    <s v="Whipp Cream"/>
    <n v="1"/>
    <n v="1.25"/>
    <n v="1.25"/>
    <s v="Card"/>
    <s v="ASDA"/>
    <x v="51"/>
    <x v="1"/>
    <s v="MM"/>
  </r>
  <r>
    <d v="2022-09-13T00:00:00"/>
    <s v="Mushrooms"/>
    <n v="1"/>
    <n v="0.95"/>
    <n v="0.95"/>
    <s v="Card"/>
    <s v="ASDA"/>
    <x v="17"/>
    <x v="1"/>
    <s v="MM"/>
  </r>
  <r>
    <d v="2022-09-13T00:00:00"/>
    <s v="Brown Sugar"/>
    <n v="1"/>
    <n v="0.95"/>
    <n v="0.95"/>
    <s v="Card"/>
    <s v="ASDA"/>
    <x v="51"/>
    <x v="1"/>
    <s v="MM"/>
  </r>
  <r>
    <d v="2022-09-13T00:00:00"/>
    <s v="Crisps"/>
    <n v="1"/>
    <n v="1.5"/>
    <n v="1.5"/>
    <s v="Card"/>
    <s v="ASDA"/>
    <x v="16"/>
    <x v="1"/>
    <s v="MM"/>
  </r>
  <r>
    <d v="2022-09-13T00:00:00"/>
    <s v="Herbsspices"/>
    <n v="1"/>
    <n v="0.7"/>
    <n v="0.7"/>
    <s v="Card"/>
    <s v="ASDA"/>
    <x v="22"/>
    <x v="1"/>
    <s v="MM"/>
  </r>
  <r>
    <d v="2022-09-13T00:00:00"/>
    <s v="Vegetable Stock"/>
    <n v="1"/>
    <n v="0.6"/>
    <n v="0.6"/>
    <s v="Card"/>
    <s v="ASDA"/>
    <x v="22"/>
    <x v="1"/>
    <s v="MM"/>
  </r>
  <r>
    <d v="2022-09-13T00:00:00"/>
    <s v="Boudoir"/>
    <n v="1"/>
    <n v="0.95"/>
    <n v="0.95"/>
    <s v="Card"/>
    <s v="ASDA"/>
    <x v="51"/>
    <x v="1"/>
    <s v="MM"/>
  </r>
  <r>
    <d v="2022-09-13T00:00:00"/>
    <s v="Conti Cheese"/>
    <n v="1"/>
    <n v="1.5"/>
    <n v="1.5"/>
    <s v="Card"/>
    <s v="ASDA"/>
    <x v="51"/>
    <x v="1"/>
    <s v="MM"/>
  </r>
  <r>
    <d v="2022-09-13T00:00:00"/>
    <s v="Air Ticket (to Belfast)"/>
    <n v="1"/>
    <n v="121.44"/>
    <n v="121.44"/>
    <s v="Card"/>
    <s v="Easy Jet"/>
    <x v="63"/>
    <x v="11"/>
    <s v="MM"/>
  </r>
  <r>
    <d v="2022-09-13T00:00:00"/>
    <s v="Airbnb (Belfast 3days)"/>
    <n v="1"/>
    <n v="150"/>
    <n v="150"/>
    <s v="Card"/>
    <s v="Airbnb"/>
    <x v="64"/>
    <x v="11"/>
    <s v="MM"/>
  </r>
  <r>
    <d v="2022-09-14T00:00:00"/>
    <s v="Lunch"/>
    <n v="1"/>
    <n v="17.600000000000001"/>
    <n v="17.600000000000001"/>
    <s v="Bank Transfer"/>
    <s v="N/A"/>
    <x v="8"/>
    <x v="4"/>
    <s v="AM"/>
  </r>
  <r>
    <d v="2022-09-14T00:00:00"/>
    <s v="Mahjong"/>
    <n v="1"/>
    <n v="30"/>
    <n v="30"/>
    <s v="Bank Transfer"/>
    <s v="N/A"/>
    <x v="61"/>
    <x v="10"/>
    <s v="AM"/>
  </r>
  <r>
    <d v="2022-09-14T00:00:00"/>
    <s v="Online Course"/>
    <n v="1"/>
    <n v="16.989999999999998"/>
    <n v="16.989999999999998"/>
    <s v="Card"/>
    <s v="Udemy"/>
    <x v="24"/>
    <x v="6"/>
    <s v="AM"/>
  </r>
  <r>
    <d v="2022-09-15T00:00:00"/>
    <s v="Cucumber"/>
    <n v="1"/>
    <n v="0.69"/>
    <n v="0.69"/>
    <s v="Card"/>
    <s v="Morrisons"/>
    <x v="17"/>
    <x v="1"/>
    <s v="AM"/>
  </r>
  <r>
    <d v="2022-09-15T00:00:00"/>
    <s v="Ginger"/>
    <n v="1"/>
    <n v="0.91"/>
    <n v="0.91"/>
    <s v="Card"/>
    <s v="Morrisons"/>
    <x v="17"/>
    <x v="1"/>
    <s v="AM"/>
  </r>
  <r>
    <d v="2022-09-15T00:00:00"/>
    <s v="Deep pan Pizza"/>
    <n v="1"/>
    <n v="0.89"/>
    <n v="0.89"/>
    <s v="Card"/>
    <s v="ALDI"/>
    <x v="11"/>
    <x v="1"/>
    <s v="AM"/>
  </r>
  <r>
    <d v="2022-09-15T00:00:00"/>
    <s v="Chicken Legs"/>
    <n v="1"/>
    <n v="1.99"/>
    <n v="1.99"/>
    <s v="Card"/>
    <s v="ALDI"/>
    <x v="18"/>
    <x v="1"/>
    <s v="AM"/>
  </r>
  <r>
    <d v="2022-09-15T00:00:00"/>
    <s v="Chicken Wings"/>
    <n v="1"/>
    <n v="1.99"/>
    <n v="1.99"/>
    <s v="Card"/>
    <s v="ALDI"/>
    <x v="18"/>
    <x v="1"/>
    <s v="AM"/>
  </r>
  <r>
    <d v="2022-09-15T00:00:00"/>
    <s v="Spring Onions"/>
    <n v="1"/>
    <n v="0.49"/>
    <n v="0.49"/>
    <s v="Card"/>
    <s v="ALDI"/>
    <x v="17"/>
    <x v="1"/>
    <s v="AM"/>
  </r>
  <r>
    <d v="2022-09-15T00:00:00"/>
    <s v="Beansprouts"/>
    <n v="1"/>
    <n v="0.95"/>
    <n v="0.95"/>
    <s v="Card"/>
    <s v="ALDI"/>
    <x v="17"/>
    <x v="1"/>
    <s v="AM"/>
  </r>
  <r>
    <d v="2022-09-15T00:00:00"/>
    <s v="Rice Wine"/>
    <n v="1"/>
    <n v="2"/>
    <n v="2"/>
    <s v="Card"/>
    <s v="Morrisons"/>
    <x v="31"/>
    <x v="1"/>
    <s v="AM"/>
  </r>
  <r>
    <d v="2022-09-15T00:00:00"/>
    <s v="Seasame seeds"/>
    <n v="1"/>
    <n v="1.1499999999999999"/>
    <n v="1.1499999999999999"/>
    <s v="Card"/>
    <s v="Morrisons"/>
    <x v="22"/>
    <x v="1"/>
    <s v="AM"/>
  </r>
  <r>
    <d v="2022-09-15T00:00:00"/>
    <s v="Pork Mince"/>
    <n v="1"/>
    <n v="2.19"/>
    <n v="2.19"/>
    <s v="Card"/>
    <s v="Morrisons"/>
    <x v="18"/>
    <x v="1"/>
    <s v="AM"/>
  </r>
  <r>
    <d v="2022-09-15T00:00:00"/>
    <s v="Stuffed Pork Ball"/>
    <n v="1"/>
    <n v="6.65"/>
    <n v="6.65"/>
    <s v="Card"/>
    <s v="Loon Fung"/>
    <x v="11"/>
    <x v="1"/>
    <s v="AM"/>
  </r>
  <r>
    <d v="2022-09-16T00:00:00"/>
    <s v="Kendermanns Riesling"/>
    <n v="1"/>
    <n v="8.5"/>
    <n v="8.5"/>
    <s v="Card"/>
    <s v="Morrisons"/>
    <x v="12"/>
    <x v="1"/>
    <s v="AM"/>
  </r>
  <r>
    <d v="2022-09-16T00:00:00"/>
    <s v="Tube"/>
    <n v="1"/>
    <n v="4.5999999999999996"/>
    <n v="4.5999999999999996"/>
    <s v="Oyster Card"/>
    <s v="Tfl"/>
    <x v="7"/>
    <x v="0"/>
    <s v="AM"/>
  </r>
  <r>
    <d v="2022-09-16T00:00:00"/>
    <s v="Tube"/>
    <n v="1"/>
    <n v="4.5999999999999996"/>
    <n v="4.5999999999999996"/>
    <s v="Oyster Card"/>
    <s v="Tfl"/>
    <x v="7"/>
    <x v="0"/>
    <s v="MM"/>
  </r>
  <r>
    <d v="2022-09-16T00:00:00"/>
    <s v="Dinner"/>
    <n v="1"/>
    <n v="20.95"/>
    <n v="20.95"/>
    <s v="Card"/>
    <s v="Seoul Bird"/>
    <x v="65"/>
    <x v="4"/>
    <s v="AM"/>
  </r>
  <r>
    <d v="2022-09-16T00:00:00"/>
    <s v="Tube"/>
    <n v="1"/>
    <n v="2.0499999999999998"/>
    <n v="2.0499999999999998"/>
    <s v="Oyster Card"/>
    <s v="Tfl"/>
    <x v="7"/>
    <x v="0"/>
    <s v="AM"/>
  </r>
  <r>
    <d v="2022-09-16T00:00:00"/>
    <s v="Tube"/>
    <n v="1"/>
    <n v="2.0499999999999998"/>
    <n v="2.0499999999999998"/>
    <s v="Oyster Card"/>
    <s v="Tfl"/>
    <x v="7"/>
    <x v="0"/>
    <s v="MM"/>
  </r>
  <r>
    <d v="2022-09-17T00:00:00"/>
    <s v="Train ticket (to StAlbans)"/>
    <n v="1"/>
    <n v="4.75"/>
    <n v="4.75"/>
    <s v="Card"/>
    <s v="ThamesLink"/>
    <x v="49"/>
    <x v="0"/>
    <s v="AM"/>
  </r>
  <r>
    <d v="2022-09-17T00:00:00"/>
    <s v="Train ticket(to StAlbans)"/>
    <n v="1"/>
    <n v="4.75"/>
    <n v="4.75"/>
    <s v="Card"/>
    <s v="ThamesLink"/>
    <x v="49"/>
    <x v="0"/>
    <s v="MM"/>
  </r>
  <r>
    <d v="2022-09-17T00:00:00"/>
    <s v="Lunch"/>
    <n v="1"/>
    <n v="33.82"/>
    <n v="33.82"/>
    <s v="Card"/>
    <s v="The Waffle House"/>
    <x v="15"/>
    <x v="4"/>
    <s v="AM"/>
  </r>
  <r>
    <d v="2022-09-17T00:00:00"/>
    <s v="Grapes"/>
    <n v="1"/>
    <n v="1.27"/>
    <n v="1.27"/>
    <s v="Card"/>
    <s v="Sainsbury's"/>
    <x v="20"/>
    <x v="1"/>
    <s v="MM"/>
  </r>
  <r>
    <d v="2022-09-17T00:00:00"/>
    <s v="Linguine"/>
    <n v="1"/>
    <n v="0.85"/>
    <n v="0.85"/>
    <s v="Card"/>
    <s v="Sainsbury's"/>
    <x v="10"/>
    <x v="1"/>
    <s v="MM"/>
  </r>
  <r>
    <d v="2022-09-17T00:00:00"/>
    <s v="Foxs Biscuits"/>
    <n v="1"/>
    <n v="1.25"/>
    <n v="1.25"/>
    <s v="Card"/>
    <s v="Sainsbury's"/>
    <x v="16"/>
    <x v="1"/>
    <s v="MM"/>
  </r>
  <r>
    <d v="2022-09-17T00:00:00"/>
    <s v="Nong Shim Ramyun"/>
    <n v="1"/>
    <n v="4.0999999999999996"/>
    <n v="4.0999999999999996"/>
    <s v="Card"/>
    <s v="Sainsbury's"/>
    <x v="29"/>
    <x v="1"/>
    <s v="MM"/>
  </r>
  <r>
    <d v="2022-09-17T00:00:00"/>
    <s v="Sweet chilli grills"/>
    <n v="1"/>
    <n v="0.65"/>
    <n v="0.65"/>
    <s v="Card"/>
    <s v="Sainsbury's"/>
    <x v="16"/>
    <x v="1"/>
    <s v="MM"/>
  </r>
  <r>
    <d v="2022-09-17T00:00:00"/>
    <s v="Gousto"/>
    <n v="1"/>
    <n v="8.24"/>
    <n v="8.24"/>
    <s v="Card"/>
    <s v="Gousto"/>
    <x v="4"/>
    <x v="1"/>
    <s v="MM"/>
  </r>
  <r>
    <d v="2022-09-18T00:00:00"/>
    <s v="Tube"/>
    <n v="2"/>
    <n v="2.2999999999999998"/>
    <n v="4.5999999999999996"/>
    <s v="Oyster Card"/>
    <s v="Tfl"/>
    <x v="7"/>
    <x v="0"/>
    <s v="AM"/>
  </r>
  <r>
    <d v="2022-09-18T00:00:00"/>
    <s v="Tube"/>
    <n v="2"/>
    <n v="2.2999999999999998"/>
    <n v="4.5999999999999996"/>
    <s v="Oyster Card"/>
    <s v="Tfl"/>
    <x v="7"/>
    <x v="0"/>
    <s v="MM"/>
  </r>
  <r>
    <d v="2022-09-18T00:00:00"/>
    <s v="Tennis Racket"/>
    <n v="2"/>
    <n v="10"/>
    <n v="20"/>
    <s v="Cash"/>
    <s v="GumTree"/>
    <x v="43"/>
    <x v="6"/>
    <s v="MM"/>
  </r>
  <r>
    <d v="2022-09-18T00:00:00"/>
    <s v="Tennis ball 6pc"/>
    <n v="1"/>
    <n v="5.75"/>
    <n v="5.75"/>
    <s v="Card"/>
    <s v="Sport Direct"/>
    <x v="43"/>
    <x v="6"/>
    <s v="MM"/>
  </r>
  <r>
    <d v="2022-09-18T00:00:00"/>
    <s v="ChipolataSausages"/>
    <n v="1"/>
    <n v="1.5299999999999998"/>
    <n v="1.5299999999999998"/>
    <s v="Card"/>
    <s v="LIDL"/>
    <x v="11"/>
    <x v="1"/>
    <s v="MM"/>
  </r>
  <r>
    <d v="2022-09-18T00:00:00"/>
    <s v="Riesling Mosel"/>
    <n v="1"/>
    <n v="4.99"/>
    <n v="4.99"/>
    <s v="Card"/>
    <s v="LIDL"/>
    <x v="12"/>
    <x v="1"/>
    <s v="MM"/>
  </r>
  <r>
    <d v="2022-09-18T00:00:00"/>
    <s v="Chocolate Cookies"/>
    <n v="2"/>
    <n v="0.89"/>
    <n v="1.78"/>
    <s v="Card"/>
    <s v="LIDL"/>
    <x v="16"/>
    <x v="1"/>
    <s v="MM"/>
  </r>
  <r>
    <d v="2022-09-18T00:00:00"/>
    <s v="Milk Choc Butter Bis"/>
    <n v="2"/>
    <n v="0.89"/>
    <n v="1.78"/>
    <s v="Card"/>
    <s v="LIDL"/>
    <x v="16"/>
    <x v="1"/>
    <s v="MM"/>
  </r>
  <r>
    <d v="2022-09-18T00:00:00"/>
    <s v="Caramel Biscuit Bar"/>
    <n v="1"/>
    <n v="0.79"/>
    <n v="0.79"/>
    <s v="Card"/>
    <s v="LIDL"/>
    <x v="16"/>
    <x v="1"/>
    <s v="MM"/>
  </r>
  <r>
    <d v="2022-09-18T00:00:00"/>
    <s v="Honey peanuts"/>
    <n v="1"/>
    <n v="0.85"/>
    <n v="0.85"/>
    <s v="Card"/>
    <s v="LIDL"/>
    <x v="16"/>
    <x v="1"/>
    <s v="MM"/>
  </r>
  <r>
    <d v="2022-09-18T00:00:00"/>
    <s v="Peeled Tomatoes"/>
    <n v="1"/>
    <n v="0.4"/>
    <n v="0.4"/>
    <s v="Card"/>
    <s v="LIDL"/>
    <x v="45"/>
    <x v="1"/>
    <s v="MM"/>
  </r>
  <r>
    <d v="2022-09-18T00:00:00"/>
    <s v="Dinner"/>
    <n v="1"/>
    <n v="15.5"/>
    <n v="15.5"/>
    <s v="Card"/>
    <s v="ChickenLand"/>
    <x v="8"/>
    <x v="4"/>
    <s v="MM"/>
  </r>
  <r>
    <d v="2022-09-18T00:00:00"/>
    <s v="Skincare"/>
    <n v="1"/>
    <n v="26.12"/>
    <n v="26.12"/>
    <s v="Card"/>
    <s v="LookFantastic"/>
    <x v="44"/>
    <x v="9"/>
    <s v="MM"/>
  </r>
  <r>
    <d v="2022-09-20T00:00:00"/>
    <s v="Lemons"/>
    <n v="1"/>
    <n v="0.5"/>
    <n v="0.5"/>
    <s v="Card"/>
    <s v="ALDI"/>
    <x v="20"/>
    <x v="1"/>
    <s v="MM"/>
  </r>
  <r>
    <d v="2022-09-20T00:00:00"/>
    <s v="Handwash"/>
    <n v="1"/>
    <n v="0.69"/>
    <n v="0.69"/>
    <s v="Card"/>
    <s v="ALDI"/>
    <x v="33"/>
    <x v="3"/>
    <s v="MM"/>
  </r>
  <r>
    <d v="2022-09-20T00:00:00"/>
    <s v="Sourdough"/>
    <n v="1"/>
    <n v="1.39"/>
    <n v="1.39"/>
    <s v="Card"/>
    <s v="ALDI"/>
    <x v="13"/>
    <x v="1"/>
    <s v="MM"/>
  </r>
  <r>
    <d v="2022-09-20T00:00:00"/>
    <s v="Orange"/>
    <n v="1"/>
    <n v="1.79"/>
    <n v="1.79"/>
    <s v="Card"/>
    <s v="ALDI"/>
    <x v="20"/>
    <x v="1"/>
    <s v="MM"/>
  </r>
  <r>
    <d v="2022-09-20T00:00:00"/>
    <s v="Family Handwash"/>
    <n v="1"/>
    <n v="0.55000000000000004"/>
    <n v="0.55000000000000004"/>
    <s v="Card"/>
    <s v="ALDI"/>
    <x v="33"/>
    <x v="3"/>
    <s v="MM"/>
  </r>
  <r>
    <d v="2022-09-20T00:00:00"/>
    <s v="Family Hair Care"/>
    <n v="1"/>
    <n v="0.69"/>
    <n v="0.69"/>
    <s v="Card"/>
    <s v="ALDI"/>
    <x v="3"/>
    <x v="3"/>
    <s v="MM"/>
  </r>
  <r>
    <d v="2022-09-20T00:00:00"/>
    <s v="Flavrd Still Water"/>
    <n v="1"/>
    <n v="0.45"/>
    <n v="0.45"/>
    <s v="Card"/>
    <s v="ALDI"/>
    <x v="12"/>
    <x v="1"/>
    <s v="MM"/>
  </r>
  <r>
    <d v="2022-09-22T00:00:00"/>
    <s v="Wilko Liquid DW"/>
    <n v="3"/>
    <n v="0.83333333333333337"/>
    <n v="2.5"/>
    <s v="Card"/>
    <s v="Wilko"/>
    <x v="33"/>
    <x v="3"/>
    <s v="MM"/>
  </r>
  <r>
    <d v="2022-09-22T00:00:00"/>
    <s v="Raid Ant Bait"/>
    <n v="1"/>
    <n v="3.5"/>
    <n v="3.5"/>
    <s v="Card"/>
    <s v="Wilko"/>
    <x v="33"/>
    <x v="3"/>
    <s v="MM"/>
  </r>
  <r>
    <d v="2022-09-22T00:00:00"/>
    <s v="Mens Charc Face"/>
    <n v="1"/>
    <n v="2.1"/>
    <n v="2.1"/>
    <s v="Card"/>
    <s v="Wilko"/>
    <x v="44"/>
    <x v="9"/>
    <s v="MM"/>
  </r>
  <r>
    <d v="2022-09-22T00:00:00"/>
    <s v="Cabbage sweetheart"/>
    <n v="1"/>
    <n v="0.55000000000000004"/>
    <n v="0.55000000000000004"/>
    <s v="Card"/>
    <s v="ALDI"/>
    <x v="17"/>
    <x v="1"/>
    <s v="MM"/>
  </r>
  <r>
    <d v="2022-09-22T00:00:00"/>
    <s v="Pasta Penne 500g"/>
    <n v="1"/>
    <n v="0.69"/>
    <n v="0.69"/>
    <s v="Card"/>
    <s v="ALDI"/>
    <x v="10"/>
    <x v="1"/>
    <s v="MM"/>
  </r>
  <r>
    <d v="2022-09-22T00:00:00"/>
    <s v="Lemons"/>
    <n v="1"/>
    <n v="0.5"/>
    <n v="0.5"/>
    <s v="Card"/>
    <s v="ALDI"/>
    <x v="20"/>
    <x v="1"/>
    <s v="MM"/>
  </r>
  <r>
    <d v="2022-09-22T00:00:00"/>
    <s v="Vegan Rolls"/>
    <n v="1"/>
    <n v="1.19"/>
    <n v="1.19"/>
    <s v="Card"/>
    <s v="ALDI"/>
    <x v="11"/>
    <x v="1"/>
    <s v="MM"/>
  </r>
  <r>
    <d v="2022-09-22T00:00:00"/>
    <s v="Seafood Sticks"/>
    <n v="1"/>
    <n v="0.79"/>
    <n v="0.79"/>
    <s v="Card"/>
    <s v="ALDI"/>
    <x v="11"/>
    <x v="1"/>
    <s v="MM"/>
  </r>
  <r>
    <d v="2022-09-22T00:00:00"/>
    <s v="Vegetable Lattices"/>
    <n v="1"/>
    <n v="1.59"/>
    <n v="1.59"/>
    <s v="Card"/>
    <s v="ALDI"/>
    <x v="11"/>
    <x v="1"/>
    <s v="MM"/>
  </r>
  <r>
    <d v="2022-09-22T00:00:00"/>
    <s v="Pies 4 pk 600g"/>
    <n v="1"/>
    <n v="1.89"/>
    <n v="1.89"/>
    <s v="Card"/>
    <s v="ALDI"/>
    <x v="11"/>
    <x v="1"/>
    <s v="MM"/>
  </r>
  <r>
    <d v="2022-09-22T00:00:00"/>
    <s v="Posting D1 form (Special D by 1)"/>
    <n v="1"/>
    <n v="6.85"/>
    <n v="6.85"/>
    <s v="Card"/>
    <s v="Post Office"/>
    <x v="66"/>
    <x v="6"/>
    <s v="AM"/>
  </r>
  <r>
    <d v="2022-09-23T00:00:00"/>
    <s v="Tube"/>
    <n v="2"/>
    <n v="2.0499999999999998"/>
    <n v="4.0999999999999996"/>
    <s v="Oyster Card"/>
    <s v="Tfl"/>
    <x v="7"/>
    <x v="0"/>
    <s v="AM"/>
  </r>
  <r>
    <d v="2022-09-23T00:00:00"/>
    <s v="Lunch"/>
    <n v="1"/>
    <n v="22"/>
    <n v="22"/>
    <s v="Bank Transfer"/>
    <s v="Windmill"/>
    <x v="15"/>
    <x v="4"/>
    <s v="AM"/>
  </r>
  <r>
    <d v="2022-09-23T00:00:00"/>
    <s v="Hello fresh"/>
    <n v="1"/>
    <n v="4.99"/>
    <n v="4.99"/>
    <s v="Card"/>
    <s v="Hello fresh"/>
    <x v="4"/>
    <x v="1"/>
    <s v="AM"/>
  </r>
  <r>
    <d v="2022-09-23T00:00:00"/>
    <s v="Skincare"/>
    <n v="1"/>
    <n v="19.54"/>
    <n v="19.54"/>
    <s v="Card"/>
    <s v="Glamstar"/>
    <x v="44"/>
    <x v="9"/>
    <s v="MM"/>
  </r>
  <r>
    <d v="2022-09-24T00:00:00"/>
    <s v="Train to Bristol (4ppl)"/>
    <n v="1"/>
    <n v="179.39"/>
    <n v="179.39"/>
    <s v="Card"/>
    <s v="Trainline"/>
    <x v="49"/>
    <x v="0"/>
    <s v="MM"/>
  </r>
  <r>
    <d v="2022-09-24T00:00:00"/>
    <s v="Uber"/>
    <n v="1"/>
    <n v="10.15"/>
    <n v="10.15"/>
    <s v="Card"/>
    <s v="Uber"/>
    <x v="0"/>
    <x v="0"/>
    <s v="MM"/>
  </r>
  <r>
    <d v="2022-09-24T00:00:00"/>
    <s v="Too good to go"/>
    <n v="1"/>
    <n v="3.99"/>
    <n v="3.99"/>
    <s v="Card"/>
    <s v="FCB Coffee"/>
    <x v="14"/>
    <x v="1"/>
    <s v="MM"/>
  </r>
  <r>
    <d v="2022-09-24T00:00:00"/>
    <s v="Meet fresh"/>
    <n v="1"/>
    <n v="9.8000000000000007"/>
    <n v="9.8000000000000007"/>
    <s v="Card"/>
    <s v="Meet fresh"/>
    <x v="5"/>
    <x v="4"/>
    <s v="MM"/>
  </r>
  <r>
    <d v="2022-09-24T00:00:00"/>
    <s v="Tube"/>
    <n v="2"/>
    <n v="2.0499999999999998"/>
    <n v="4.0999999999999996"/>
    <s v="Oyster Card"/>
    <s v="Tfl"/>
    <x v="7"/>
    <x v="0"/>
    <s v="MM"/>
  </r>
  <r>
    <d v="2022-09-24T00:00:00"/>
    <s v="Tube"/>
    <n v="2"/>
    <n v="2.0499999999999998"/>
    <n v="4.0999999999999996"/>
    <s v="Oyster Card"/>
    <s v="Tfl"/>
    <x v="7"/>
    <x v="0"/>
    <s v="AM"/>
  </r>
  <r>
    <d v="2022-09-24T00:00:00"/>
    <s v="Tube"/>
    <n v="1"/>
    <n v="1.65"/>
    <n v="1.65"/>
    <s v="Oyster Card"/>
    <s v="Tfl"/>
    <x v="7"/>
    <x v="0"/>
    <s v="MM"/>
  </r>
  <r>
    <d v="2022-09-24T00:00:00"/>
    <s v="Tube"/>
    <n v="1"/>
    <n v="1.65"/>
    <n v="1.65"/>
    <s v="Oyster Card"/>
    <s v="Tfl"/>
    <x v="7"/>
    <x v="0"/>
    <s v="AM"/>
  </r>
  <r>
    <d v="2022-09-25T00:00:00"/>
    <s v="Mushrooms"/>
    <n v="2"/>
    <n v="0.89"/>
    <n v="1.78"/>
    <s v="Card"/>
    <s v="ALDI"/>
    <x v="17"/>
    <x v="1"/>
    <s v="AM"/>
  </r>
  <r>
    <d v="2022-09-25T00:00:00"/>
    <s v="Bacon Lardons"/>
    <n v="1"/>
    <n v="1.79"/>
    <n v="1.79"/>
    <s v="Card"/>
    <s v="ALDI"/>
    <x v="18"/>
    <x v="1"/>
    <s v="AM"/>
  </r>
  <r>
    <d v="2022-09-25T00:00:00"/>
    <s v="Ham cheese platter"/>
    <n v="1"/>
    <n v="1.79"/>
    <n v="1.79"/>
    <s v="Card"/>
    <s v="ALDI"/>
    <x v="16"/>
    <x v="1"/>
    <s v="AM"/>
  </r>
  <r>
    <d v="2022-09-25T00:00:00"/>
    <s v="Brussel Sprouts"/>
    <n v="1"/>
    <n v="0.95"/>
    <n v="0.95"/>
    <s v="Card"/>
    <s v="ALDI"/>
    <x v="17"/>
    <x v="1"/>
    <s v="AM"/>
  </r>
  <r>
    <d v="2022-09-25T00:00:00"/>
    <s v="Rosemary crackers"/>
    <n v="1"/>
    <n v="1.29"/>
    <n v="1.29"/>
    <s v="Card"/>
    <s v="Morrisons"/>
    <x v="16"/>
    <x v="1"/>
    <s v="AM"/>
  </r>
  <r>
    <d v="2022-09-25T00:00:00"/>
    <s v="Crumpton Oaks"/>
    <n v="1"/>
    <n v="2.1"/>
    <n v="2.1"/>
    <s v="Card"/>
    <s v="Morrisons"/>
    <x v="12"/>
    <x v="1"/>
    <s v="AM"/>
  </r>
  <r>
    <d v="2022-09-25T00:00:00"/>
    <s v="Crème fraiche"/>
    <n v="1"/>
    <n v="1.2"/>
    <n v="1.2"/>
    <s v="Card"/>
    <s v="Morrisons"/>
    <x v="51"/>
    <x v="1"/>
    <s v="AM"/>
  </r>
  <r>
    <d v="2022-09-25T00:00:00"/>
    <s v="Linguine"/>
    <n v="2"/>
    <n v="0.75"/>
    <n v="1.5"/>
    <s v="Card"/>
    <s v="Morrisons"/>
    <x v="10"/>
    <x v="1"/>
    <s v="AM"/>
  </r>
  <r>
    <d v="2022-09-25T00:00:00"/>
    <s v="Sim card"/>
    <n v="1"/>
    <n v="10"/>
    <n v="10"/>
    <s v="Card"/>
    <s v="Voxi"/>
    <x v="27"/>
    <x v="7"/>
    <s v="MM"/>
  </r>
  <r>
    <d v="2022-09-25T00:00:00"/>
    <s v="Sim card"/>
    <n v="1"/>
    <n v="10"/>
    <n v="10"/>
    <s v="Card"/>
    <s v="Voxi"/>
    <x v="27"/>
    <x v="7"/>
    <s v="AM"/>
  </r>
  <r>
    <d v="2022-09-26T00:00:00"/>
    <s v="Council tax"/>
    <n v="1"/>
    <n v="147.16999999999999"/>
    <n v="147.16999999999999"/>
    <s v="Card"/>
    <s v="Council"/>
    <x v="67"/>
    <x v="7"/>
    <s v="MM"/>
  </r>
  <r>
    <d v="2022-09-26T00:00:00"/>
    <s v="Gift card"/>
    <n v="1"/>
    <n v="0.95"/>
    <n v="0.95"/>
    <s v="Card"/>
    <s v="Moonpig"/>
    <x v="57"/>
    <x v="6"/>
    <s v="MM"/>
  </r>
  <r>
    <d v="2022-09-27T00:00:00"/>
    <s v="Hello fresh"/>
    <n v="1"/>
    <n v="14.99"/>
    <n v="14.99"/>
    <s v="Card"/>
    <s v="Hello fresh"/>
    <x v="4"/>
    <x v="1"/>
    <s v="MM"/>
  </r>
  <r>
    <d v="2022-09-29T00:00:00"/>
    <s v="Tube"/>
    <n v="2"/>
    <n v="2.0499999999999998"/>
    <n v="4.0999999999999996"/>
    <s v="Oyster Card"/>
    <s v="Tfl"/>
    <x v="7"/>
    <x v="0"/>
    <s v="MM"/>
  </r>
  <r>
    <d v="2022-09-29T00:00:00"/>
    <s v="Tube"/>
    <n v="2"/>
    <n v="2.0499999999999998"/>
    <n v="4.0999999999999996"/>
    <s v="Oyster Card"/>
    <s v="Tfl"/>
    <x v="7"/>
    <x v="0"/>
    <s v="AM"/>
  </r>
  <r>
    <d v="2022-09-29T00:00:00"/>
    <s v="Tube"/>
    <n v="1"/>
    <n v="2.5"/>
    <n v="2.5"/>
    <s v="Oyster Card"/>
    <s v="Tfl"/>
    <x v="7"/>
    <x v="0"/>
    <s v="MM"/>
  </r>
  <r>
    <d v="2022-09-29T00:00:00"/>
    <s v="Tube"/>
    <n v="1"/>
    <n v="2.5"/>
    <n v="2.5"/>
    <s v="Oyster Card"/>
    <s v="Tfl"/>
    <x v="7"/>
    <x v="0"/>
    <s v="AM"/>
  </r>
  <r>
    <d v="2022-09-29T00:00:00"/>
    <s v="Mens activewear"/>
    <n v="1"/>
    <n v="14.99"/>
    <n v="14.99"/>
    <s v="Card"/>
    <s v="TK Maxx"/>
    <x v="21"/>
    <x v="5"/>
    <s v="AM"/>
  </r>
  <r>
    <d v="2022-09-29T00:00:00"/>
    <s v="Dinner"/>
    <n v="1"/>
    <n v="38.5"/>
    <n v="38.5"/>
    <s v="Card"/>
    <s v="Fish!"/>
    <x v="15"/>
    <x v="4"/>
    <s v="AM"/>
  </r>
  <r>
    <d v="2022-09-29T00:00:00"/>
    <s v="Dinner"/>
    <n v="1"/>
    <n v="38.5"/>
    <n v="38.5"/>
    <s v="Card"/>
    <s v="Fish!"/>
    <x v="15"/>
    <x v="4"/>
    <s v="MM"/>
  </r>
  <r>
    <d v="2022-09-30T00:00:00"/>
    <s v="Hair cut"/>
    <n v="1"/>
    <n v="15"/>
    <n v="15"/>
    <s v="Cash"/>
    <s v="N/A"/>
    <x v="25"/>
    <x v="6"/>
    <s v="AM"/>
  </r>
  <r>
    <d v="2022-09-30T00:00:00"/>
    <s v="Habenero Toritl"/>
    <n v="1"/>
    <n v="1.25"/>
    <n v="1.25"/>
    <s v="Gift Card"/>
    <s v="M&amp;S"/>
    <x v="16"/>
    <x v="1"/>
    <s v="MM"/>
  </r>
  <r>
    <d v="2022-09-30T00:00:00"/>
    <s v="Medm Egg Noodle"/>
    <n v="1"/>
    <n v="1.05"/>
    <n v="1.05"/>
    <s v="Gift Card"/>
    <s v="M&amp;S"/>
    <x v="10"/>
    <x v="1"/>
    <s v="MM"/>
  </r>
  <r>
    <d v="2022-09-30T00:00:00"/>
    <s v="Toothpaste"/>
    <n v="2"/>
    <n v="0.9"/>
    <n v="1.8"/>
    <s v="Card"/>
    <s v="Wilko"/>
    <x v="3"/>
    <x v="3"/>
    <s v="AM"/>
  </r>
  <r>
    <d v="2022-09-30T00:00:00"/>
    <s v="Cola ZX 2L"/>
    <n v="1"/>
    <n v="0.49"/>
    <n v="0.49"/>
    <s v="Card"/>
    <s v="ALDI"/>
    <x v="12"/>
    <x v="1"/>
    <s v="MM"/>
  </r>
  <r>
    <d v="2022-09-30T00:00:00"/>
    <s v="Croissants"/>
    <n v="1"/>
    <n v="1.69"/>
    <n v="1.69"/>
    <s v="Card"/>
    <s v="ALDI"/>
    <x v="14"/>
    <x v="1"/>
    <s v="MM"/>
  </r>
  <r>
    <d v="2022-09-30T00:00:00"/>
    <s v="Shower gel"/>
    <n v="1"/>
    <n v="1.89"/>
    <n v="1.89"/>
    <s v="Card"/>
    <s v="ALDI"/>
    <x v="3"/>
    <x v="3"/>
    <s v="MM"/>
  </r>
  <r>
    <d v="2022-09-30T00:00:00"/>
    <s v="Strawberry milk 1L"/>
    <n v="1"/>
    <n v="1.05"/>
    <n v="1.05"/>
    <s v="Card"/>
    <s v="ALDI"/>
    <x v="13"/>
    <x v="1"/>
    <s v="MM"/>
  </r>
  <r>
    <d v="2022-09-30T00:00:00"/>
    <s v="Cheese Masc"/>
    <n v="1"/>
    <n v="1.0900000000000001"/>
    <n v="1.0900000000000001"/>
    <s v="Card"/>
    <s v="ALDI"/>
    <x v="51"/>
    <x v="1"/>
    <s v="MM"/>
  </r>
  <r>
    <d v="2022-09-30T00:00:00"/>
    <s v="Cream Double 300ml"/>
    <n v="1"/>
    <n v="1.0900000000000001"/>
    <n v="1.0900000000000001"/>
    <s v="Card"/>
    <s v="ALDI"/>
    <x v="51"/>
    <x v="1"/>
    <s v="MM"/>
  </r>
  <r>
    <d v="2022-09-30T00:00:00"/>
    <s v="Lemons"/>
    <n v="2"/>
    <n v="0.5"/>
    <n v="1"/>
    <s v="Card"/>
    <s v="ALDI"/>
    <x v="20"/>
    <x v="1"/>
    <s v="MM"/>
  </r>
  <r>
    <d v="2022-09-30T00:00:00"/>
    <s v="Walkers"/>
    <n v="1"/>
    <n v="1.25"/>
    <n v="1.25"/>
    <s v="Card"/>
    <s v="ASDA"/>
    <x v="61"/>
    <x v="10"/>
    <s v="AM"/>
  </r>
  <r>
    <d v="2022-09-30T00:00:00"/>
    <s v="Chips"/>
    <n v="1"/>
    <n v="1.65"/>
    <n v="1.65"/>
    <s v="Card"/>
    <s v="ASDA"/>
    <x v="61"/>
    <x v="10"/>
    <s v="AM"/>
  </r>
  <r>
    <d v="2022-09-30T00:00:00"/>
    <s v="Boudoir"/>
    <n v="1"/>
    <n v="0.95"/>
    <n v="0.95"/>
    <s v="Card"/>
    <s v="ASDA"/>
    <x v="51"/>
    <x v="1"/>
    <s v="AM"/>
  </r>
  <r>
    <d v="2022-09-30T00:00:00"/>
    <s v="Biscuits"/>
    <n v="2"/>
    <n v="1"/>
    <n v="2"/>
    <s v="Card"/>
    <s v="ASDA"/>
    <x v="61"/>
    <x v="10"/>
    <s v="AM"/>
  </r>
  <r>
    <d v="2022-09-30T00:00:00"/>
    <s v="Mushrooms"/>
    <n v="1"/>
    <n v="0.95"/>
    <n v="0.95"/>
    <s v="Card"/>
    <s v="ASDA"/>
    <x v="17"/>
    <x v="1"/>
    <s v="AM"/>
  </r>
  <r>
    <d v="2022-09-30T00:00:00"/>
    <s v="Donuts"/>
    <n v="1"/>
    <n v="7.95"/>
    <n v="7.95"/>
    <s v="Card"/>
    <s v="ASDA"/>
    <x v="5"/>
    <x v="4"/>
    <s v="AM"/>
  </r>
  <r>
    <d v="2022-09-30T00:00:00"/>
    <s v="Jeans"/>
    <n v="1"/>
    <n v="18.82"/>
    <n v="18.82"/>
    <s v="Card"/>
    <s v="Hollister"/>
    <x v="21"/>
    <x v="5"/>
    <s v="MM"/>
  </r>
  <r>
    <d v="2022-09-30T00:00:00"/>
    <s v="Puffer Jacket"/>
    <n v="1"/>
    <n v="56.96"/>
    <n v="56.96"/>
    <s v="Card"/>
    <s v="Hollister"/>
    <x v="21"/>
    <x v="5"/>
    <s v="MM"/>
  </r>
  <r>
    <d v="2022-10-01T00:00:00"/>
    <s v="Hello fresh"/>
    <n v="1"/>
    <n v="23.48"/>
    <n v="23.48"/>
    <s v="Card"/>
    <s v="Hello fresh"/>
    <x v="4"/>
    <x v="1"/>
    <s v="AM"/>
  </r>
  <r>
    <d v="2022-10-01T00:00:00"/>
    <s v="Lunch"/>
    <n v="1"/>
    <n v="8.24"/>
    <n v="8.24"/>
    <s v="Card"/>
    <s v="Chopstix"/>
    <x v="53"/>
    <x v="4"/>
    <s v="AM"/>
  </r>
  <r>
    <d v="2022-10-01T00:00:00"/>
    <s v="Tube"/>
    <n v="3"/>
    <n v="2.0499999999999998"/>
    <n v="6.1499999999999995"/>
    <s v="Oyster Card"/>
    <s v="Tfl"/>
    <x v="7"/>
    <x v="0"/>
    <s v="AM"/>
  </r>
  <r>
    <d v="2022-10-01T00:00:00"/>
    <s v="Tube"/>
    <n v="3"/>
    <n v="2.0499999999999998"/>
    <n v="6.1499999999999995"/>
    <s v="Oyster Card"/>
    <s v="Tfl"/>
    <x v="7"/>
    <x v="0"/>
    <s v="AM"/>
  </r>
  <r>
    <d v="2022-10-01T00:00:00"/>
    <s v="Belt"/>
    <n v="1"/>
    <n v="12.99"/>
    <n v="12.99"/>
    <s v="Card"/>
    <s v="TK Maxx"/>
    <x v="68"/>
    <x v="5"/>
    <s v="AM"/>
  </r>
  <r>
    <d v="2022-10-01T00:00:00"/>
    <s v="Mens Suit Jakcet"/>
    <n v="1"/>
    <n v="69.989999999999995"/>
    <n v="69.989999999999995"/>
    <s v="Card"/>
    <s v="TK Maxx"/>
    <x v="21"/>
    <x v="5"/>
    <s v="AM"/>
  </r>
  <r>
    <d v="2022-10-01T00:00:00"/>
    <s v="Mens Casual Shirts"/>
    <n v="1"/>
    <n v="24.99"/>
    <n v="24.99"/>
    <s v="Card"/>
    <s v="TK Maxx"/>
    <x v="21"/>
    <x v="5"/>
    <s v="AM"/>
  </r>
  <r>
    <d v="2022-10-01T00:00:00"/>
    <s v="Womens Suit Jacket"/>
    <n v="1"/>
    <n v="35.19"/>
    <n v="35.19"/>
    <s v="Gift Card"/>
    <s v="H&amp;M"/>
    <x v="21"/>
    <x v="5"/>
    <s v="MM"/>
  </r>
  <r>
    <d v="2022-10-01T00:00:00"/>
    <s v="Bus"/>
    <n v="2"/>
    <n v="1.65"/>
    <n v="3.3"/>
    <s v="Card"/>
    <s v="Tfl"/>
    <x v="6"/>
    <x v="0"/>
    <s v="AM"/>
  </r>
  <r>
    <d v="2022-10-01T00:00:00"/>
    <s v="Bus"/>
    <n v="2"/>
    <n v="1.65"/>
    <n v="3.3"/>
    <s v="Card"/>
    <s v="Tfl"/>
    <x v="6"/>
    <x v="0"/>
    <s v="MM"/>
  </r>
  <r>
    <d v="2022-10-01T00:00:00"/>
    <s v="Soap Dispenser"/>
    <n v="1"/>
    <n v="0.01"/>
    <n v="0.01"/>
    <s v="Card"/>
    <s v="Ali Express"/>
    <x v="38"/>
    <x v="3"/>
    <s v="MM"/>
  </r>
  <r>
    <d v="2022-10-02T00:00:00"/>
    <s v="Car Rental (Balfast 3days)"/>
    <n v="1"/>
    <n v="74.989999999999995"/>
    <n v="74.989999999999995"/>
    <s v="Card"/>
    <s v="Rental Cars"/>
    <x v="69"/>
    <x v="11"/>
    <s v="MM"/>
  </r>
  <r>
    <d v="2022-10-02T00:00:00"/>
    <s v="Pepper Grinder"/>
    <n v="1"/>
    <n v="0.99"/>
    <n v="0.99"/>
    <s v="Card"/>
    <s v="ALDI"/>
    <x v="22"/>
    <x v="1"/>
    <s v="AM"/>
  </r>
  <r>
    <d v="2022-10-02T00:00:00"/>
    <s v="Speciality S&amp;P"/>
    <n v="1"/>
    <n v="1.69"/>
    <n v="1.69"/>
    <s v="Card"/>
    <s v="ALDI"/>
    <x v="22"/>
    <x v="1"/>
    <s v="AM"/>
  </r>
  <r>
    <d v="2022-10-02T00:00:00"/>
    <s v="White Cabbage"/>
    <n v="1"/>
    <n v="0.59"/>
    <n v="0.59"/>
    <s v="Card"/>
    <s v="ALDI"/>
    <x v="17"/>
    <x v="1"/>
    <s v="AM"/>
  </r>
  <r>
    <d v="2022-10-02T00:00:00"/>
    <s v="Onions"/>
    <n v="1"/>
    <n v="0.5"/>
    <n v="0.5"/>
    <s v="Card"/>
    <s v="ALDI"/>
    <x v="17"/>
    <x v="1"/>
    <s v="AM"/>
  </r>
  <r>
    <d v="2022-10-02T00:00:00"/>
    <s v="Red Pepper"/>
    <n v="1"/>
    <n v="0.42"/>
    <n v="0.42"/>
    <s v="Card"/>
    <s v="ALDI"/>
    <x v="17"/>
    <x v="1"/>
    <s v="AM"/>
  </r>
  <r>
    <d v="2022-10-02T00:00:00"/>
    <s v="Braising Steak"/>
    <n v="1"/>
    <n v="2.68"/>
    <n v="2.68"/>
    <s v="Card"/>
    <s v="Morrisons"/>
    <x v="18"/>
    <x v="1"/>
    <s v="AM"/>
  </r>
  <r>
    <d v="2022-10-02T00:00:00"/>
    <s v="Chicken wrap"/>
    <n v="1"/>
    <n v="2"/>
    <n v="2"/>
    <s v="Card"/>
    <s v="McDonalds"/>
    <x v="8"/>
    <x v="4"/>
    <s v="AM"/>
  </r>
  <r>
    <d v="2022-10-04T00:00:00"/>
    <s v="Shower gel"/>
    <n v="2"/>
    <n v="1"/>
    <n v="2"/>
    <s v="Card"/>
    <s v="Morrisons"/>
    <x v="3"/>
    <x v="3"/>
    <s v="MM"/>
  </r>
  <r>
    <d v="2022-10-04T00:00:00"/>
    <s v="Shallot"/>
    <n v="1"/>
    <n v="0.9"/>
    <n v="0.9"/>
    <s v="Card"/>
    <s v="ASDA"/>
    <x v="17"/>
    <x v="1"/>
    <s v="AM"/>
  </r>
  <r>
    <d v="2022-10-04T00:00:00"/>
    <s v="Basil"/>
    <n v="1"/>
    <n v="0.55000000000000004"/>
    <n v="0.55000000000000004"/>
    <s v="Card"/>
    <s v="ASDA"/>
    <x v="22"/>
    <x v="1"/>
    <s v="AM"/>
  </r>
  <r>
    <d v="2022-10-04T00:00:00"/>
    <s v="Eggs Large 12pk"/>
    <n v="1"/>
    <n v="2.19"/>
    <n v="2.19"/>
    <s v="Card"/>
    <s v="ALDI"/>
    <x v="13"/>
    <x v="1"/>
    <s v="AM"/>
  </r>
  <r>
    <d v="2022-10-04T00:00:00"/>
    <s v="Sugar"/>
    <n v="1"/>
    <n v="0.69"/>
    <n v="0.69"/>
    <s v="Card"/>
    <s v="ALDI"/>
    <x v="13"/>
    <x v="1"/>
    <s v="AM"/>
  </r>
  <r>
    <d v="2022-10-04T00:00:00"/>
    <s v="Croissants 8pk"/>
    <n v="1"/>
    <n v="1.0900000000000001"/>
    <n v="1.0900000000000001"/>
    <s v="Card"/>
    <s v="ALDI"/>
    <x v="14"/>
    <x v="1"/>
    <s v="AM"/>
  </r>
  <r>
    <d v="2022-10-04T00:00:00"/>
    <s v="Milk Whole"/>
    <n v="1"/>
    <n v="1.55"/>
    <n v="1.55"/>
    <s v="Card"/>
    <s v="ALDI"/>
    <x v="13"/>
    <x v="1"/>
    <s v="AM"/>
  </r>
  <r>
    <d v="2022-10-04T00:00:00"/>
    <s v="Meadow Flower Butter"/>
    <n v="1"/>
    <n v="1.29"/>
    <n v="1.29"/>
    <s v="Card"/>
    <s v="ALDI"/>
    <x v="13"/>
    <x v="1"/>
    <s v="AM"/>
  </r>
  <r>
    <d v="2022-10-04T00:00:00"/>
    <s v="Bin Liners Swing"/>
    <n v="1"/>
    <n v="0.85"/>
    <n v="0.85"/>
    <s v="Card"/>
    <s v="ALDI"/>
    <x v="33"/>
    <x v="3"/>
    <s v="AM"/>
  </r>
  <r>
    <d v="2022-10-04T00:00:00"/>
    <s v="Electric Bill"/>
    <n v="1"/>
    <n v="76.150000000000006"/>
    <n v="76.150000000000006"/>
    <s v="Card"/>
    <s v="Bulb Energy"/>
    <x v="59"/>
    <x v="7"/>
    <s v="MM"/>
  </r>
  <r>
    <d v="2022-10-06T00:00:00"/>
    <s v="Tube"/>
    <n v="1"/>
    <n v="2.0499999999999998"/>
    <n v="2.0499999999999998"/>
    <s v="Oyster Card"/>
    <s v="Tfl"/>
    <x v="7"/>
    <x v="0"/>
    <s v="AM"/>
  </r>
  <r>
    <d v="2022-10-06T00:00:00"/>
    <s v="Tube"/>
    <n v="1"/>
    <n v="4.3"/>
    <n v="4.3"/>
    <s v="Oyster Card"/>
    <s v="Tfl"/>
    <x v="7"/>
    <x v="0"/>
    <s v="AM"/>
  </r>
  <r>
    <d v="2022-10-06T00:00:00"/>
    <s v="Tube"/>
    <n v="1"/>
    <n v="5"/>
    <n v="5"/>
    <s v="Oyster Card"/>
    <s v="Tfl"/>
    <x v="7"/>
    <x v="0"/>
    <s v="MM"/>
  </r>
  <r>
    <d v="2022-10-06T00:00:00"/>
    <s v="Bus"/>
    <n v="1"/>
    <n v="1.25"/>
    <n v="1.25"/>
    <s v="Oyster Card"/>
    <s v="Tfl"/>
    <x v="6"/>
    <x v="0"/>
    <s v="MM"/>
  </r>
  <r>
    <d v="2022-10-06T00:00:00"/>
    <s v="Tube"/>
    <n v="1"/>
    <n v="4.3"/>
    <n v="4.3"/>
    <s v="Oyster Card"/>
    <s v="Tfl"/>
    <x v="7"/>
    <x v="0"/>
    <s v="MM"/>
  </r>
  <r>
    <d v="2022-10-06T00:00:00"/>
    <s v="Lunch"/>
    <n v="1"/>
    <n v="22.35"/>
    <n v="22.35"/>
    <s v="Card"/>
    <s v="Shawa Westfield"/>
    <x v="47"/>
    <x v="4"/>
    <s v="MM"/>
  </r>
  <r>
    <d v="2022-10-06T00:00:00"/>
    <s v="Trousers"/>
    <n v="1"/>
    <n v="25"/>
    <n v="25"/>
    <s v="Card"/>
    <s v="M&amp;S"/>
    <x v="21"/>
    <x v="5"/>
    <s v="AM"/>
  </r>
  <r>
    <d v="2022-10-06T00:00:00"/>
    <s v="Socks"/>
    <n v="1"/>
    <n v="2"/>
    <n v="2"/>
    <s v="Card"/>
    <s v="Primark"/>
    <x v="21"/>
    <x v="5"/>
    <s v="AM"/>
  </r>
  <r>
    <d v="2022-10-08T00:00:00"/>
    <s v="Tube"/>
    <n v="1"/>
    <n v="1.1499999999999999"/>
    <n v="1.1499999999999999"/>
    <s v="Oyster Card"/>
    <s v="Tfl"/>
    <x v="7"/>
    <x v="0"/>
    <s v="AM"/>
  </r>
  <r>
    <d v="2022-10-08T00:00:00"/>
    <s v="Tube"/>
    <n v="1"/>
    <n v="1.1499999999999999"/>
    <n v="1.1499999999999999"/>
    <s v="Oyster Card"/>
    <s v="Tfl"/>
    <x v="7"/>
    <x v="0"/>
    <s v="MM"/>
  </r>
  <r>
    <d v="2022-10-08T00:00:00"/>
    <s v="Bus to Luton (2ppl)"/>
    <n v="1"/>
    <n v="21"/>
    <n v="21"/>
    <s v="Card"/>
    <s v="National express"/>
    <x v="70"/>
    <x v="12"/>
    <s v="MM"/>
  </r>
  <r>
    <d v="2022-10-08T00:00:00"/>
    <s v="Lunch"/>
    <n v="1"/>
    <n v="10.49"/>
    <n v="10.49"/>
    <s v="Card"/>
    <s v="Buger King"/>
    <x v="8"/>
    <x v="4"/>
    <s v="AM"/>
  </r>
  <r>
    <d v="2022-10-08T00:00:00"/>
    <s v="Lunch"/>
    <n v="1"/>
    <n v="7.9"/>
    <n v="7.9"/>
    <s v="Card"/>
    <s v="Pret A Manger"/>
    <x v="71"/>
    <x v="4"/>
    <s v="MM"/>
  </r>
  <r>
    <d v="2022-10-08T00:00:00"/>
    <s v="Ginger Ale (1L)"/>
    <n v="1"/>
    <n v="0.65"/>
    <n v="0.65"/>
    <s v="Card"/>
    <s v="LIDL"/>
    <x v="12"/>
    <x v="1"/>
    <s v="AM"/>
  </r>
  <r>
    <d v="2022-10-08T00:00:00"/>
    <s v="Tortilla Chips"/>
    <n v="1"/>
    <n v="0.75"/>
    <n v="0.75"/>
    <s v="Card"/>
    <s v="LIDL"/>
    <x v="16"/>
    <x v="1"/>
    <s v="AM"/>
  </r>
  <r>
    <d v="2022-10-08T00:00:00"/>
    <s v="Bellona Wafe Hazelnu"/>
    <n v="1"/>
    <n v="1.39"/>
    <n v="1.39"/>
    <s v="Card"/>
    <s v="LIDL"/>
    <x v="16"/>
    <x v="1"/>
    <s v="AM"/>
  </r>
  <r>
    <d v="2022-10-08T00:00:00"/>
    <s v="Tomato &amp; Basil Soup"/>
    <n v="1"/>
    <n v="1.0900000000000001"/>
    <n v="1.0900000000000001"/>
    <s v="Card"/>
    <s v="LIDL"/>
    <x v="29"/>
    <x v="1"/>
    <s v="AM"/>
  </r>
  <r>
    <d v="2022-10-08T00:00:00"/>
    <s v="Farmer Cookies"/>
    <n v="1"/>
    <n v="0.95"/>
    <n v="0.95"/>
    <s v="Card"/>
    <s v="LIDL"/>
    <x v="16"/>
    <x v="1"/>
    <s v="AM"/>
  </r>
  <r>
    <d v="2022-10-08T00:00:00"/>
    <s v="Dinner"/>
    <n v="1"/>
    <n v="14.85"/>
    <n v="14.85"/>
    <s v="Card"/>
    <s v="Pizza Guy"/>
    <x v="8"/>
    <x v="4"/>
    <s v="AM"/>
  </r>
  <r>
    <d v="2022-10-09T00:00:00"/>
    <s v="Bus"/>
    <n v="2"/>
    <n v="4.2"/>
    <n v="8.4"/>
    <s v="Card"/>
    <s v="Translink"/>
    <x v="72"/>
    <x v="11"/>
    <s v="AM"/>
  </r>
  <r>
    <d v="2022-10-09T00:00:00"/>
    <s v="Breakfast"/>
    <n v="1"/>
    <n v="23.6"/>
    <n v="23.6"/>
    <s v="Card"/>
    <s v="Established Coffee"/>
    <x v="71"/>
    <x v="4"/>
    <s v="AM"/>
  </r>
  <r>
    <d v="2022-10-09T00:00:00"/>
    <s v="Pealla"/>
    <n v="1"/>
    <n v="3.5"/>
    <n v="3.5"/>
    <s v="Cash"/>
    <s v="Market"/>
    <x v="53"/>
    <x v="4"/>
    <s v="MM"/>
  </r>
  <r>
    <d v="2022-10-09T00:00:00"/>
    <s v="Hot Chocolate"/>
    <n v="1"/>
    <n v="2.4"/>
    <n v="2.4"/>
    <s v="Card"/>
    <s v="Cinema Bar"/>
    <x v="71"/>
    <x v="4"/>
    <s v="MM"/>
  </r>
  <r>
    <d v="2022-10-09T00:00:00"/>
    <s v="Donuts"/>
    <n v="1"/>
    <n v="5.38"/>
    <n v="5.38"/>
    <s v="Card"/>
    <s v="Tim Hoitons"/>
    <x v="5"/>
    <x v="4"/>
    <s v="MM"/>
  </r>
  <r>
    <d v="2022-10-09T00:00:00"/>
    <s v="Dinner"/>
    <n v="1"/>
    <n v="47.3"/>
    <n v="47.3"/>
    <s v="Card"/>
    <s v="Zen"/>
    <x v="58"/>
    <x v="4"/>
    <s v="AM"/>
  </r>
  <r>
    <d v="2022-10-10T00:00:00"/>
    <s v="Ginger Ale"/>
    <n v="1"/>
    <n v="3.2"/>
    <n v="3.2"/>
    <s v="Card"/>
    <s v="Galgorm Spa and Golf"/>
    <x v="15"/>
    <x v="4"/>
    <s v="AM"/>
  </r>
  <r>
    <d v="2022-10-11T00:00:00"/>
    <s v="Parking"/>
    <n v="1"/>
    <n v="1.2"/>
    <n v="1.2"/>
    <s v="Cash"/>
    <s v="N/A"/>
    <x v="72"/>
    <x v="11"/>
    <s v="AM"/>
  </r>
  <r>
    <d v="2022-10-11T00:00:00"/>
    <s v="Lunch"/>
    <n v="1"/>
    <n v="28.05"/>
    <n v="28.05"/>
    <s v="Card"/>
    <s v="Bo Tree"/>
    <x v="37"/>
    <x v="4"/>
    <s v="AM"/>
  </r>
  <r>
    <d v="2022-10-11T00:00:00"/>
    <s v="Petrol"/>
    <n v="1"/>
    <n v="10"/>
    <n v="10"/>
    <s v="Card"/>
    <s v="Gas Station"/>
    <x v="72"/>
    <x v="11"/>
    <s v="MM"/>
  </r>
  <r>
    <d v="2022-10-11T00:00:00"/>
    <s v="Drinks"/>
    <n v="1"/>
    <n v="0.55000000000000004"/>
    <n v="0.55000000000000004"/>
    <s v="Card"/>
    <s v="WH Smith"/>
    <x v="12"/>
    <x v="1"/>
    <s v="MM"/>
  </r>
  <r>
    <d v="2022-10-11T00:00:00"/>
    <s v="Teeling Small Batch Whiskey"/>
    <n v="1"/>
    <n v="3.33"/>
    <n v="3.33"/>
    <s v="Card"/>
    <s v="Aelia Dutyfree"/>
    <x v="73"/>
    <x v="11"/>
    <s v="AM"/>
  </r>
  <r>
    <d v="2022-10-11T00:00:00"/>
    <s v="Coole Swan"/>
    <n v="1"/>
    <n v="3.33"/>
    <n v="3.33"/>
    <s v="Card"/>
    <s v="Aelia Dutyfree"/>
    <x v="73"/>
    <x v="11"/>
    <s v="AM"/>
  </r>
  <r>
    <d v="2022-10-11T00:00:00"/>
    <s v="Shortcross Gin"/>
    <n v="1"/>
    <n v="3.33"/>
    <n v="3.33"/>
    <s v="Card"/>
    <s v="Aelia Dutyfree"/>
    <x v="73"/>
    <x v="11"/>
    <s v="AM"/>
  </r>
  <r>
    <d v="2022-10-11T00:00:00"/>
    <s v="Butlers gunpower gin bar"/>
    <n v="1"/>
    <n v="2.75"/>
    <n v="2.75"/>
    <s v="Card"/>
    <s v="Aelia Dutyfree"/>
    <x v="73"/>
    <x v="11"/>
    <s v="AM"/>
  </r>
  <r>
    <d v="2022-10-11T00:00:00"/>
    <s v="Train ticket (Gatwick to London Bridge)"/>
    <n v="1"/>
    <n v="17.39"/>
    <n v="17.39"/>
    <s v="Card"/>
    <s v="Trainline"/>
    <x v="72"/>
    <x v="11"/>
    <s v="MM"/>
  </r>
  <r>
    <d v="2022-10-11T00:00:00"/>
    <s v="Tube"/>
    <n v="1"/>
    <n v="2.0499999999999998"/>
    <n v="2.0499999999999998"/>
    <s v="Oyster Card"/>
    <s v="Tfl"/>
    <x v="7"/>
    <x v="0"/>
    <s v="AM"/>
  </r>
  <r>
    <d v="2022-10-11T00:00:00"/>
    <s v="Tube"/>
    <n v="1"/>
    <n v="2.0499999999999998"/>
    <n v="2.0499999999999998"/>
    <s v="Oyster Card"/>
    <s v="Tfl"/>
    <x v="7"/>
    <x v="0"/>
    <s v="MM"/>
  </r>
  <r>
    <d v="2022-10-11T00:00:00"/>
    <s v="Dinner"/>
    <n v="1"/>
    <n v="9.98"/>
    <n v="9.98"/>
    <s v="Card"/>
    <s v="Taco Bell"/>
    <x v="8"/>
    <x v="4"/>
    <s v="AM"/>
  </r>
  <r>
    <d v="2022-10-12T00:00:00"/>
    <s v="Tube"/>
    <n v="2"/>
    <n v="2.0499999999999998"/>
    <n v="4.0999999999999996"/>
    <s v="Oyster Card"/>
    <s v="Tfl"/>
    <x v="7"/>
    <x v="0"/>
    <s v="AM"/>
  </r>
  <r>
    <d v="2022-10-12T00:00:00"/>
    <s v="Tube"/>
    <n v="2"/>
    <n v="2.0499999999999998"/>
    <n v="4.0999999999999996"/>
    <s v="Oyster Card"/>
    <s v="Tfl"/>
    <x v="7"/>
    <x v="0"/>
    <s v="MM"/>
  </r>
  <r>
    <d v="2022-10-12T00:00:00"/>
    <s v="Bubble Tea"/>
    <n v="1"/>
    <n v="3.26"/>
    <n v="3.26"/>
    <s v="Card"/>
    <s v="MilkSha"/>
    <x v="5"/>
    <x v="4"/>
    <s v="MM"/>
  </r>
  <r>
    <d v="2022-10-12T00:00:00"/>
    <s v="Dinner"/>
    <n v="1"/>
    <n v="25.98"/>
    <n v="25.98"/>
    <s v="Card"/>
    <s v="Flat Iron"/>
    <x v="15"/>
    <x v="4"/>
    <s v="AM"/>
  </r>
  <r>
    <d v="2022-10-12T00:00:00"/>
    <s v="Dinner"/>
    <n v="1"/>
    <n v="25.98"/>
    <n v="25.98"/>
    <s v="Card"/>
    <s v="Flat Iron"/>
    <x v="15"/>
    <x v="4"/>
    <s v="MM"/>
  </r>
  <r>
    <d v="2022-10-12T00:00:00"/>
    <s v="Bubble"/>
    <n v="1"/>
    <n v="2.29"/>
    <n v="2.29"/>
    <s v="Card"/>
    <s v="Oseyo"/>
    <x v="5"/>
    <x v="4"/>
    <s v="MM"/>
  </r>
  <r>
    <d v="2022-10-12T00:00:00"/>
    <s v="Shin Ramyun"/>
    <n v="1"/>
    <n v="4.0999999999999996"/>
    <n v="4.0999999999999996"/>
    <s v="Card"/>
    <s v="Sainsbury's"/>
    <x v="29"/>
    <x v="1"/>
    <s v="AM"/>
  </r>
  <r>
    <d v="2022-10-12T00:00:00"/>
    <s v="Online Course"/>
    <n v="1"/>
    <n v="33"/>
    <n v="33"/>
    <s v="Card"/>
    <s v="Coursera"/>
    <x v="24"/>
    <x v="6"/>
    <s v="AM"/>
  </r>
  <r>
    <d v="2022-10-13T00:00:00"/>
    <s v="Steak Beef"/>
    <n v="1"/>
    <n v="2.4900000000000002"/>
    <n v="2.4900000000000002"/>
    <s v="Card"/>
    <s v="ALDI"/>
    <x v="18"/>
    <x v="1"/>
    <s v="MM"/>
  </r>
  <r>
    <d v="2022-10-13T00:00:00"/>
    <s v="Croissants Luxury"/>
    <n v="1"/>
    <n v="1.69"/>
    <n v="1.69"/>
    <s v="Card"/>
    <s v="ALDI"/>
    <x v="14"/>
    <x v="1"/>
    <s v="MM"/>
  </r>
  <r>
    <d v="2022-10-13T00:00:00"/>
    <s v="Green Beans"/>
    <n v="1"/>
    <n v="0.82"/>
    <n v="0.82"/>
    <s v="Card"/>
    <s v="ALDI"/>
    <x v="17"/>
    <x v="1"/>
    <s v="MM"/>
  </r>
  <r>
    <d v="2022-10-13T00:00:00"/>
    <s v="Brussel Sprouts"/>
    <n v="1"/>
    <n v="0.95"/>
    <n v="0.95"/>
    <s v="Card"/>
    <s v="ALDI"/>
    <x v="17"/>
    <x v="1"/>
    <s v="MM"/>
  </r>
  <r>
    <d v="2022-10-13T00:00:00"/>
    <s v="Chicken Fillets"/>
    <n v="1"/>
    <n v="2.15"/>
    <n v="2.15"/>
    <s v="Card"/>
    <s v="ALDI"/>
    <x v="18"/>
    <x v="1"/>
    <s v="MM"/>
  </r>
  <r>
    <d v="2022-10-13T00:00:00"/>
    <s v="Lemons Unwaxed"/>
    <n v="1"/>
    <n v="0.75"/>
    <n v="0.75"/>
    <s v="Card"/>
    <s v="ALDI"/>
    <x v="20"/>
    <x v="1"/>
    <s v="MM"/>
  </r>
  <r>
    <d v="2022-10-13T00:00:00"/>
    <s v="Lemons"/>
    <n v="1"/>
    <n v="0.5"/>
    <n v="0.5"/>
    <s v="Card"/>
    <s v="ALDI"/>
    <x v="20"/>
    <x v="1"/>
    <s v="MM"/>
  </r>
  <r>
    <d v="2022-10-13T00:00:00"/>
    <s v="Stock cubes"/>
    <n v="1"/>
    <n v="0.52"/>
    <n v="0.52"/>
    <s v="Card"/>
    <s v="ALDI"/>
    <x v="22"/>
    <x v="1"/>
    <s v="MM"/>
  </r>
  <r>
    <d v="2022-10-13T00:00:00"/>
    <s v="Cola 6x330ml"/>
    <n v="1"/>
    <n v="1.39"/>
    <n v="1.39"/>
    <s v="Card"/>
    <s v="ALDI"/>
    <x v="12"/>
    <x v="1"/>
    <s v="MM"/>
  </r>
  <r>
    <d v="2022-10-13T00:00:00"/>
    <s v="Yogurt"/>
    <n v="1"/>
    <n v="1"/>
    <n v="1"/>
    <s v="Card"/>
    <s v="ASDA"/>
    <x v="13"/>
    <x v="1"/>
    <s v="MM"/>
  </r>
  <r>
    <d v="2022-10-13T00:00:00"/>
    <s v="Rice"/>
    <n v="1"/>
    <n v="6.5"/>
    <n v="6.5"/>
    <s v="Card"/>
    <s v="ASDA"/>
    <x v="10"/>
    <x v="1"/>
    <s v="MM"/>
  </r>
  <r>
    <d v="2022-10-13T00:00:00"/>
    <s v="Curry powder"/>
    <n v="1"/>
    <n v="0.8"/>
    <n v="0.8"/>
    <s v="Card"/>
    <s v="ASDA"/>
    <x v="22"/>
    <x v="1"/>
    <s v="MM"/>
  </r>
  <r>
    <d v="2022-10-13T00:00:00"/>
    <s v="Tomato Puree"/>
    <n v="1"/>
    <n v="1.2"/>
    <n v="1.2"/>
    <s v="Card"/>
    <s v="ASDA"/>
    <x v="31"/>
    <x v="1"/>
    <s v="MM"/>
  </r>
  <r>
    <d v="2022-10-13T00:00:00"/>
    <s v="Whiskey"/>
    <n v="1"/>
    <n v="17"/>
    <n v="17"/>
    <s v="Card"/>
    <s v="ASDA"/>
    <x v="12"/>
    <x v="1"/>
    <s v="MM"/>
  </r>
  <r>
    <d v="2022-10-14T00:00:00"/>
    <s v="Lunch"/>
    <n v="1"/>
    <n v="5.99"/>
    <n v="5.99"/>
    <s v="Card"/>
    <s v="Taco Bell"/>
    <x v="8"/>
    <x v="4"/>
    <s v="MM"/>
  </r>
  <r>
    <d v="2022-10-14T00:00:00"/>
    <s v="Tube"/>
    <n v="2"/>
    <n v="2.0499999999999998"/>
    <n v="4.0999999999999996"/>
    <s v="Oyster Card"/>
    <s v="Tfl"/>
    <x v="7"/>
    <x v="0"/>
    <s v="AM"/>
  </r>
  <r>
    <d v="2022-10-14T00:00:00"/>
    <s v="Tube"/>
    <n v="1"/>
    <n v="2.0499999999999998"/>
    <n v="2.0499999999999998"/>
    <s v="Oyster Card"/>
    <s v="Tfl"/>
    <x v="6"/>
    <x v="0"/>
    <s v="MM"/>
  </r>
  <r>
    <d v="2022-10-14T00:00:00"/>
    <s v="Bus"/>
    <n v="2"/>
    <n v="1.65"/>
    <n v="3.3"/>
    <s v="Oyster Card"/>
    <s v="Tfl"/>
    <x v="7"/>
    <x v="0"/>
    <s v="MM"/>
  </r>
  <r>
    <d v="2022-10-14T00:00:00"/>
    <s v="Tube"/>
    <n v="1"/>
    <n v="1.9"/>
    <n v="1.9"/>
    <s v="Oyster Card"/>
    <s v="Tfl"/>
    <x v="7"/>
    <x v="0"/>
    <s v="MM"/>
  </r>
  <r>
    <d v="2022-10-14T00:00:00"/>
    <s v="Dinner"/>
    <n v="1"/>
    <n v="66.75"/>
    <n v="66.75"/>
    <s v="Card"/>
    <s v="Bermondsey Bierkeller"/>
    <x v="15"/>
    <x v="4"/>
    <s v="MM"/>
  </r>
  <r>
    <d v="2022-10-16T00:00:00"/>
    <s v="Cream of Tom SP"/>
    <n v="1"/>
    <n v="0.55000000000000004"/>
    <n v="0.55000000000000004"/>
    <s v="Card"/>
    <s v="M&amp;S"/>
    <x v="45"/>
    <x v="1"/>
    <s v="MM"/>
  </r>
  <r>
    <d v="2022-10-16T00:00:00"/>
    <s v="Mushrooms"/>
    <n v="1"/>
    <n v="0.79"/>
    <n v="0.79"/>
    <s v="Card"/>
    <s v="ASDA"/>
    <x v="17"/>
    <x v="1"/>
    <s v="MM"/>
  </r>
  <r>
    <d v="2022-10-16T00:00:00"/>
    <s v="Sparking Water"/>
    <n v="1"/>
    <n v="0.99"/>
    <n v="0.99"/>
    <s v="Card"/>
    <s v="ALDI"/>
    <x v="12"/>
    <x v="1"/>
    <s v="AM"/>
  </r>
  <r>
    <d v="2022-10-16T00:00:00"/>
    <s v="Deep pan Pizza"/>
    <n v="1"/>
    <n v="0.89"/>
    <n v="0.89"/>
    <s v="Card"/>
    <s v="ALDI"/>
    <x v="11"/>
    <x v="1"/>
    <s v="AM"/>
  </r>
  <r>
    <d v="2022-10-16T00:00:00"/>
    <s v="Chicken meat ball"/>
    <n v="1"/>
    <n v="0.62"/>
    <n v="0.62"/>
    <s v="Card"/>
    <s v="ALDI"/>
    <x v="18"/>
    <x v="1"/>
    <s v="AM"/>
  </r>
  <r>
    <d v="2022-10-16T00:00:00"/>
    <s v="Pork Lion Steak"/>
    <n v="1"/>
    <n v="2.69"/>
    <n v="2.69"/>
    <s v="Card"/>
    <s v="ALDI"/>
    <x v="18"/>
    <x v="1"/>
    <s v="AM"/>
  </r>
  <r>
    <d v="2022-10-16T00:00:00"/>
    <s v="Broccoli"/>
    <n v="1"/>
    <n v="0.69"/>
    <n v="0.69"/>
    <s v="Card"/>
    <s v="ALDI"/>
    <x v="17"/>
    <x v="1"/>
    <s v="AM"/>
  </r>
  <r>
    <d v="2022-10-16T00:00:00"/>
    <s v="White Cabbage"/>
    <n v="1"/>
    <n v="0.61"/>
    <n v="0.61"/>
    <s v="Card"/>
    <s v="ALDI"/>
    <x v="17"/>
    <x v="1"/>
    <s v="AM"/>
  </r>
  <r>
    <d v="2022-10-16T00:00:00"/>
    <s v="Chilli powder 40g"/>
    <n v="1"/>
    <n v="0.59"/>
    <n v="0.59"/>
    <s v="Card"/>
    <s v="ALDI"/>
    <x v="22"/>
    <x v="1"/>
    <s v="AM"/>
  </r>
  <r>
    <d v="2022-10-16T00:00:00"/>
    <s v="Curly Fries"/>
    <n v="1"/>
    <n v="1.35"/>
    <n v="1.35"/>
    <s v="Card"/>
    <s v="ALDI"/>
    <x v="11"/>
    <x v="1"/>
    <s v="AM"/>
  </r>
  <r>
    <d v="2022-10-16T00:00:00"/>
    <s v="Gousto"/>
    <n v="1"/>
    <n v="2.48"/>
    <n v="2.48"/>
    <s v="Card"/>
    <s v="Gousto"/>
    <x v="4"/>
    <x v="1"/>
    <s v="MM"/>
  </r>
  <r>
    <d v="2022-10-17T00:00:00"/>
    <s v="Breakfast"/>
    <n v="1"/>
    <n v="2.68"/>
    <n v="2.68"/>
    <s v="Card"/>
    <s v="McDonalds"/>
    <x v="8"/>
    <x v="4"/>
    <s v="MM"/>
  </r>
  <r>
    <d v="2022-10-17T00:00:00"/>
    <s v="Internet"/>
    <n v="1"/>
    <n v="35"/>
    <n v="35"/>
    <s v="Card"/>
    <s v="Hyperotic"/>
    <x v="41"/>
    <x v="7"/>
    <s v="MM"/>
  </r>
  <r>
    <d v="2022-10-19T00:00:00"/>
    <s v="Wooden Floor Lamp"/>
    <n v="1"/>
    <n v="33.94"/>
    <n v="33.94"/>
    <s v="Card"/>
    <s v="ALDI"/>
    <x v="42"/>
    <x v="3"/>
    <s v="MM"/>
  </r>
  <r>
    <d v="2022-10-21T00:00:00"/>
    <s v="Bus"/>
    <n v="2"/>
    <n v="1.65"/>
    <n v="3.3"/>
    <s v="Card"/>
    <s v="Tfl"/>
    <x v="6"/>
    <x v="0"/>
    <s v="AM"/>
  </r>
  <r>
    <d v="2022-10-21T00:00:00"/>
    <s v="Bus"/>
    <n v="2"/>
    <n v="1.65"/>
    <n v="3.3"/>
    <s v="Card"/>
    <s v="Tfl"/>
    <x v="6"/>
    <x v="0"/>
    <s v="MM"/>
  </r>
  <r>
    <d v="2022-10-21T00:00:00"/>
    <s v="Lunch"/>
    <n v="1"/>
    <n v="21"/>
    <n v="21"/>
    <s v="Card"/>
    <s v="Reindeer Café"/>
    <x v="36"/>
    <x v="4"/>
    <s v="AM"/>
  </r>
  <r>
    <d v="2022-10-21T00:00:00"/>
    <s v="SiChuan Peppercpr"/>
    <n v="1"/>
    <n v="2.8"/>
    <n v="2.8"/>
    <s v="Card"/>
    <s v="Wing Yip"/>
    <x v="31"/>
    <x v="1"/>
    <s v="MM"/>
  </r>
  <r>
    <d v="2022-10-21T00:00:00"/>
    <s v="Kikko Soy sauce"/>
    <n v="1"/>
    <n v="5.95"/>
    <n v="5.95"/>
    <s v="Card"/>
    <s v="Wing Yip"/>
    <x v="31"/>
    <x v="1"/>
    <s v="MM"/>
  </r>
  <r>
    <d v="2022-10-21T00:00:00"/>
    <s v="Gold Label Light Soy Sauce"/>
    <n v="1"/>
    <n v="2.25"/>
    <n v="2.25"/>
    <s v="Card"/>
    <s v="Wing Yip"/>
    <x v="31"/>
    <x v="1"/>
    <s v="MM"/>
  </r>
  <r>
    <d v="2022-10-21T00:00:00"/>
    <s v="WJS Bonito soy sauce"/>
    <n v="1"/>
    <n v="4.6500000000000004"/>
    <n v="4.6500000000000004"/>
    <s v="Card"/>
    <s v="Wing Yip"/>
    <x v="31"/>
    <x v="1"/>
    <s v="MM"/>
  </r>
  <r>
    <d v="2022-10-21T00:00:00"/>
    <s v="Fresh Green Pak Choi"/>
    <n v="1"/>
    <n v="1.66"/>
    <n v="1.66"/>
    <s v="Card"/>
    <s v="Wing Yip"/>
    <x v="17"/>
    <x v="1"/>
    <s v="MM"/>
  </r>
  <r>
    <d v="2022-10-21T00:00:00"/>
    <s v="Wing On Fried Tofu"/>
    <n v="1"/>
    <n v="1.8"/>
    <n v="1.8"/>
    <s v="Card"/>
    <s v="Wing Yip"/>
    <x v="11"/>
    <x v="1"/>
    <s v="MM"/>
  </r>
  <r>
    <d v="2022-10-21T00:00:00"/>
    <s v="Steamer Rack"/>
    <n v="1"/>
    <n v="1.2"/>
    <n v="1.2"/>
    <s v="Card"/>
    <s v="Wing Yip"/>
    <x v="39"/>
    <x v="3"/>
    <s v="MM"/>
  </r>
  <r>
    <d v="2022-10-21T00:00:00"/>
    <s v="Anny Custard Bun"/>
    <n v="1"/>
    <n v="2.95"/>
    <n v="2.95"/>
    <s v="Card"/>
    <s v="Wing Yip"/>
    <x v="11"/>
    <x v="1"/>
    <s v="MM"/>
  </r>
  <r>
    <d v="2022-10-21T00:00:00"/>
    <s v="Anny Cha Sieuw Pau"/>
    <n v="1"/>
    <n v="2.95"/>
    <n v="2.95"/>
    <s v="Card"/>
    <s v="Wing Yip"/>
    <x v="11"/>
    <x v="1"/>
    <s v="MM"/>
  </r>
  <r>
    <d v="2022-10-21T00:00:00"/>
    <s v="Pork balls"/>
    <n v="1"/>
    <n v="4.45"/>
    <n v="4.45"/>
    <s v="Card"/>
    <s v="Wing Yip"/>
    <x v="11"/>
    <x v="1"/>
    <s v="MM"/>
  </r>
  <r>
    <d v="2022-10-21T00:00:00"/>
    <s v="Black Tapioca"/>
    <n v="1"/>
    <n v="1.98"/>
    <n v="1.98"/>
    <s v="Card"/>
    <s v="Wing Yip"/>
    <x v="5"/>
    <x v="4"/>
    <s v="MM"/>
  </r>
  <r>
    <d v="2022-10-21T00:00:00"/>
    <s v="SiChuan Pork Dumplings"/>
    <n v="1"/>
    <n v="3.95"/>
    <n v="3.95"/>
    <s v="Card"/>
    <s v="Wing Yip"/>
    <x v="11"/>
    <x v="1"/>
    <s v="MM"/>
  </r>
  <r>
    <d v="2022-10-21T00:00:00"/>
    <s v="JiangXi vermicelli"/>
    <n v="2"/>
    <n v="1.4"/>
    <n v="2.8"/>
    <s v="Card"/>
    <s v="Wing Yip"/>
    <x v="10"/>
    <x v="1"/>
    <s v="MM"/>
  </r>
  <r>
    <d v="2022-10-21T00:00:00"/>
    <s v="Figo Cheese Seafood Tofu"/>
    <n v="1"/>
    <n v="5.5"/>
    <n v="5.5"/>
    <s v="Card"/>
    <s v="Wing Yip"/>
    <x v="11"/>
    <x v="1"/>
    <s v="MM"/>
  </r>
  <r>
    <d v="2022-10-21T00:00:00"/>
    <s v="Choice Lobster Ball"/>
    <n v="1"/>
    <n v="2.5"/>
    <n v="2.5"/>
    <s v="Card"/>
    <s v="Wing Yip"/>
    <x v="11"/>
    <x v="1"/>
    <s v="MM"/>
  </r>
  <r>
    <d v="2022-10-21T00:00:00"/>
    <s v="Fish Siu Mai"/>
    <n v="1"/>
    <n v="4.25"/>
    <n v="4.25"/>
    <s v="Card"/>
    <s v="Wing Yip"/>
    <x v="11"/>
    <x v="1"/>
    <s v="MM"/>
  </r>
  <r>
    <d v="2022-10-21T00:00:00"/>
    <s v="Fold Down Laundry Bag Grey"/>
    <n v="1"/>
    <n v="8"/>
    <n v="8"/>
    <s v="Card"/>
    <s v="B&amp;M"/>
    <x v="38"/>
    <x v="3"/>
    <s v="MM"/>
  </r>
  <r>
    <d v="2022-10-21T00:00:00"/>
    <s v="Three Mills Tropical White Wine"/>
    <n v="1"/>
    <n v="2.99"/>
    <n v="2.99"/>
    <s v="Card"/>
    <s v="B&amp;M"/>
    <x v="12"/>
    <x v="1"/>
    <s v="MM"/>
  </r>
  <r>
    <d v="2022-10-21T00:00:00"/>
    <s v="Oust Descaler"/>
    <n v="1"/>
    <n v="1"/>
    <n v="1"/>
    <s v="Card"/>
    <s v="B&amp;M"/>
    <x v="33"/>
    <x v="3"/>
    <s v="MM"/>
  </r>
  <r>
    <d v="2022-10-21T00:00:00"/>
    <s v="Vase Lotion"/>
    <n v="1"/>
    <n v="2.89"/>
    <n v="2.89"/>
    <s v="Card"/>
    <s v="B&amp;M"/>
    <x v="3"/>
    <x v="3"/>
    <s v="MM"/>
  </r>
  <r>
    <d v="2022-10-21T00:00:00"/>
    <s v="Dove Conditionar"/>
    <n v="1"/>
    <n v="1.99"/>
    <n v="1.99"/>
    <s v="Card"/>
    <s v="B&amp;M"/>
    <x v="3"/>
    <x v="3"/>
    <s v="MM"/>
  </r>
  <r>
    <d v="2022-10-21T00:00:00"/>
    <s v="Tetley No.4 10x440ml"/>
    <n v="1"/>
    <n v="5.99"/>
    <n v="5.99"/>
    <s v="Card"/>
    <s v="B&amp;M"/>
    <x v="12"/>
    <x v="1"/>
    <s v="MM"/>
  </r>
  <r>
    <d v="2022-10-22T00:00:00"/>
    <s v="Online Course"/>
    <n v="4"/>
    <n v="7.5"/>
    <n v="30"/>
    <s v="Card"/>
    <s v="Udemy"/>
    <x v="24"/>
    <x v="6"/>
    <s v="AM"/>
  </r>
  <r>
    <d v="2022-10-22T00:00:00"/>
    <s v="Rolls 6 pk"/>
    <n v="1"/>
    <n v="0.49"/>
    <n v="0.49"/>
    <s v="Card"/>
    <s v="ALDI"/>
    <x v="13"/>
    <x v="1"/>
    <s v="AM"/>
  </r>
  <r>
    <d v="2022-10-22T00:00:00"/>
    <s v="Pasta Spaghetti"/>
    <n v="1"/>
    <n v="0.23"/>
    <n v="0.23"/>
    <s v="Card"/>
    <s v="ALDI"/>
    <x v="10"/>
    <x v="1"/>
    <s v="AM"/>
  </r>
  <r>
    <d v="2022-10-22T00:00:00"/>
    <s v="Lemons"/>
    <n v="2"/>
    <n v="0.5"/>
    <n v="1"/>
    <s v="Card"/>
    <s v="ALDI"/>
    <x v="20"/>
    <x v="1"/>
    <s v="AM"/>
  </r>
  <r>
    <d v="2022-10-22T00:00:00"/>
    <s v="Pork Mince 5% Fat"/>
    <n v="1"/>
    <n v="2.25"/>
    <n v="2.25"/>
    <s v="Card"/>
    <s v="ALDI"/>
    <x v="18"/>
    <x v="1"/>
    <s v="AM"/>
  </r>
  <r>
    <d v="2022-10-22T00:00:00"/>
    <s v="Stock cubes"/>
    <n v="1"/>
    <n v="1.65"/>
    <n v="1.65"/>
    <s v="Card"/>
    <s v="ASDA"/>
    <x v="31"/>
    <x v="1"/>
    <s v="AM"/>
  </r>
  <r>
    <d v="2022-10-22T00:00:00"/>
    <s v="Honey"/>
    <n v="1"/>
    <n v="1.5"/>
    <n v="1.5"/>
    <s v="Card"/>
    <s v="ASDA"/>
    <x v="31"/>
    <x v="1"/>
    <s v="AM"/>
  </r>
  <r>
    <d v="2022-10-22T00:00:00"/>
    <s v="Biscuits"/>
    <n v="1"/>
    <n v="0.85"/>
    <n v="0.85"/>
    <s v="Card"/>
    <s v="ASDA"/>
    <x v="16"/>
    <x v="1"/>
    <s v="AM"/>
  </r>
  <r>
    <d v="2022-10-22T00:00:00"/>
    <s v="Double Cream"/>
    <n v="1"/>
    <n v="1.35"/>
    <n v="1.35"/>
    <s v="Card"/>
    <s v="ASDA"/>
    <x v="51"/>
    <x v="1"/>
    <s v="AM"/>
  </r>
  <r>
    <d v="2022-10-22T00:00:00"/>
    <s v="Oreo"/>
    <n v="1"/>
    <n v="0.75"/>
    <n v="0.75"/>
    <s v="Card"/>
    <s v="ASDA"/>
    <x v="16"/>
    <x v="1"/>
    <s v="AM"/>
  </r>
  <r>
    <d v="2022-10-22T00:00:00"/>
    <s v="Cream cheese"/>
    <n v="2"/>
    <n v="1.25"/>
    <n v="2.5"/>
    <s v="Card"/>
    <s v="ASDA"/>
    <x v="51"/>
    <x v="1"/>
    <s v="AM"/>
  </r>
  <r>
    <d v="2022-10-22T00:00:00"/>
    <s v="Cereal"/>
    <n v="1"/>
    <n v="0.6"/>
    <n v="0.6"/>
    <s v="Card"/>
    <s v="ASDA"/>
    <x v="13"/>
    <x v="1"/>
    <s v="AM"/>
  </r>
  <r>
    <d v="2022-10-23T00:00:00"/>
    <s v="Shirt"/>
    <n v="1"/>
    <n v="15.63"/>
    <n v="15.63"/>
    <s v="Card"/>
    <s v="Hollister"/>
    <x v="21"/>
    <x v="5"/>
    <s v="MM"/>
  </r>
  <r>
    <d v="2022-10-23T00:00:00"/>
    <s v="Top"/>
    <n v="1"/>
    <n v="17.87"/>
    <n v="17.87"/>
    <s v="Card"/>
    <s v="Hollister"/>
    <x v="21"/>
    <x v="5"/>
    <s v="MM"/>
  </r>
  <r>
    <d v="2022-10-23T00:00:00"/>
    <s v="Lemongrass"/>
    <n v="1"/>
    <n v="0.75"/>
    <n v="0.75"/>
    <s v="Card"/>
    <s v="Morrisons"/>
    <x v="22"/>
    <x v="1"/>
    <s v="AM"/>
  </r>
  <r>
    <d v="2022-10-23T00:00:00"/>
    <s v="Fine beans"/>
    <n v="1"/>
    <n v="1"/>
    <n v="1"/>
    <s v="Card"/>
    <s v="ASDA"/>
    <x v="17"/>
    <x v="1"/>
    <s v="AM"/>
  </r>
  <r>
    <d v="2022-10-23T00:00:00"/>
    <s v="Chillies"/>
    <n v="1"/>
    <n v="0.5"/>
    <n v="0.5"/>
    <s v="Card"/>
    <s v="ASDA"/>
    <x v="22"/>
    <x v="1"/>
    <s v="AM"/>
  </r>
  <r>
    <d v="2022-10-23T00:00:00"/>
    <s v="Basil"/>
    <n v="1"/>
    <n v="0.55000000000000004"/>
    <n v="0.55000000000000004"/>
    <s v="Card"/>
    <s v="ASDA"/>
    <x v="22"/>
    <x v="1"/>
    <s v="AM"/>
  </r>
  <r>
    <d v="2022-10-24T00:00:00"/>
    <s v="Simply Cook"/>
    <n v="1"/>
    <n v="6"/>
    <n v="6"/>
    <s v="Card"/>
    <s v="Simply Cook"/>
    <x v="4"/>
    <x v="1"/>
    <s v="MM"/>
  </r>
  <r>
    <d v="2022-10-24T00:00:00"/>
    <s v="Sim card"/>
    <n v="1"/>
    <n v="10"/>
    <n v="10"/>
    <s v="Card"/>
    <s v="Voxi"/>
    <x v="27"/>
    <x v="7"/>
    <s v="AM"/>
  </r>
  <r>
    <d v="2022-10-24T00:00:00"/>
    <s v="Sim card"/>
    <n v="1"/>
    <n v="10"/>
    <n v="10"/>
    <s v="Card"/>
    <s v="Voxi"/>
    <x v="27"/>
    <x v="7"/>
    <s v="MM"/>
  </r>
  <r>
    <d v="2022-10-25T00:00:00"/>
    <s v="Milk Whole"/>
    <n v="1"/>
    <n v="1.65"/>
    <n v="1.65"/>
    <s v="Card"/>
    <s v="ALDI"/>
    <x v="13"/>
    <x v="1"/>
    <s v="MM"/>
  </r>
  <r>
    <d v="2022-10-25T00:00:00"/>
    <s v="Eggs free range 15pk"/>
    <n v="1"/>
    <n v="2.0499999999999998"/>
    <n v="2.0499999999999998"/>
    <s v="Card"/>
    <s v="ALDI"/>
    <x v="13"/>
    <x v="1"/>
    <s v="MM"/>
  </r>
  <r>
    <d v="2022-10-25T00:00:00"/>
    <s v="Chocolate"/>
    <n v="1"/>
    <n v="1.25"/>
    <n v="1.25"/>
    <s v="Card"/>
    <s v="ASDA"/>
    <x v="16"/>
    <x v="1"/>
    <s v="MM"/>
  </r>
  <r>
    <d v="2022-10-25T00:00:00"/>
    <s v="Sauce"/>
    <n v="1"/>
    <n v="0.9"/>
    <n v="0.9"/>
    <s v="Card"/>
    <s v="ASDA"/>
    <x v="31"/>
    <x v="1"/>
    <s v="MM"/>
  </r>
  <r>
    <d v="2022-10-25T00:00:00"/>
    <s v="Shampoo"/>
    <n v="1"/>
    <n v="9.25"/>
    <n v="9.25"/>
    <s v="Card"/>
    <s v="ASDA"/>
    <x v="3"/>
    <x v="3"/>
    <s v="MM"/>
  </r>
  <r>
    <d v="2022-10-25T00:00:00"/>
    <s v="Council tax"/>
    <n v="1"/>
    <n v="147"/>
    <n v="147"/>
    <s v="Card"/>
    <s v="Council"/>
    <x v="67"/>
    <x v="7"/>
    <s v="MM"/>
  </r>
  <r>
    <d v="2022-10-27T00:00:00"/>
    <s v="Bus"/>
    <n v="2"/>
    <n v="1.65"/>
    <n v="3.3"/>
    <s v="Card"/>
    <s v="Tfl"/>
    <x v="6"/>
    <x v="0"/>
    <s v="AM"/>
  </r>
  <r>
    <d v="2022-10-27T00:00:00"/>
    <s v="Bus"/>
    <n v="2"/>
    <n v="1.65"/>
    <n v="3.3"/>
    <s v="Oyster Card"/>
    <s v="Tfl"/>
    <x v="6"/>
    <x v="0"/>
    <s v="MM"/>
  </r>
  <r>
    <d v="2022-10-27T00:00:00"/>
    <s v="Refund Jacket"/>
    <n v="1"/>
    <n v="-34.99"/>
    <n v="-34.99"/>
    <s v="Gift Card"/>
    <s v="H&amp;M"/>
    <x v="21"/>
    <x v="5"/>
    <s v="MM"/>
  </r>
  <r>
    <d v="2022-10-27T00:00:00"/>
    <s v="T-shirt"/>
    <n v="1"/>
    <n v="3.99"/>
    <n v="3.99"/>
    <s v="Gift Card"/>
    <s v="H&amp;M"/>
    <x v="21"/>
    <x v="5"/>
    <s v="MM"/>
  </r>
  <r>
    <d v="2022-10-27T00:00:00"/>
    <s v="Lunch"/>
    <n v="1"/>
    <n v="17.8"/>
    <n v="17.8"/>
    <s v="Card"/>
    <s v="Margugame Udon"/>
    <x v="58"/>
    <x v="4"/>
    <s v="AM"/>
  </r>
  <r>
    <d v="2022-10-27T00:00:00"/>
    <s v="Chicken Wings"/>
    <n v="1"/>
    <n v="1.1000000000000001"/>
    <n v="1.1000000000000001"/>
    <s v="Card"/>
    <s v="Waitrose"/>
    <x v="18"/>
    <x v="1"/>
    <s v="MM"/>
  </r>
  <r>
    <d v="2022-10-27T00:00:00"/>
    <s v="Domestos"/>
    <n v="2"/>
    <n v="1"/>
    <n v="2"/>
    <s v="Card"/>
    <s v="Wilko"/>
    <x v="3"/>
    <x v="3"/>
    <s v="MM"/>
  </r>
  <r>
    <d v="2022-10-27T00:00:00"/>
    <s v="TCP Wifi Light Bulb"/>
    <n v="1"/>
    <n v="9"/>
    <n v="9"/>
    <s v="Card"/>
    <s v="Wilko"/>
    <x v="38"/>
    <x v="3"/>
    <s v="MM"/>
  </r>
  <r>
    <d v="2022-10-27T00:00:00"/>
    <s v="Photo Frame"/>
    <n v="1"/>
    <n v="2"/>
    <n v="2"/>
    <s v="Card"/>
    <s v="Wilko"/>
    <x v="40"/>
    <x v="3"/>
    <s v="MM"/>
  </r>
  <r>
    <d v="2022-10-27T00:00:00"/>
    <s v="Lemonade 2L"/>
    <n v="1"/>
    <n v="0.23"/>
    <n v="0.23"/>
    <s v="Card"/>
    <s v="ALDI"/>
    <x v="12"/>
    <x v="1"/>
    <s v="MM"/>
  </r>
  <r>
    <d v="2022-10-27T00:00:00"/>
    <s v="Chicken Thighs"/>
    <n v="1"/>
    <n v="2.4900000000000002"/>
    <n v="2.4900000000000002"/>
    <s v="Card"/>
    <s v="ALDI"/>
    <x v="18"/>
    <x v="1"/>
    <s v="MM"/>
  </r>
  <r>
    <d v="2022-10-27T00:00:00"/>
    <s v="Grapes"/>
    <n v="1"/>
    <n v="1.75"/>
    <n v="1.75"/>
    <s v="Card"/>
    <s v="ALDI"/>
    <x v="20"/>
    <x v="1"/>
    <s v="MM"/>
  </r>
  <r>
    <d v="2022-10-27T00:00:00"/>
    <s v="Pork Mince"/>
    <n v="1"/>
    <n v="2.89"/>
    <n v="2.89"/>
    <s v="Card"/>
    <s v="ALDI"/>
    <x v="18"/>
    <x v="1"/>
    <s v="MM"/>
  </r>
  <r>
    <d v="2022-10-27T00:00:00"/>
    <s v="Coconut Milk"/>
    <n v="1"/>
    <n v="0.69"/>
    <n v="0.69"/>
    <s v="Card"/>
    <s v="ALDI"/>
    <x v="31"/>
    <x v="1"/>
    <s v="MM"/>
  </r>
  <r>
    <d v="2022-10-27T00:00:00"/>
    <s v="Large Vine Tomato"/>
    <n v="1"/>
    <n v="1.19"/>
    <n v="1.19"/>
    <s v="Card"/>
    <s v="ALDI"/>
    <x v="17"/>
    <x v="1"/>
    <s v="MM"/>
  </r>
  <r>
    <d v="2022-10-27T00:00:00"/>
    <s v="Cherry Tomatoes"/>
    <n v="1"/>
    <n v="0.77"/>
    <n v="0.77"/>
    <s v="Card"/>
    <s v="ALDI"/>
    <x v="17"/>
    <x v="1"/>
    <s v="MM"/>
  </r>
  <r>
    <d v="2022-10-27T00:00:00"/>
    <s v="Chorizo Ring 200g"/>
    <n v="1"/>
    <n v="1.79"/>
    <n v="1.79"/>
    <s v="Card"/>
    <s v="ALDI"/>
    <x v="11"/>
    <x v="1"/>
    <s v="MM"/>
  </r>
  <r>
    <d v="2022-10-27T00:00:00"/>
    <s v="Basil"/>
    <n v="1"/>
    <n v="0.55000000000000004"/>
    <n v="0.55000000000000004"/>
    <s v="Card"/>
    <s v="ASDA"/>
    <x v="22"/>
    <x v="1"/>
    <s v="AM"/>
  </r>
  <r>
    <d v="2022-10-28T00:00:00"/>
    <s v="Chilli Tortilla"/>
    <n v="1"/>
    <n v="1.25"/>
    <n v="1.25"/>
    <s v="Card"/>
    <s v="M&amp;S"/>
    <x v="16"/>
    <x v="1"/>
    <s v="AM"/>
  </r>
  <r>
    <d v="2022-10-28T00:00:00"/>
    <s v="Bockwurst sausage"/>
    <n v="1"/>
    <n v="1.79"/>
    <n v="1.79"/>
    <s v="Card"/>
    <s v="ALDI"/>
    <x v="45"/>
    <x v="1"/>
    <s v="AM"/>
  </r>
  <r>
    <d v="2022-10-28T00:00:00"/>
    <s v="Granules Garlic"/>
    <n v="1"/>
    <n v="0.49"/>
    <n v="0.49"/>
    <s v="Card"/>
    <s v="ALDI"/>
    <x v="22"/>
    <x v="1"/>
    <s v="AM"/>
  </r>
  <r>
    <d v="2022-10-28T00:00:00"/>
    <s v="Ham Cooked"/>
    <n v="1"/>
    <n v="0.79"/>
    <n v="0.79"/>
    <s v="Card"/>
    <s v="ALDI"/>
    <x v="11"/>
    <x v="1"/>
    <s v="AM"/>
  </r>
  <r>
    <d v="2022-10-29T00:00:00"/>
    <s v="Bus"/>
    <n v="2"/>
    <n v="1.65"/>
    <n v="3.3"/>
    <s v="Oyster Card"/>
    <s v="Tfl"/>
    <x v="6"/>
    <x v="0"/>
    <s v="AM"/>
  </r>
  <r>
    <d v="2022-10-29T00:00:00"/>
    <s v="Tube"/>
    <n v="1"/>
    <n v="2.0499999999999998"/>
    <n v="2.0499999999999998"/>
    <s v="Oyster Card"/>
    <s v="Tfl"/>
    <x v="7"/>
    <x v="0"/>
    <s v="AM"/>
  </r>
  <r>
    <d v="2022-10-29T00:00:00"/>
    <s v="Tube"/>
    <n v="1"/>
    <n v="1.9"/>
    <n v="1.9"/>
    <s v="Oyster Card"/>
    <s v="Tfl"/>
    <x v="7"/>
    <x v="0"/>
    <s v="AM"/>
  </r>
  <r>
    <d v="2022-10-29T00:00:00"/>
    <s v="Grapes"/>
    <n v="1"/>
    <n v="2.1"/>
    <n v="2.1"/>
    <s v="Card"/>
    <s v="Sainsbury's"/>
    <x v="20"/>
    <x v="1"/>
    <s v="AM"/>
  </r>
  <r>
    <d v="2022-10-30T00:00:00"/>
    <s v="Udon noodles"/>
    <n v="1"/>
    <n v="4.1900000000000004"/>
    <n v="4.1900000000000004"/>
    <s v="Card"/>
    <s v="Loon Fung"/>
    <x v="10"/>
    <x v="1"/>
    <s v="AM"/>
  </r>
  <r>
    <d v="2022-10-30T00:00:00"/>
    <s v="Udon noodles"/>
    <n v="1"/>
    <n v="1.4"/>
    <n v="1.4"/>
    <s v="Card"/>
    <s v="Morrisons"/>
    <x v="10"/>
    <x v="1"/>
    <s v="AM"/>
  </r>
  <r>
    <d v="2022-10-30T00:00:00"/>
    <s v="Chocolate"/>
    <n v="1"/>
    <n v="4"/>
    <n v="4"/>
    <s v="Card"/>
    <s v="ASDA"/>
    <x v="16"/>
    <x v="1"/>
    <s v="AM"/>
  </r>
  <r>
    <d v="2022-10-30T00:00:00"/>
    <s v="Sweets"/>
    <n v="1"/>
    <n v="1"/>
    <n v="1"/>
    <s v="Card"/>
    <s v="ASDA"/>
    <x v="16"/>
    <x v="1"/>
    <s v="AM"/>
  </r>
  <r>
    <d v="2022-10-30T00:00:00"/>
    <s v="Bread White"/>
    <n v="1"/>
    <n v="1.2"/>
    <n v="1.2"/>
    <s v="Card"/>
    <s v="ALDI"/>
    <x v="13"/>
    <x v="1"/>
    <s v="AM"/>
  </r>
  <r>
    <d v="2022-10-30T00:00:00"/>
    <s v="Super Mini Mix Haribo"/>
    <n v="1"/>
    <n v="1.89"/>
    <n v="1.89"/>
    <s v="Card"/>
    <s v="ALDI"/>
    <x v="16"/>
    <x v="1"/>
    <s v="AM"/>
  </r>
  <r>
    <d v="2022-10-30T00:00:00"/>
    <s v="Cookie Cream"/>
    <n v="1"/>
    <n v="0.43"/>
    <n v="0.43"/>
    <s v="Card"/>
    <s v="ALDI"/>
    <x v="16"/>
    <x v="1"/>
    <s v="AM"/>
  </r>
  <r>
    <d v="2022-11-01T00:00:00"/>
    <s v="Refund Jacket"/>
    <n v="1"/>
    <n v="-34.99"/>
    <n v="-34.99"/>
    <s v="Gift Card"/>
    <s v="H&amp;M"/>
    <x v="21"/>
    <x v="5"/>
    <s v="MM"/>
  </r>
  <r>
    <d v="2022-11-01T00:00:00"/>
    <s v="9V Battery"/>
    <n v="1"/>
    <n v="2"/>
    <n v="2"/>
    <s v="Gift Card"/>
    <s v="Argos"/>
    <x v="38"/>
    <x v="3"/>
    <s v="MM"/>
  </r>
  <r>
    <d v="2022-11-01T00:00:00"/>
    <s v="Chicken Wings"/>
    <n v="1"/>
    <n v="8.39"/>
    <n v="8.39"/>
    <s v="Card"/>
    <s v="Costco"/>
    <x v="11"/>
    <x v="1"/>
    <s v="AM"/>
  </r>
  <r>
    <d v="2022-11-01T00:00:00"/>
    <s v="Organic Garlic"/>
    <n v="1"/>
    <n v="2.4900000000000002"/>
    <n v="2.4900000000000002"/>
    <s v="Card"/>
    <s v="Costco"/>
    <x v="13"/>
    <x v="1"/>
    <s v="AM"/>
  </r>
  <r>
    <d v="2022-11-01T00:00:00"/>
    <s v="Penne Carbonara"/>
    <n v="1"/>
    <n v="8.99"/>
    <n v="8.99"/>
    <s v="Card"/>
    <s v="Costco"/>
    <x v="74"/>
    <x v="1"/>
    <s v="AM"/>
  </r>
  <r>
    <d v="2022-11-01T00:00:00"/>
    <s v="Klenex Balsam"/>
    <n v="1"/>
    <n v="6.29"/>
    <n v="6.29"/>
    <s v="Card"/>
    <s v="Costco"/>
    <x v="38"/>
    <x v="3"/>
    <s v="AM"/>
  </r>
  <r>
    <d v="2022-11-01T00:00:00"/>
    <s v="Hash Brown"/>
    <n v="1"/>
    <n v="3.89"/>
    <n v="3.89"/>
    <s v="Card"/>
    <s v="Costco"/>
    <x v="11"/>
    <x v="1"/>
    <s v="AM"/>
  </r>
  <r>
    <d v="2022-11-01T00:00:00"/>
    <s v="Trip Satin"/>
    <n v="1"/>
    <n v="15.49"/>
    <n v="15.49"/>
    <s v="Card"/>
    <s v="Costco"/>
    <x v="3"/>
    <x v="3"/>
    <s v="AM"/>
  </r>
  <r>
    <d v="2022-11-01T00:00:00"/>
    <s v="Chicken Thighs"/>
    <n v="1"/>
    <n v="5.65"/>
    <n v="5.65"/>
    <s v="Card"/>
    <s v="Costco"/>
    <x v="18"/>
    <x v="1"/>
    <s v="AM"/>
  </r>
  <r>
    <d v="2022-11-01T00:00:00"/>
    <s v="Bus"/>
    <n v="1"/>
    <n v="1.65"/>
    <n v="1.65"/>
    <s v="Card"/>
    <s v="Tfl"/>
    <x v="6"/>
    <x v="0"/>
    <s v="AM"/>
  </r>
  <r>
    <d v="2022-11-01T00:00:00"/>
    <s v="Bus"/>
    <n v="1"/>
    <n v="1.65"/>
    <n v="1.65"/>
    <s v="Card"/>
    <s v="Tfl"/>
    <x v="6"/>
    <x v="0"/>
    <s v="MM"/>
  </r>
  <r>
    <d v="2022-11-01T00:00:00"/>
    <s v="Hot Chocolate"/>
    <n v="1"/>
    <n v="2.85"/>
    <n v="2.85"/>
    <s v="Card"/>
    <s v="Starbucks"/>
    <x v="5"/>
    <x v="4"/>
    <s v="MM"/>
  </r>
  <r>
    <d v="2022-11-03T00:00:00"/>
    <s v="Orange"/>
    <n v="1"/>
    <n v="0.6"/>
    <n v="0.6"/>
    <s v="Card"/>
    <s v="ALDI"/>
    <x v="20"/>
    <x v="1"/>
    <s v="AM"/>
  </r>
  <r>
    <d v="2022-11-03T00:00:00"/>
    <s v="Lemons"/>
    <n v="1"/>
    <n v="0.5"/>
    <n v="0.5"/>
    <s v="Card"/>
    <s v="ALDI"/>
    <x v="20"/>
    <x v="1"/>
    <s v="AM"/>
  </r>
  <r>
    <d v="2022-11-03T00:00:00"/>
    <s v="White Grapes"/>
    <n v="1"/>
    <n v="1.75"/>
    <n v="1.75"/>
    <s v="Card"/>
    <s v="ALDI"/>
    <x v="20"/>
    <x v="1"/>
    <s v="AM"/>
  </r>
  <r>
    <d v="2022-11-03T00:00:00"/>
    <s v="Double Cream"/>
    <n v="1"/>
    <n v="1.1499999999999999"/>
    <n v="1.1499999999999999"/>
    <s v="Card"/>
    <s v="ALDI"/>
    <x v="51"/>
    <x v="1"/>
    <s v="AM"/>
  </r>
  <r>
    <d v="2022-11-03T00:00:00"/>
    <s v="Soft Cream"/>
    <n v="1"/>
    <n v="0.85"/>
    <n v="0.85"/>
    <s v="Card"/>
    <s v="ALDI"/>
    <x v="51"/>
    <x v="1"/>
    <s v="AM"/>
  </r>
  <r>
    <d v="2022-11-03T00:00:00"/>
    <s v="Lemon &amp; mint Soda"/>
    <n v="1"/>
    <n v="0.85"/>
    <n v="0.85"/>
    <s v="Card"/>
    <s v="ALDI"/>
    <x v="12"/>
    <x v="1"/>
    <s v="AM"/>
  </r>
  <r>
    <d v="2022-11-03T00:00:00"/>
    <s v="Soda Water 6pk"/>
    <n v="1"/>
    <n v="0.99"/>
    <n v="0.99"/>
    <s v="Card"/>
    <s v="ALDI"/>
    <x v="12"/>
    <x v="1"/>
    <s v="AM"/>
  </r>
  <r>
    <d v="2022-11-03T00:00:00"/>
    <s v="Onions"/>
    <n v="1"/>
    <n v="0.65"/>
    <n v="0.65"/>
    <s v="Card"/>
    <s v="ALDI"/>
    <x v="17"/>
    <x v="1"/>
    <s v="AM"/>
  </r>
  <r>
    <d v="2022-11-03T00:00:00"/>
    <s v="Cooking Oil"/>
    <n v="1"/>
    <n v="2.15"/>
    <n v="2.15"/>
    <s v="Card"/>
    <s v="ASDA"/>
    <x v="13"/>
    <x v="1"/>
    <s v="AM"/>
  </r>
  <r>
    <d v="2022-11-03T00:00:00"/>
    <s v="Passata"/>
    <n v="1"/>
    <n v="0.5"/>
    <n v="0.5"/>
    <s v="Card"/>
    <s v="ASDA"/>
    <x v="31"/>
    <x v="1"/>
    <s v="AM"/>
  </r>
  <r>
    <d v="2022-11-04T00:00:00"/>
    <s v="Chicken Noodle"/>
    <n v="2"/>
    <n v="1"/>
    <n v="2"/>
    <s v="Card"/>
    <s v="B&amp;M"/>
    <x v="29"/>
    <x v="1"/>
    <s v="AM"/>
  </r>
  <r>
    <d v="2022-11-04T00:00:00"/>
    <s v="Basil pot"/>
    <n v="1"/>
    <n v="0.75"/>
    <n v="0.75"/>
    <s v="Card"/>
    <s v="ALDI"/>
    <x v="22"/>
    <x v="1"/>
    <s v="AM"/>
  </r>
  <r>
    <d v="2022-11-04T00:00:00"/>
    <s v="Lemons"/>
    <n v="1"/>
    <n v="0.5"/>
    <n v="0.5"/>
    <s v="Card"/>
    <s v="ALDI"/>
    <x v="20"/>
    <x v="1"/>
    <s v="AM"/>
  </r>
  <r>
    <d v="2022-11-04T00:00:00"/>
    <s v="Gravel Tray"/>
    <n v="1"/>
    <n v="1.25"/>
    <n v="1.25"/>
    <s v="Card"/>
    <s v="ALDI"/>
    <x v="38"/>
    <x v="3"/>
    <s v="AM"/>
  </r>
  <r>
    <d v="2022-11-04T00:00:00"/>
    <s v="Cleve Pot"/>
    <n v="1"/>
    <n v="3"/>
    <n v="3"/>
    <s v="Card"/>
    <s v="ALDI"/>
    <x v="38"/>
    <x v="3"/>
    <s v="AM"/>
  </r>
  <r>
    <d v="2022-11-04T00:00:00"/>
    <s v="Doritos 150g"/>
    <n v="1"/>
    <n v="0.19186046511627911"/>
    <n v="0.19186046511627911"/>
    <s v="Card"/>
    <s v="Getir"/>
    <x v="16"/>
    <x v="1"/>
    <s v="MM"/>
  </r>
  <r>
    <d v="2022-11-04T00:00:00"/>
    <s v="Sensation Thai Sweet Chilli 40g"/>
    <n v="1"/>
    <n v="0.12790697674418605"/>
    <n v="0.12790697674418605"/>
    <s v="Card"/>
    <s v="Getir"/>
    <x v="16"/>
    <x v="1"/>
    <s v="MM"/>
  </r>
  <r>
    <d v="2022-11-04T00:00:00"/>
    <s v="Rustler Sausage Muffin"/>
    <n v="1"/>
    <n v="0.28779069767441862"/>
    <n v="0.28779069767441862"/>
    <s v="Card"/>
    <s v="Getir"/>
    <x v="29"/>
    <x v="1"/>
    <s v="MM"/>
  </r>
  <r>
    <d v="2022-11-04T00:00:00"/>
    <s v="Coca Cola 4x250ml"/>
    <n v="1"/>
    <n v="0.31337209302325586"/>
    <n v="0.31337209302325586"/>
    <s v="Card"/>
    <s v="Getir"/>
    <x v="12"/>
    <x v="1"/>
    <s v="MM"/>
  </r>
  <r>
    <d v="2022-11-04T00:00:00"/>
    <s v="Sanpellegrino 3x330ml"/>
    <n v="1"/>
    <n v="0.33895348837209305"/>
    <n v="0.33895348837209305"/>
    <s v="Card"/>
    <s v="Getir"/>
    <x v="12"/>
    <x v="1"/>
    <s v="MM"/>
  </r>
  <r>
    <d v="2022-11-04T00:00:00"/>
    <s v="Always Ultra Pads Normal"/>
    <n v="1"/>
    <n v="0.28779069767441862"/>
    <n v="0.28779069767441862"/>
    <s v="Card"/>
    <s v="Getir"/>
    <x v="3"/>
    <x v="3"/>
    <s v="MM"/>
  </r>
  <r>
    <d v="2022-11-04T00:00:00"/>
    <s v="Milk Mini Truffles"/>
    <n v="1"/>
    <n v="0.22383720930232562"/>
    <n v="0.22383720930232562"/>
    <s v="Card"/>
    <s v="Getir"/>
    <x v="16"/>
    <x v="1"/>
    <s v="MM"/>
  </r>
  <r>
    <d v="2022-11-04T00:00:00"/>
    <s v="Kinder Small Chocolate Bar"/>
    <n v="1"/>
    <n v="0.17906976744186048"/>
    <n v="0.17906976744186048"/>
    <s v="Card"/>
    <s v="Getir"/>
    <x v="16"/>
    <x v="1"/>
    <s v="MM"/>
  </r>
  <r>
    <d v="2022-11-04T00:00:00"/>
    <s v="Bahlsen Dark Choco Leibniz"/>
    <n v="1"/>
    <n v="0.24941860465116281"/>
    <n v="0.24941860465116281"/>
    <s v="Card"/>
    <s v="Getir"/>
    <x v="16"/>
    <x v="1"/>
    <s v="MM"/>
  </r>
  <r>
    <d v="2022-11-05T00:00:00"/>
    <s v="Cleaning Scraper"/>
    <n v="1"/>
    <n v="0.64"/>
    <n v="0.64"/>
    <s v="Card"/>
    <s v="Shein"/>
    <x v="33"/>
    <x v="3"/>
    <s v="MM"/>
  </r>
  <r>
    <d v="2022-11-05T00:00:00"/>
    <s v="Woven Cup Coaster"/>
    <n v="1"/>
    <n v="1.49"/>
    <n v="1.49"/>
    <s v="Card"/>
    <s v="Shein"/>
    <x v="40"/>
    <x v="3"/>
    <s v="MM"/>
  </r>
  <r>
    <d v="2022-11-05T00:00:00"/>
    <s v="Artificial Reed"/>
    <n v="1"/>
    <n v="1.07"/>
    <n v="1.07"/>
    <s v="Card"/>
    <s v="Shein"/>
    <x v="40"/>
    <x v="3"/>
    <s v="MM"/>
  </r>
  <r>
    <d v="2022-11-05T00:00:00"/>
    <s v="Flower Design Spoon 8pcs"/>
    <n v="1"/>
    <n v="2.13"/>
    <n v="2.13"/>
    <s v="Card"/>
    <s v="Shein"/>
    <x v="39"/>
    <x v="3"/>
    <s v="MM"/>
  </r>
  <r>
    <d v="2022-11-05T00:00:00"/>
    <s v="2 Grids Desk Storage Box"/>
    <n v="1"/>
    <n v="4.66"/>
    <n v="4.66"/>
    <s v="Card"/>
    <s v="Shein"/>
    <x v="38"/>
    <x v="3"/>
    <s v="MM"/>
  </r>
  <r>
    <d v="2022-11-05T00:00:00"/>
    <s v="Bow Knot Bath Headband"/>
    <n v="1"/>
    <n v="0.86"/>
    <n v="0.86"/>
    <s v="Card"/>
    <s v="Shein"/>
    <x v="38"/>
    <x v="3"/>
    <s v="MM"/>
  </r>
  <r>
    <d v="2022-11-05T00:00:00"/>
    <s v="Small porcelain dish"/>
    <n v="1"/>
    <n v="2.5499999999999998"/>
    <n v="2.5499999999999998"/>
    <s v="Card"/>
    <s v="H&amp;M"/>
    <x v="39"/>
    <x v="3"/>
    <s v="MM"/>
  </r>
  <r>
    <d v="2022-11-05T00:00:00"/>
    <s v="Scented candle"/>
    <n v="1"/>
    <n v="8.5"/>
    <n v="8.5"/>
    <s v="Card"/>
    <s v="H&amp;M"/>
    <x v="40"/>
    <x v="3"/>
    <s v="MM"/>
  </r>
  <r>
    <d v="2022-11-05T00:00:00"/>
    <s v="Reed diffuser"/>
    <n v="1"/>
    <n v="15.3"/>
    <n v="15.3"/>
    <s v="Card"/>
    <s v="H&amp;M"/>
    <x v="40"/>
    <x v="3"/>
    <s v="MM"/>
  </r>
  <r>
    <d v="2022-11-05T00:00:00"/>
    <s v="Stoneware mini vase"/>
    <n v="1"/>
    <n v="3.4"/>
    <n v="3.4"/>
    <s v="Card"/>
    <s v="H&amp;M"/>
    <x v="40"/>
    <x v="3"/>
    <s v="MM"/>
  </r>
  <r>
    <d v="2022-11-05T00:00:00"/>
    <s v="Lunch"/>
    <n v="1"/>
    <n v="28.41"/>
    <n v="28.41"/>
    <s v="Card"/>
    <s v="Kolamba Carnaby"/>
    <x v="15"/>
    <x v="4"/>
    <s v="AM"/>
  </r>
  <r>
    <d v="2022-11-05T00:00:00"/>
    <s v="Desperados Beer"/>
    <n v="2"/>
    <n v="10"/>
    <n v="20"/>
    <s v="Card"/>
    <s v="Morrisons"/>
    <x v="12"/>
    <x v="1"/>
    <s v="MM"/>
  </r>
  <r>
    <d v="2022-11-05T00:00:00"/>
    <s v="Kendermanns Riesling"/>
    <n v="1"/>
    <n v="8.5"/>
    <n v="8.5"/>
    <s v="Card"/>
    <s v="Morrisons"/>
    <x v="12"/>
    <x v="1"/>
    <s v="MM"/>
  </r>
  <r>
    <d v="2022-11-05T00:00:00"/>
    <s v="Palmer's lip balm"/>
    <n v="1"/>
    <n v="2"/>
    <n v="2"/>
    <s v="Card"/>
    <s v="Morrisons"/>
    <x v="44"/>
    <x v="9"/>
    <s v="MM"/>
  </r>
  <r>
    <d v="2022-11-05T00:00:00"/>
    <s v="Bubble Tea"/>
    <n v="1"/>
    <n v="4.6500000000000004"/>
    <n v="4.6500000000000004"/>
    <s v="Card"/>
    <s v="MilkSha"/>
    <x v="5"/>
    <x v="4"/>
    <s v="MM"/>
  </r>
  <r>
    <d v="2022-11-05T00:00:00"/>
    <s v="Cake"/>
    <n v="2"/>
    <n v="4.5"/>
    <n v="9"/>
    <s v="Card"/>
    <s v="Wa Café"/>
    <x v="5"/>
    <x v="4"/>
    <s v="MM"/>
  </r>
  <r>
    <d v="2022-11-05T00:00:00"/>
    <s v="NS Kimchi Ramyun"/>
    <n v="4"/>
    <n v="0.495"/>
    <n v="1.98"/>
    <s v="Card"/>
    <s v="Seoul Plaza"/>
    <x v="29"/>
    <x v="1"/>
    <s v="MM"/>
  </r>
  <r>
    <d v="2022-11-05T00:00:00"/>
    <s v="Just Eat"/>
    <n v="1"/>
    <n v="22.88"/>
    <n v="22.88"/>
    <s v="Card"/>
    <s v="Pizza Club"/>
    <x v="8"/>
    <x v="4"/>
    <s v="MM"/>
  </r>
  <r>
    <d v="2022-11-05T00:00:00"/>
    <s v="Skincare"/>
    <n v="1"/>
    <n v="47.86"/>
    <n v="47.86"/>
    <s v="Card"/>
    <s v="Stylevana"/>
    <x v="44"/>
    <x v="9"/>
    <s v="MM"/>
  </r>
  <r>
    <d v="2022-11-07T00:00:00"/>
    <s v="Energy bill (Aug-Sep)"/>
    <n v="1"/>
    <n v="69.349999999999994"/>
    <n v="69.349999999999994"/>
    <s v="Card"/>
    <s v="Insite Energy"/>
    <x v="59"/>
    <x v="7"/>
    <s v="MM"/>
  </r>
  <r>
    <d v="2022-11-09T00:00:00"/>
    <s v="Tube"/>
    <n v="1"/>
    <n v="1.1499999999999999"/>
    <n v="1.1499999999999999"/>
    <s v="Oyster Card"/>
    <s v="Tfl"/>
    <x v="7"/>
    <x v="0"/>
    <s v="AM"/>
  </r>
  <r>
    <d v="2022-11-09T00:00:00"/>
    <s v="Tube"/>
    <n v="1"/>
    <n v="1.1499999999999999"/>
    <n v="1.1499999999999999"/>
    <s v="Oyster Card"/>
    <s v="Tfl"/>
    <x v="7"/>
    <x v="0"/>
    <s v="MM"/>
  </r>
  <r>
    <d v="2022-11-09T00:00:00"/>
    <s v="Tube"/>
    <n v="1"/>
    <n v="2"/>
    <n v="2"/>
    <s v="Oyster Card"/>
    <s v="Tfl"/>
    <x v="7"/>
    <x v="0"/>
    <s v="MM"/>
  </r>
  <r>
    <d v="2022-11-09T00:00:00"/>
    <s v="Tube"/>
    <n v="1"/>
    <n v="2"/>
    <n v="2"/>
    <s v="Oyster Card"/>
    <s v="Tfl"/>
    <x v="7"/>
    <x v="0"/>
    <s v="AM"/>
  </r>
  <r>
    <d v="2022-11-09T00:00:00"/>
    <s v="Sensation Thai Sweet Chilli 150g"/>
    <n v="2"/>
    <n v="1.5"/>
    <n v="3"/>
    <s v="Card"/>
    <s v="Poundland"/>
    <x v="16"/>
    <x v="1"/>
    <s v="MM"/>
  </r>
  <r>
    <d v="2022-11-09T00:00:00"/>
    <s v="Milk filter semi-skim 2L"/>
    <n v="1"/>
    <n v="1.65"/>
    <n v="1.65"/>
    <s v="Card"/>
    <s v="ALDI"/>
    <x v="13"/>
    <x v="1"/>
    <s v="MM"/>
  </r>
  <r>
    <d v="2022-11-09T00:00:00"/>
    <s v="Pasta Penne 500g"/>
    <n v="1"/>
    <n v="0.41"/>
    <n v="0.41"/>
    <s v="Card"/>
    <s v="ALDI"/>
    <x v="10"/>
    <x v="1"/>
    <s v="MM"/>
  </r>
  <r>
    <d v="2022-11-09T00:00:00"/>
    <s v="Eggs"/>
    <n v="1"/>
    <n v="1.5"/>
    <n v="1.5"/>
    <s v="Card"/>
    <s v="ASDA"/>
    <x v="13"/>
    <x v="1"/>
    <s v="MM"/>
  </r>
  <r>
    <d v="2022-11-09T00:00:00"/>
    <s v="Yogurt"/>
    <n v="1"/>
    <n v="1"/>
    <n v="1"/>
    <s v="Card"/>
    <s v="ASDA"/>
    <x v="13"/>
    <x v="1"/>
    <s v="MM"/>
  </r>
  <r>
    <d v="2022-11-09T00:00:00"/>
    <s v="Shallots"/>
    <n v="1"/>
    <n v="0.9"/>
    <n v="0.9"/>
    <s v="Card"/>
    <s v="ASDA"/>
    <x v="17"/>
    <x v="1"/>
    <s v="MM"/>
  </r>
  <r>
    <d v="2022-11-09T00:00:00"/>
    <s v="Nissan Noodles"/>
    <n v="1"/>
    <n v="0.65"/>
    <n v="0.65"/>
    <s v="Card"/>
    <s v="ASDA"/>
    <x v="29"/>
    <x v="1"/>
    <s v="MM"/>
  </r>
  <r>
    <d v="2022-11-09T00:00:00"/>
    <s v="Choco Shells"/>
    <n v="1"/>
    <n v="1.49"/>
    <n v="1.49"/>
    <s v="Card"/>
    <s v="LIDL"/>
    <x v="13"/>
    <x v="1"/>
    <s v="MM"/>
  </r>
  <r>
    <d v="2022-11-09T00:00:00"/>
    <s v="Cashew Peanut Honey"/>
    <n v="1"/>
    <n v="1.35"/>
    <n v="1.35"/>
    <s v="Card"/>
    <s v="LIDL"/>
    <x v="16"/>
    <x v="1"/>
    <s v="MM"/>
  </r>
  <r>
    <d v="2022-11-09T00:00:00"/>
    <s v="Carbonara Sauce"/>
    <n v="1"/>
    <n v="1.1499999999999999"/>
    <n v="1.1499999999999999"/>
    <s v="Card"/>
    <s v="LIDL"/>
    <x v="31"/>
    <x v="1"/>
    <s v="MM"/>
  </r>
  <r>
    <d v="2022-11-09T00:00:00"/>
    <s v="Shower Gel"/>
    <n v="1"/>
    <n v="0.89"/>
    <n v="0.89"/>
    <s v="Card"/>
    <s v="LIDL"/>
    <x v="3"/>
    <x v="3"/>
    <s v="MM"/>
  </r>
  <r>
    <d v="2022-11-09T00:00:00"/>
    <s v="Apple Shampoo"/>
    <n v="1"/>
    <n v="0.59"/>
    <n v="0.59"/>
    <s v="Card"/>
    <s v="LIDL"/>
    <x v="3"/>
    <x v="3"/>
    <s v="MM"/>
  </r>
  <r>
    <d v="2022-11-09T00:00:00"/>
    <s v="Chocolate Cookies"/>
    <n v="3"/>
    <n v="0.89"/>
    <n v="2.67"/>
    <s v="Card"/>
    <s v="LIDL"/>
    <x v="16"/>
    <x v="1"/>
    <s v="MM"/>
  </r>
  <r>
    <d v="2022-11-09T00:00:00"/>
    <s v="Family Pack Mushroom"/>
    <n v="1"/>
    <n v="1.3"/>
    <n v="1.3"/>
    <s v="Card"/>
    <s v="LIDL"/>
    <x v="17"/>
    <x v="1"/>
    <s v="MM"/>
  </r>
  <r>
    <d v="2022-11-10T00:00:00"/>
    <s v="Family Handwash"/>
    <n v="1"/>
    <n v="0.55000000000000004"/>
    <n v="0.55000000000000004"/>
    <s v="Card"/>
    <s v="ALDI"/>
    <x v="3"/>
    <x v="3"/>
    <s v="MM"/>
  </r>
  <r>
    <d v="2022-11-10T00:00:00"/>
    <s v="Lemons"/>
    <n v="1"/>
    <n v="0.5"/>
    <n v="0.5"/>
    <s v="Card"/>
    <s v="ALDI"/>
    <x v="20"/>
    <x v="1"/>
    <s v="MM"/>
  </r>
  <r>
    <d v="2022-11-10T00:00:00"/>
    <s v="Chicken Thighs 1kg"/>
    <n v="1"/>
    <n v="2.4900000000000002"/>
    <n v="2.4900000000000002"/>
    <s v="Card"/>
    <s v="ALDI"/>
    <x v="18"/>
    <x v="1"/>
    <s v="MM"/>
  </r>
  <r>
    <d v="2022-11-11T00:00:00"/>
    <s v="Kinder Hamper"/>
    <n v="1"/>
    <n v="10"/>
    <n v="10"/>
    <s v="Card"/>
    <s v="B&amp;M"/>
    <x v="57"/>
    <x v="6"/>
    <s v="MM"/>
  </r>
  <r>
    <d v="2022-11-11T00:00:00"/>
    <s v="Cad Drink Chocolate"/>
    <n v="1"/>
    <n v="1.39"/>
    <n v="1.39"/>
    <s v="Card"/>
    <s v="B&amp;M"/>
    <x v="16"/>
    <x v="1"/>
    <s v="MM"/>
  </r>
  <r>
    <d v="2022-11-11T00:00:00"/>
    <s v="Batch Pasta"/>
    <n v="1"/>
    <n v="0.75"/>
    <n v="0.75"/>
    <s v="Card"/>
    <s v="B&amp;M"/>
    <x v="29"/>
    <x v="1"/>
    <s v="MM"/>
  </r>
  <r>
    <d v="2022-11-11T00:00:00"/>
    <s v="Femfrsh Sooth Wash"/>
    <n v="1"/>
    <n v="1.99"/>
    <n v="1.99"/>
    <s v="Card"/>
    <s v="B&amp;M"/>
    <x v="3"/>
    <x v="3"/>
    <s v="MM"/>
  </r>
  <r>
    <d v="2022-11-11T00:00:00"/>
    <s v="ChopBoard"/>
    <n v="1"/>
    <n v="14.99"/>
    <n v="14.99"/>
    <s v="Card"/>
    <s v="Amazon"/>
    <x v="39"/>
    <x v="3"/>
    <s v="AM"/>
  </r>
  <r>
    <d v="2022-11-11T00:00:00"/>
    <s v="Hair cut"/>
    <n v="1"/>
    <n v="18"/>
    <n v="18"/>
    <s v="Cash"/>
    <s v="InStyle"/>
    <x v="25"/>
    <x v="6"/>
    <s v="AM"/>
  </r>
  <r>
    <d v="2022-11-11T00:00:00"/>
    <s v="Skincare"/>
    <n v="1"/>
    <n v="28"/>
    <n v="28"/>
    <s v="Card"/>
    <s v="Zalora"/>
    <x v="44"/>
    <x v="9"/>
    <s v="MM"/>
  </r>
  <r>
    <d v="2022-11-11T00:00:00"/>
    <s v="Skincare"/>
    <n v="1"/>
    <n v="58.72"/>
    <n v="58.72"/>
    <s v="Card"/>
    <s v="LookFantastic"/>
    <x v="44"/>
    <x v="9"/>
    <s v="MM"/>
  </r>
  <r>
    <d v="2022-11-12T00:00:00"/>
    <s v="Bus"/>
    <n v="1"/>
    <n v="1.65"/>
    <n v="1.65"/>
    <s v="Card"/>
    <s v="Tfl"/>
    <x v="6"/>
    <x v="0"/>
    <s v="AM"/>
  </r>
  <r>
    <d v="2022-11-12T00:00:00"/>
    <s v="Tube"/>
    <n v="1"/>
    <n v="1.2"/>
    <n v="1.2"/>
    <s v="Oyster Card"/>
    <s v="Tfl"/>
    <x v="7"/>
    <x v="0"/>
    <s v="AM"/>
  </r>
  <r>
    <d v="2022-11-12T00:00:00"/>
    <s v="Bus"/>
    <n v="1"/>
    <n v="1.65"/>
    <n v="1.65"/>
    <s v="Card"/>
    <s v="Tfl"/>
    <x v="6"/>
    <x v="0"/>
    <s v="AM"/>
  </r>
  <r>
    <d v="2022-11-12T00:00:00"/>
    <s v="Tube"/>
    <n v="1"/>
    <n v="1.65"/>
    <n v="1.65"/>
    <s v="Oyster Card"/>
    <s v="Tfl"/>
    <x v="7"/>
    <x v="0"/>
    <s v="AM"/>
  </r>
  <r>
    <d v="2022-11-12T00:00:00"/>
    <s v="Tube"/>
    <n v="1"/>
    <n v="1.65"/>
    <n v="1.65"/>
    <s v="Oyster Card"/>
    <s v="Tfl"/>
    <x v="7"/>
    <x v="0"/>
    <s v="AM"/>
  </r>
  <r>
    <d v="2022-11-12T00:00:00"/>
    <s v="Tube"/>
    <n v="1"/>
    <n v="1.7"/>
    <n v="1.7"/>
    <s v="Oyster Card"/>
    <s v="Tfl"/>
    <x v="7"/>
    <x v="0"/>
    <s v="AM"/>
  </r>
  <r>
    <d v="2022-11-12T00:00:00"/>
    <s v="Tube"/>
    <n v="1"/>
    <n v="1.05"/>
    <n v="1.05"/>
    <s v="Oyster Card"/>
    <s v="Tfl"/>
    <x v="7"/>
    <x v="0"/>
    <s v="AM"/>
  </r>
  <r>
    <d v="2022-11-12T00:00:00"/>
    <s v="Tube"/>
    <n v="1"/>
    <n v="2.0499999999999998"/>
    <n v="2.0499999999999998"/>
    <s v="Oyster Card"/>
    <s v="Tfl"/>
    <x v="7"/>
    <x v="0"/>
    <s v="MM"/>
  </r>
  <r>
    <d v="2022-11-12T00:00:00"/>
    <s v="Tube"/>
    <n v="1"/>
    <n v="1.7"/>
    <n v="1.7"/>
    <s v="Oyster Card"/>
    <s v="Tfl"/>
    <x v="7"/>
    <x v="0"/>
    <s v="MM"/>
  </r>
  <r>
    <d v="2022-11-12T00:00:00"/>
    <s v="Tube"/>
    <n v="1"/>
    <n v="1.65"/>
    <n v="1.65"/>
    <s v="Oyster Card"/>
    <s v="Tfl"/>
    <x v="7"/>
    <x v="0"/>
    <s v="MM"/>
  </r>
  <r>
    <d v="2022-11-12T00:00:00"/>
    <s v="Tube"/>
    <n v="1"/>
    <n v="1.85"/>
    <n v="1.85"/>
    <s v="Oyster Card"/>
    <s v="Tfl"/>
    <x v="7"/>
    <x v="0"/>
    <s v="MM"/>
  </r>
  <r>
    <d v="2022-11-12T00:00:00"/>
    <s v="Macha Latte"/>
    <n v="1"/>
    <n v="4"/>
    <n v="4"/>
    <s v="Card"/>
    <s v="Jenki"/>
    <x v="5"/>
    <x v="4"/>
    <s v="MM"/>
  </r>
  <r>
    <d v="2022-11-12T00:00:00"/>
    <s v="Macha Cookies"/>
    <n v="1"/>
    <n v="4.5"/>
    <n v="4.5"/>
    <s v="Card"/>
    <s v="Jenki"/>
    <x v="5"/>
    <x v="4"/>
    <s v="MM"/>
  </r>
  <r>
    <d v="2022-11-12T00:00:00"/>
    <s v="Water"/>
    <n v="1"/>
    <n v="0.75"/>
    <n v="0.75"/>
    <s v="Card"/>
    <s v="Tesco"/>
    <x v="12"/>
    <x v="1"/>
    <s v="AM"/>
  </r>
  <r>
    <d v="2022-11-12T00:00:00"/>
    <s v="Heinz Tom Ketchup"/>
    <n v="1"/>
    <n v="3.7"/>
    <n v="3.7"/>
    <s v="Card"/>
    <s v="Tesco"/>
    <x v="31"/>
    <x v="1"/>
    <s v="AM"/>
  </r>
  <r>
    <d v="2022-11-12T00:00:00"/>
    <s v="Hellmann's Mayonnaise"/>
    <n v="1"/>
    <n v="3.4"/>
    <n v="3.4"/>
    <s v="Card"/>
    <s v="Tesco"/>
    <x v="31"/>
    <x v="1"/>
    <s v="AM"/>
  </r>
  <r>
    <d v="2022-11-12T00:00:00"/>
    <s v="Dinner"/>
    <n v="1"/>
    <n v="35.549999999999997"/>
    <n v="35.549999999999997"/>
    <s v="Card"/>
    <s v="Le Relais De Venis"/>
    <x v="15"/>
    <x v="4"/>
    <s v="AM"/>
  </r>
  <r>
    <d v="2022-11-12T00:00:00"/>
    <s v="Dinner"/>
    <n v="1"/>
    <n v="35.549999999999997"/>
    <n v="35.549999999999997"/>
    <s v="Card"/>
    <s v="Le Relais De Venis"/>
    <x v="15"/>
    <x v="4"/>
    <s v="MM"/>
  </r>
  <r>
    <d v="2022-11-12T00:00:00"/>
    <s v="Citrus squeezer"/>
    <n v="1"/>
    <n v="3"/>
    <n v="3"/>
    <s v="Card"/>
    <s v="Flying Tiger"/>
    <x v="32"/>
    <x v="3"/>
    <s v="MM"/>
  </r>
  <r>
    <d v="2022-11-12T00:00:00"/>
    <s v="Train Ticket (To Brighton)"/>
    <n v="2"/>
    <n v="9.5"/>
    <n v="19"/>
    <s v="Card"/>
    <s v="National rail"/>
    <x v="49"/>
    <x v="0"/>
    <s v="MM"/>
  </r>
  <r>
    <d v="2022-11-12T00:00:00"/>
    <s v="Apple I-cloud"/>
    <n v="1"/>
    <n v="2.4900000000000002"/>
    <n v="2.4900000000000002"/>
    <s v="Card"/>
    <s v="Apple"/>
    <x v="75"/>
    <x v="7"/>
    <s v="MM"/>
  </r>
  <r>
    <d v="2022-11-13T00:00:00"/>
    <s v="Tube"/>
    <n v="2"/>
    <n v="2.0499999999999998"/>
    <n v="4.0999999999999996"/>
    <s v="Oyster Card"/>
    <s v="Tfl"/>
    <x v="7"/>
    <x v="0"/>
    <s v="AM"/>
  </r>
  <r>
    <d v="2022-11-13T00:00:00"/>
    <s v="Tube"/>
    <n v="2"/>
    <n v="2.0499999999999998"/>
    <n v="4.0999999999999996"/>
    <s v="Oyster Card"/>
    <s v="Tfl"/>
    <x v="7"/>
    <x v="0"/>
    <s v="MM"/>
  </r>
  <r>
    <d v="2022-11-13T00:00:00"/>
    <s v="Lunch"/>
    <n v="1"/>
    <n v="48.06"/>
    <n v="48.06"/>
    <s v="Card"/>
    <s v="Regency Restaurant"/>
    <x v="15"/>
    <x v="4"/>
    <s v="AM"/>
  </r>
  <r>
    <d v="2022-11-13T00:00:00"/>
    <s v="Coffeeshop (2 coffee)"/>
    <n v="1"/>
    <n v="5.7"/>
    <n v="5.7"/>
    <s v="Card"/>
    <s v="Trading Post"/>
    <x v="71"/>
    <x v="4"/>
    <s v="MM"/>
  </r>
  <r>
    <d v="2022-11-13T00:00:00"/>
    <s v="Gift (Piglet doll)"/>
    <n v="1"/>
    <n v="15.95"/>
    <n v="15.95"/>
    <s v="Card"/>
    <s v="Berts"/>
    <x v="57"/>
    <x v="6"/>
    <s v="MM"/>
  </r>
  <r>
    <d v="2022-11-13T00:00:00"/>
    <s v="Dinner"/>
    <n v="1"/>
    <n v="74.08"/>
    <n v="74.08"/>
    <s v="Card"/>
    <s v="Marroccos Restaurant"/>
    <x v="15"/>
    <x v="4"/>
    <s v="AM"/>
  </r>
  <r>
    <m/>
    <m/>
    <m/>
    <m/>
    <m/>
    <m/>
    <m/>
    <x v="70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2">
  <r>
    <d v="2022-06-27T00:00:00"/>
    <s v="Uber"/>
    <n v="1"/>
    <n v="55"/>
    <n v="55"/>
    <s v="Card"/>
    <s v="Uber"/>
    <s v="Uber"/>
    <x v="0"/>
    <x v="0"/>
  </r>
  <r>
    <d v="2022-06-27T00:00:00"/>
    <s v="Grocery"/>
    <n v="1"/>
    <n v="20"/>
    <n v="20"/>
    <s v="Card"/>
    <s v="N/A"/>
    <s v="Grocery"/>
    <x v="1"/>
    <x v="1"/>
  </r>
  <r>
    <d v="2022-06-28T00:00:00"/>
    <s v="Grocery"/>
    <n v="1"/>
    <n v="20"/>
    <n v="20"/>
    <s v="Card"/>
    <s v="N/A"/>
    <s v="Grocery"/>
    <x v="1"/>
    <x v="0"/>
  </r>
  <r>
    <d v="2022-07-01T00:00:00"/>
    <s v="Airbnb"/>
    <n v="1"/>
    <n v="1324"/>
    <n v="1324"/>
    <s v="Card"/>
    <s v="Airbnb"/>
    <s v="Rental"/>
    <x v="2"/>
    <x v="0"/>
  </r>
  <r>
    <d v="2022-07-01T00:00:00"/>
    <s v="Renting deposit"/>
    <n v="1"/>
    <n v="323"/>
    <n v="323"/>
    <s v="Card"/>
    <s v="N/A"/>
    <s v="Rental"/>
    <x v="2"/>
    <x v="1"/>
  </r>
  <r>
    <d v="2022-07-01T00:00:00"/>
    <s v="Grocery"/>
    <n v="1"/>
    <n v="23.15"/>
    <n v="23.15"/>
    <s v="Card"/>
    <s v="N/A"/>
    <s v="Grocery"/>
    <x v="1"/>
    <x v="1"/>
  </r>
  <r>
    <d v="2022-07-01T00:00:00"/>
    <s v="Grocery"/>
    <n v="1"/>
    <n v="20"/>
    <n v="20"/>
    <s v="Card"/>
    <s v="N/A"/>
    <s v="Grocery"/>
    <x v="1"/>
    <x v="0"/>
  </r>
  <r>
    <d v="2022-07-01T00:00:00"/>
    <s v="Shampoo"/>
    <n v="1"/>
    <n v="7.99"/>
    <n v="7.99"/>
    <s v="Card"/>
    <s v="Boots"/>
    <s v="Toiletries"/>
    <x v="3"/>
    <x v="1"/>
  </r>
  <r>
    <d v="2022-07-01T00:00:00"/>
    <s v="Hello fresh"/>
    <n v="1"/>
    <n v="19.489999999999998"/>
    <n v="19.489999999999998"/>
    <s v="Card"/>
    <s v="Hello fresh"/>
    <s v="Meal kit"/>
    <x v="1"/>
    <x v="1"/>
  </r>
  <r>
    <d v="2022-07-01T00:00:00"/>
    <s v="Dough"/>
    <n v="1"/>
    <n v="2.0499999999999998"/>
    <n v="2.0499999999999998"/>
    <s v="Card"/>
    <s v="Krispy Kreme"/>
    <s v="Sweets"/>
    <x v="4"/>
    <x v="1"/>
  </r>
  <r>
    <d v="2022-07-01T00:00:00"/>
    <s v="Bus"/>
    <n v="1"/>
    <n v="27.2"/>
    <n v="27.2"/>
    <s v="Card"/>
    <s v="Tfl"/>
    <s v="Bus"/>
    <x v="0"/>
    <x v="1"/>
  </r>
  <r>
    <d v="2022-07-01T00:00:00"/>
    <s v="Tube"/>
    <n v="1"/>
    <n v="27.2"/>
    <n v="27.2"/>
    <s v="Card"/>
    <s v="Tfl"/>
    <s v="Tube"/>
    <x v="0"/>
    <x v="0"/>
  </r>
  <r>
    <d v="2022-07-02T00:00:00"/>
    <s v="Fast Food"/>
    <n v="1"/>
    <n v="15.3"/>
    <n v="15.3"/>
    <s v="Card"/>
    <s v="Wing Stop"/>
    <s v="Fast Food"/>
    <x v="4"/>
    <x v="1"/>
  </r>
  <r>
    <d v="2022-07-08T00:00:00"/>
    <s v="Shoes"/>
    <n v="1"/>
    <n v="36"/>
    <n v="36"/>
    <s v="Card"/>
    <s v="JD Sport"/>
    <s v="Shoes"/>
    <x v="5"/>
    <x v="1"/>
  </r>
  <r>
    <d v="2022-07-10T00:00:00"/>
    <s v="Udon noodles"/>
    <n v="1"/>
    <n v="3.79"/>
    <n v="3.79"/>
    <s v="Card"/>
    <s v="Loon Fung"/>
    <s v="Staple"/>
    <x v="1"/>
    <x v="1"/>
  </r>
  <r>
    <d v="2022-07-10T00:00:00"/>
    <s v="Snow crab legs"/>
    <n v="1"/>
    <n v="2.59"/>
    <n v="2.59"/>
    <s v="Card"/>
    <s v="Loon Fung"/>
    <s v="Frozen Food"/>
    <x v="1"/>
    <x v="1"/>
  </r>
  <r>
    <d v="2022-07-10T00:00:00"/>
    <s v="Bus"/>
    <n v="1"/>
    <n v="3.3"/>
    <n v="3.3"/>
    <s v="Card"/>
    <s v="Tfl"/>
    <s v="Bus"/>
    <x v="0"/>
    <x v="1"/>
  </r>
  <r>
    <d v="2022-07-11T00:00:00"/>
    <s v="Ginger Ale (1L)"/>
    <n v="1"/>
    <n v="0.49"/>
    <n v="0.49"/>
    <s v="Card"/>
    <s v="Lidl"/>
    <s v="Beverage"/>
    <x v="1"/>
    <x v="1"/>
  </r>
  <r>
    <d v="2022-07-11T00:00:00"/>
    <s v="White toastle"/>
    <n v="1"/>
    <n v="0.65"/>
    <n v="0.65"/>
    <s v="Card"/>
    <s v="Lidl"/>
    <s v="Dairy"/>
    <x v="1"/>
    <x v="1"/>
  </r>
  <r>
    <d v="2022-07-11T00:00:00"/>
    <s v="Whole milk (2pints)"/>
    <n v="1"/>
    <n v="1.05"/>
    <n v="1.05"/>
    <s v="Card"/>
    <s v="Lidl"/>
    <s v="Dairy"/>
    <x v="1"/>
    <x v="1"/>
  </r>
  <r>
    <d v="2022-07-11T00:00:00"/>
    <s v="Butter croissant"/>
    <n v="2"/>
    <n v="0.39"/>
    <n v="0.78"/>
    <s v="Card"/>
    <s v="Lidl"/>
    <s v="Pastry"/>
    <x v="1"/>
    <x v="1"/>
  </r>
  <r>
    <d v="2022-07-11T00:00:00"/>
    <s v="Nata"/>
    <n v="1"/>
    <n v="0.49"/>
    <n v="0.49"/>
    <s v="Card"/>
    <s v="Lidl"/>
    <s v="Pastry"/>
    <x v="1"/>
    <x v="1"/>
  </r>
  <r>
    <d v="2022-07-11T00:00:00"/>
    <s v="Restaurant"/>
    <n v="1"/>
    <n v="37.29"/>
    <n v="37.29"/>
    <s v="Card"/>
    <s v="Hydepark"/>
    <s v="Western cuisine"/>
    <x v="4"/>
    <x v="1"/>
  </r>
  <r>
    <d v="2022-07-13T00:00:00"/>
    <s v="Restaurant"/>
    <n v="1"/>
    <n v="35"/>
    <n v="35"/>
    <s v="Card"/>
    <s v="Greenwich"/>
    <s v="Western cuisine"/>
    <x v="4"/>
    <x v="1"/>
  </r>
  <r>
    <d v="2022-07-13T00:00:00"/>
    <s v="ice cream"/>
    <n v="1"/>
    <n v="3.95"/>
    <n v="3.95"/>
    <s v="Card"/>
    <s v="Dark Sugar"/>
    <s v="Sweets"/>
    <x v="4"/>
    <x v="1"/>
  </r>
  <r>
    <d v="2022-07-13T00:00:00"/>
    <s v="Chicken Curry meal"/>
    <n v="1"/>
    <n v="2.19"/>
    <n v="2.19"/>
    <s v="Card"/>
    <s v="Lidl"/>
    <s v="Frozen Food"/>
    <x v="1"/>
    <x v="1"/>
  </r>
  <r>
    <d v="2022-07-13T00:00:00"/>
    <s v="Bacon Rashers snack"/>
    <n v="1"/>
    <n v="0.75"/>
    <n v="0.75"/>
    <s v="Card"/>
    <s v="Lidl"/>
    <s v="Snack"/>
    <x v="1"/>
    <x v="1"/>
  </r>
  <r>
    <d v="2022-07-13T00:00:00"/>
    <s v="Prawn Pappardelle"/>
    <n v="1"/>
    <n v="2.89"/>
    <n v="2.89"/>
    <s v="Card"/>
    <s v="Lidl"/>
    <s v="Frozen Food"/>
    <x v="1"/>
    <x v="1"/>
  </r>
  <r>
    <d v="2022-07-13T00:00:00"/>
    <s v="Diet Coke (8cans)"/>
    <n v="1"/>
    <n v="3.25"/>
    <n v="3.25"/>
    <s v="Card"/>
    <s v="Lidl"/>
    <s v="Beverage"/>
    <x v="1"/>
    <x v="1"/>
  </r>
  <r>
    <d v="2022-07-14T00:00:00"/>
    <s v="Whole milk (4pints)"/>
    <n v="1"/>
    <n v="1.35"/>
    <n v="1.35"/>
    <s v="Card"/>
    <s v="ALDI"/>
    <s v="Dairy"/>
    <x v="1"/>
    <x v="1"/>
  </r>
  <r>
    <d v="2022-07-14T00:00:00"/>
    <s v="Noodles"/>
    <n v="1"/>
    <n v="0.94"/>
    <n v="0.94"/>
    <s v="Card"/>
    <s v="ALDI"/>
    <s v="Staple"/>
    <x v="1"/>
    <x v="1"/>
  </r>
  <r>
    <d v="2022-07-14T00:00:00"/>
    <s v="Cornflakes"/>
    <n v="1"/>
    <n v="1.99"/>
    <n v="1.99"/>
    <s v="Card"/>
    <s v="ALDI"/>
    <s v="Dairy"/>
    <x v="1"/>
    <x v="1"/>
  </r>
  <r>
    <d v="2022-07-14T00:00:00"/>
    <s v="Spring onions"/>
    <n v="1"/>
    <n v="0.34"/>
    <n v="0.34"/>
    <s v="Card"/>
    <s v="ALDI"/>
    <s v="Vegetable"/>
    <x v="1"/>
    <x v="1"/>
  </r>
  <r>
    <d v="2022-07-14T00:00:00"/>
    <s v="Carrots"/>
    <n v="1"/>
    <n v="0.28000000000000003"/>
    <n v="0.28000000000000003"/>
    <s v="Card"/>
    <s v="ALDI"/>
    <s v="Vegetable"/>
    <x v="1"/>
    <x v="1"/>
  </r>
  <r>
    <d v="2022-07-14T00:00:00"/>
    <s v="Flavoured Thighs"/>
    <n v="1"/>
    <n v="3.29"/>
    <n v="3.29"/>
    <s v="Card"/>
    <s v="ALDI"/>
    <s v="Meat"/>
    <x v="1"/>
    <x v="1"/>
  </r>
  <r>
    <d v="2022-07-14T00:00:00"/>
    <s v="Prawns"/>
    <n v="1"/>
    <n v="3.49"/>
    <n v="3.49"/>
    <s v="Card"/>
    <s v="ALDI"/>
    <s v="Seafood"/>
    <x v="1"/>
    <x v="1"/>
  </r>
  <r>
    <d v="2022-07-14T00:00:00"/>
    <s v="Pies premium"/>
    <n v="1"/>
    <n v="1.89"/>
    <n v="1.89"/>
    <s v="Card"/>
    <s v="ALDI"/>
    <s v="Frozen Food"/>
    <x v="1"/>
    <x v="1"/>
  </r>
  <r>
    <d v="2022-07-14T00:00:00"/>
    <s v="Lemonade"/>
    <n v="1"/>
    <n v="0.39"/>
    <n v="0.39"/>
    <s v="Card"/>
    <s v="ALDI"/>
    <s v="Beverage"/>
    <x v="1"/>
    <x v="1"/>
  </r>
  <r>
    <d v="2022-07-14T00:00:00"/>
    <s v="Bananas loose"/>
    <n v="5"/>
    <n v="0.14000000000000001"/>
    <n v="0.70000000000000007"/>
    <s v="Card"/>
    <s v="ALDI"/>
    <s v="Fruit"/>
    <x v="1"/>
    <x v="1"/>
  </r>
  <r>
    <d v="2022-07-14T00:00:00"/>
    <s v="Sausage roll vegan"/>
    <n v="1"/>
    <n v="0.59"/>
    <n v="0.59"/>
    <s v="Card"/>
    <s v="ALDI"/>
    <s v="Pastry"/>
    <x v="1"/>
    <x v="1"/>
  </r>
  <r>
    <d v="2022-07-15T00:00:00"/>
    <s v="Bus"/>
    <n v="2"/>
    <n v="1.65"/>
    <n v="3.3"/>
    <s v="Card"/>
    <s v="Tfl"/>
    <s v="Bus"/>
    <x v="0"/>
    <x v="1"/>
  </r>
  <r>
    <d v="2022-07-15T00:00:00"/>
    <s v="Bus"/>
    <n v="2"/>
    <n v="1.65"/>
    <n v="3.3"/>
    <s v="Card"/>
    <s v="Tfl"/>
    <s v="Bus"/>
    <x v="0"/>
    <x v="0"/>
  </r>
  <r>
    <d v="2022-07-15T00:00:00"/>
    <s v="Bubble Tea"/>
    <n v="1"/>
    <n v="5.4"/>
    <n v="5.4"/>
    <s v="Card"/>
    <s v="Coco"/>
    <s v="Sweets"/>
    <x v="4"/>
    <x v="0"/>
  </r>
  <r>
    <d v="2022-07-15T00:00:00"/>
    <s v="Donut (3pcs)"/>
    <n v="1"/>
    <n v="5.95"/>
    <n v="5.95"/>
    <s v="Card"/>
    <s v="Krispy Kreme"/>
    <s v="Sweets"/>
    <x v="4"/>
    <x v="0"/>
  </r>
  <r>
    <d v="2022-07-15T00:00:00"/>
    <s v="Chocolate Cookies"/>
    <n v="1"/>
    <n v="0.89"/>
    <n v="0.89"/>
    <s v="Card"/>
    <s v="Lidl"/>
    <s v="Snack"/>
    <x v="1"/>
    <x v="0"/>
  </r>
  <r>
    <d v="2022-07-15T00:00:00"/>
    <s v="Vine Tomatoes"/>
    <n v="1"/>
    <n v="0.8"/>
    <n v="0.8"/>
    <s v="Card"/>
    <s v="Lidl"/>
    <s v="Vegetable"/>
    <x v="1"/>
    <x v="0"/>
  </r>
  <r>
    <d v="2022-07-15T00:00:00"/>
    <s v="Milk Choc Butter Bis"/>
    <n v="1"/>
    <n v="0.69"/>
    <n v="0.69"/>
    <s v="Card"/>
    <s v="Lidl"/>
    <s v="Sweets"/>
    <x v="4"/>
    <x v="0"/>
  </r>
  <r>
    <d v="2022-07-15T00:00:00"/>
    <s v="T-Shirt"/>
    <n v="1"/>
    <n v="3.99"/>
    <n v="3.99"/>
    <s v="Card"/>
    <s v="H&amp;M"/>
    <s v="Clothes"/>
    <x v="5"/>
    <x v="1"/>
  </r>
  <r>
    <d v="2022-07-16T00:00:00"/>
    <s v="Fast food"/>
    <n v="1"/>
    <n v="7.49"/>
    <n v="7.49"/>
    <s v="Card"/>
    <s v="Sam's"/>
    <s v="Fast Food"/>
    <x v="4"/>
    <x v="1"/>
  </r>
  <r>
    <d v="2022-07-16T00:00:00"/>
    <s v="Soda Water"/>
    <n v="1"/>
    <n v="0.45"/>
    <n v="0.45"/>
    <s v="Card"/>
    <s v="Lidl"/>
    <s v="Beverage"/>
    <x v="1"/>
    <x v="1"/>
  </r>
  <r>
    <d v="2022-07-16T00:00:00"/>
    <s v="Fresh cut Parsley"/>
    <n v="1"/>
    <n v="0.55000000000000004"/>
    <n v="0.55000000000000004"/>
    <s v="Card"/>
    <s v="Lidl"/>
    <s v="Vegetable"/>
    <x v="1"/>
    <x v="1"/>
  </r>
  <r>
    <d v="2022-07-16T00:00:00"/>
    <s v="Cashew Peanut Honey"/>
    <n v="1"/>
    <n v="1.35"/>
    <n v="1.35"/>
    <s v="Card"/>
    <s v="Lidl"/>
    <s v="Snack"/>
    <x v="1"/>
    <x v="1"/>
  </r>
  <r>
    <d v="2022-07-16T00:00:00"/>
    <s v="Chilli Flakes"/>
    <n v="1"/>
    <n v="0.55000000000000004"/>
    <n v="0.55000000000000004"/>
    <s v="Card"/>
    <s v="Lidl"/>
    <s v="Spice"/>
    <x v="1"/>
    <x v="1"/>
  </r>
  <r>
    <d v="2022-07-16T00:00:00"/>
    <s v="Restaurant"/>
    <n v="1"/>
    <n v="23"/>
    <n v="23"/>
    <s v="Card"/>
    <s v="Dishoom"/>
    <s v="Indian cuisine"/>
    <x v="4"/>
    <x v="0"/>
  </r>
  <r>
    <d v="2022-07-17T00:00:00"/>
    <s v="Strawberry"/>
    <n v="1"/>
    <n v="1.5"/>
    <n v="1.5"/>
    <s v="Card"/>
    <s v="Market"/>
    <s v="Fruit"/>
    <x v="1"/>
    <x v="1"/>
  </r>
  <r>
    <d v="2022-07-17T00:00:00"/>
    <s v="Bubble Tea"/>
    <n v="1"/>
    <n v="9.4"/>
    <n v="9.4"/>
    <s v="Card"/>
    <s v="Lucky Bubble"/>
    <s v="Sweets"/>
    <x v="4"/>
    <x v="0"/>
  </r>
  <r>
    <d v="2022-07-17T00:00:00"/>
    <s v="Coated Peanuts Assor"/>
    <n v="1"/>
    <n v="1.19"/>
    <n v="1.19"/>
    <s v="Card"/>
    <s v="Lidl"/>
    <s v="Snack"/>
    <x v="1"/>
    <x v="1"/>
  </r>
  <r>
    <d v="2022-07-17T00:00:00"/>
    <s v="Bus"/>
    <n v="1"/>
    <n v="1.65"/>
    <n v="1.65"/>
    <s v="Card"/>
    <s v="Tfl"/>
    <s v="Bus"/>
    <x v="0"/>
    <x v="1"/>
  </r>
  <r>
    <d v="2022-07-17T00:00:00"/>
    <s v="Tube"/>
    <n v="1"/>
    <n v="2"/>
    <n v="2"/>
    <s v="Card"/>
    <s v="Tfl"/>
    <s v="Tube"/>
    <x v="0"/>
    <x v="1"/>
  </r>
  <r>
    <d v="2022-07-17T00:00:00"/>
    <s v="Bus"/>
    <n v="1"/>
    <n v="1.65"/>
    <n v="1.65"/>
    <s v="Card"/>
    <s v="Tfl"/>
    <s v="Bus"/>
    <x v="0"/>
    <x v="0"/>
  </r>
  <r>
    <d v="2022-07-17T00:00:00"/>
    <s v="Tube"/>
    <n v="1"/>
    <n v="2"/>
    <n v="2"/>
    <s v="Card"/>
    <s v="Tfl"/>
    <s v="Tube"/>
    <x v="0"/>
    <x v="0"/>
  </r>
  <r>
    <d v="2022-07-18T00:00:00"/>
    <s v="Spaghetti"/>
    <n v="1"/>
    <n v="0.69"/>
    <n v="0.69"/>
    <s v="Card"/>
    <s v="Lidl"/>
    <s v="Staple"/>
    <x v="1"/>
    <x v="1"/>
  </r>
  <r>
    <d v="2022-07-18T00:00:00"/>
    <s v="Buffalo Chickenwings"/>
    <n v="1"/>
    <n v="2.15"/>
    <n v="2.15"/>
    <s v="Card"/>
    <s v="Lidl"/>
    <s v="Meat"/>
    <x v="1"/>
    <x v="1"/>
  </r>
  <r>
    <d v="2022-07-18T00:00:00"/>
    <s v="White Grapes"/>
    <n v="1"/>
    <n v="1.75"/>
    <n v="1.75"/>
    <s v="Card"/>
    <s v="Lidl"/>
    <s v="Fruit"/>
    <x v="1"/>
    <x v="1"/>
  </r>
  <r>
    <d v="2022-07-18T00:00:00"/>
    <s v="Iceburg lettuce"/>
    <n v="1"/>
    <n v="0.55000000000000004"/>
    <n v="0.55000000000000004"/>
    <s v="Card"/>
    <s v="Lidl"/>
    <s v="Vegetable"/>
    <x v="1"/>
    <x v="1"/>
  </r>
  <r>
    <d v="2022-07-18T00:00:00"/>
    <s v="Beef Mince 25%"/>
    <n v="1"/>
    <n v="1.69"/>
    <n v="1.69"/>
    <s v="Card"/>
    <s v="Lidl"/>
    <s v="Meat"/>
    <x v="1"/>
    <x v="1"/>
  </r>
  <r>
    <d v="2022-07-18T00:00:00"/>
    <s v="Chocolate Cookies"/>
    <n v="1"/>
    <n v="0.89"/>
    <n v="0.89"/>
    <s v="Card"/>
    <s v="Lidl"/>
    <s v="Snack"/>
    <x v="1"/>
    <x v="1"/>
  </r>
  <r>
    <d v="2022-07-18T00:00:00"/>
    <s v="Vine Tomato"/>
    <n v="1"/>
    <n v="0.68"/>
    <n v="0.68"/>
    <s v="Card"/>
    <s v="Lidl"/>
    <s v="Vegetable"/>
    <x v="1"/>
    <x v="1"/>
  </r>
  <r>
    <d v="2022-07-19T00:00:00"/>
    <s v="Online Course"/>
    <n v="1"/>
    <n v="31"/>
    <n v="31"/>
    <s v="Card"/>
    <s v="Coursera"/>
    <s v="Educate"/>
    <x v="6"/>
    <x v="1"/>
  </r>
  <r>
    <d v="2022-07-20T00:00:00"/>
    <s v="Stuffed crust pizza"/>
    <n v="1"/>
    <n v="2.5"/>
    <n v="2.5"/>
    <s v="Card"/>
    <s v="Iceland"/>
    <s v="Frozen Food"/>
    <x v="1"/>
    <x v="1"/>
  </r>
  <r>
    <d v="2022-07-20T00:00:00"/>
    <s v="Whole milk"/>
    <n v="1"/>
    <n v="1.45"/>
    <n v="1.45"/>
    <s v="Card"/>
    <s v="Iceland"/>
    <s v="Dairy"/>
    <x v="1"/>
    <x v="1"/>
  </r>
  <r>
    <d v="2022-07-20T00:00:00"/>
    <s v="Chips"/>
    <n v="1"/>
    <n v="1.5"/>
    <n v="1.5"/>
    <s v="Card"/>
    <s v="Iceland"/>
    <s v="Snack"/>
    <x v="1"/>
    <x v="1"/>
  </r>
  <r>
    <d v="2022-07-20T00:00:00"/>
    <s v="Conflakes"/>
    <n v="1"/>
    <n v="2.5"/>
    <n v="2.5"/>
    <s v="Card"/>
    <s v="Iceland"/>
    <s v="Dairy"/>
    <x v="1"/>
    <x v="1"/>
  </r>
  <r>
    <d v="2022-07-20T00:00:00"/>
    <s v="Ice chkn curry rice"/>
    <n v="1"/>
    <n v="1"/>
    <n v="1"/>
    <s v="Card"/>
    <s v="Iceland"/>
    <s v="Frozen Food"/>
    <x v="1"/>
    <x v="1"/>
  </r>
  <r>
    <d v="2022-07-20T00:00:00"/>
    <s v="Beef lasagne"/>
    <n v="1"/>
    <n v="1"/>
    <n v="1"/>
    <s v="Card"/>
    <s v="Iceland"/>
    <s v="Frozen Food"/>
    <x v="1"/>
    <x v="1"/>
  </r>
  <r>
    <d v="2022-07-20T00:00:00"/>
    <s v="Broccoli"/>
    <n v="1"/>
    <n v="0.89"/>
    <n v="0.89"/>
    <s v="Card"/>
    <s v="Iceland"/>
    <s v="Vegetable"/>
    <x v="1"/>
    <x v="1"/>
  </r>
  <r>
    <d v="2022-07-20T00:00:00"/>
    <s v="Iceberg lettuce"/>
    <n v="1"/>
    <n v="0.3"/>
    <n v="0.3"/>
    <s v="Card"/>
    <s v="Iceland"/>
    <s v="Vegetable"/>
    <x v="1"/>
    <x v="1"/>
  </r>
  <r>
    <d v="2022-07-20T00:00:00"/>
    <s v="Pork Lion Steak"/>
    <n v="1"/>
    <n v="2.99"/>
    <n v="2.99"/>
    <s v="Card"/>
    <s v="ALDI"/>
    <s v="Meat"/>
    <x v="1"/>
    <x v="0"/>
  </r>
  <r>
    <d v="2022-07-20T00:00:00"/>
    <s v="Rice Basmati"/>
    <n v="1"/>
    <n v="1.69"/>
    <n v="1.69"/>
    <s v="Card"/>
    <s v="ALDI"/>
    <s v="Staple"/>
    <x v="1"/>
    <x v="0"/>
  </r>
  <r>
    <d v="2022-07-20T00:00:00"/>
    <s v="Chicken stir"/>
    <n v="1"/>
    <n v="3.85"/>
    <n v="3.85"/>
    <s v="Card"/>
    <s v="ALDI"/>
    <s v="Meat"/>
    <x v="1"/>
    <x v="0"/>
  </r>
  <r>
    <d v="2022-07-20T00:00:00"/>
    <s v="Lemons"/>
    <n v="1"/>
    <n v="0.89"/>
    <n v="0.89"/>
    <s v="Card"/>
    <s v="ALDI"/>
    <s v="Fruit"/>
    <x v="1"/>
    <x v="0"/>
  </r>
  <r>
    <d v="2022-07-20T00:00:00"/>
    <s v="Pancakes scotch"/>
    <n v="1"/>
    <n v="0.42"/>
    <n v="0.42"/>
    <s v="Card"/>
    <s v="ALDI"/>
    <s v="Dairy"/>
    <x v="1"/>
    <x v="0"/>
  </r>
  <r>
    <d v="2022-07-20T00:00:00"/>
    <s v="Banana"/>
    <n v="7"/>
    <n v="0.14000000000000001"/>
    <n v="0.98000000000000009"/>
    <s v="Card"/>
    <s v="ALDI"/>
    <s v="Fruit"/>
    <x v="1"/>
    <x v="0"/>
  </r>
  <r>
    <d v="2022-07-21T00:00:00"/>
    <s v="Haircut"/>
    <n v="1"/>
    <n v="10"/>
    <n v="10"/>
    <s v="Cash"/>
    <s v="N/A"/>
    <s v="Haircut"/>
    <x v="6"/>
    <x v="1"/>
  </r>
  <r>
    <d v="2022-07-21T00:00:00"/>
    <s v="Bus"/>
    <n v="2"/>
    <n v="1.65"/>
    <n v="3.3"/>
    <s v="Card"/>
    <s v="Tfl"/>
    <s v="Bus"/>
    <x v="0"/>
    <x v="1"/>
  </r>
  <r>
    <d v="2022-07-21T00:00:00"/>
    <s v="Bus"/>
    <n v="2"/>
    <n v="1.65"/>
    <n v="3.3"/>
    <s v="Card"/>
    <s v="Tfl"/>
    <s v="Bus"/>
    <x v="0"/>
    <x v="0"/>
  </r>
  <r>
    <d v="2022-07-21T00:00:00"/>
    <s v="Haribo"/>
    <n v="1"/>
    <n v="0.89"/>
    <n v="0.89"/>
    <s v="Card"/>
    <s v="The continental food"/>
    <s v="Snack"/>
    <x v="1"/>
    <x v="0"/>
  </r>
  <r>
    <d v="2022-07-22T00:00:00"/>
    <s v="rail card"/>
    <n v="1"/>
    <n v="20"/>
    <n v="20"/>
    <s v="Card"/>
    <s v="National rail"/>
    <s v="Pass"/>
    <x v="0"/>
    <x v="1"/>
  </r>
  <r>
    <d v="2022-07-22T00:00:00"/>
    <s v="rail card"/>
    <n v="1"/>
    <n v="20"/>
    <n v="20"/>
    <s v="Card"/>
    <s v="National rail"/>
    <s v="Pass"/>
    <x v="0"/>
    <x v="0"/>
  </r>
  <r>
    <d v="2022-07-22T00:00:00"/>
    <s v="Sim card"/>
    <n v="1"/>
    <n v="10"/>
    <n v="10"/>
    <s v="Card"/>
    <s v="Voxi"/>
    <s v="Telecom"/>
    <x v="7"/>
    <x v="1"/>
  </r>
  <r>
    <d v="2022-07-22T00:00:00"/>
    <s v="Sim card"/>
    <n v="1"/>
    <n v="10"/>
    <n v="10"/>
    <s v="Card"/>
    <s v="Voxi"/>
    <s v="Telecom"/>
    <x v="7"/>
    <x v="0"/>
  </r>
  <r>
    <d v="2022-07-22T00:00:00"/>
    <s v="Tube"/>
    <n v="1"/>
    <n v="3.5"/>
    <n v="3.5"/>
    <s v="Card"/>
    <s v="Tfl"/>
    <s v="Tube"/>
    <x v="0"/>
    <x v="1"/>
  </r>
  <r>
    <d v="2022-07-22T00:00:00"/>
    <s v="Tube"/>
    <n v="1"/>
    <n v="3.5"/>
    <n v="3.5"/>
    <s v="Card"/>
    <s v="Tfl"/>
    <s v="Tube"/>
    <x v="0"/>
    <x v="0"/>
  </r>
  <r>
    <d v="2022-07-22T00:00:00"/>
    <s v="Tube"/>
    <n v="1"/>
    <n v="1.9"/>
    <n v="1.9"/>
    <s v="Card"/>
    <s v="Tfl"/>
    <s v="Tube"/>
    <x v="0"/>
    <x v="1"/>
  </r>
  <r>
    <d v="2022-07-22T00:00:00"/>
    <s v="Tube"/>
    <n v="1"/>
    <n v="1.9"/>
    <n v="1.9"/>
    <s v="Card"/>
    <s v="Tfl"/>
    <s v="Tube"/>
    <x v="0"/>
    <x v="0"/>
  </r>
  <r>
    <d v="2022-07-22T00:00:00"/>
    <s v="Restaurant"/>
    <n v="1"/>
    <n v="65.87"/>
    <n v="65.87"/>
    <s v="Card"/>
    <s v="Shujie hotpot"/>
    <s v="Hot Pot"/>
    <x v="4"/>
    <x v="1"/>
  </r>
  <r>
    <d v="2022-07-23T00:00:00"/>
    <s v="Airbnb (7days)"/>
    <n v="1"/>
    <n v="568"/>
    <n v="568"/>
    <s v="Card"/>
    <s v="Airbnb"/>
    <s v="Rental"/>
    <x v="2"/>
    <x v="0"/>
  </r>
  <r>
    <d v="2022-07-24T00:00:00"/>
    <s v="Bus"/>
    <n v="1"/>
    <n v="1.65"/>
    <n v="1.65"/>
    <s v="Card"/>
    <s v="Tfl"/>
    <s v="Bus"/>
    <x v="0"/>
    <x v="1"/>
  </r>
  <r>
    <d v="2022-07-24T00:00:00"/>
    <s v="Bus"/>
    <n v="1"/>
    <n v="1.65"/>
    <n v="1.65"/>
    <s v="Card"/>
    <s v="Tfl"/>
    <s v="Bus"/>
    <x v="0"/>
    <x v="0"/>
  </r>
  <r>
    <d v="2022-07-24T00:00:00"/>
    <s v="Western cuisine"/>
    <n v="1"/>
    <n v="20.65"/>
    <n v="20.65"/>
    <s v="Card"/>
    <s v="Nandos"/>
    <s v="Western cuisine"/>
    <x v="4"/>
    <x v="0"/>
  </r>
  <r>
    <d v="2022-07-24T00:00:00"/>
    <s v="Eggs M"/>
    <n v="1"/>
    <n v="0.98"/>
    <n v="0.98"/>
    <s v="Card"/>
    <s v="ALDI"/>
    <s v="Dairy"/>
    <x v="1"/>
    <x v="0"/>
  </r>
  <r>
    <d v="2022-07-24T00:00:00"/>
    <s v="Green Tea Tart"/>
    <n v="1"/>
    <n v="4"/>
    <n v="4"/>
    <s v="Card"/>
    <s v="LANKA"/>
    <s v="Sweets"/>
    <x v="4"/>
    <x v="0"/>
  </r>
  <r>
    <d v="2022-07-24T00:00:00"/>
    <s v="Green Tea Macaroon"/>
    <n v="2"/>
    <n v="1.6"/>
    <n v="3.2"/>
    <s v="Card"/>
    <s v="LANKA"/>
    <s v="Sweets"/>
    <x v="4"/>
    <x v="0"/>
  </r>
  <r>
    <d v="2022-07-24T00:00:00"/>
    <s v="Oreo Sundae"/>
    <n v="1"/>
    <n v="3.4"/>
    <n v="3.4"/>
    <s v="Card"/>
    <s v="Rossi Ice Cream"/>
    <s v="Sweets"/>
    <x v="4"/>
    <x v="0"/>
  </r>
  <r>
    <d v="2022-07-24T00:00:00"/>
    <s v="Tube"/>
    <n v="1"/>
    <n v="1.1499999999999999"/>
    <n v="1.1499999999999999"/>
    <s v="Oyster Card"/>
    <s v="Tfl"/>
    <s v="Tube"/>
    <x v="0"/>
    <x v="1"/>
  </r>
  <r>
    <d v="2022-07-24T00:00:00"/>
    <s v="Tube"/>
    <n v="1"/>
    <n v="1.1499999999999999"/>
    <n v="1.1499999999999999"/>
    <s v="Oyster Card"/>
    <s v="Tfl"/>
    <s v="Tube"/>
    <x v="0"/>
    <x v="0"/>
  </r>
  <r>
    <d v="2022-07-25T00:00:00"/>
    <s v="Deposit"/>
    <n v="1"/>
    <n v="1600"/>
    <n v="1600"/>
    <s v="Card"/>
    <s v="N/A"/>
    <s v="Rental"/>
    <x v="2"/>
    <x v="1"/>
  </r>
  <r>
    <d v="2022-07-25T00:00:00"/>
    <s v="Whole Milk 2.272L"/>
    <n v="1"/>
    <n v="1.6"/>
    <n v="1.6"/>
    <s v="Card"/>
    <s v="Sainsbury's"/>
    <s v="Dairy"/>
    <x v="1"/>
    <x v="1"/>
  </r>
  <r>
    <d v="2022-07-25T00:00:00"/>
    <s v="Chips"/>
    <n v="1"/>
    <n v="1.5"/>
    <n v="1.5"/>
    <s v="Card"/>
    <s v="Sainsbury's"/>
    <s v="Snack"/>
    <x v="1"/>
    <x v="1"/>
  </r>
  <r>
    <d v="2022-07-25T00:00:00"/>
    <s v="Chips"/>
    <n v="1"/>
    <n v="0.5"/>
    <n v="0.5"/>
    <s v="Card"/>
    <s v="Sainsbury's"/>
    <s v="Snack"/>
    <x v="1"/>
    <x v="1"/>
  </r>
  <r>
    <d v="2022-07-25T00:00:00"/>
    <s v="Malted Biscuit"/>
    <n v="1"/>
    <n v="0.5"/>
    <n v="0.5"/>
    <s v="Card"/>
    <s v="Sainsbury's"/>
    <s v="Snack"/>
    <x v="1"/>
    <x v="1"/>
  </r>
  <r>
    <d v="2022-07-25T00:00:00"/>
    <s v="Petit Chocolate"/>
    <n v="1"/>
    <n v="1"/>
    <n v="1"/>
    <s v="Card"/>
    <s v="Sainsbury's"/>
    <s v="Snack"/>
    <x v="1"/>
    <x v="1"/>
  </r>
  <r>
    <d v="2022-07-25T00:00:00"/>
    <s v="Shortbread"/>
    <n v="1"/>
    <n v="0.8"/>
    <n v="0.8"/>
    <s v="Card"/>
    <s v="Sainsbury's"/>
    <s v="Snack"/>
    <x v="1"/>
    <x v="1"/>
  </r>
  <r>
    <d v="2022-07-25T00:00:00"/>
    <s v="Branflakes"/>
    <n v="1"/>
    <n v="1.2"/>
    <n v="1.2"/>
    <s v="Card"/>
    <s v="Sainsbury's"/>
    <s v="Dairy"/>
    <x v="1"/>
    <x v="1"/>
  </r>
  <r>
    <d v="2022-07-25T00:00:00"/>
    <s v="Fast Food"/>
    <n v="1"/>
    <n v="11.98"/>
    <n v="11.98"/>
    <s v="Card"/>
    <s v="KFC"/>
    <s v="Fast Food"/>
    <x v="4"/>
    <x v="0"/>
  </r>
  <r>
    <d v="2022-07-25T00:00:00"/>
    <s v="Noodle"/>
    <n v="1"/>
    <n v="2.79"/>
    <n v="2.79"/>
    <s v="Card"/>
    <s v="Loon Fung"/>
    <s v="Instant Food"/>
    <x v="1"/>
    <x v="0"/>
  </r>
  <r>
    <d v="2022-07-25T00:00:00"/>
    <s v="Noodle"/>
    <n v="1"/>
    <n v="2.67"/>
    <n v="2.67"/>
    <s v="Card"/>
    <s v="Loon Fung"/>
    <s v="Instant Food"/>
    <x v="1"/>
    <x v="0"/>
  </r>
  <r>
    <d v="2022-07-25T00:00:00"/>
    <s v="Wantan"/>
    <n v="1"/>
    <n v="1.89"/>
    <n v="1.89"/>
    <s v="Card"/>
    <s v="Loon Fung"/>
    <s v="Frozen Food"/>
    <x v="1"/>
    <x v="0"/>
  </r>
  <r>
    <d v="2022-07-25T00:00:00"/>
    <s v="Uber"/>
    <n v="1"/>
    <n v="16.88"/>
    <n v="16.88"/>
    <s v="Card"/>
    <s v="Uber"/>
    <s v="Uber"/>
    <x v="0"/>
    <x v="0"/>
  </r>
  <r>
    <d v="2022-07-26T00:00:00"/>
    <s v="Rental"/>
    <n v="1"/>
    <n v="4200"/>
    <n v="4200"/>
    <s v="Card"/>
    <s v="N/A"/>
    <s v="Rental"/>
    <x v="2"/>
    <x v="1"/>
  </r>
  <r>
    <d v="2022-07-26T00:00:00"/>
    <s v="VPN (2yr)"/>
    <n v="1"/>
    <n v="59.76"/>
    <n v="59.76"/>
    <s v="Card"/>
    <s v="Nord"/>
    <s v="VPN"/>
    <x v="7"/>
    <x v="1"/>
  </r>
  <r>
    <d v="2022-07-27T00:00:00"/>
    <s v="Rental"/>
    <n v="1"/>
    <n v="4200"/>
    <n v="4200"/>
    <s v="Card"/>
    <s v="N/A"/>
    <s v="Rental"/>
    <x v="2"/>
    <x v="1"/>
  </r>
  <r>
    <d v="2022-07-28T00:00:00"/>
    <s v="Rental"/>
    <n v="1"/>
    <n v="4200"/>
    <n v="4200"/>
    <s v="Card"/>
    <s v="N/A"/>
    <s v="Rental"/>
    <x v="2"/>
    <x v="1"/>
  </r>
  <r>
    <d v="2022-07-28T00:00:00"/>
    <s v="Bubble tea"/>
    <n v="1"/>
    <n v="5.8"/>
    <n v="5.8"/>
    <s v="Card"/>
    <s v="Tiger hill"/>
    <s v="Sweets"/>
    <x v="4"/>
    <x v="0"/>
  </r>
  <r>
    <d v="2022-07-28T00:00:00"/>
    <s v="Chips"/>
    <n v="1"/>
    <n v="0.69"/>
    <n v="0.69"/>
    <s v="Card"/>
    <s v="ALDI"/>
    <s v="Snack"/>
    <x v="1"/>
    <x v="1"/>
  </r>
  <r>
    <d v="2022-07-28T00:00:00"/>
    <s v="Biscuit butter"/>
    <n v="1"/>
    <n v="0.69"/>
    <n v="0.69"/>
    <s v="Card"/>
    <s v="ALDI"/>
    <s v="Snack"/>
    <x v="1"/>
    <x v="1"/>
  </r>
  <r>
    <d v="2022-07-28T00:00:00"/>
    <s v="Biscuit bourbon"/>
    <n v="1"/>
    <n v="0.25"/>
    <n v="0.25"/>
    <s v="Card"/>
    <s v="ALDI"/>
    <s v="Snack"/>
    <x v="1"/>
    <x v="1"/>
  </r>
  <r>
    <d v="2022-07-28T00:00:00"/>
    <s v="Carbonara Family meals"/>
    <n v="1"/>
    <n v="4.29"/>
    <n v="4.29"/>
    <s v="Card"/>
    <s v="ALDI"/>
    <s v="Frozen Food"/>
    <x v="1"/>
    <x v="1"/>
  </r>
  <r>
    <d v="2022-07-28T00:00:00"/>
    <s v="Lettuce iceberg"/>
    <n v="1"/>
    <n v="0.55000000000000004"/>
    <n v="0.55000000000000004"/>
    <s v="Card"/>
    <s v="ALDI"/>
    <s v="Vegetable"/>
    <x v="1"/>
    <x v="1"/>
  </r>
  <r>
    <d v="2022-07-28T00:00:00"/>
    <s v="Pasta Penne"/>
    <n v="1"/>
    <n v="0.32"/>
    <n v="0.32"/>
    <s v="Card"/>
    <s v="ALDI"/>
    <s v="Staple"/>
    <x v="1"/>
    <x v="1"/>
  </r>
  <r>
    <d v="2022-07-28T00:00:00"/>
    <s v="Sauce Lasagne"/>
    <n v="1"/>
    <n v="0.65"/>
    <n v="0.65"/>
    <s v="Card"/>
    <s v="ALDI"/>
    <s v="Sauce"/>
    <x v="1"/>
    <x v="1"/>
  </r>
  <r>
    <d v="2022-07-28T00:00:00"/>
    <s v="Chicken Thigh"/>
    <n v="1"/>
    <n v="2.79"/>
    <n v="2.79"/>
    <s v="Card"/>
    <s v="ALDI"/>
    <s v="Meat"/>
    <x v="1"/>
    <x v="1"/>
  </r>
  <r>
    <d v="2022-07-28T00:00:00"/>
    <s v="Salad tomato"/>
    <n v="1"/>
    <n v="0.75"/>
    <n v="0.75"/>
    <s v="Card"/>
    <s v="ALDI"/>
    <s v="Vegetable"/>
    <x v="1"/>
    <x v="1"/>
  </r>
  <r>
    <d v="2022-07-29T00:00:00"/>
    <s v="Too good to go"/>
    <n v="1"/>
    <n v="3.5"/>
    <n v="3.5"/>
    <s v="Card"/>
    <s v="Wenzel's"/>
    <s v="Pastry"/>
    <x v="1"/>
    <x v="0"/>
  </r>
  <r>
    <d v="2022-07-29T00:00:00"/>
    <s v="Measure tape"/>
    <n v="1"/>
    <n v="1"/>
    <n v="1"/>
    <s v="Card"/>
    <s v="ASDA"/>
    <s v="Tools"/>
    <x v="3"/>
    <x v="0"/>
  </r>
  <r>
    <d v="2022-07-29T00:00:00"/>
    <s v="Aubergine"/>
    <n v="1"/>
    <n v="0.59"/>
    <n v="0.59"/>
    <s v="Card"/>
    <s v="ASDA"/>
    <s v="Vegetable"/>
    <x v="1"/>
    <x v="0"/>
  </r>
  <r>
    <d v="2022-07-30T00:00:00"/>
    <s v="Airbnb (1day)"/>
    <n v="1"/>
    <n v="68"/>
    <n v="68"/>
    <s v="Card"/>
    <s v="N/A"/>
    <s v="Rental"/>
    <x v="2"/>
    <x v="0"/>
  </r>
  <r>
    <d v="2022-07-30T00:00:00"/>
    <s v="Potatoes"/>
    <n v="1"/>
    <n v="0.28999999999999998"/>
    <n v="0.28999999999999998"/>
    <s v="Card"/>
    <s v="Sainsbury's"/>
    <s v="Staple"/>
    <x v="1"/>
    <x v="1"/>
  </r>
  <r>
    <d v="2022-07-30T00:00:00"/>
    <s v="Onions"/>
    <n v="1"/>
    <n v="0.11"/>
    <n v="0.11"/>
    <s v="Card"/>
    <s v="Sainsbury's"/>
    <s v="Vegetable"/>
    <x v="1"/>
    <x v="1"/>
  </r>
  <r>
    <d v="2022-07-30T00:00:00"/>
    <s v="Pataks tikka masala"/>
    <n v="1"/>
    <n v="1.4"/>
    <n v="1.4"/>
    <s v="Card"/>
    <s v="Sainsbury's"/>
    <s v="Sauce"/>
    <x v="1"/>
    <x v="1"/>
  </r>
  <r>
    <d v="2022-07-30T00:00:00"/>
    <s v="Sanitizing alcohol"/>
    <n v="1"/>
    <n v="4.95"/>
    <n v="4.95"/>
    <s v="Card"/>
    <s v="Boots"/>
    <s v="Cleaning supplies"/>
    <x v="3"/>
    <x v="0"/>
  </r>
  <r>
    <d v="2022-07-30T00:00:00"/>
    <s v="Fast food"/>
    <n v="1"/>
    <n v="6.55"/>
    <n v="6.55"/>
    <s v="Card"/>
    <s v="IKEA"/>
    <s v="Fast Food"/>
    <x v="4"/>
    <x v="0"/>
  </r>
  <r>
    <d v="2022-07-30T00:00:00"/>
    <s v="Carrier bag"/>
    <n v="1"/>
    <n v="0.75"/>
    <n v="0.75"/>
    <s v="Card"/>
    <s v="IKEA"/>
    <s v="Grocery"/>
    <x v="1"/>
    <x v="1"/>
  </r>
  <r>
    <d v="2022-07-30T00:00:00"/>
    <s v="Fitt sheet"/>
    <n v="1"/>
    <n v="9"/>
    <n v="9"/>
    <s v="Card"/>
    <s v="IKEA"/>
    <s v="Bedroom"/>
    <x v="3"/>
    <x v="1"/>
  </r>
  <r>
    <d v="2022-07-30T00:00:00"/>
    <s v="Duvet"/>
    <n v="1"/>
    <n v="30"/>
    <n v="30"/>
    <s v="Card"/>
    <s v="IKEA"/>
    <s v="Bedroom"/>
    <x v="3"/>
    <x v="1"/>
  </r>
  <r>
    <d v="2022-07-30T00:00:00"/>
    <s v="Duvet cover &amp; 2 pillow case"/>
    <n v="1"/>
    <n v="25"/>
    <n v="25"/>
    <s v="Card"/>
    <s v="IKEA"/>
    <s v="Bedroom"/>
    <x v="3"/>
    <x v="1"/>
  </r>
  <r>
    <d v="2022-07-30T00:00:00"/>
    <s v="Mattress protector"/>
    <n v="1"/>
    <n v="12"/>
    <n v="12"/>
    <s v="Card"/>
    <s v="IKEA"/>
    <s v="Bedroom"/>
    <x v="3"/>
    <x v="1"/>
  </r>
  <r>
    <d v="2022-07-30T00:00:00"/>
    <s v="Bus"/>
    <n v="2"/>
    <n v="1.65"/>
    <n v="3.3"/>
    <s v="Card"/>
    <s v="Tfl"/>
    <s v="Bus"/>
    <x v="0"/>
    <x v="1"/>
  </r>
  <r>
    <d v="2022-07-30T00:00:00"/>
    <s v="Bus"/>
    <n v="2"/>
    <n v="1.65"/>
    <n v="3.3"/>
    <s v="Card"/>
    <s v="Tfl"/>
    <s v="Bus"/>
    <x v="0"/>
    <x v="0"/>
  </r>
  <r>
    <d v="2022-07-31T00:00:00"/>
    <s v="Rental"/>
    <n v="1"/>
    <n v="3877"/>
    <n v="3877"/>
    <s v="Card"/>
    <s v="N/A"/>
    <s v="Rental"/>
    <x v="2"/>
    <x v="1"/>
  </r>
  <r>
    <d v="2022-07-31T00:00:00"/>
    <s v="Rental"/>
    <n v="1"/>
    <n v="7400"/>
    <n v="7400"/>
    <s v="Card"/>
    <s v="N/A"/>
    <s v="Rental"/>
    <x v="2"/>
    <x v="0"/>
  </r>
  <r>
    <d v="2022-07-31T00:00:00"/>
    <s v="Rental"/>
    <n v="1"/>
    <n v="-7400"/>
    <n v="-7400"/>
    <s v="Card"/>
    <s v="N/A"/>
    <s v="Rental"/>
    <x v="2"/>
    <x v="1"/>
  </r>
  <r>
    <d v="2022-07-31T00:00:00"/>
    <s v="Health Care"/>
    <n v="1"/>
    <n v="55.13"/>
    <n v="55.13"/>
    <s v="Card"/>
    <s v="iHerbs"/>
    <s v="HealthCare"/>
    <x v="8"/>
    <x v="0"/>
  </r>
  <r>
    <d v="2022-08-01T00:00:00"/>
    <s v="Too good to go"/>
    <n v="1"/>
    <n v="3.09"/>
    <n v="3.09"/>
    <s v="Card"/>
    <s v="Morrisons"/>
    <s v="Vegetable"/>
    <x v="1"/>
    <x v="0"/>
  </r>
  <r>
    <d v="2022-08-01T00:00:00"/>
    <s v="Chicken Tight"/>
    <n v="1"/>
    <n v="2.8"/>
    <n v="2.8"/>
    <s v="Card"/>
    <s v="ASDA"/>
    <s v="Meat"/>
    <x v="1"/>
    <x v="0"/>
  </r>
  <r>
    <d v="2022-08-01T00:00:00"/>
    <s v="Salad Sauce"/>
    <n v="1"/>
    <n v="1.65"/>
    <n v="1.65"/>
    <s v="Card"/>
    <s v="ASDA"/>
    <s v="Sauce"/>
    <x v="1"/>
    <x v="0"/>
  </r>
  <r>
    <d v="2022-08-02T00:00:00"/>
    <s v="Bus"/>
    <n v="4"/>
    <n v="1.65"/>
    <n v="6.6"/>
    <s v="Card"/>
    <s v="Tfl"/>
    <s v="Bus"/>
    <x v="0"/>
    <x v="1"/>
  </r>
  <r>
    <d v="2022-08-02T00:00:00"/>
    <s v="Bus"/>
    <n v="4"/>
    <n v="1.65"/>
    <n v="6.6"/>
    <s v="Card"/>
    <s v="Tfl"/>
    <s v="Bus"/>
    <x v="0"/>
    <x v="0"/>
  </r>
  <r>
    <d v="2022-08-02T00:00:00"/>
    <s v="Chinese cuisine"/>
    <n v="1"/>
    <n v="11.9"/>
    <n v="11.9"/>
    <s v="Card"/>
    <s v="Bang Bang"/>
    <s v="Chinese cuisine"/>
    <x v="4"/>
    <x v="1"/>
  </r>
  <r>
    <d v="2022-08-02T00:00:00"/>
    <s v="Thai cuisine"/>
    <n v="1"/>
    <n v="9.5"/>
    <n v="9.5"/>
    <s v="Card"/>
    <s v="Bang Bang"/>
    <s v="Thai cuisine"/>
    <x v="4"/>
    <x v="0"/>
  </r>
  <r>
    <d v="2022-08-02T00:00:00"/>
    <s v="Drinks"/>
    <n v="1"/>
    <n v="2.4"/>
    <n v="2.4"/>
    <s v="Card"/>
    <s v="IKEA"/>
    <s v="Fast food"/>
    <x v="4"/>
    <x v="0"/>
  </r>
  <r>
    <d v="2022-08-02T00:00:00"/>
    <s v="Laundary bag/stand"/>
    <n v="1"/>
    <n v="3"/>
    <n v="3"/>
    <s v="Card"/>
    <s v="IKEA"/>
    <s v="Homeware"/>
    <x v="3"/>
    <x v="1"/>
  </r>
  <r>
    <d v="2022-08-02T00:00:00"/>
    <s v="Pillow"/>
    <n v="1"/>
    <n v="12"/>
    <n v="12"/>
    <s v="Card"/>
    <s v="IKEA"/>
    <s v="Bedroom"/>
    <x v="3"/>
    <x v="1"/>
  </r>
  <r>
    <d v="2022-08-02T00:00:00"/>
    <s v="Frying pan"/>
    <n v="1"/>
    <n v="12"/>
    <n v="12"/>
    <s v="Card"/>
    <s v="IKEA"/>
    <s v="Kitchen ware"/>
    <x v="3"/>
    <x v="1"/>
  </r>
  <r>
    <d v="2022-08-02T00:00:00"/>
    <s v="Cutlery set"/>
    <n v="1"/>
    <n v="4"/>
    <n v="4"/>
    <s v="Card"/>
    <s v="IKEA"/>
    <s v="Kitchen ware"/>
    <x v="3"/>
    <x v="1"/>
  </r>
  <r>
    <d v="2022-08-02T00:00:00"/>
    <s v="Candle"/>
    <n v="1"/>
    <n v="3"/>
    <n v="3"/>
    <s v="Card"/>
    <s v="IKEA"/>
    <s v="Home decoration"/>
    <x v="3"/>
    <x v="1"/>
  </r>
  <r>
    <d v="2022-08-02T00:00:00"/>
    <s v="Glass cup set"/>
    <n v="1"/>
    <n v="4"/>
    <n v="4"/>
    <s v="Card"/>
    <s v="IKEA"/>
    <s v="Kitchen ware"/>
    <x v="3"/>
    <x v="1"/>
  </r>
  <r>
    <d v="2022-08-02T00:00:00"/>
    <s v="Oven glove"/>
    <n v="1"/>
    <n v="1.5"/>
    <n v="1.5"/>
    <s v="Card"/>
    <s v="IKEA"/>
    <s v="Kitchen ware"/>
    <x v="3"/>
    <x v="1"/>
  </r>
  <r>
    <d v="2022-08-02T00:00:00"/>
    <s v="Oven serv dish"/>
    <n v="1"/>
    <n v="4"/>
    <n v="4"/>
    <s v="Card"/>
    <s v="IKEA"/>
    <s v="Kitchen ware"/>
    <x v="3"/>
    <x v="1"/>
  </r>
  <r>
    <d v="2022-08-02T00:00:00"/>
    <s v="Bowl set"/>
    <n v="1"/>
    <n v="8"/>
    <n v="8"/>
    <s v="Card"/>
    <s v="IKEA"/>
    <s v="Kitchen ware"/>
    <x v="3"/>
    <x v="1"/>
  </r>
  <r>
    <d v="2022-08-02T00:00:00"/>
    <s v="Deep plate set"/>
    <n v="1"/>
    <n v="6"/>
    <n v="6"/>
    <s v="Card"/>
    <s v="IKEA"/>
    <s v="Kitchen ware"/>
    <x v="3"/>
    <x v="1"/>
  </r>
  <r>
    <d v="2022-08-02T00:00:00"/>
    <s v="Sauce pan"/>
    <n v="1"/>
    <n v="10"/>
    <n v="10"/>
    <s v="Card"/>
    <s v="IKEA"/>
    <s v="Kitchen ware"/>
    <x v="3"/>
    <x v="1"/>
  </r>
  <r>
    <d v="2022-08-02T00:00:00"/>
    <s v="Pillow"/>
    <n v="1"/>
    <n v="8"/>
    <n v="8"/>
    <s v="Card"/>
    <s v="Dunelm"/>
    <s v="Bedroom"/>
    <x v="3"/>
    <x v="1"/>
  </r>
  <r>
    <d v="2022-08-02T00:00:00"/>
    <s v="Round Recycling Bin"/>
    <n v="1"/>
    <n v="11.25"/>
    <n v="11.25"/>
    <s v="Card"/>
    <s v="Dunelm"/>
    <s v="Cleaning supplies"/>
    <x v="3"/>
    <x v="1"/>
  </r>
  <r>
    <d v="2022-08-02T00:00:00"/>
    <s v="Toilet Cleaner"/>
    <n v="1"/>
    <n v="0.55000000000000004"/>
    <n v="0.55000000000000004"/>
    <s v="Card"/>
    <s v="Wilko"/>
    <s v="Cleaning supplies"/>
    <x v="3"/>
    <x v="1"/>
  </r>
  <r>
    <d v="2022-08-02T00:00:00"/>
    <s v="Dettol Power"/>
    <n v="1"/>
    <n v="2"/>
    <n v="2"/>
    <s v="Card"/>
    <s v="Wilko"/>
    <s v="Cleaning supplies"/>
    <x v="3"/>
    <x v="1"/>
  </r>
  <r>
    <d v="2022-08-02T00:00:00"/>
    <s v="Toilet tissue"/>
    <n v="1"/>
    <n v="4"/>
    <n v="4"/>
    <s v="Card"/>
    <s v="Wilko"/>
    <s v="Toiletries"/>
    <x v="3"/>
    <x v="1"/>
  </r>
  <r>
    <d v="2022-08-02T00:00:00"/>
    <s v="Wilko Liquid DW"/>
    <n v="1"/>
    <n v="1"/>
    <n v="1"/>
    <s v="Card"/>
    <s v="Wilko"/>
    <s v="Cleaning supplies"/>
    <x v="3"/>
    <x v="1"/>
  </r>
  <r>
    <d v="2022-08-02T00:00:00"/>
    <s v="Sponge Scourers 20pk"/>
    <n v="1"/>
    <n v="1"/>
    <n v="1"/>
    <s v="Card"/>
    <s v="Wilko"/>
    <s v="Kitchen ware"/>
    <x v="3"/>
    <x v="1"/>
  </r>
  <r>
    <d v="2022-08-02T00:00:00"/>
    <s v="Handwash"/>
    <n v="1"/>
    <n v="1.38"/>
    <n v="1.38"/>
    <s v="Card"/>
    <s v="ALDI"/>
    <s v="Cleaning supplies"/>
    <x v="3"/>
    <x v="1"/>
  </r>
  <r>
    <d v="2022-08-02T00:00:00"/>
    <s v="Floral pad cloth"/>
    <n v="1"/>
    <n v="1.99"/>
    <n v="1.99"/>
    <s v="Card"/>
    <s v="ALDI"/>
    <s v="Cleaning supplies"/>
    <x v="3"/>
    <x v="1"/>
  </r>
  <r>
    <d v="2022-08-02T00:00:00"/>
    <s v="Bin Liners Swing"/>
    <n v="1"/>
    <n v="0.85"/>
    <n v="0.85"/>
    <s v="Card"/>
    <s v="ALDI"/>
    <s v="Cleaning supplies"/>
    <x v="3"/>
    <x v="1"/>
  </r>
  <r>
    <d v="2022-08-02T00:00:00"/>
    <s v="Glove household"/>
    <n v="1"/>
    <n v="1.05"/>
    <n v="1.05"/>
    <s v="Card"/>
    <s v="ALDI"/>
    <s v="Cleaning supplies"/>
    <x v="3"/>
    <x v="1"/>
  </r>
  <r>
    <d v="2022-08-02T00:00:00"/>
    <s v="Saxon Blast kitchen towel 3pk"/>
    <n v="1"/>
    <n v="3.89"/>
    <n v="3.89"/>
    <s v="Card"/>
    <s v="ALDI"/>
    <s v="Kitchen ware"/>
    <x v="3"/>
    <x v="1"/>
  </r>
  <r>
    <d v="2022-08-02T00:00:00"/>
    <s v="Bucket"/>
    <n v="1"/>
    <n v="3"/>
    <n v="3"/>
    <s v="Card"/>
    <s v="ASDA"/>
    <s v="Cleaning supplies"/>
    <x v="3"/>
    <x v="1"/>
  </r>
  <r>
    <d v="2022-08-02T00:00:00"/>
    <s v="MOP"/>
    <n v="1"/>
    <n v="2.75"/>
    <n v="2.75"/>
    <s v="Card"/>
    <s v="ASDA"/>
    <s v="Cleaning supplies"/>
    <x v="3"/>
    <x v="1"/>
  </r>
  <r>
    <d v="2022-08-02T00:00:00"/>
    <s v="Lemonade 2L"/>
    <n v="1"/>
    <n v="0.23"/>
    <n v="0.23"/>
    <s v="Card"/>
    <s v="ALDI"/>
    <s v="Beverage"/>
    <x v="1"/>
    <x v="1"/>
  </r>
  <r>
    <d v="2022-08-02T00:00:00"/>
    <s v="Bleach Thick 2L"/>
    <n v="1"/>
    <n v="0.95"/>
    <n v="0.95"/>
    <s v="Card"/>
    <s v="ALDI"/>
    <s v="Cleaning supplies"/>
    <x v="3"/>
    <x v="1"/>
  </r>
  <r>
    <d v="2022-08-02T00:00:00"/>
    <s v="Fast Food"/>
    <n v="1"/>
    <n v="7.79"/>
    <n v="7.79"/>
    <s v="Card"/>
    <s v="McDonalds"/>
    <s v="Fast food"/>
    <x v="4"/>
    <x v="0"/>
  </r>
  <r>
    <d v="2022-08-02T00:00:00"/>
    <s v="Internet"/>
    <n v="1"/>
    <n v="35"/>
    <n v="35"/>
    <s v="Card"/>
    <s v="Hyperotic"/>
    <s v="Internet"/>
    <x v="7"/>
    <x v="0"/>
  </r>
  <r>
    <d v="2022-08-03T00:00:00"/>
    <s v="Side plate"/>
    <n v="1"/>
    <n v="1.5"/>
    <n v="1.5"/>
    <s v="Card"/>
    <s v="B&amp;M"/>
    <s v="Kitchen ware"/>
    <x v="3"/>
    <x v="0"/>
  </r>
  <r>
    <d v="2022-08-03T00:00:00"/>
    <s v="Busket"/>
    <n v="1"/>
    <n v="3.5"/>
    <n v="3.5"/>
    <s v="Card"/>
    <s v="B&amp;M"/>
    <s v="Homeware"/>
    <x v="3"/>
    <x v="0"/>
  </r>
  <r>
    <d v="2022-08-03T00:00:00"/>
    <s v="Mirror"/>
    <n v="1"/>
    <n v="2.5"/>
    <n v="2.5"/>
    <s v="Card"/>
    <s v="B&amp;M"/>
    <s v="Homeware"/>
    <x v="3"/>
    <x v="0"/>
  </r>
  <r>
    <d v="2022-08-03T00:00:00"/>
    <s v="Bin Tie 15L 40pk"/>
    <n v="1"/>
    <n v="1"/>
    <n v="1"/>
    <s v="Card"/>
    <s v="B&amp;M"/>
    <s v="Cleaning supplies"/>
    <x v="3"/>
    <x v="0"/>
  </r>
  <r>
    <d v="2022-08-03T00:00:00"/>
    <s v="Strainer"/>
    <n v="1"/>
    <n v="2.99"/>
    <n v="2.99"/>
    <s v="Card"/>
    <s v="B&amp;M"/>
    <s v="Toiletries"/>
    <x v="3"/>
    <x v="0"/>
  </r>
  <r>
    <d v="2022-08-03T00:00:00"/>
    <s v="Shoe rack"/>
    <n v="1"/>
    <n v="10"/>
    <n v="10"/>
    <s v="Card"/>
    <s v="B&amp;M"/>
    <s v="Furniture"/>
    <x v="3"/>
    <x v="0"/>
  </r>
  <r>
    <d v="2022-08-03T00:00:00"/>
    <s v="Kettle"/>
    <n v="1"/>
    <n v="12"/>
    <n v="12"/>
    <s v="Card"/>
    <s v="Wilko"/>
    <s v="Kitchen ware"/>
    <x v="3"/>
    <x v="0"/>
  </r>
  <r>
    <d v="2022-08-03T00:00:00"/>
    <s v="Bathmat"/>
    <n v="1"/>
    <n v="7.5"/>
    <n v="7.5"/>
    <s v="Card"/>
    <s v="Wilko"/>
    <s v="Homeware"/>
    <x v="3"/>
    <x v="0"/>
  </r>
  <r>
    <d v="2022-08-03T00:00:00"/>
    <s v="Mug"/>
    <n v="1"/>
    <n v="1.75"/>
    <n v="1.75"/>
    <s v="Card"/>
    <s v="Wilko"/>
    <s v="Kitchen ware"/>
    <x v="3"/>
    <x v="0"/>
  </r>
  <r>
    <d v="2022-08-03T00:00:00"/>
    <s v="Shower gel"/>
    <n v="1"/>
    <n v="1.5"/>
    <n v="1.5"/>
    <s v="Card"/>
    <s v="Wilko"/>
    <s v="Toiletries"/>
    <x v="3"/>
    <x v="0"/>
  </r>
  <r>
    <d v="2022-08-03T00:00:00"/>
    <s v="Measuring Jug 1L"/>
    <n v="1"/>
    <n v="0.75"/>
    <n v="0.75"/>
    <s v="Card"/>
    <s v="Wilko"/>
    <s v="Kitchen ware"/>
    <x v="3"/>
    <x v="0"/>
  </r>
  <r>
    <d v="2022-08-03T00:00:00"/>
    <s v="Mixing bowl"/>
    <n v="1"/>
    <n v="3.75"/>
    <n v="3.75"/>
    <s v="Card"/>
    <s v="Wilko"/>
    <s v="Kitchen ware"/>
    <x v="3"/>
    <x v="0"/>
  </r>
  <r>
    <d v="2022-08-03T00:00:00"/>
    <s v="Knife Set"/>
    <n v="1"/>
    <n v="6.5"/>
    <n v="6.5"/>
    <s v="Card"/>
    <s v="Wilko"/>
    <s v="Kitchen ware"/>
    <x v="3"/>
    <x v="0"/>
  </r>
  <r>
    <d v="2022-08-03T00:00:00"/>
    <s v="Pork chops"/>
    <n v="1"/>
    <n v="3.58"/>
    <n v="3.58"/>
    <s v="Card"/>
    <s v="ALDI"/>
    <s v="Meat"/>
    <x v="1"/>
    <x v="1"/>
  </r>
  <r>
    <d v="2022-08-03T00:00:00"/>
    <s v="Bread farmhouse"/>
    <n v="1"/>
    <n v="0.69"/>
    <n v="0.69"/>
    <s v="Card"/>
    <s v="ALDI"/>
    <s v="Dairy"/>
    <x v="1"/>
    <x v="1"/>
  </r>
  <r>
    <d v="2022-08-03T00:00:00"/>
    <s v="Diet Cola 2L"/>
    <n v="1"/>
    <n v="0.47"/>
    <n v="0.47"/>
    <s v="Card"/>
    <s v="ALDI"/>
    <s v="Beverage"/>
    <x v="1"/>
    <x v="1"/>
  </r>
  <r>
    <d v="2022-08-03T00:00:00"/>
    <s v="Banana"/>
    <n v="3"/>
    <n v="0.14000000000000001"/>
    <n v="0.42000000000000004"/>
    <s v="Card"/>
    <s v="ALDI"/>
    <s v="Fruit"/>
    <x v="1"/>
    <x v="1"/>
  </r>
  <r>
    <d v="2022-08-03T00:00:00"/>
    <s v="Large Egg 10pk"/>
    <n v="1"/>
    <n v="1.39"/>
    <n v="1.39"/>
    <s v="Card"/>
    <s v="ALDI"/>
    <s v="Dairy"/>
    <x v="1"/>
    <x v="1"/>
  </r>
  <r>
    <d v="2022-08-03T00:00:00"/>
    <s v="Pepper Grinder"/>
    <n v="1"/>
    <n v="0.99"/>
    <n v="0.99"/>
    <s v="Card"/>
    <s v="ALDI"/>
    <s v="Spice"/>
    <x v="1"/>
    <x v="1"/>
  </r>
  <r>
    <d v="2022-08-03T00:00:00"/>
    <s v="Vegetable oil"/>
    <n v="1"/>
    <n v="1.75"/>
    <n v="1.75"/>
    <s v="Card"/>
    <s v="ALDI"/>
    <s v="Dairy"/>
    <x v="1"/>
    <x v="1"/>
  </r>
  <r>
    <d v="2022-08-03T00:00:00"/>
    <s v="Grapes"/>
    <n v="1"/>
    <n v="1.27"/>
    <n v="1.27"/>
    <s v="Card"/>
    <s v="ALDI"/>
    <s v="Fruit"/>
    <x v="1"/>
    <x v="1"/>
  </r>
  <r>
    <d v="2022-08-03T00:00:00"/>
    <s v="Peri Peri Lemon and Herbs"/>
    <n v="1"/>
    <n v="0.99"/>
    <n v="0.99"/>
    <s v="Card"/>
    <s v="ALDI"/>
    <s v="Sauce"/>
    <x v="1"/>
    <x v="1"/>
  </r>
  <r>
    <d v="2022-08-03T00:00:00"/>
    <s v="Salad Dressings"/>
    <n v="1"/>
    <n v="0.65"/>
    <n v="0.65"/>
    <s v="Card"/>
    <s v="ALDI"/>
    <s v="Sauce"/>
    <x v="1"/>
    <x v="1"/>
  </r>
  <r>
    <d v="2022-08-03T00:00:00"/>
    <s v="Shower head"/>
    <n v="1"/>
    <n v="7.99"/>
    <n v="7.99"/>
    <s v="Card"/>
    <s v="Amazon"/>
    <s v="Toiletries"/>
    <x v="3"/>
    <x v="0"/>
  </r>
  <r>
    <d v="2022-08-03T00:00:00"/>
    <s v="Yoga Mat"/>
    <n v="1"/>
    <n v="11.89"/>
    <n v="11.89"/>
    <s v="Card"/>
    <s v="Amazon"/>
    <s v="Sportsware"/>
    <x v="6"/>
    <x v="0"/>
  </r>
  <r>
    <d v="2022-08-03T00:00:00"/>
    <s v="Seat Cover"/>
    <n v="1"/>
    <n v="13.49"/>
    <n v="13.49"/>
    <s v="Card"/>
    <s v="Amazon"/>
    <s v="Homeware"/>
    <x v="3"/>
    <x v="0"/>
  </r>
  <r>
    <d v="2022-08-04T00:00:00"/>
    <s v="Foil"/>
    <n v="1"/>
    <n v="0.68"/>
    <n v="0.68"/>
    <s v="Card"/>
    <s v="ASDA"/>
    <s v="Kitchen ware"/>
    <x v="3"/>
    <x v="1"/>
  </r>
  <r>
    <d v="2022-08-04T00:00:00"/>
    <s v="Cling Film"/>
    <n v="1"/>
    <n v="0.66"/>
    <n v="0.66"/>
    <s v="Card"/>
    <s v="ASDA"/>
    <s v="Kitchen ware"/>
    <x v="3"/>
    <x v="1"/>
  </r>
  <r>
    <d v="2022-08-04T00:00:00"/>
    <s v="Milk Chocolate"/>
    <n v="1"/>
    <n v="1.3"/>
    <n v="1.3"/>
    <s v="Card"/>
    <s v="ASDA"/>
    <s v="Snack"/>
    <x v="1"/>
    <x v="1"/>
  </r>
  <r>
    <d v="2022-08-04T00:00:00"/>
    <s v="Beer 568ml"/>
    <n v="4"/>
    <n v="1.3125"/>
    <n v="5.25"/>
    <s v="Card"/>
    <s v="ASDA"/>
    <s v="Beverage"/>
    <x v="1"/>
    <x v="1"/>
  </r>
  <r>
    <d v="2022-08-04T00:00:00"/>
    <s v="Mushrooms"/>
    <n v="1"/>
    <n v="0.79"/>
    <n v="0.79"/>
    <s v="Card"/>
    <s v="ASDA"/>
    <s v="Vegetable"/>
    <x v="1"/>
    <x v="1"/>
  </r>
  <r>
    <d v="2022-08-04T00:00:00"/>
    <s v="Stock cubes"/>
    <n v="1"/>
    <n v="1.65"/>
    <n v="1.65"/>
    <s v="Card"/>
    <s v="ASDA"/>
    <s v="Sauce"/>
    <x v="1"/>
    <x v="1"/>
  </r>
  <r>
    <d v="2022-08-04T00:00:00"/>
    <s v="Screwdriver"/>
    <n v="1"/>
    <n v="8"/>
    <n v="8"/>
    <s v="Card"/>
    <s v="ASDA"/>
    <s v="Tools"/>
    <x v="3"/>
    <x v="1"/>
  </r>
  <r>
    <d v="2022-08-04T00:00:00"/>
    <s v="Laundry powder 2.25kg"/>
    <n v="1"/>
    <n v="5"/>
    <n v="5"/>
    <s v="Card"/>
    <s v="ASDA"/>
    <s v="Toiletries"/>
    <x v="3"/>
    <x v="1"/>
  </r>
  <r>
    <d v="2022-08-04T00:00:00"/>
    <s v="Gran sugar"/>
    <n v="1"/>
    <n v="0.55000000000000004"/>
    <n v="0.55000000000000004"/>
    <s v="Card"/>
    <s v="ASDA"/>
    <s v="Dairy"/>
    <x v="1"/>
    <x v="1"/>
  </r>
  <r>
    <d v="2022-08-04T00:00:00"/>
    <s v="SiChuan Peppercpr"/>
    <n v="1"/>
    <n v="3.35"/>
    <n v="3.35"/>
    <s v="Card"/>
    <s v="Loon Fung"/>
    <s v="Sauce"/>
    <x v="1"/>
    <x v="1"/>
  </r>
  <r>
    <d v="2022-08-04T00:00:00"/>
    <s v="Fish ball 400g"/>
    <n v="1"/>
    <n v="3.09"/>
    <n v="3.09"/>
    <s v="Card"/>
    <s v="Loon Fung"/>
    <s v="Frozen Food"/>
    <x v="1"/>
    <x v="1"/>
  </r>
  <r>
    <d v="2022-08-04T00:00:00"/>
    <s v="Rice Vermicel"/>
    <n v="1"/>
    <n v="1.39"/>
    <n v="1.39"/>
    <s v="Card"/>
    <s v="Loon Fung"/>
    <s v="Staple"/>
    <x v="1"/>
    <x v="1"/>
  </r>
  <r>
    <d v="2022-08-04T00:00:00"/>
    <s v="Chilli powder 40g"/>
    <n v="1"/>
    <n v="0.59"/>
    <n v="0.59"/>
    <s v="Card"/>
    <s v="ALDI"/>
    <s v="Spice"/>
    <x v="1"/>
    <x v="1"/>
  </r>
  <r>
    <d v="2022-08-04T00:00:00"/>
    <s v="Chicken Tight"/>
    <n v="1"/>
    <n v="2.25"/>
    <n v="2.25"/>
    <s v="Card"/>
    <s v="ALDI"/>
    <s v="Meat"/>
    <x v="1"/>
    <x v="1"/>
  </r>
  <r>
    <d v="2022-08-04T00:00:00"/>
    <s v="Rice Choc low Sugar"/>
    <n v="1"/>
    <n v="0.85"/>
    <n v="0.85"/>
    <s v="Card"/>
    <s v="ALDI"/>
    <s v="Dairy"/>
    <x v="1"/>
    <x v="1"/>
  </r>
  <r>
    <d v="2022-08-04T00:00:00"/>
    <s v="Sausages"/>
    <n v="1"/>
    <n v="0.96"/>
    <n v="0.96"/>
    <s v="Card"/>
    <s v="ASDA"/>
    <s v="Frozen Food"/>
    <x v="1"/>
    <x v="1"/>
  </r>
  <r>
    <d v="2022-08-04T00:00:00"/>
    <s v="Nissan Noodles"/>
    <n v="2"/>
    <n v="0.6"/>
    <n v="1.2"/>
    <s v="Card"/>
    <s v="ASDA"/>
    <s v="Staple"/>
    <x v="1"/>
    <x v="1"/>
  </r>
  <r>
    <d v="2022-08-04T00:00:00"/>
    <s v="ASDA Noodles"/>
    <n v="1"/>
    <n v="1"/>
    <n v="1"/>
    <s v="Card"/>
    <s v="ASDA"/>
    <s v="Staple"/>
    <x v="1"/>
    <x v="1"/>
  </r>
  <r>
    <d v="2022-08-04T00:00:00"/>
    <s v="Broccoli"/>
    <n v="1"/>
    <n v="1"/>
    <n v="1"/>
    <s v="Card"/>
    <s v="ASDA"/>
    <s v="Vegetable"/>
    <x v="1"/>
    <x v="1"/>
  </r>
  <r>
    <d v="2022-08-04T00:00:00"/>
    <s v="Chop board"/>
    <n v="1"/>
    <n v="1"/>
    <n v="1"/>
    <s v="Card"/>
    <s v="ASDA"/>
    <s v="Kitchen ware"/>
    <x v="3"/>
    <x v="1"/>
  </r>
  <r>
    <d v="2022-08-04T00:00:00"/>
    <s v="Skincare"/>
    <n v="1"/>
    <n v="50.15"/>
    <n v="50.15"/>
    <s v="Card"/>
    <s v="LookFantastic"/>
    <s v="Skincare"/>
    <x v="9"/>
    <x v="0"/>
  </r>
  <r>
    <d v="2022-08-05T00:00:00"/>
    <s v="Bus"/>
    <n v="3"/>
    <n v="1.65"/>
    <n v="4.9499999999999993"/>
    <s v="Card"/>
    <s v="Tfl"/>
    <s v="Bus"/>
    <x v="0"/>
    <x v="1"/>
  </r>
  <r>
    <d v="2022-08-05T00:00:00"/>
    <s v="Bus"/>
    <n v="3"/>
    <n v="1.65"/>
    <n v="4.9499999999999993"/>
    <s v="Card"/>
    <s v="Tfl"/>
    <s v="Bus"/>
    <x v="0"/>
    <x v="0"/>
  </r>
  <r>
    <d v="2022-08-05T00:00:00"/>
    <s v="Table and chair"/>
    <n v="1"/>
    <n v="30"/>
    <n v="30"/>
    <s v="Cash"/>
    <s v="N/A"/>
    <s v="Furniture"/>
    <x v="3"/>
    <x v="1"/>
  </r>
  <r>
    <d v="2022-08-05T00:00:00"/>
    <s v="Uber XL"/>
    <n v="1"/>
    <n v="15.34"/>
    <n v="15.34"/>
    <s v="Card"/>
    <s v="Uber"/>
    <s v="Uber"/>
    <x v="0"/>
    <x v="0"/>
  </r>
  <r>
    <d v="2022-08-05T00:00:00"/>
    <s v="Fast Food"/>
    <n v="1"/>
    <n v="5.77"/>
    <n v="5.77"/>
    <s v="Card"/>
    <s v="McDonalds"/>
    <s v="Fast food"/>
    <x v="4"/>
    <x v="0"/>
  </r>
  <r>
    <d v="2022-08-05T00:00:00"/>
    <s v="Bottle cleaning brush"/>
    <n v="1"/>
    <n v="1"/>
    <n v="1"/>
    <s v="Card"/>
    <s v="Dunelm"/>
    <s v="Homeware"/>
    <x v="3"/>
    <x v="1"/>
  </r>
  <r>
    <d v="2022-08-05T00:00:00"/>
    <s v="4 pack mixed tea towels"/>
    <n v="1"/>
    <n v="3.99"/>
    <n v="3.99"/>
    <s v="Card"/>
    <s v="Dunelm"/>
    <s v="Kitchen ware"/>
    <x v="3"/>
    <x v="1"/>
  </r>
  <r>
    <d v="2022-08-05T00:00:00"/>
    <s v="3 Tier Airer"/>
    <n v="1"/>
    <n v="12"/>
    <n v="12"/>
    <s v="Card"/>
    <s v="Dunelm"/>
    <s v="Homeware"/>
    <x v="3"/>
    <x v="1"/>
  </r>
  <r>
    <d v="2022-08-05T00:00:00"/>
    <s v="Soft Blanket"/>
    <n v="1"/>
    <n v="10.5"/>
    <n v="10.5"/>
    <s v="Card"/>
    <s v="Dunelm"/>
    <s v="Homeware"/>
    <x v="3"/>
    <x v="1"/>
  </r>
  <r>
    <d v="2022-08-05T00:00:00"/>
    <s v="Bubble Tea"/>
    <n v="1"/>
    <n v="4.55"/>
    <n v="4.55"/>
    <s v="Card"/>
    <s v="Cuppacha"/>
    <s v="Sweets"/>
    <x v="4"/>
    <x v="0"/>
  </r>
  <r>
    <d v="2022-08-05T00:00:00"/>
    <s v="Fresh Green Pak Choi"/>
    <n v="1"/>
    <n v="2.9"/>
    <n v="2.9"/>
    <s v="Card"/>
    <s v="Wing Yip"/>
    <s v="Vegetable"/>
    <x v="1"/>
    <x v="1"/>
  </r>
  <r>
    <d v="2022-08-05T00:00:00"/>
    <s v="Fish sauce"/>
    <n v="1"/>
    <n v="1.95"/>
    <n v="1.95"/>
    <s v="Card"/>
    <s v="Wing Yip"/>
    <s v="Sauce"/>
    <x v="1"/>
    <x v="1"/>
  </r>
  <r>
    <d v="2022-08-05T00:00:00"/>
    <s v="Vinegar"/>
    <n v="1"/>
    <n v="1.1000000000000001"/>
    <n v="1.1000000000000001"/>
    <s v="Card"/>
    <s v="Wing Yip"/>
    <s v="Sauce"/>
    <x v="1"/>
    <x v="1"/>
  </r>
  <r>
    <d v="2022-08-05T00:00:00"/>
    <s v="Pork balls"/>
    <n v="1"/>
    <n v="3.98"/>
    <n v="3.98"/>
    <s v="Card"/>
    <s v="Wing Yip"/>
    <s v="Frozen Food"/>
    <x v="1"/>
    <x v="1"/>
  </r>
  <r>
    <d v="2022-08-05T00:00:00"/>
    <s v="Sweet potato vermicelli"/>
    <n v="1"/>
    <n v="2.5"/>
    <n v="2.5"/>
    <s v="Card"/>
    <s v="Wing Yip"/>
    <s v="Staple"/>
    <x v="1"/>
    <x v="1"/>
  </r>
  <r>
    <d v="2022-08-05T00:00:00"/>
    <s v="Rice Stick"/>
    <n v="1"/>
    <n v="1.65"/>
    <n v="1.65"/>
    <s v="Card"/>
    <s v="Wing Yip"/>
    <s v="Staple"/>
    <x v="1"/>
    <x v="1"/>
  </r>
  <r>
    <d v="2022-08-05T00:00:00"/>
    <s v="Vegetable dumpling"/>
    <n v="1"/>
    <n v="2.95"/>
    <n v="2.95"/>
    <s v="Card"/>
    <s v="Wing Yip"/>
    <s v="Frozen Food"/>
    <x v="1"/>
    <x v="1"/>
  </r>
  <r>
    <d v="2022-08-05T00:00:00"/>
    <s v="Sieuw Mai Pork"/>
    <n v="1"/>
    <n v="6.95"/>
    <n v="6.95"/>
    <s v="Card"/>
    <s v="Wing Yip"/>
    <s v="Frozen Food"/>
    <x v="1"/>
    <x v="1"/>
  </r>
  <r>
    <d v="2022-08-05T00:00:00"/>
    <s v="Fried tofu"/>
    <n v="2"/>
    <n v="1.8"/>
    <n v="3.6"/>
    <s v="Card"/>
    <s v="Wing Yip"/>
    <s v="Frozen Food"/>
    <x v="1"/>
    <x v="1"/>
  </r>
  <r>
    <d v="2022-08-05T00:00:00"/>
    <s v="Pork Luncheon Meat"/>
    <n v="1"/>
    <n v="2.5"/>
    <n v="2.5"/>
    <s v="Card"/>
    <s v="Wing Yip"/>
    <s v="Canned"/>
    <x v="1"/>
    <x v="1"/>
  </r>
  <r>
    <d v="2022-08-05T00:00:00"/>
    <s v="Chapagetti noodle"/>
    <n v="1"/>
    <n v="1"/>
    <n v="1"/>
    <s v="Card"/>
    <s v="Wing Yip"/>
    <s v="Staple"/>
    <x v="1"/>
    <x v="1"/>
  </r>
  <r>
    <d v="2022-08-05T00:00:00"/>
    <s v="Korean shin ramyun"/>
    <n v="1"/>
    <n v="1"/>
    <n v="1"/>
    <s v="Card"/>
    <s v="Wing Yip"/>
    <s v="Staple"/>
    <x v="1"/>
    <x v="1"/>
  </r>
  <r>
    <d v="2022-08-05T00:00:00"/>
    <s v="Rice stick"/>
    <n v="1"/>
    <n v="1.1000000000000001"/>
    <n v="1.1000000000000001"/>
    <s v="Card"/>
    <s v="Wing Yip"/>
    <s v="Staple"/>
    <x v="1"/>
    <x v="1"/>
  </r>
  <r>
    <d v="2022-08-05T00:00:00"/>
    <s v="Prem dark soy sauce"/>
    <n v="1"/>
    <n v="1.95"/>
    <n v="1.95"/>
    <s v="Card"/>
    <s v="Wing Yip"/>
    <s v="Sauce"/>
    <x v="1"/>
    <x v="1"/>
  </r>
  <r>
    <d v="2022-08-05T00:00:00"/>
    <s v="JiangXi vermicelli"/>
    <n v="1"/>
    <n v="1.4"/>
    <n v="1.4"/>
    <s v="Card"/>
    <s v="Wing Yip"/>
    <s v="Staple"/>
    <x v="1"/>
    <x v="1"/>
  </r>
  <r>
    <d v="2022-08-05T00:00:00"/>
    <s v="Sofa"/>
    <n v="1"/>
    <n v="195"/>
    <n v="195"/>
    <s v="Cash"/>
    <s v="N/A"/>
    <s v="Furniture"/>
    <x v="3"/>
    <x v="0"/>
  </r>
  <r>
    <d v="2022-08-05T00:00:00"/>
    <s v="Lighter"/>
    <n v="1"/>
    <n v="2"/>
    <n v="2"/>
    <s v="Card"/>
    <s v="ASDA"/>
    <s v="Tools"/>
    <x v="3"/>
    <x v="1"/>
  </r>
  <r>
    <d v="2022-08-05T00:00:00"/>
    <s v="Shapoo"/>
    <n v="1"/>
    <n v="9.25"/>
    <n v="9.25"/>
    <s v="Card"/>
    <s v="ASDA"/>
    <s v="Toiletries"/>
    <x v="3"/>
    <x v="1"/>
  </r>
  <r>
    <d v="2022-08-05T00:00:00"/>
    <s v="Bath Towel"/>
    <n v="2"/>
    <n v="4"/>
    <n v="8"/>
    <s v="Card"/>
    <s v="ASDA"/>
    <s v="Toiletries"/>
    <x v="3"/>
    <x v="1"/>
  </r>
  <r>
    <d v="2022-08-05T00:00:00"/>
    <s v="Taro Fishball"/>
    <n v="1"/>
    <n v="1.85"/>
    <n v="1.85"/>
    <s v="Card"/>
    <s v="Loon Fung"/>
    <s v="Frozen Food"/>
    <x v="1"/>
    <x v="1"/>
  </r>
  <r>
    <d v="2022-08-05T00:00:00"/>
    <s v="Hoover"/>
    <n v="1"/>
    <n v="170"/>
    <n v="170"/>
    <s v="Card"/>
    <s v="Amazon"/>
    <s v="Homeware"/>
    <x v="3"/>
    <x v="0"/>
  </r>
  <r>
    <d v="2022-08-06T00:00:00"/>
    <s v="Table"/>
    <n v="1"/>
    <n v="68.39"/>
    <n v="68.39"/>
    <s v="Card"/>
    <s v="Amazon"/>
    <s v="Furniture"/>
    <x v="3"/>
    <x v="0"/>
  </r>
  <r>
    <d v="2022-08-06T00:00:00"/>
    <s v="Steak"/>
    <n v="1"/>
    <n v="4"/>
    <n v="4"/>
    <s v="Card"/>
    <s v="ASDA"/>
    <s v="Meat"/>
    <x v="1"/>
    <x v="1"/>
  </r>
  <r>
    <d v="2022-08-06T00:00:00"/>
    <s v="White Wine"/>
    <n v="1"/>
    <n v="4.7"/>
    <n v="4.7"/>
    <s v="Card"/>
    <s v="ASDA"/>
    <s v="Beverage"/>
    <x v="1"/>
    <x v="1"/>
  </r>
  <r>
    <d v="2022-08-06T00:00:00"/>
    <s v="Mushrooms"/>
    <n v="1"/>
    <n v="0.79"/>
    <n v="0.79"/>
    <s v="Card"/>
    <s v="ASDA"/>
    <s v="Vegetable"/>
    <x v="1"/>
    <x v="1"/>
  </r>
  <r>
    <d v="2022-08-06T00:00:00"/>
    <s v="Sweets"/>
    <n v="1"/>
    <n v="1"/>
    <n v="1"/>
    <s v="Card"/>
    <s v="ASDA"/>
    <s v="Snack"/>
    <x v="1"/>
    <x v="1"/>
  </r>
  <r>
    <d v="2022-08-06T00:00:00"/>
    <s v="Biscuits"/>
    <n v="1"/>
    <n v="0.45"/>
    <n v="0.45"/>
    <s v="Card"/>
    <s v="ASDA"/>
    <s v="Snack"/>
    <x v="1"/>
    <x v="1"/>
  </r>
  <r>
    <d v="2022-08-06T00:00:00"/>
    <s v="Peanut Butter"/>
    <n v="1"/>
    <n v="0.45"/>
    <n v="0.45"/>
    <s v="Card"/>
    <s v="ASDA"/>
    <s v="Sauce"/>
    <x v="1"/>
    <x v="1"/>
  </r>
  <r>
    <d v="2022-08-06T00:00:00"/>
    <s v="Biscuits"/>
    <n v="1"/>
    <n v="0.48"/>
    <n v="0.48"/>
    <s v="Card"/>
    <s v="ASDA"/>
    <s v="Snack"/>
    <x v="1"/>
    <x v="1"/>
  </r>
  <r>
    <d v="2022-08-06T00:00:00"/>
    <s v="Biscuits"/>
    <n v="1"/>
    <n v="1.4"/>
    <n v="1.4"/>
    <s v="Card"/>
    <s v="ASDA"/>
    <s v="Snack"/>
    <x v="1"/>
    <x v="1"/>
  </r>
  <r>
    <d v="2022-08-06T00:00:00"/>
    <s v="Stock cubes"/>
    <n v="1"/>
    <n v="0.6"/>
    <n v="0.6"/>
    <s v="Card"/>
    <s v="ASDA"/>
    <s v="Sauce"/>
    <x v="1"/>
    <x v="1"/>
  </r>
  <r>
    <d v="2022-08-06T00:00:00"/>
    <s v="Rice"/>
    <n v="1"/>
    <n v="1.5"/>
    <n v="1.5"/>
    <s v="Card"/>
    <s v="ASDA"/>
    <s v="Staple"/>
    <x v="1"/>
    <x v="1"/>
  </r>
  <r>
    <d v="2022-08-06T00:00:00"/>
    <s v="Parsley"/>
    <n v="1"/>
    <n v="0.6"/>
    <n v="0.6"/>
    <s v="Card"/>
    <s v="ASDA"/>
    <s v="Spice"/>
    <x v="1"/>
    <x v="1"/>
  </r>
  <r>
    <d v="2022-08-06T00:00:00"/>
    <s v="Kiwi"/>
    <n v="1"/>
    <n v="0.3"/>
    <n v="0.3"/>
    <s v="Card"/>
    <s v="ASDA"/>
    <s v="Fruit"/>
    <x v="1"/>
    <x v="1"/>
  </r>
  <r>
    <d v="2022-08-06T00:00:00"/>
    <s v="Onions"/>
    <n v="1"/>
    <n v="0.1"/>
    <n v="0.1"/>
    <s v="Card"/>
    <s v="ASDA"/>
    <s v="Vegetable"/>
    <x v="1"/>
    <x v="1"/>
  </r>
  <r>
    <d v="2022-08-06T00:00:00"/>
    <s v="Bottle"/>
    <n v="1"/>
    <n v="1.5"/>
    <n v="1.5"/>
    <s v="Card"/>
    <s v="B&amp;M"/>
    <s v="Kitchen ware"/>
    <x v="3"/>
    <x v="0"/>
  </r>
  <r>
    <d v="2022-08-06T00:00:00"/>
    <s v="Dish Drying Rack"/>
    <n v="1"/>
    <n v="8.99"/>
    <n v="8.99"/>
    <s v="Card"/>
    <s v="Ebay"/>
    <s v="Kitchen ware"/>
    <x v="3"/>
    <x v="0"/>
  </r>
  <r>
    <d v="2022-08-07T00:00:00"/>
    <s v="Tube"/>
    <n v="1"/>
    <n v="4.0999999999999996"/>
    <n v="4.0999999999999996"/>
    <s v="Oyster Card"/>
    <s v="Tfl"/>
    <s v="Tube"/>
    <x v="0"/>
    <x v="0"/>
  </r>
  <r>
    <d v="2022-08-07T00:00:00"/>
    <s v="Tube"/>
    <n v="1"/>
    <n v="4.0999999999999996"/>
    <n v="4.0999999999999996"/>
    <s v="Oyster Card"/>
    <s v="Tfl"/>
    <s v="Tube"/>
    <x v="0"/>
    <x v="1"/>
  </r>
  <r>
    <d v="2022-08-07T00:00:00"/>
    <s v="Asian cuisine"/>
    <n v="1"/>
    <n v="27.35"/>
    <n v="27.35"/>
    <s v="Card"/>
    <s v="Noodle Street"/>
    <s v="Chinese cuisine"/>
    <x v="4"/>
    <x v="1"/>
  </r>
  <r>
    <d v="2022-08-07T00:00:00"/>
    <s v="Bubble Tea"/>
    <n v="1"/>
    <n v="4.45"/>
    <n v="4.45"/>
    <s v="Card"/>
    <s v="Yi Fang"/>
    <s v="Sweets"/>
    <x v="4"/>
    <x v="0"/>
  </r>
  <r>
    <d v="2022-08-07T00:00:00"/>
    <s v="LG TV"/>
    <n v="1"/>
    <n v="170"/>
    <n v="170"/>
    <s v="Cash"/>
    <s v="N/A"/>
    <s v="Device"/>
    <x v="3"/>
    <x v="0"/>
  </r>
  <r>
    <d v="2022-08-08T00:00:00"/>
    <s v="Too good to go"/>
    <n v="1"/>
    <n v="4.3899999999999997"/>
    <n v="4.3899999999999997"/>
    <s v="Card"/>
    <s v="ASDA food lap"/>
    <s v="Frozen Food"/>
    <x v="1"/>
    <x v="0"/>
  </r>
  <r>
    <d v="2022-08-08T00:00:00"/>
    <s v="Tube"/>
    <n v="1"/>
    <n v="4.0999999999999996"/>
    <n v="4.0999999999999996"/>
    <s v="Oyster Card"/>
    <s v="Tfl"/>
    <s v="Tube"/>
    <x v="0"/>
    <x v="1"/>
  </r>
  <r>
    <d v="2022-08-08T00:00:00"/>
    <s v="Cheddar Grated"/>
    <n v="1"/>
    <n v="2.25"/>
    <n v="2.25"/>
    <s v="Card"/>
    <s v="ALDI"/>
    <s v="Dairy"/>
    <x v="1"/>
    <x v="1"/>
  </r>
  <r>
    <d v="2022-08-08T00:00:00"/>
    <s v="Bacon Smoked Thick"/>
    <n v="1"/>
    <n v="1.69"/>
    <n v="1.69"/>
    <s v="Card"/>
    <s v="ALDI"/>
    <s v="Meat"/>
    <x v="1"/>
    <x v="1"/>
  </r>
  <r>
    <d v="2022-08-08T00:00:00"/>
    <s v="Cheese Parm Regg"/>
    <n v="1"/>
    <n v="3.19"/>
    <n v="3.19"/>
    <s v="Card"/>
    <s v="ALDI"/>
    <s v="Dairy"/>
    <x v="1"/>
    <x v="1"/>
  </r>
  <r>
    <d v="2022-08-08T00:00:00"/>
    <s v="Pizza Deep Pan"/>
    <n v="1"/>
    <n v="0.89"/>
    <n v="0.89"/>
    <s v="Card"/>
    <s v="ALDI"/>
    <s v="Frozen Food"/>
    <x v="1"/>
    <x v="1"/>
  </r>
  <r>
    <d v="2022-08-08T00:00:00"/>
    <s v="Pasta Penne 500g"/>
    <n v="1"/>
    <n v="0.32"/>
    <n v="0.32"/>
    <s v="Card"/>
    <s v="ALDI"/>
    <s v="Staple"/>
    <x v="1"/>
    <x v="1"/>
  </r>
  <r>
    <d v="2022-08-08T00:00:00"/>
    <s v="Sparking Flav Water"/>
    <n v="1"/>
    <n v="0.45"/>
    <n v="0.45"/>
    <s v="Card"/>
    <s v="ALDI"/>
    <s v="Beverage"/>
    <x v="1"/>
    <x v="1"/>
  </r>
  <r>
    <d v="2022-08-08T00:00:00"/>
    <s v="Lemons"/>
    <n v="1"/>
    <n v="0.5"/>
    <n v="0.5"/>
    <s v="Card"/>
    <s v="ALDI"/>
    <s v="Fruit"/>
    <x v="1"/>
    <x v="1"/>
  </r>
  <r>
    <d v="2022-08-08T00:00:00"/>
    <s v="Grater"/>
    <n v="1"/>
    <n v="1.3"/>
    <n v="1.3"/>
    <s v="Card"/>
    <s v="ASDA"/>
    <s v="Kitchen ware"/>
    <x v="3"/>
    <x v="1"/>
  </r>
  <r>
    <d v="2022-08-09T00:00:00"/>
    <s v="Bin"/>
    <n v="1"/>
    <n v="1.5"/>
    <n v="1.5"/>
    <s v="Card"/>
    <s v="ASDA"/>
    <s v="Toiletries"/>
    <x v="3"/>
    <x v="0"/>
  </r>
  <r>
    <d v="2022-08-09T00:00:00"/>
    <s v="Toilet brush"/>
    <n v="1"/>
    <n v="0.9"/>
    <n v="0.9"/>
    <s v="Card"/>
    <s v="ASDA"/>
    <s v="Cleaning supplies"/>
    <x v="3"/>
    <x v="0"/>
  </r>
  <r>
    <d v="2022-08-09T00:00:00"/>
    <s v="Shallot"/>
    <n v="1"/>
    <n v="0.95"/>
    <n v="0.95"/>
    <s v="Card"/>
    <s v="ASDA"/>
    <s v="Vegetable"/>
    <x v="1"/>
    <x v="0"/>
  </r>
  <r>
    <d v="2022-08-09T00:00:00"/>
    <s v="Return chop board"/>
    <n v="1"/>
    <n v="-5"/>
    <n v="-5"/>
    <s v="Card"/>
    <s v="ASDA"/>
    <s v="Kitchen ware"/>
    <x v="3"/>
    <x v="1"/>
  </r>
  <r>
    <d v="2022-08-09T00:00:00"/>
    <s v="Grapes"/>
    <n v="1"/>
    <n v="1.27"/>
    <n v="1.27"/>
    <s v="Card"/>
    <s v="ALDI"/>
    <s v="Fruit"/>
    <x v="1"/>
    <x v="0"/>
  </r>
  <r>
    <d v="2022-08-09T00:00:00"/>
    <s v="Eggs Caged 15pk"/>
    <n v="1"/>
    <n v="1.35"/>
    <n v="1.35"/>
    <s v="Card"/>
    <s v="ALDI"/>
    <s v="Dairy"/>
    <x v="1"/>
    <x v="0"/>
  </r>
  <r>
    <d v="2022-08-09T00:00:00"/>
    <s v="Spread Butter 500G"/>
    <n v="1"/>
    <n v="0.85"/>
    <n v="0.85"/>
    <s v="Card"/>
    <s v="ALDI"/>
    <s v="Dairy"/>
    <x v="1"/>
    <x v="0"/>
  </r>
  <r>
    <d v="2022-08-09T00:00:00"/>
    <s v="Bread Wht Toastie"/>
    <n v="1"/>
    <n v="0.65"/>
    <n v="0.65"/>
    <s v="Card"/>
    <s v="ALDI"/>
    <s v="Dairy"/>
    <x v="1"/>
    <x v="0"/>
  </r>
  <r>
    <d v="2022-08-09T00:00:00"/>
    <s v="Cola 6x330ml"/>
    <n v="1"/>
    <n v="1.39"/>
    <n v="1.39"/>
    <s v="Card"/>
    <s v="ALDI"/>
    <s v="Beverage"/>
    <x v="1"/>
    <x v="0"/>
  </r>
  <r>
    <d v="2022-08-09T00:00:00"/>
    <s v="Syrup Golden 680G"/>
    <n v="1"/>
    <n v="1.05"/>
    <n v="1.05"/>
    <s v="Card"/>
    <s v="ALDI"/>
    <s v="Dairy"/>
    <x v="1"/>
    <x v="0"/>
  </r>
  <r>
    <d v="2022-08-09T00:00:00"/>
    <s v="Banana"/>
    <n v="2"/>
    <n v="0.14000000000000001"/>
    <n v="0.28000000000000003"/>
    <s v="Card"/>
    <s v="ALDI"/>
    <s v="Fruit"/>
    <x v="1"/>
    <x v="0"/>
  </r>
  <r>
    <d v="2022-08-09T00:00:00"/>
    <s v="Viakal Spray"/>
    <n v="1"/>
    <n v="2"/>
    <n v="2"/>
    <s v="Card"/>
    <s v="Wilko"/>
    <s v="Cleaning supplies"/>
    <x v="3"/>
    <x v="0"/>
  </r>
  <r>
    <d v="2022-08-09T00:00:00"/>
    <s v="Plug SeaB"/>
    <n v="1"/>
    <n v="1.5"/>
    <n v="1.5"/>
    <s v="Card"/>
    <s v="Wilko"/>
    <s v="Home decoration"/>
    <x v="3"/>
    <x v="0"/>
  </r>
  <r>
    <d v="2022-08-09T00:00:00"/>
    <s v="Chopping Board"/>
    <n v="1"/>
    <n v="2.75"/>
    <n v="2.75"/>
    <s v="Card"/>
    <s v="Wilko"/>
    <s v="Kitchen ware"/>
    <x v="3"/>
    <x v="0"/>
  </r>
  <r>
    <d v="2022-08-11T00:00:00"/>
    <s v="Bus"/>
    <n v="1"/>
    <n v="1.65"/>
    <n v="1.65"/>
    <s v="Card"/>
    <s v="Tfl"/>
    <s v="Bus"/>
    <x v="0"/>
    <x v="0"/>
  </r>
  <r>
    <d v="2022-08-11T00:00:00"/>
    <s v="Bus"/>
    <n v="1"/>
    <n v="1.65"/>
    <n v="1.65"/>
    <s v="Oyster Card"/>
    <s v="Tfl"/>
    <s v="Bus"/>
    <x v="0"/>
    <x v="1"/>
  </r>
  <r>
    <d v="2022-08-11T00:00:00"/>
    <s v="Spunj Sponge"/>
    <n v="1"/>
    <n v="1.5"/>
    <n v="1.5"/>
    <s v="Card"/>
    <s v="Poundstretcher"/>
    <s v="Kitchen ware"/>
    <x v="3"/>
    <x v="1"/>
  </r>
  <r>
    <d v="2022-08-11T00:00:00"/>
    <s v="Tray"/>
    <n v="1"/>
    <n v="2"/>
    <n v="2"/>
    <s v="Card"/>
    <s v="Poundstretcher"/>
    <s v="Kitchen ware"/>
    <x v="3"/>
    <x v="1"/>
  </r>
  <r>
    <d v="2022-08-11T00:00:00"/>
    <s v="Hooks"/>
    <n v="1"/>
    <n v="2"/>
    <n v="2"/>
    <s v="Card"/>
    <s v="Poundstretcher"/>
    <s v="Toiletries"/>
    <x v="3"/>
    <x v="1"/>
  </r>
  <r>
    <d v="2022-08-11T00:00:00"/>
    <s v="Kebab"/>
    <n v="1"/>
    <n v="14.5"/>
    <n v="14.5"/>
    <s v="Card"/>
    <s v="Broadway Kebab"/>
    <s v="Kebab"/>
    <x v="4"/>
    <x v="0"/>
  </r>
  <r>
    <d v="2022-08-11T00:00:00"/>
    <s v="Butter Croissant"/>
    <n v="1"/>
    <n v="0.45"/>
    <n v="0.45"/>
    <s v="Card"/>
    <s v="LIDL"/>
    <s v="Pastry"/>
    <x v="1"/>
    <x v="1"/>
  </r>
  <r>
    <d v="2022-08-11T00:00:00"/>
    <s v="Desperados 12x250ml"/>
    <n v="1"/>
    <n v="8.99"/>
    <n v="8.99"/>
    <s v="Card"/>
    <s v="LIDL"/>
    <s v="Beverage"/>
    <x v="1"/>
    <x v="1"/>
  </r>
  <r>
    <d v="2022-08-11T00:00:00"/>
    <s v="Vine Tomatoes"/>
    <n v="1"/>
    <n v="0.86"/>
    <n v="0.86"/>
    <s v="Card"/>
    <s v="LIDL"/>
    <s v="Vegetable"/>
    <x v="1"/>
    <x v="1"/>
  </r>
  <r>
    <d v="2022-08-11T00:00:00"/>
    <s v="Chicken Legs"/>
    <n v="1"/>
    <n v="1.99"/>
    <n v="1.99"/>
    <s v="Card"/>
    <s v="LIDL"/>
    <s v="Meat"/>
    <x v="1"/>
    <x v="1"/>
  </r>
  <r>
    <d v="2022-08-11T00:00:00"/>
    <s v="Peeled Tomatoes"/>
    <n v="1"/>
    <n v="0.4"/>
    <n v="0.4"/>
    <s v="Card"/>
    <s v="LIDL"/>
    <s v="Canned"/>
    <x v="1"/>
    <x v="1"/>
  </r>
  <r>
    <d v="2022-08-11T00:00:00"/>
    <s v="Organic Broccoli"/>
    <n v="1"/>
    <n v="0.85"/>
    <n v="0.85"/>
    <s v="Card"/>
    <s v="LIDL"/>
    <s v="Vegetable"/>
    <x v="1"/>
    <x v="1"/>
  </r>
  <r>
    <d v="2022-08-11T00:00:00"/>
    <s v="Thai Taste Folded Rice Noodle"/>
    <n v="1"/>
    <n v="0.99"/>
    <n v="0.99"/>
    <s v="Card"/>
    <s v="LIDL"/>
    <s v="Staple"/>
    <x v="1"/>
    <x v="1"/>
  </r>
  <r>
    <d v="2022-08-11T00:00:00"/>
    <s v="XXL Pork Loin Steaks"/>
    <n v="1"/>
    <n v="4.99"/>
    <n v="4.99"/>
    <s v="Card"/>
    <s v="LIDL"/>
    <s v="Meat"/>
    <x v="1"/>
    <x v="1"/>
  </r>
  <r>
    <d v="2022-08-11T00:00:00"/>
    <s v="Korean Style Steaks"/>
    <n v="1"/>
    <n v="3.49"/>
    <n v="3.49"/>
    <s v="Card"/>
    <s v="LIDL"/>
    <s v="Meat"/>
    <x v="1"/>
    <x v="1"/>
  </r>
  <r>
    <d v="2022-08-11T00:00:00"/>
    <s v="Choco Shells"/>
    <n v="1"/>
    <n v="1.49"/>
    <n v="1.49"/>
    <s v="Card"/>
    <s v="LIDL"/>
    <s v="Dairy"/>
    <x v="1"/>
    <x v="1"/>
  </r>
  <r>
    <d v="2022-08-11T00:00:00"/>
    <s v="Chicken/Mush Pasta"/>
    <n v="2"/>
    <n v="0.39"/>
    <n v="0.78"/>
    <s v="Card"/>
    <s v="LIDL"/>
    <s v="Staple"/>
    <x v="1"/>
    <x v="1"/>
  </r>
  <r>
    <d v="2022-08-11T00:00:00"/>
    <s v="Sauce alla Toscana"/>
    <n v="1"/>
    <n v="1.05"/>
    <n v="1.05"/>
    <s v="Card"/>
    <s v="LIDL"/>
    <s v="Sauce"/>
    <x v="1"/>
    <x v="1"/>
  </r>
  <r>
    <d v="2022-08-11T00:00:00"/>
    <s v="Carbonara Sauce"/>
    <n v="1"/>
    <n v="1.05"/>
    <n v="1.05"/>
    <s v="Card"/>
    <s v="LIDL"/>
    <s v="Sauce"/>
    <x v="1"/>
    <x v="1"/>
  </r>
  <r>
    <d v="2022-08-11T00:00:00"/>
    <s v="Cashew Peanut Honey"/>
    <n v="1"/>
    <n v="1.35"/>
    <n v="1.35"/>
    <s v="Card"/>
    <s v="LIDL"/>
    <s v="Snack"/>
    <x v="1"/>
    <x v="1"/>
  </r>
  <r>
    <d v="2022-08-11T00:00:00"/>
    <s v="Fruit &amp; Nut Mix"/>
    <n v="1"/>
    <n v="0.55000000000000004"/>
    <n v="0.55000000000000004"/>
    <s v="Card"/>
    <s v="LIDL"/>
    <s v="Snack"/>
    <x v="1"/>
    <x v="1"/>
  </r>
  <r>
    <d v="2022-08-11T00:00:00"/>
    <s v="Zip Freezer Bag"/>
    <n v="1"/>
    <n v="0.95"/>
    <n v="0.95"/>
    <s v="Card"/>
    <s v="LIDL"/>
    <s v="Kitchen ware"/>
    <x v="3"/>
    <x v="1"/>
  </r>
  <r>
    <d v="2022-08-11T00:00:00"/>
    <s v="Filtered milk 2L"/>
    <n v="1"/>
    <n v="1.49"/>
    <n v="1.49"/>
    <s v="Card"/>
    <s v="LIDL"/>
    <s v="Dairy"/>
    <x v="1"/>
    <x v="1"/>
  </r>
  <r>
    <d v="2022-08-11T00:00:00"/>
    <s v="Rich Tea"/>
    <n v="1"/>
    <n v="0.34"/>
    <n v="0.34"/>
    <s v="Card"/>
    <s v="LIDL"/>
    <s v="Snack"/>
    <x v="1"/>
    <x v="1"/>
  </r>
  <r>
    <d v="2022-08-11T00:00:00"/>
    <s v="Bellona Wafe Hazelnu"/>
    <n v="1"/>
    <n v="1.29"/>
    <n v="1.29"/>
    <s v="Card"/>
    <s v="LIDL"/>
    <s v="Snack"/>
    <x v="1"/>
    <x v="1"/>
  </r>
  <r>
    <d v="2022-08-11T00:00:00"/>
    <s v="Spaghetti"/>
    <n v="1"/>
    <n v="0.69"/>
    <n v="0.69"/>
    <s v="Card"/>
    <s v="LIDL"/>
    <s v="Staple"/>
    <x v="1"/>
    <x v="1"/>
  </r>
  <r>
    <d v="2022-08-11T00:00:00"/>
    <s v="Chocolate Cookies"/>
    <n v="4"/>
    <n v="0.89"/>
    <n v="3.56"/>
    <s v="Card"/>
    <s v="LIDL"/>
    <s v="Snack"/>
    <x v="1"/>
    <x v="1"/>
  </r>
  <r>
    <d v="2022-08-11T00:00:00"/>
    <s v="Ginger"/>
    <n v="1"/>
    <n v="0.32"/>
    <n v="0.32"/>
    <s v="Card"/>
    <s v="LIDL"/>
    <s v="Vegetable"/>
    <x v="1"/>
    <x v="1"/>
  </r>
  <r>
    <d v="2022-08-12T00:00:00"/>
    <s v="Water Bills"/>
    <n v="1"/>
    <n v="15.16"/>
    <n v="15.16"/>
    <s v="Card"/>
    <s v="N/A"/>
    <s v="Water"/>
    <x v="7"/>
    <x v="0"/>
  </r>
  <r>
    <d v="2022-08-13T00:00:00"/>
    <s v="Soysauce"/>
    <n v="1"/>
    <n v="2"/>
    <n v="2"/>
    <s v="Card"/>
    <s v="ASDA"/>
    <s v="Sauce"/>
    <x v="1"/>
    <x v="0"/>
  </r>
  <r>
    <d v="2022-08-13T00:00:00"/>
    <s v="Mini Diffuser"/>
    <n v="1"/>
    <n v="0.8"/>
    <n v="0.8"/>
    <s v="Card"/>
    <s v="Primark"/>
    <s v="Home decoration"/>
    <x v="3"/>
    <x v="0"/>
  </r>
  <r>
    <d v="2022-08-13T00:00:00"/>
    <s v="Marble"/>
    <n v="1"/>
    <n v="2"/>
    <n v="2"/>
    <s v="Card"/>
    <s v="Primark"/>
    <s v="Home decoration"/>
    <x v="3"/>
    <x v="0"/>
  </r>
  <r>
    <d v="2022-08-13T00:00:00"/>
    <s v="White Grapes"/>
    <n v="1"/>
    <n v="0.99"/>
    <n v="0.99"/>
    <s v="Card"/>
    <s v="LIDL"/>
    <s v="Fruit"/>
    <x v="1"/>
    <x v="0"/>
  </r>
  <r>
    <d v="2022-08-13T00:00:00"/>
    <s v="Desperados 3x330ml"/>
    <n v="1"/>
    <n v="3.99"/>
    <n v="3.99"/>
    <s v="Card"/>
    <s v="LIDL"/>
    <s v="Beverage"/>
    <x v="1"/>
    <x v="0"/>
  </r>
  <r>
    <d v="2022-08-13T00:00:00"/>
    <s v="Garlic Naan Bread"/>
    <n v="2"/>
    <n v="0.59"/>
    <n v="1.18"/>
    <s v="Card"/>
    <s v="LIDL"/>
    <s v="Staple"/>
    <x v="1"/>
    <x v="0"/>
  </r>
  <r>
    <d v="2022-08-13T00:00:00"/>
    <s v="Salt Veg Crisps"/>
    <n v="1"/>
    <n v="1.0900000000000001"/>
    <n v="1.0900000000000001"/>
    <s v="Card"/>
    <s v="LIDL"/>
    <s v="Snack"/>
    <x v="1"/>
    <x v="0"/>
  </r>
  <r>
    <d v="2022-08-13T00:00:00"/>
    <s v="Bahlsen Waffeletten"/>
    <n v="1"/>
    <n v="1.49"/>
    <n v="1.49"/>
    <s v="Card"/>
    <s v="LIDL"/>
    <s v="Snack"/>
    <x v="1"/>
    <x v="0"/>
  </r>
  <r>
    <d v="2022-08-13T00:00:00"/>
    <s v="Uber XL"/>
    <n v="1"/>
    <n v="20.89"/>
    <n v="20.89"/>
    <s v="Card"/>
    <s v="Uber"/>
    <s v="Uber"/>
    <x v="0"/>
    <x v="0"/>
  </r>
  <r>
    <d v="2022-08-13T00:00:00"/>
    <s v="Cloth Storage bag"/>
    <n v="2"/>
    <n v="2.93"/>
    <n v="5.86"/>
    <s v="Card"/>
    <s v="Shein"/>
    <s v="Homeware"/>
    <x v="3"/>
    <x v="0"/>
  </r>
  <r>
    <d v="2022-08-13T00:00:00"/>
    <s v="Food sealing"/>
    <n v="1"/>
    <n v="1.1299999999999999"/>
    <n v="1.1299999999999999"/>
    <s v="Card"/>
    <s v="Shein"/>
    <s v="Kitchen ware"/>
    <x v="3"/>
    <x v="0"/>
  </r>
  <r>
    <d v="2022-08-13T00:00:00"/>
    <s v="Clothes"/>
    <n v="1"/>
    <n v="25.410000000000004"/>
    <n v="25.410000000000004"/>
    <s v="Card"/>
    <s v="Shein"/>
    <s v="Clothes"/>
    <x v="5"/>
    <x v="0"/>
  </r>
  <r>
    <d v="2022-08-14T00:00:00"/>
    <s v="Tube"/>
    <n v="2"/>
    <n v="2.0499999999999998"/>
    <n v="4.0999999999999996"/>
    <s v="Oyster Card"/>
    <s v="Tfl"/>
    <s v="Tube"/>
    <x v="0"/>
    <x v="0"/>
  </r>
  <r>
    <d v="2022-08-14T00:00:00"/>
    <s v="Tube"/>
    <n v="2"/>
    <n v="2.0499999999999998"/>
    <n v="4.0999999999999996"/>
    <s v="Oyster Card"/>
    <s v="Tfl"/>
    <s v="Tube"/>
    <x v="0"/>
    <x v="1"/>
  </r>
  <r>
    <d v="2022-08-14T00:00:00"/>
    <s v="Train ticket (to Kent)"/>
    <n v="2"/>
    <n v="9.4450000000000003"/>
    <n v="18.89"/>
    <s v="Card"/>
    <s v="National rail"/>
    <s v="Train"/>
    <x v="0"/>
    <x v="0"/>
  </r>
  <r>
    <d v="2022-08-14T00:00:00"/>
    <s v="Drinks"/>
    <n v="1"/>
    <n v="1.1399999999999999"/>
    <n v="1.1399999999999999"/>
    <s v="Card"/>
    <s v="N/A"/>
    <s v="Fast Food"/>
    <x v="4"/>
    <x v="0"/>
  </r>
  <r>
    <d v="2022-08-14T00:00:00"/>
    <s v="Lunch + Uber"/>
    <n v="2"/>
    <n v="15.12"/>
    <n v="30.24"/>
    <s v="Card"/>
    <s v="N/A"/>
    <s v="Tour"/>
    <x v="10"/>
    <x v="0"/>
  </r>
  <r>
    <d v="2022-08-14T00:00:00"/>
    <s v="Wine tasting"/>
    <n v="2"/>
    <n v="7.4749999999999996"/>
    <n v="14.95"/>
    <s v="Card"/>
    <s v="N/A"/>
    <s v="Tour"/>
    <x v="10"/>
    <x v="0"/>
  </r>
  <r>
    <d v="2022-08-14T00:00:00"/>
    <s v="Too good to go"/>
    <n v="1"/>
    <n v="2.4900000000000002"/>
    <n v="2.4900000000000002"/>
    <s v="Card"/>
    <s v="Greggs"/>
    <s v="Pastry"/>
    <x v="1"/>
    <x v="0"/>
  </r>
  <r>
    <d v="2022-08-14T00:00:00"/>
    <s v="Passion fruit shake"/>
    <n v="1"/>
    <n v="3.75"/>
    <n v="3.75"/>
    <s v="Card"/>
    <s v="Nero"/>
    <s v="Sweets"/>
    <x v="4"/>
    <x v="1"/>
  </r>
  <r>
    <d v="2022-08-14T00:00:00"/>
    <s v="Tooth paste"/>
    <n v="1"/>
    <n v="1.8"/>
    <n v="1.8"/>
    <s v="Gift Card"/>
    <s v="Boots"/>
    <s v="Toiletries"/>
    <x v="3"/>
    <x v="0"/>
  </r>
  <r>
    <d v="2022-08-14T00:00:00"/>
    <s v="Fast Food"/>
    <n v="1"/>
    <n v="5"/>
    <n v="5"/>
    <s v="Card"/>
    <s v="Taco Bell"/>
    <s v="Fast Food"/>
    <x v="4"/>
    <x v="1"/>
  </r>
  <r>
    <d v="2022-08-15T00:00:00"/>
    <s v="Cider"/>
    <n v="1"/>
    <n v="0.99"/>
    <n v="0.99"/>
    <s v="Card"/>
    <s v="ALDI"/>
    <s v="Beverage"/>
    <x v="1"/>
    <x v="0"/>
  </r>
  <r>
    <d v="2022-08-15T00:00:00"/>
    <s v="Sparking Flav Water"/>
    <n v="1"/>
    <n v="0.45"/>
    <n v="0.45"/>
    <s v="Card"/>
    <s v="ALDI"/>
    <s v="Beverage"/>
    <x v="1"/>
    <x v="0"/>
  </r>
  <r>
    <d v="2022-08-15T00:00:00"/>
    <s v="Pizza Deep Pan"/>
    <n v="1"/>
    <n v="0.89"/>
    <n v="0.89"/>
    <s v="Card"/>
    <s v="ALDI"/>
    <s v="Frozen Food"/>
    <x v="1"/>
    <x v="0"/>
  </r>
  <r>
    <d v="2022-08-15T00:00:00"/>
    <s v="Rice"/>
    <n v="1"/>
    <n v="0.95"/>
    <n v="0.95"/>
    <s v="Card"/>
    <s v="ALDI"/>
    <s v="Staple"/>
    <x v="1"/>
    <x v="0"/>
  </r>
  <r>
    <d v="2022-08-15T00:00:00"/>
    <s v="Spring Onions"/>
    <n v="1"/>
    <n v="0.49"/>
    <n v="0.49"/>
    <s v="Card"/>
    <s v="ALDI"/>
    <s v="Vegetable"/>
    <x v="1"/>
    <x v="0"/>
  </r>
  <r>
    <d v="2022-08-15T00:00:00"/>
    <s v="Lemons"/>
    <n v="1"/>
    <n v="0.5"/>
    <n v="0.5"/>
    <s v="Card"/>
    <s v="ALDI"/>
    <s v="Fruit"/>
    <x v="1"/>
    <x v="0"/>
  </r>
  <r>
    <d v="2022-08-15T00:00:00"/>
    <s v="Storage Box"/>
    <n v="1"/>
    <n v="3.5"/>
    <n v="3.5"/>
    <s v="Card"/>
    <s v="ASDA"/>
    <s v="Homeware"/>
    <x v="3"/>
    <x v="0"/>
  </r>
  <r>
    <d v="2022-08-15T00:00:00"/>
    <s v="Stockpot"/>
    <n v="1"/>
    <n v="10"/>
    <n v="10"/>
    <s v="Card"/>
    <s v="ASDA"/>
    <s v="Kitchen ware"/>
    <x v="3"/>
    <x v="0"/>
  </r>
  <r>
    <d v="2022-08-15T00:00:00"/>
    <s v="Crisps"/>
    <n v="1"/>
    <n v="1"/>
    <n v="1"/>
    <s v="Card"/>
    <s v="ASDA"/>
    <s v="Snack"/>
    <x v="1"/>
    <x v="0"/>
  </r>
  <r>
    <d v="2022-08-15T00:00:00"/>
    <s v="Mushrooms"/>
    <n v="1"/>
    <n v="0.95"/>
    <n v="0.95"/>
    <s v="Card"/>
    <s v="ASDA"/>
    <s v="Vegetable"/>
    <x v="1"/>
    <x v="0"/>
  </r>
  <r>
    <d v="2022-08-15T00:00:00"/>
    <s v="Comb Piler"/>
    <n v="1"/>
    <n v="4"/>
    <n v="4"/>
    <s v="Card"/>
    <s v="ASDA"/>
    <s v="Tools"/>
    <x v="3"/>
    <x v="0"/>
  </r>
  <r>
    <d v="2022-08-15T00:00:00"/>
    <s v="Snacks"/>
    <n v="1"/>
    <n v="0.9"/>
    <n v="0.9"/>
    <s v="Card"/>
    <s v="ASDA"/>
    <s v="Snack"/>
    <x v="1"/>
    <x v="0"/>
  </r>
  <r>
    <d v="2022-08-15T00:00:00"/>
    <s v="Cornflower"/>
    <n v="1"/>
    <n v="0.85"/>
    <n v="0.85"/>
    <s v="Card"/>
    <s v="ASDA"/>
    <s v="Dairy"/>
    <x v="1"/>
    <x v="0"/>
  </r>
  <r>
    <d v="2022-08-15T00:00:00"/>
    <s v="Glue"/>
    <n v="1"/>
    <n v="1.75"/>
    <n v="1.75"/>
    <s v="Card"/>
    <s v="ASDA"/>
    <s v="Tools"/>
    <x v="3"/>
    <x v="0"/>
  </r>
  <r>
    <d v="2022-08-15T00:00:00"/>
    <s v="Storage Box"/>
    <n v="1"/>
    <n v="4.5"/>
    <n v="4.5"/>
    <s v="Card"/>
    <s v="Wilko"/>
    <s v="Homeware"/>
    <x v="3"/>
    <x v="1"/>
  </r>
  <r>
    <d v="2022-08-16T00:00:00"/>
    <s v="Mixer"/>
    <n v="1"/>
    <n v="12.5"/>
    <n v="12.5"/>
    <s v="Gift Card"/>
    <s v="Argos"/>
    <s v="Kitchen ware"/>
    <x v="3"/>
    <x v="0"/>
  </r>
  <r>
    <d v="2022-08-17T00:00:00"/>
    <s v="Dish Tablets"/>
    <n v="1"/>
    <n v="3"/>
    <n v="3"/>
    <s v="Card"/>
    <s v="Wilko"/>
    <s v="Cleaning supplies"/>
    <x v="3"/>
    <x v="1"/>
  </r>
  <r>
    <d v="2022-08-17T00:00:00"/>
    <s v="Wooden Spoon"/>
    <n v="1"/>
    <n v="0.75"/>
    <n v="0.75"/>
    <s v="Card"/>
    <s v="Wilko"/>
    <s v="Kitchen ware"/>
    <x v="3"/>
    <x v="1"/>
  </r>
  <r>
    <d v="2022-08-17T00:00:00"/>
    <s v="Apple Juice 1L"/>
    <n v="1"/>
    <n v="0.79"/>
    <n v="0.79"/>
    <s v="Card"/>
    <s v="ALDI"/>
    <s v="Beverage"/>
    <x v="1"/>
    <x v="1"/>
  </r>
  <r>
    <d v="2022-08-17T00:00:00"/>
    <s v="Vinegar"/>
    <n v="1"/>
    <n v="0.32"/>
    <n v="0.32"/>
    <s v="Card"/>
    <s v="ALDI"/>
    <s v="Sauce"/>
    <x v="1"/>
    <x v="1"/>
  </r>
  <r>
    <d v="2022-08-17T00:00:00"/>
    <s v="Baking Ingredients"/>
    <n v="1"/>
    <n v="0.59"/>
    <n v="0.59"/>
    <s v="Card"/>
    <s v="ALDI"/>
    <s v="Baking"/>
    <x v="1"/>
    <x v="1"/>
  </r>
  <r>
    <d v="2022-08-17T00:00:00"/>
    <s v="Orange"/>
    <n v="1"/>
    <n v="1.69"/>
    <n v="1.69"/>
    <s v="Card"/>
    <s v="ALDI"/>
    <s v="Fruit"/>
    <x v="1"/>
    <x v="1"/>
  </r>
  <r>
    <d v="2022-08-17T00:00:00"/>
    <s v="Lemons"/>
    <n v="1"/>
    <n v="0.5"/>
    <n v="0.5"/>
    <s v="Card"/>
    <s v="ALDI"/>
    <s v="Fruit"/>
    <x v="1"/>
    <x v="1"/>
  </r>
  <r>
    <d v="2022-08-17T00:00:00"/>
    <s v="Broccoli"/>
    <n v="1"/>
    <n v="0.53"/>
    <n v="0.53"/>
    <s v="Card"/>
    <s v="ALDI"/>
    <s v="Vegetable"/>
    <x v="1"/>
    <x v="1"/>
  </r>
  <r>
    <d v="2022-08-17T00:00:00"/>
    <s v="Whole Milk"/>
    <n v="1"/>
    <n v="2.0499999999999998"/>
    <n v="2.0499999999999998"/>
    <s v="Card"/>
    <s v="ASDA"/>
    <s v="Dairy"/>
    <x v="1"/>
    <x v="0"/>
  </r>
  <r>
    <d v="2022-08-17T00:00:00"/>
    <s v="Bowls (4pk)"/>
    <n v="1"/>
    <n v="2"/>
    <n v="2"/>
    <s v="Card"/>
    <s v="ASDA"/>
    <s v="Kitchen ware"/>
    <x v="3"/>
    <x v="0"/>
  </r>
  <r>
    <d v="2022-08-17T00:00:00"/>
    <s v="Cake Tin"/>
    <n v="1"/>
    <n v="3.5"/>
    <n v="3.5"/>
    <s v="Card"/>
    <s v="ASDA"/>
    <s v="Baking"/>
    <x v="1"/>
    <x v="0"/>
  </r>
  <r>
    <d v="2022-08-17T00:00:00"/>
    <s v="Ladle"/>
    <n v="1"/>
    <n v="2"/>
    <n v="2"/>
    <s v="Card"/>
    <s v="ASDA"/>
    <s v="Kitchen ware"/>
    <x v="3"/>
    <x v="0"/>
  </r>
  <r>
    <d v="2022-08-17T00:00:00"/>
    <s v="Spatula"/>
    <n v="1"/>
    <n v="1.5"/>
    <n v="1.5"/>
    <s v="Card"/>
    <s v="ASDA"/>
    <s v="Baking"/>
    <x v="1"/>
    <x v="0"/>
  </r>
  <r>
    <d v="2022-08-17T00:00:00"/>
    <s v="White pepper"/>
    <n v="1"/>
    <n v="0.79"/>
    <n v="0.79"/>
    <s v="Card"/>
    <s v="ASDA"/>
    <s v="Spice"/>
    <x v="1"/>
    <x v="0"/>
  </r>
  <r>
    <d v="2022-08-17T00:00:00"/>
    <s v="Baking paper"/>
    <n v="1"/>
    <n v="1.2"/>
    <n v="1.2"/>
    <s v="Card"/>
    <s v="ASDA"/>
    <s v="Baking"/>
    <x v="1"/>
    <x v="0"/>
  </r>
  <r>
    <d v="2022-08-17T00:00:00"/>
    <s v="Ginger Beer"/>
    <n v="2"/>
    <n v="0.45"/>
    <n v="0.9"/>
    <s v="Card"/>
    <s v="ASDA"/>
    <s v="Beverage"/>
    <x v="1"/>
    <x v="0"/>
  </r>
  <r>
    <d v="2022-08-17T00:00:00"/>
    <s v="Yogurt"/>
    <n v="1"/>
    <n v="1"/>
    <n v="1"/>
    <s v="Card"/>
    <s v="ASDA"/>
    <s v="Dairy"/>
    <x v="1"/>
    <x v="0"/>
  </r>
  <r>
    <d v="2022-08-17T00:00:00"/>
    <s v="Sesame oil"/>
    <n v="1"/>
    <n v="1.9"/>
    <n v="1.9"/>
    <s v="Card"/>
    <s v="ASDA"/>
    <s v="Dairy"/>
    <x v="1"/>
    <x v="0"/>
  </r>
  <r>
    <d v="2022-08-17T00:00:00"/>
    <s v="Whipp Cream"/>
    <n v="1"/>
    <n v="1.25"/>
    <n v="1.25"/>
    <s v="Card"/>
    <s v="ASDA"/>
    <s v="Baking"/>
    <x v="1"/>
    <x v="0"/>
  </r>
  <r>
    <d v="2022-08-17T00:00:00"/>
    <s v="Carrots"/>
    <n v="1"/>
    <n v="0.02"/>
    <n v="0.02"/>
    <s v="Card"/>
    <s v="ASDA"/>
    <s v="Vegetable"/>
    <x v="1"/>
    <x v="0"/>
  </r>
  <r>
    <d v="2022-08-17T00:00:00"/>
    <s v="Scale"/>
    <n v="1"/>
    <n v="10"/>
    <n v="10"/>
    <s v="Card"/>
    <s v="ASDA"/>
    <s v="Baking"/>
    <x v="1"/>
    <x v="0"/>
  </r>
  <r>
    <d v="2022-08-17T00:00:00"/>
    <s v="Cucumber"/>
    <n v="1"/>
    <n v="0.57999999999999996"/>
    <n v="0.57999999999999996"/>
    <s v="Card"/>
    <s v="ASDA"/>
    <s v="Vegetable"/>
    <x v="1"/>
    <x v="0"/>
  </r>
  <r>
    <d v="2022-08-17T00:00:00"/>
    <s v="Sink Strainer"/>
    <n v="1"/>
    <n v="2.4900000000000002"/>
    <n v="2.4900000000000002"/>
    <s v="Card"/>
    <s v="Ebay"/>
    <s v="Homeware"/>
    <x v="3"/>
    <x v="0"/>
  </r>
  <r>
    <d v="2022-08-18T00:00:00"/>
    <s v="Carling (4x568ml)"/>
    <n v="1"/>
    <n v="2.99"/>
    <n v="2.99"/>
    <s v="Card"/>
    <s v="ALDI"/>
    <s v="Beverage"/>
    <x v="1"/>
    <x v="1"/>
  </r>
  <r>
    <d v="2022-08-18T00:00:00"/>
    <s v="Lemonade 2L"/>
    <n v="1"/>
    <n v="0.39"/>
    <n v="0.39"/>
    <s v="Card"/>
    <s v="ALDI"/>
    <s v="Beverage"/>
    <x v="1"/>
    <x v="1"/>
  </r>
  <r>
    <d v="2022-08-18T00:00:00"/>
    <s v="Lettuce little gem"/>
    <n v="1"/>
    <n v="0.69"/>
    <n v="0.69"/>
    <s v="Card"/>
    <s v="ALDI"/>
    <s v="Vegetable"/>
    <x v="1"/>
    <x v="1"/>
  </r>
  <r>
    <d v="2022-08-18T00:00:00"/>
    <s v="Beef Tomato"/>
    <n v="1"/>
    <n v="1.1399999999999999"/>
    <n v="1.1399999999999999"/>
    <s v="Card"/>
    <s v="ALDI"/>
    <s v="Vegetable"/>
    <x v="1"/>
    <x v="1"/>
  </r>
  <r>
    <d v="2022-08-18T00:00:00"/>
    <s v="Carrots"/>
    <n v="1"/>
    <n v="0.24"/>
    <n v="0.24"/>
    <s v="Card"/>
    <s v="ALDI"/>
    <s v="Vegetable"/>
    <x v="1"/>
    <x v="1"/>
  </r>
  <r>
    <d v="2022-08-18T00:00:00"/>
    <s v="Peanuts"/>
    <n v="1"/>
    <n v="1.25"/>
    <n v="1.25"/>
    <s v="Card"/>
    <s v="ALDI"/>
    <s v="Snack"/>
    <x v="1"/>
    <x v="1"/>
  </r>
  <r>
    <d v="2022-08-18T00:00:00"/>
    <s v="Paolo/Otis 330ml"/>
    <n v="1"/>
    <n v="1.25"/>
    <n v="1.25"/>
    <s v="Card"/>
    <s v="ALDI"/>
    <s v="Beverage"/>
    <x v="1"/>
    <x v="1"/>
  </r>
  <r>
    <d v="2022-08-18T00:00:00"/>
    <s v="Lager 1897 (4x40ml)"/>
    <n v="1"/>
    <n v="3.59"/>
    <n v="3.59"/>
    <s v="Card"/>
    <s v="ALDI"/>
    <s v="Beverage"/>
    <x v="1"/>
    <x v="1"/>
  </r>
  <r>
    <d v="2022-08-18T00:00:00"/>
    <s v="Spring Onions"/>
    <n v="1"/>
    <n v="0.49"/>
    <n v="0.49"/>
    <s v="Card"/>
    <s v="ALDI"/>
    <s v="Vegetable"/>
    <x v="1"/>
    <x v="1"/>
  </r>
  <r>
    <d v="2022-08-19T00:00:00"/>
    <s v="TableCloth"/>
    <n v="1"/>
    <n v="3.5"/>
    <n v="3.5"/>
    <s v="Card"/>
    <s v="ASDA"/>
    <s v="Cleaning supplies"/>
    <x v="3"/>
    <x v="1"/>
  </r>
  <r>
    <d v="2022-08-19T00:00:00"/>
    <s v="Fozen food"/>
    <n v="1"/>
    <n v="7.27"/>
    <n v="7.27"/>
    <s v="Card"/>
    <s v="Loon Fung"/>
    <s v="Frozen Food"/>
    <x v="1"/>
    <x v="1"/>
  </r>
  <r>
    <d v="2022-08-19T00:00:00"/>
    <s v="Hot Pot"/>
    <n v="1"/>
    <n v="49"/>
    <n v="49"/>
    <s v="Bank Transfer"/>
    <s v="N/A"/>
    <s v="Hot Pot"/>
    <x v="4"/>
    <x v="1"/>
  </r>
  <r>
    <d v="2022-08-19T00:00:00"/>
    <s v="Online Course"/>
    <n v="1"/>
    <n v="31"/>
    <n v="31"/>
    <s v="Card"/>
    <s v="Coursera"/>
    <s v="Educate"/>
    <x v="6"/>
    <x v="1"/>
  </r>
  <r>
    <d v="2022-08-21T00:00:00"/>
    <s v="Bus"/>
    <n v="1"/>
    <n v="3.3"/>
    <n v="3.3"/>
    <s v="Card"/>
    <s v="Tfl"/>
    <s v="Bus"/>
    <x v="0"/>
    <x v="1"/>
  </r>
  <r>
    <d v="2022-08-21T00:00:00"/>
    <s v="Bus"/>
    <n v="1"/>
    <n v="3.3"/>
    <n v="3.3"/>
    <s v="Card"/>
    <s v="Tfl"/>
    <s v="Bus"/>
    <x v="0"/>
    <x v="0"/>
  </r>
  <r>
    <d v="2022-08-21T00:00:00"/>
    <s v="Wardrobe"/>
    <n v="1"/>
    <n v="8"/>
    <n v="8"/>
    <s v="Cash"/>
    <s v="N/A"/>
    <s v="Homeware"/>
    <x v="3"/>
    <x v="1"/>
  </r>
  <r>
    <d v="2022-08-21T00:00:00"/>
    <s v="Honey rings"/>
    <n v="1"/>
    <n v="0.95"/>
    <n v="0.95"/>
    <s v="Card"/>
    <s v="LIDL"/>
    <s v="Dairy"/>
    <x v="1"/>
    <x v="1"/>
  </r>
  <r>
    <d v="2022-08-21T00:00:00"/>
    <s v="Brown Onions"/>
    <n v="1"/>
    <n v="0.71"/>
    <n v="0.71"/>
    <s v="Card"/>
    <s v="LIDL"/>
    <s v="Vegetable"/>
    <x v="1"/>
    <x v="1"/>
  </r>
  <r>
    <d v="2022-08-21T00:00:00"/>
    <s v="Pineapple"/>
    <n v="1"/>
    <n v="0.85"/>
    <n v="0.85"/>
    <s v="Card"/>
    <s v="LIDL"/>
    <s v="Fruit"/>
    <x v="1"/>
    <x v="1"/>
  </r>
  <r>
    <d v="2022-08-21T00:00:00"/>
    <s v="Ginger Beer"/>
    <n v="1"/>
    <n v="0.4"/>
    <n v="0.4"/>
    <s v="Card"/>
    <s v="Sainsbury's"/>
    <s v="Beverage"/>
    <x v="1"/>
    <x v="0"/>
  </r>
  <r>
    <d v="2022-08-21T00:00:00"/>
    <s v="Teriyaki sauce"/>
    <n v="1"/>
    <n v="1.25"/>
    <n v="1.25"/>
    <s v="Card"/>
    <s v="Sainsbury's"/>
    <s v="Sauce"/>
    <x v="1"/>
    <x v="0"/>
  </r>
  <r>
    <d v="2022-08-21T00:00:00"/>
    <s v="White wine"/>
    <n v="1"/>
    <n v="4"/>
    <n v="4"/>
    <s v="Card"/>
    <s v="Sainsbury's"/>
    <s v="Beverage"/>
    <x v="1"/>
    <x v="0"/>
  </r>
  <r>
    <d v="2022-08-22T00:00:00"/>
    <s v="Kebab"/>
    <n v="1"/>
    <n v="15.5"/>
    <n v="15.5"/>
    <s v="Card"/>
    <s v="Alkis"/>
    <s v="Kebab"/>
    <x v="4"/>
    <x v="1"/>
  </r>
  <r>
    <d v="2022-08-22T00:00:00"/>
    <s v="Eggs Caged 15pk"/>
    <n v="1"/>
    <n v="1.35"/>
    <n v="1.35"/>
    <s v="Card"/>
    <s v="ALDI"/>
    <s v="Dairy"/>
    <x v="1"/>
    <x v="0"/>
  </r>
  <r>
    <d v="2022-08-22T00:00:00"/>
    <s v="Chicken wings"/>
    <n v="1"/>
    <n v="1.89"/>
    <n v="1.89"/>
    <s v="Card"/>
    <s v="ALDI"/>
    <s v="Meat"/>
    <x v="1"/>
    <x v="0"/>
  </r>
  <r>
    <d v="2022-08-22T00:00:00"/>
    <s v="Broccoli"/>
    <n v="1"/>
    <n v="0.53"/>
    <n v="0.53"/>
    <s v="Card"/>
    <s v="ALDI"/>
    <s v="Vegetable"/>
    <x v="1"/>
    <x v="0"/>
  </r>
  <r>
    <d v="2022-08-22T00:00:00"/>
    <s v="Yogurt Farmhouse"/>
    <n v="1"/>
    <n v="0.75"/>
    <n v="0.75"/>
    <s v="Card"/>
    <s v="ALDI"/>
    <s v="Sweets"/>
    <x v="4"/>
    <x v="0"/>
  </r>
  <r>
    <d v="2022-08-22T00:00:00"/>
    <s v="Mushrooms"/>
    <n v="1"/>
    <n v="0.89"/>
    <n v="0.89"/>
    <s v="Card"/>
    <s v="ALDI"/>
    <s v="Vegetable"/>
    <x v="1"/>
    <x v="0"/>
  </r>
  <r>
    <d v="2022-08-22T00:00:00"/>
    <s v="Sweetcorn"/>
    <n v="1"/>
    <n v="0.69"/>
    <n v="0.69"/>
    <s v="Card"/>
    <s v="ALDI"/>
    <s v="Vegetable"/>
    <x v="1"/>
    <x v="0"/>
  </r>
  <r>
    <d v="2022-08-22T00:00:00"/>
    <s v="Carrots"/>
    <n v="1"/>
    <n v="0.45"/>
    <n v="0.45"/>
    <s v="Card"/>
    <s v="ALDI"/>
    <s v="Vegetable"/>
    <x v="1"/>
    <x v="0"/>
  </r>
  <r>
    <d v="2022-08-22T00:00:00"/>
    <s v="Fillet Pork"/>
    <n v="1"/>
    <n v="3.12"/>
    <n v="3.12"/>
    <s v="Card"/>
    <s v="ALDI"/>
    <s v="Meat"/>
    <x v="1"/>
    <x v="0"/>
  </r>
  <r>
    <d v="2022-08-22T00:00:00"/>
    <s v="Lemons"/>
    <n v="1"/>
    <n v="0.5"/>
    <n v="0.5"/>
    <s v="Card"/>
    <s v="ALDI"/>
    <s v="Fruit"/>
    <x v="1"/>
    <x v="0"/>
  </r>
  <r>
    <d v="2022-08-22T00:00:00"/>
    <s v="Evap milk"/>
    <n v="1"/>
    <n v="0.6"/>
    <n v="0.6"/>
    <s v="Card"/>
    <s v="ASDA"/>
    <s v="Dairy"/>
    <x v="1"/>
    <x v="0"/>
  </r>
  <r>
    <d v="2022-08-22T00:00:00"/>
    <s v="Fab con"/>
    <n v="1"/>
    <n v="2.7"/>
    <n v="2.7"/>
    <s v="Card"/>
    <s v="ASDA"/>
    <s v="Toiletries"/>
    <x v="3"/>
    <x v="0"/>
  </r>
  <r>
    <d v="2022-08-22T00:00:00"/>
    <s v="Gelatine"/>
    <n v="1"/>
    <n v="1.3"/>
    <n v="1.3"/>
    <s v="Card"/>
    <s v="ASDA"/>
    <s v="Baking"/>
    <x v="1"/>
    <x v="0"/>
  </r>
  <r>
    <d v="2022-08-22T00:00:00"/>
    <s v="Corkscrew"/>
    <n v="1"/>
    <n v="2.5"/>
    <n v="2.5"/>
    <s v="Card"/>
    <s v="ASDA"/>
    <s v="Tools"/>
    <x v="3"/>
    <x v="0"/>
  </r>
  <r>
    <d v="2022-08-22T00:00:00"/>
    <s v="Can Opener"/>
    <n v="1"/>
    <n v="0.5"/>
    <n v="0.5"/>
    <s v="Card"/>
    <s v="ASDA"/>
    <s v="Tools"/>
    <x v="3"/>
    <x v="0"/>
  </r>
  <r>
    <d v="2022-08-23T00:00:00"/>
    <s v="Whipp Cream"/>
    <n v="1"/>
    <n v="1.25"/>
    <n v="1.25"/>
    <s v="Card"/>
    <s v="ASDA"/>
    <s v="Baking"/>
    <x v="1"/>
    <x v="0"/>
  </r>
  <r>
    <d v="2022-08-23T00:00:00"/>
    <s v="Grapes"/>
    <n v="1"/>
    <n v="1.2"/>
    <n v="1.2"/>
    <s v="Card"/>
    <s v="ASDA"/>
    <s v="Fruit"/>
    <x v="1"/>
    <x v="0"/>
  </r>
  <r>
    <d v="2022-08-23T00:00:00"/>
    <s v="Flour"/>
    <n v="1"/>
    <n v="0.6"/>
    <n v="0.6"/>
    <s v="Card"/>
    <s v="ASDA"/>
    <s v="Dairy"/>
    <x v="1"/>
    <x v="0"/>
  </r>
  <r>
    <d v="2022-08-23T00:00:00"/>
    <s v="Cream cheese"/>
    <n v="1"/>
    <n v="2.25"/>
    <n v="2.25"/>
    <s v="Card"/>
    <s v="ASDA"/>
    <s v="Baking"/>
    <x v="1"/>
    <x v="0"/>
  </r>
  <r>
    <d v="2022-08-23T00:00:00"/>
    <s v="5 spice"/>
    <n v="1"/>
    <n v="1.85"/>
    <n v="1.85"/>
    <s v="Card"/>
    <s v="ASDA"/>
    <s v="Spice"/>
    <x v="1"/>
    <x v="0"/>
  </r>
  <r>
    <d v="2022-08-23T00:00:00"/>
    <s v="Red Pepper"/>
    <n v="1"/>
    <n v="0.45"/>
    <n v="0.45"/>
    <s v="Card"/>
    <s v="ASDA"/>
    <s v="Vegetable"/>
    <x v="1"/>
    <x v="0"/>
  </r>
  <r>
    <d v="2022-08-24T00:00:00"/>
    <s v="Mooncake"/>
    <n v="1"/>
    <n v="29.89"/>
    <n v="29.89"/>
    <s v="Card"/>
    <s v="N/A"/>
    <s v="Festival food"/>
    <x v="6"/>
    <x v="0"/>
  </r>
  <r>
    <d v="2022-08-24T00:00:00"/>
    <s v="Gousto"/>
    <n v="1"/>
    <n v="12.25"/>
    <n v="12.25"/>
    <s v="Card"/>
    <s v="Gousto"/>
    <s v="Meal kit"/>
    <x v="1"/>
    <x v="0"/>
  </r>
  <r>
    <d v="2022-08-24T00:00:00"/>
    <s v="Whole Milk"/>
    <n v="1"/>
    <n v="1.45"/>
    <n v="1.45"/>
    <s v="Card"/>
    <s v="ALDI"/>
    <s v="Dairy"/>
    <x v="1"/>
    <x v="1"/>
  </r>
  <r>
    <d v="2022-08-24T00:00:00"/>
    <s v="Rice"/>
    <n v="1"/>
    <n v="0.95"/>
    <n v="0.95"/>
    <s v="Card"/>
    <s v="ALDI"/>
    <s v="Staple"/>
    <x v="1"/>
    <x v="1"/>
  </r>
  <r>
    <d v="2022-08-24T00:00:00"/>
    <s v="Chilli oil"/>
    <n v="1"/>
    <n v="3"/>
    <n v="3"/>
    <s v="Card"/>
    <s v="ASDA"/>
    <s v="Sauce"/>
    <x v="1"/>
    <x v="1"/>
  </r>
  <r>
    <d v="2022-08-24T00:00:00"/>
    <s v="Stock cubes"/>
    <n v="1"/>
    <n v="1.65"/>
    <n v="1.65"/>
    <s v="Card"/>
    <s v="ASDA"/>
    <s v="Spice"/>
    <x v="1"/>
    <x v="1"/>
  </r>
  <r>
    <d v="2022-08-24T00:00:00"/>
    <s v="Chili bean sauce"/>
    <n v="1"/>
    <n v="3.09"/>
    <n v="3.09"/>
    <s v="Card"/>
    <s v="Loon Fung"/>
    <s v="Sauce"/>
    <x v="1"/>
    <x v="1"/>
  </r>
  <r>
    <d v="2022-08-25T00:00:00"/>
    <s v="Sim card"/>
    <n v="1"/>
    <n v="10"/>
    <n v="10"/>
    <s v="Card"/>
    <s v="Voxi"/>
    <s v="Telecom"/>
    <x v="7"/>
    <x v="0"/>
  </r>
  <r>
    <d v="2022-08-25T00:00:00"/>
    <s v="Sim card"/>
    <n v="1"/>
    <n v="10"/>
    <n v="10"/>
    <s v="Card"/>
    <s v="Voxi"/>
    <s v="Telecom"/>
    <x v="7"/>
    <x v="1"/>
  </r>
  <r>
    <d v="2022-08-26T00:00:00"/>
    <s v="Haircut"/>
    <n v="1"/>
    <n v="15.5"/>
    <n v="15.5"/>
    <s v="Card"/>
    <s v="Zaza"/>
    <s v="haircut"/>
    <x v="6"/>
    <x v="1"/>
  </r>
  <r>
    <d v="2022-08-26T00:00:00"/>
    <s v="Haircut"/>
    <n v="1"/>
    <n v="18.5"/>
    <n v="18.5"/>
    <s v="Card"/>
    <s v="N/A"/>
    <s v="haircut"/>
    <x v="6"/>
    <x v="0"/>
  </r>
  <r>
    <d v="2022-08-26T00:00:00"/>
    <s v="Hovis thk wht toast"/>
    <n v="1"/>
    <n v="1.2"/>
    <n v="1.2"/>
    <s v="Card"/>
    <s v="ALDI"/>
    <s v="Dairy"/>
    <x v="1"/>
    <x v="0"/>
  </r>
  <r>
    <d v="2022-08-26T00:00:00"/>
    <s v="Pizza Stuffed Crst"/>
    <n v="1"/>
    <n v="1.89"/>
    <n v="1.89"/>
    <s v="Card"/>
    <s v="ALDI"/>
    <s v="Frozen Food"/>
    <x v="1"/>
    <x v="0"/>
  </r>
  <r>
    <d v="2022-08-26T00:00:00"/>
    <s v="Waffles"/>
    <n v="1"/>
    <n v="1.0900000000000001"/>
    <n v="1.0900000000000001"/>
    <s v="Card"/>
    <s v="ALDI"/>
    <s v="Dairy"/>
    <x v="1"/>
    <x v="0"/>
  </r>
  <r>
    <d v="2022-08-26T00:00:00"/>
    <s v="Chicken Legs"/>
    <n v="1"/>
    <n v="1.99"/>
    <n v="1.99"/>
    <s v="Card"/>
    <s v="ALDI"/>
    <s v="Dairy"/>
    <x v="1"/>
    <x v="0"/>
  </r>
  <r>
    <d v="2022-08-26T00:00:00"/>
    <s v="Custard cream"/>
    <n v="1"/>
    <n v="0.31"/>
    <n v="0.31"/>
    <s v="Card"/>
    <s v="ALDI"/>
    <s v="Baking"/>
    <x v="1"/>
    <x v="0"/>
  </r>
  <r>
    <d v="2022-08-26T00:00:00"/>
    <s v="Crisps"/>
    <n v="1"/>
    <n v="0.89"/>
    <n v="0.89"/>
    <s v="Card"/>
    <s v="ALDI"/>
    <s v="Snack"/>
    <x v="1"/>
    <x v="0"/>
  </r>
  <r>
    <d v="2022-08-26T00:00:00"/>
    <s v="Noodles"/>
    <n v="1"/>
    <n v="0.85"/>
    <n v="0.85"/>
    <s v="Card"/>
    <s v="ALDI"/>
    <s v="Staple"/>
    <x v="1"/>
    <x v="0"/>
  </r>
  <r>
    <d v="2022-08-26T00:00:00"/>
    <s v="Soup"/>
    <n v="1"/>
    <n v="0.49"/>
    <n v="0.49"/>
    <s v="Card"/>
    <s v="ALDI"/>
    <s v="Canned"/>
    <x v="1"/>
    <x v="0"/>
  </r>
  <r>
    <d v="2022-08-26T00:00:00"/>
    <s v="Uplifted"/>
    <n v="1"/>
    <n v="2.25"/>
    <n v="2.25"/>
    <s v="Card"/>
    <s v="Wilko"/>
    <s v="Toiletries"/>
    <x v="3"/>
    <x v="0"/>
  </r>
  <r>
    <d v="2022-08-26T00:00:00"/>
    <s v="Turner"/>
    <n v="1"/>
    <n v="0.8"/>
    <n v="0.8"/>
    <s v="Card"/>
    <s v="Wilko"/>
    <s v="Baking"/>
    <x v="1"/>
    <x v="0"/>
  </r>
  <r>
    <d v="2022-08-27T00:00:00"/>
    <s v="Bus"/>
    <n v="1"/>
    <n v="1.65"/>
    <n v="1.65"/>
    <s v="Card"/>
    <s v="Tfl"/>
    <s v="Bus"/>
    <x v="0"/>
    <x v="1"/>
  </r>
  <r>
    <d v="2022-08-27T00:00:00"/>
    <s v="Bus"/>
    <n v="1"/>
    <n v="1.65"/>
    <n v="1.65"/>
    <s v="Card"/>
    <s v="Tfl"/>
    <s v="Bus"/>
    <x v="0"/>
    <x v="0"/>
  </r>
  <r>
    <d v="2022-08-27T00:00:00"/>
    <s v="Lunch"/>
    <n v="1"/>
    <n v="8.2200000000000006"/>
    <n v="8.2200000000000006"/>
    <s v="Card"/>
    <s v="Gusto272"/>
    <s v="Western cuisine"/>
    <x v="4"/>
    <x v="0"/>
  </r>
  <r>
    <d v="2022-08-27T00:00:00"/>
    <s v="Lunch"/>
    <n v="1"/>
    <n v="8.2200000000000006"/>
    <n v="8.2200000000000006"/>
    <s v="Card"/>
    <s v="Gusto272"/>
    <s v="Western cuisine"/>
    <x v="4"/>
    <x v="1"/>
  </r>
  <r>
    <d v="2022-08-27T00:00:00"/>
    <s v="Noodles"/>
    <n v="3"/>
    <n v="0.65"/>
    <n v="1.9500000000000002"/>
    <s v="Card"/>
    <s v="Longdan"/>
    <s v="Staple"/>
    <x v="1"/>
    <x v="1"/>
  </r>
  <r>
    <d v="2022-08-27T00:00:00"/>
    <s v="Imperial Rice Vermicelli"/>
    <n v="1"/>
    <n v="2.1"/>
    <n v="2.1"/>
    <s v="Card"/>
    <s v="Longdan"/>
    <s v="Staple"/>
    <x v="1"/>
    <x v="1"/>
  </r>
  <r>
    <d v="2022-08-27T00:00:00"/>
    <s v="Tube"/>
    <n v="2"/>
    <n v="2.0499999999999998"/>
    <n v="4.0999999999999996"/>
    <s v="Oyster Card"/>
    <s v="Tfl"/>
    <s v="Tube"/>
    <x v="0"/>
    <x v="1"/>
  </r>
  <r>
    <d v="2022-08-27T00:00:00"/>
    <s v="Tube"/>
    <n v="2"/>
    <n v="2.0499999999999998"/>
    <n v="4.0999999999999996"/>
    <s v="Oyster Card"/>
    <s v="Tfl"/>
    <s v="Tube"/>
    <x v="0"/>
    <x v="0"/>
  </r>
  <r>
    <d v="2022-08-27T00:00:00"/>
    <s v="Bubble waffle"/>
    <n v="1"/>
    <n v="7.5"/>
    <n v="7.5"/>
    <s v="Card"/>
    <s v="Camdan Market"/>
    <s v="Sweets"/>
    <x v="4"/>
    <x v="0"/>
  </r>
  <r>
    <d v="2022-08-27T00:00:00"/>
    <s v="Bubble Tea"/>
    <n v="1"/>
    <n v="4.7"/>
    <n v="4.7"/>
    <s v="Card"/>
    <s v="The Alley"/>
    <s v="Sweets"/>
    <x v="4"/>
    <x v="0"/>
  </r>
  <r>
    <d v="2022-08-28T00:00:00"/>
    <s v="Tube"/>
    <n v="2"/>
    <n v="2.0499999999999998"/>
    <n v="4.0999999999999996"/>
    <s v="Oyster Card"/>
    <s v="Tfl"/>
    <s v="Tube"/>
    <x v="0"/>
    <x v="1"/>
  </r>
  <r>
    <d v="2022-08-28T00:00:00"/>
    <s v="Tube"/>
    <n v="2"/>
    <n v="2.0499999999999998"/>
    <n v="4.0999999999999996"/>
    <s v="Oyster Card"/>
    <s v="Tfl"/>
    <s v="Tube"/>
    <x v="0"/>
    <x v="0"/>
  </r>
  <r>
    <d v="2022-08-28T00:00:00"/>
    <s v="Mac+pulled pork"/>
    <n v="1"/>
    <n v="9.5"/>
    <n v="9.5"/>
    <s v="Card"/>
    <s v="Borough Market"/>
    <s v="Street Food"/>
    <x v="4"/>
    <x v="0"/>
  </r>
  <r>
    <d v="2022-08-28T00:00:00"/>
    <s v="Drinks"/>
    <n v="1"/>
    <n v="1.5"/>
    <n v="1.5"/>
    <s v="Card"/>
    <s v="Sainsbury's"/>
    <s v="Beverage"/>
    <x v="1"/>
    <x v="1"/>
  </r>
  <r>
    <d v="2022-08-28T00:00:00"/>
    <s v="Board game café"/>
    <n v="1"/>
    <n v="10"/>
    <n v="10"/>
    <s v="Card"/>
    <s v="Bad moon"/>
    <s v="Board game"/>
    <x v="10"/>
    <x v="1"/>
  </r>
  <r>
    <d v="2022-08-28T00:00:00"/>
    <s v="Dinner"/>
    <n v="1"/>
    <n v="21.02"/>
    <n v="21.02"/>
    <s v="Card"/>
    <s v="Leon"/>
    <s v="Fast Food"/>
    <x v="4"/>
    <x v="0"/>
  </r>
  <r>
    <d v="2022-08-28T00:00:00"/>
    <s v="Cake Tin 6'"/>
    <n v="1"/>
    <n v="5.69"/>
    <n v="5.69"/>
    <s v="Card"/>
    <s v="Ebay"/>
    <s v="Baking"/>
    <x v="1"/>
    <x v="0"/>
  </r>
  <r>
    <d v="2022-08-29T00:00:00"/>
    <s v="Olive oil"/>
    <n v="1"/>
    <n v="2.59"/>
    <n v="2.59"/>
    <s v="Card"/>
    <s v="ALDI"/>
    <s v="Dairy"/>
    <x v="1"/>
    <x v="0"/>
  </r>
  <r>
    <d v="2022-08-29T00:00:00"/>
    <s v="Milk Whole"/>
    <n v="1"/>
    <n v="1.45"/>
    <n v="1.45"/>
    <s v="Card"/>
    <s v="ALDI"/>
    <s v="Dairy"/>
    <x v="1"/>
    <x v="0"/>
  </r>
  <r>
    <d v="2022-08-29T00:00:00"/>
    <s v="Cream Single"/>
    <n v="1"/>
    <n v="0.95"/>
    <n v="0.95"/>
    <s v="Card"/>
    <s v="ALDI"/>
    <s v="Baking"/>
    <x v="1"/>
    <x v="0"/>
  </r>
  <r>
    <d v="2022-08-29T00:00:00"/>
    <s v="Icing Sugar"/>
    <n v="1"/>
    <n v="0.72"/>
    <n v="0.72"/>
    <s v="Card"/>
    <s v="ALDI"/>
    <s v="Baking"/>
    <x v="1"/>
    <x v="0"/>
  </r>
  <r>
    <d v="2022-08-29T00:00:00"/>
    <s v="Luxury cook choc"/>
    <n v="1"/>
    <n v="0.59"/>
    <n v="0.59"/>
    <s v="Card"/>
    <s v="ALDI"/>
    <s v="Baking"/>
    <x v="1"/>
    <x v="0"/>
  </r>
  <r>
    <d v="2022-08-29T00:00:00"/>
    <s v="Digestives"/>
    <n v="1"/>
    <n v="0.45"/>
    <n v="0.45"/>
    <s v="Card"/>
    <s v="ALDI"/>
    <s v="Snack"/>
    <x v="1"/>
    <x v="0"/>
  </r>
  <r>
    <d v="2022-08-29T00:00:00"/>
    <s v="Flavourings"/>
    <n v="1"/>
    <n v="0.59"/>
    <n v="0.59"/>
    <s v="Card"/>
    <s v="ALDI"/>
    <s v="Baking"/>
    <x v="1"/>
    <x v="0"/>
  </r>
  <r>
    <d v="2022-08-29T00:00:00"/>
    <s v="Banana"/>
    <n v="4"/>
    <n v="0.14000000000000001"/>
    <n v="0.56000000000000005"/>
    <s v="Card"/>
    <s v="ALDI"/>
    <s v="Fruit"/>
    <x v="1"/>
    <x v="0"/>
  </r>
  <r>
    <d v="2022-08-29T00:00:00"/>
    <s v="Garlic"/>
    <n v="1"/>
    <n v="0.79"/>
    <n v="0.79"/>
    <s v="Card"/>
    <s v="ALDI"/>
    <s v="Dairy"/>
    <x v="1"/>
    <x v="0"/>
  </r>
  <r>
    <d v="2022-08-29T00:00:00"/>
    <s v="Rice"/>
    <n v="1"/>
    <n v="1.5"/>
    <n v="1.5"/>
    <s v="Card"/>
    <s v="ASDA"/>
    <s v="Staple"/>
    <x v="1"/>
    <x v="0"/>
  </r>
  <r>
    <d v="2022-08-29T00:00:00"/>
    <s v="Yogurt"/>
    <n v="1"/>
    <n v="1"/>
    <n v="1"/>
    <s v="Card"/>
    <s v="ASDA"/>
    <s v="Dairy"/>
    <x v="1"/>
    <x v="0"/>
  </r>
  <r>
    <d v="2022-08-29T00:00:00"/>
    <s v="Cream"/>
    <n v="2"/>
    <n v="1.25"/>
    <n v="2.5"/>
    <s v="Card"/>
    <s v="ASDA"/>
    <s v="Baking"/>
    <x v="1"/>
    <x v="0"/>
  </r>
  <r>
    <d v="2022-08-29T00:00:00"/>
    <s v="Clothes"/>
    <n v="1"/>
    <n v="23.98"/>
    <n v="23.98"/>
    <s v="Gift Card"/>
    <s v="H&amp;M"/>
    <s v="Clothes"/>
    <x v="5"/>
    <x v="0"/>
  </r>
  <r>
    <d v="2022-08-31T00:00:00"/>
    <s v="Ginger Beer"/>
    <n v="3"/>
    <n v="3.3333333333333335"/>
    <n v="10"/>
    <s v="Card"/>
    <s v="Morrisons"/>
    <s v="Beverage"/>
    <x v="1"/>
    <x v="1"/>
  </r>
  <r>
    <d v="2022-08-31T00:00:00"/>
    <s v="Fizzy cola bottles"/>
    <n v="1"/>
    <n v="0.65"/>
    <n v="0.65"/>
    <s v="Card"/>
    <s v="Morrisons"/>
    <s v="Snack"/>
    <x v="1"/>
    <x v="1"/>
  </r>
  <r>
    <d v="2022-08-31T00:00:00"/>
    <s v="Topside Steak"/>
    <n v="1"/>
    <n v="4.22"/>
    <n v="4.22"/>
    <s v="Card"/>
    <s v="Morrisons"/>
    <s v="Meat"/>
    <x v="1"/>
    <x v="1"/>
  </r>
  <r>
    <d v="2022-08-31T00:00:00"/>
    <s v="Lemons"/>
    <n v="1"/>
    <n v="0.5"/>
    <n v="0.5"/>
    <s v="Card"/>
    <s v="ASDA"/>
    <s v="Fruit"/>
    <x v="1"/>
    <x v="0"/>
  </r>
  <r>
    <d v="2022-08-31T00:00:00"/>
    <s v="Oyster Sauce"/>
    <n v="1"/>
    <n v="2.1"/>
    <n v="2.1"/>
    <s v="Card"/>
    <s v="ASDA"/>
    <s v="Sauce"/>
    <x v="1"/>
    <x v="0"/>
  </r>
  <r>
    <d v="2022-08-31T00:00:00"/>
    <s v="Courgettes"/>
    <n v="1"/>
    <n v="0.56000000000000005"/>
    <n v="0.56000000000000005"/>
    <s v="Card"/>
    <s v="ASDA"/>
    <s v="Vegetable"/>
    <x v="1"/>
    <x v="0"/>
  </r>
  <r>
    <d v="2022-08-31T00:00:00"/>
    <s v="White Wine"/>
    <n v="1"/>
    <n v="3.79"/>
    <n v="3.79"/>
    <s v="Card"/>
    <s v="ALDI"/>
    <s v="Beverage"/>
    <x v="1"/>
    <x v="1"/>
  </r>
  <r>
    <d v="2022-08-31T00:00:00"/>
    <s v="Deep pan Pizza"/>
    <n v="1"/>
    <n v="0.89"/>
    <n v="0.89"/>
    <s v="Card"/>
    <s v="ALDI"/>
    <s v="Frozen Food"/>
    <x v="1"/>
    <x v="1"/>
  </r>
  <r>
    <d v="2022-08-31T00:00:00"/>
    <s v="Roast Potatoes"/>
    <n v="1"/>
    <n v="0.89"/>
    <n v="0.89"/>
    <s v="Card"/>
    <s v="ALDI"/>
    <s v="Frozen Food"/>
    <x v="1"/>
    <x v="1"/>
  </r>
  <r>
    <d v="2022-08-31T00:00:00"/>
    <s v="Orange"/>
    <n v="1"/>
    <n v="1.69"/>
    <n v="1.69"/>
    <s v="Card"/>
    <s v="ALDI"/>
    <s v="Fruit"/>
    <x v="1"/>
    <x v="1"/>
  </r>
  <r>
    <d v="2022-08-31T00:00:00"/>
    <s v="Spring Onions"/>
    <n v="1"/>
    <n v="0.49"/>
    <n v="0.49"/>
    <s v="Card"/>
    <s v="ALDI"/>
    <s v="Vegetable"/>
    <x v="1"/>
    <x v="1"/>
  </r>
  <r>
    <d v="2022-09-01T00:00:00"/>
    <s v="Hoops"/>
    <n v="1"/>
    <n v="0.99"/>
    <n v="0.99"/>
    <s v="Card"/>
    <s v="ALDI"/>
    <s v="Dairy"/>
    <x v="1"/>
    <x v="1"/>
  </r>
  <r>
    <d v="2022-09-01T00:00:00"/>
    <s v="Beef Mince"/>
    <n v="1"/>
    <n v="1.7400000000000002"/>
    <n v="1.7400000000000002"/>
    <s v="Card"/>
    <s v="ALDI"/>
    <s v="Meat"/>
    <x v="1"/>
    <x v="1"/>
  </r>
  <r>
    <d v="2022-09-01T00:00:00"/>
    <s v="Onions"/>
    <n v="1"/>
    <n v="0.65"/>
    <n v="0.65"/>
    <s v="Card"/>
    <s v="ALDI"/>
    <s v="Vegetable"/>
    <x v="1"/>
    <x v="1"/>
  </r>
  <r>
    <d v="2022-09-01T00:00:00"/>
    <s v="Aubergine"/>
    <n v="1"/>
    <n v="0.69"/>
    <n v="0.69"/>
    <s v="Card"/>
    <s v="ALDI"/>
    <s v="Vegetable"/>
    <x v="1"/>
    <x v="1"/>
  </r>
  <r>
    <d v="2022-09-01T00:00:00"/>
    <s v="Cucumber"/>
    <n v="1"/>
    <n v="1"/>
    <n v="1"/>
    <s v="Card"/>
    <s v="ASDA"/>
    <s v="Vegetable"/>
    <x v="1"/>
    <x v="1"/>
  </r>
  <r>
    <d v="2022-09-01T00:00:00"/>
    <s v="Noodles"/>
    <n v="1"/>
    <n v="1.25"/>
    <n v="1.25"/>
    <s v="Card"/>
    <s v="ASDA"/>
    <s v="Staple"/>
    <x v="1"/>
    <x v="1"/>
  </r>
  <r>
    <d v="2022-09-01T00:00:00"/>
    <s v="Slipper"/>
    <n v="1"/>
    <n v="4.2300000000000004"/>
    <n v="4.2300000000000004"/>
    <s v="Card"/>
    <s v="Shein"/>
    <s v="Homeware"/>
    <x v="3"/>
    <x v="0"/>
  </r>
  <r>
    <d v="2022-09-01T00:00:00"/>
    <s v="Toothbrush holder"/>
    <n v="1"/>
    <n v="2.13"/>
    <n v="2.13"/>
    <s v="Card"/>
    <s v="Shein"/>
    <s v="Homeware"/>
    <x v="3"/>
    <x v="0"/>
  </r>
  <r>
    <d v="2022-09-01T00:00:00"/>
    <s v="Towel bar"/>
    <n v="1"/>
    <n v="2.56"/>
    <n v="2.56"/>
    <s v="Card"/>
    <s v="Shein"/>
    <s v="Homeware"/>
    <x v="3"/>
    <x v="0"/>
  </r>
  <r>
    <d v="2022-09-01T00:00:00"/>
    <s v="Hairclap"/>
    <n v="1"/>
    <n v="1.07"/>
    <n v="1.07"/>
    <s v="Card"/>
    <s v="Shein"/>
    <s v="Homeware"/>
    <x v="3"/>
    <x v="0"/>
  </r>
  <r>
    <d v="2022-09-01T00:00:00"/>
    <s v="Gousto"/>
    <n v="1"/>
    <n v="12.25"/>
    <n v="12.25"/>
    <s v="Card"/>
    <s v="Gousto"/>
    <s v="Meal kit"/>
    <x v="1"/>
    <x v="0"/>
  </r>
  <r>
    <d v="2022-09-02T00:00:00"/>
    <s v="Vegetable Oil"/>
    <n v="1"/>
    <n v="1.75"/>
    <n v="1.75"/>
    <s v="Card"/>
    <s v="ALDI"/>
    <s v="Dairy"/>
    <x v="1"/>
    <x v="1"/>
  </r>
  <r>
    <d v="2022-09-02T00:00:00"/>
    <s v="Broccoli"/>
    <n v="1"/>
    <n v="0.56999999999999995"/>
    <n v="0.56999999999999995"/>
    <s v="Card"/>
    <s v="ALDI"/>
    <s v="Vegetable"/>
    <x v="1"/>
    <x v="1"/>
  </r>
  <r>
    <d v="2022-09-02T00:00:00"/>
    <s v="Cola 6x330ml"/>
    <n v="1"/>
    <n v="1.39"/>
    <n v="1.39"/>
    <s v="Card"/>
    <s v="ALDI"/>
    <s v="Beverage"/>
    <x v="1"/>
    <x v="1"/>
  </r>
  <r>
    <d v="2022-09-02T00:00:00"/>
    <s v="Pasta Spaghetti"/>
    <n v="1"/>
    <n v="0.23"/>
    <n v="0.23"/>
    <s v="Card"/>
    <s v="ALDI"/>
    <s v="Staple"/>
    <x v="1"/>
    <x v="1"/>
  </r>
  <r>
    <d v="2022-09-02T00:00:00"/>
    <s v="Door hook"/>
    <n v="1"/>
    <n v="4"/>
    <n v="4"/>
    <s v="Card"/>
    <s v="Wilko"/>
    <s v="Homeware"/>
    <x v="3"/>
    <x v="0"/>
  </r>
  <r>
    <d v="2022-09-02T00:00:00"/>
    <s v="Quilted tissue toilet roll"/>
    <n v="2"/>
    <n v="3.25"/>
    <n v="6.5"/>
    <s v="Card"/>
    <s v="Wilko"/>
    <s v="Toiletries"/>
    <x v="3"/>
    <x v="0"/>
  </r>
  <r>
    <d v="2022-09-02T00:00:00"/>
    <s v="Household Towel"/>
    <n v="2"/>
    <n v="2.5"/>
    <n v="5"/>
    <s v="Card"/>
    <s v="Wilko"/>
    <s v="Kitchen ware"/>
    <x v="3"/>
    <x v="0"/>
  </r>
  <r>
    <d v="2022-09-02T00:00:00"/>
    <s v="Winchster"/>
    <n v="1"/>
    <n v="7"/>
    <n v="7"/>
    <s v="Card"/>
    <s v="Wilko"/>
    <s v="Home decoration"/>
    <x v="3"/>
    <x v="0"/>
  </r>
  <r>
    <d v="2022-09-02T00:00:00"/>
    <s v="Batch"/>
    <n v="1"/>
    <n v="0.75"/>
    <n v="0.75"/>
    <s v="Card"/>
    <s v="B&amp;M"/>
    <s v="Staple"/>
    <x v="1"/>
    <x v="0"/>
  </r>
  <r>
    <d v="2022-09-02T00:00:00"/>
    <s v="Wotsits"/>
    <n v="1"/>
    <n v="1.25"/>
    <n v="1.25"/>
    <s v="Card"/>
    <s v="B&amp;M"/>
    <s v="Snack"/>
    <x v="1"/>
    <x v="0"/>
  </r>
  <r>
    <d v="2022-09-02T00:00:00"/>
    <s v="Deco Glam Side"/>
    <n v="1"/>
    <n v="7"/>
    <n v="7"/>
    <s v="Card"/>
    <s v="B&amp;M"/>
    <s v="Home decoration"/>
    <x v="3"/>
    <x v="0"/>
  </r>
  <r>
    <d v="2022-09-03T00:00:00"/>
    <s v="Tube"/>
    <n v="1"/>
    <n v="1.2"/>
    <n v="1.2"/>
    <s v="Oyster Card"/>
    <s v="Tfl"/>
    <s v="Tube"/>
    <x v="0"/>
    <x v="1"/>
  </r>
  <r>
    <d v="2022-09-03T00:00:00"/>
    <s v="Tube"/>
    <n v="1"/>
    <n v="1.2"/>
    <n v="1.2"/>
    <s v="Oyster Card"/>
    <s v="Tfl"/>
    <s v="Tube"/>
    <x v="0"/>
    <x v="0"/>
  </r>
  <r>
    <d v="2022-09-03T00:00:00"/>
    <s v="Tube"/>
    <n v="1"/>
    <n v="1.1499999999999999"/>
    <n v="1.1499999999999999"/>
    <s v="Oyster Card"/>
    <s v="Tfl"/>
    <s v="Tube"/>
    <x v="0"/>
    <x v="1"/>
  </r>
  <r>
    <d v="2022-09-03T00:00:00"/>
    <s v="Tube"/>
    <n v="1"/>
    <n v="1.1499999999999999"/>
    <n v="1.1499999999999999"/>
    <s v="Oyster Card"/>
    <s v="Tfl"/>
    <s v="Tube"/>
    <x v="0"/>
    <x v="0"/>
  </r>
  <r>
    <d v="2022-09-03T00:00:00"/>
    <s v="Moive Ticket"/>
    <n v="2"/>
    <n v="3.99"/>
    <n v="7.98"/>
    <s v="Card"/>
    <s v="VUE"/>
    <s v="Movie"/>
    <x v="10"/>
    <x v="0"/>
  </r>
  <r>
    <d v="2022-09-03T00:00:00"/>
    <s v="Popcorn"/>
    <n v="1"/>
    <n v="5.69"/>
    <n v="5.69"/>
    <s v="Card"/>
    <s v="VUE"/>
    <s v="Snack"/>
    <x v="1"/>
    <x v="1"/>
  </r>
  <r>
    <d v="2022-09-03T00:00:00"/>
    <s v="Whiskey"/>
    <n v="1"/>
    <n v="13"/>
    <n v="13"/>
    <s v="Card"/>
    <s v="Waitrose"/>
    <s v="Beverage"/>
    <x v="1"/>
    <x v="1"/>
  </r>
  <r>
    <d v="2022-09-03T00:00:00"/>
    <s v="Vietnamese cuisine"/>
    <n v="1"/>
    <n v="22"/>
    <n v="22"/>
    <s v="Card"/>
    <s v="Phota"/>
    <s v="Veitnamese cuisine"/>
    <x v="4"/>
    <x v="1"/>
  </r>
  <r>
    <d v="2022-09-04T00:00:00"/>
    <s v="Fast Food"/>
    <n v="1"/>
    <n v="8.08"/>
    <n v="8.08"/>
    <s v="Card"/>
    <s v="Taco Bell"/>
    <s v="Fast Food"/>
    <x v="4"/>
    <x v="1"/>
  </r>
  <r>
    <d v="2022-09-04T00:00:00"/>
    <s v="Tube"/>
    <n v="2"/>
    <n v="2.0499999999999998"/>
    <n v="4.0999999999999996"/>
    <s v="Oyster Card"/>
    <s v="Tfl"/>
    <s v="Tube"/>
    <x v="0"/>
    <x v="1"/>
  </r>
  <r>
    <d v="2022-09-04T00:00:00"/>
    <s v="Tube"/>
    <n v="2"/>
    <n v="2.0499999999999998"/>
    <n v="4.0999999999999996"/>
    <s v="Oyster Card"/>
    <s v="Tfl"/>
    <s v="Tube"/>
    <x v="0"/>
    <x v="0"/>
  </r>
  <r>
    <d v="2022-09-04T00:00:00"/>
    <s v="Gift card"/>
    <n v="1"/>
    <n v="3.5"/>
    <n v="3.5"/>
    <s v="Card"/>
    <s v="Paper Chase"/>
    <s v="Gift"/>
    <x v="6"/>
    <x v="0"/>
  </r>
  <r>
    <d v="2022-09-04T00:00:00"/>
    <s v="Board game café"/>
    <n v="1"/>
    <n v="5"/>
    <n v="5"/>
    <s v="Card"/>
    <s v="Bad moon"/>
    <s v="Board game"/>
    <x v="10"/>
    <x v="1"/>
  </r>
  <r>
    <d v="2022-09-04T00:00:00"/>
    <s v="Board game café"/>
    <n v="1"/>
    <n v="5"/>
    <n v="5"/>
    <s v="Card"/>
    <s v="Bad moon"/>
    <s v="Board game"/>
    <x v="10"/>
    <x v="0"/>
  </r>
  <r>
    <d v="2022-09-04T00:00:00"/>
    <s v="Ramen"/>
    <n v="1"/>
    <n v="12.32"/>
    <n v="12.32"/>
    <s v="Card"/>
    <s v="Hakata Ramen Bar"/>
    <s v="Japanese cuisine"/>
    <x v="4"/>
    <x v="1"/>
  </r>
  <r>
    <d v="2022-09-04T00:00:00"/>
    <s v="Ramen"/>
    <n v="1"/>
    <n v="12.32"/>
    <n v="12.32"/>
    <s v="Card"/>
    <s v="Hakata Ramen Bar"/>
    <s v="Japanese cuisine"/>
    <x v="4"/>
    <x v="0"/>
  </r>
  <r>
    <d v="2022-09-05T00:00:00"/>
    <s v="Electric Bill"/>
    <n v="1"/>
    <n v="76.75"/>
    <n v="76.75"/>
    <s v="Card"/>
    <s v="Bulb Energy"/>
    <s v="Electric"/>
    <x v="7"/>
    <x v="0"/>
  </r>
  <r>
    <d v="2022-09-05T00:00:00"/>
    <s v="Internet"/>
    <n v="1"/>
    <n v="35"/>
    <n v="35"/>
    <s v="Card"/>
    <s v="Hyperotic"/>
    <s v="Internet"/>
    <x v="7"/>
    <x v="0"/>
  </r>
  <r>
    <d v="2022-09-06T00:00:00"/>
    <s v="Tube"/>
    <n v="2"/>
    <n v="2.0499999999999998"/>
    <n v="4.0999999999999996"/>
    <s v="Oyster Card"/>
    <s v="Tfl"/>
    <s v="Tube"/>
    <x v="0"/>
    <x v="0"/>
  </r>
  <r>
    <d v="2022-09-06T00:00:00"/>
    <s v="Tube"/>
    <n v="2"/>
    <n v="2.0499999999999998"/>
    <n v="4.0999999999999996"/>
    <s v="Oyster Card"/>
    <s v="Tfl"/>
    <s v="Tube"/>
    <x v="0"/>
    <x v="1"/>
  </r>
  <r>
    <d v="2022-09-06T00:00:00"/>
    <s v="Bubble Tea"/>
    <n v="1"/>
    <n v="4.55"/>
    <n v="4.55"/>
    <s v="Card"/>
    <s v="Cuppacha"/>
    <s v="Sweets"/>
    <x v="4"/>
    <x v="0"/>
  </r>
  <r>
    <d v="2022-09-06T00:00:00"/>
    <s v="Femfrsh Sooth Wash"/>
    <n v="1"/>
    <n v="2.75"/>
    <n v="2.75"/>
    <s v="Gift Card"/>
    <s v="Boots"/>
    <s v="Toiletries"/>
    <x v="3"/>
    <x v="0"/>
  </r>
  <r>
    <d v="2022-09-06T00:00:00"/>
    <s v="Dental Floss"/>
    <n v="1"/>
    <n v="1.5"/>
    <n v="1.5"/>
    <s v="Gift Card"/>
    <s v="Boots"/>
    <s v="Toiletries"/>
    <x v="3"/>
    <x v="0"/>
  </r>
  <r>
    <d v="2022-09-06T00:00:00"/>
    <s v="SamYang Hot Chicken Ramyun"/>
    <n v="1"/>
    <n v="4.49"/>
    <n v="4.49"/>
    <s v="Card"/>
    <s v="Oseyo"/>
    <s v="Instant Food"/>
    <x v="1"/>
    <x v="1"/>
  </r>
  <r>
    <d v="2022-09-06T00:00:00"/>
    <s v="Black Tapioca"/>
    <n v="1"/>
    <n v="2.29"/>
    <n v="2.29"/>
    <s v="Card"/>
    <s v="Oseyo"/>
    <s v="Sweets"/>
    <x v="4"/>
    <x v="1"/>
  </r>
  <r>
    <d v="2022-09-06T00:00:00"/>
    <s v="Japanese cuisine"/>
    <n v="1"/>
    <n v="24.84"/>
    <n v="24.84"/>
    <s v="Card"/>
    <s v="Shackfuyu"/>
    <s v="Japanese cuisine"/>
    <x v="4"/>
    <x v="1"/>
  </r>
  <r>
    <d v="2022-09-06T00:00:00"/>
    <s v="Japanese cuisine"/>
    <n v="1"/>
    <n v="24.84"/>
    <n v="24.84"/>
    <s v="Card"/>
    <s v="Shackfuyu"/>
    <s v="Japanese cuisine"/>
    <x v="4"/>
    <x v="0"/>
  </r>
  <r>
    <d v="2022-09-07T00:00:00"/>
    <s v="Tube"/>
    <n v="2"/>
    <n v="2.0499999999999998"/>
    <n v="4.0999999999999996"/>
    <s v="Oyster Card"/>
    <s v="Tfl"/>
    <s v="Tube"/>
    <x v="0"/>
    <x v="1"/>
  </r>
  <r>
    <d v="2022-09-07T00:00:00"/>
    <s v="Tube"/>
    <n v="2"/>
    <n v="2.0499999999999998"/>
    <n v="4.0999999999999996"/>
    <s v="Oyster Card"/>
    <s v="Tfl"/>
    <s v="Tube"/>
    <x v="0"/>
    <x v="0"/>
  </r>
  <r>
    <d v="2022-09-07T00:00:00"/>
    <s v="Bus"/>
    <n v="2"/>
    <n v="1.65"/>
    <n v="3.3"/>
    <s v="Card"/>
    <s v="Tfl"/>
    <s v="Bus"/>
    <x v="0"/>
    <x v="1"/>
  </r>
  <r>
    <d v="2022-09-07T00:00:00"/>
    <s v="Bus"/>
    <n v="1"/>
    <n v="1.65"/>
    <n v="1.65"/>
    <s v="Card"/>
    <s v="Tfl"/>
    <s v="Bus"/>
    <x v="0"/>
    <x v="0"/>
  </r>
  <r>
    <d v="2022-09-07T00:00:00"/>
    <s v="Japanese cuisine"/>
    <n v="1"/>
    <n v="15.2"/>
    <n v="15.2"/>
    <s v="Card"/>
    <s v="Eat Tokyo"/>
    <s v="Japanese cuisine"/>
    <x v="4"/>
    <x v="1"/>
  </r>
  <r>
    <d v="2022-09-07T00:00:00"/>
    <s v="Japanese cuisine"/>
    <n v="1"/>
    <n v="15.2"/>
    <n v="15.2"/>
    <s v="Card"/>
    <s v="Eat Tokyo"/>
    <s v="Japanese cuisine"/>
    <x v="4"/>
    <x v="0"/>
  </r>
  <r>
    <d v="2022-09-07T00:00:00"/>
    <s v="Bubble Tea"/>
    <n v="1"/>
    <n v="5.75"/>
    <n v="5.75"/>
    <s v="Card"/>
    <s v="Machi Machi"/>
    <s v="Sweets"/>
    <x v="4"/>
    <x v="0"/>
  </r>
  <r>
    <d v="2022-09-08T00:00:00"/>
    <s v="Eggs Caged 15pk"/>
    <n v="1"/>
    <n v="1.35"/>
    <n v="1.35"/>
    <s v="Card"/>
    <s v="ALDI"/>
    <s v="Dairy"/>
    <x v="1"/>
    <x v="1"/>
  </r>
  <r>
    <d v="2022-09-08T00:00:00"/>
    <s v="Milk Whole"/>
    <n v="1"/>
    <n v="1.45"/>
    <n v="1.45"/>
    <s v="Card"/>
    <s v="ALDI"/>
    <s v="Dairy"/>
    <x v="1"/>
    <x v="1"/>
  </r>
  <r>
    <d v="2022-09-08T00:00:00"/>
    <s v="Lemons"/>
    <n v="1"/>
    <n v="0.5"/>
    <n v="0.5"/>
    <s v="Card"/>
    <s v="ALDI"/>
    <s v="Fruit"/>
    <x v="1"/>
    <x v="1"/>
  </r>
  <r>
    <d v="2022-09-09T00:00:00"/>
    <s v="Tube"/>
    <n v="2"/>
    <n v="2.0499999999999998"/>
    <n v="4.0999999999999996"/>
    <s v="Oyster Card"/>
    <s v="Tfl"/>
    <s v="Tube"/>
    <x v="0"/>
    <x v="1"/>
  </r>
  <r>
    <d v="2022-09-09T00:00:00"/>
    <s v="Tube"/>
    <n v="2"/>
    <n v="2.0499999999999998"/>
    <n v="4.0999999999999996"/>
    <s v="Oyster Card"/>
    <s v="Tfl"/>
    <s v="Tube"/>
    <x v="0"/>
    <x v="0"/>
  </r>
  <r>
    <d v="2022-09-09T00:00:00"/>
    <s v="Tube"/>
    <n v="1"/>
    <n v="1.1499999999999999"/>
    <n v="1.1499999999999999"/>
    <s v="Oyster Card"/>
    <s v="Tfl"/>
    <s v="Tube"/>
    <x v="0"/>
    <x v="1"/>
  </r>
  <r>
    <d v="2022-09-09T00:00:00"/>
    <s v="Tube"/>
    <n v="1"/>
    <n v="1.1499999999999999"/>
    <n v="1.1499999999999999"/>
    <s v="Oyster Card"/>
    <s v="Tfl"/>
    <s v="Tube"/>
    <x v="0"/>
    <x v="0"/>
  </r>
  <r>
    <d v="2022-09-09T00:00:00"/>
    <s v="Cruise"/>
    <n v="1"/>
    <n v="15.34"/>
    <n v="15.34"/>
    <s v="Card"/>
    <s v="Circular Cruise"/>
    <s v="Tour"/>
    <x v="10"/>
    <x v="0"/>
  </r>
  <r>
    <d v="2022-09-09T00:00:00"/>
    <s v="Donut"/>
    <n v="1"/>
    <n v="2.4500000000000002"/>
    <n v="2.4500000000000002"/>
    <s v="Card"/>
    <s v="Krispy Kreme"/>
    <s v="Sweets"/>
    <x v="4"/>
    <x v="0"/>
  </r>
  <r>
    <d v="2022-09-09T00:00:00"/>
    <s v="Beer"/>
    <n v="1"/>
    <n v="6.8"/>
    <n v="6.8"/>
    <s v="Card"/>
    <s v="The Miller"/>
    <s v="Pub"/>
    <x v="4"/>
    <x v="1"/>
  </r>
  <r>
    <d v="2022-09-09T00:00:00"/>
    <s v="White + fries"/>
    <n v="1"/>
    <n v="11"/>
    <n v="11"/>
    <s v="Card"/>
    <s v="The Miller"/>
    <s v="Pub"/>
    <x v="4"/>
    <x v="0"/>
  </r>
  <r>
    <d v="2022-09-09T00:00:00"/>
    <s v="Dinner"/>
    <n v="1"/>
    <n v="39.950000000000003"/>
    <n v="39.950000000000003"/>
    <s v="Card"/>
    <s v="Makiya"/>
    <s v="Japanese cuisine"/>
    <x v="4"/>
    <x v="0"/>
  </r>
  <r>
    <d v="2022-09-10T00:00:00"/>
    <s v="Lunch"/>
    <n v="1"/>
    <n v="7.8800000000000008"/>
    <n v="7.8800000000000008"/>
    <s v="Card"/>
    <s v="McDonalds"/>
    <s v="Fast Food"/>
    <x v="4"/>
    <x v="0"/>
  </r>
  <r>
    <d v="2022-09-10T00:00:00"/>
    <s v="Bus"/>
    <n v="2"/>
    <n v="1.65"/>
    <n v="3.3"/>
    <s v="Card"/>
    <s v="Tfl"/>
    <s v="Bus"/>
    <x v="0"/>
    <x v="0"/>
  </r>
  <r>
    <d v="2022-09-10T00:00:00"/>
    <s v="Bus"/>
    <n v="2"/>
    <n v="1.65"/>
    <n v="3.3"/>
    <s v="Card"/>
    <s v="Tfl"/>
    <s v="Bus"/>
    <x v="0"/>
    <x v="1"/>
  </r>
  <r>
    <d v="2022-09-10T00:00:00"/>
    <s v="Green Grapes"/>
    <n v="1"/>
    <n v="1.36"/>
    <n v="1.36"/>
    <s v="Card"/>
    <s v="Morrisons"/>
    <s v="Gathering"/>
    <x v="10"/>
    <x v="1"/>
  </r>
  <r>
    <d v="2022-09-10T00:00:00"/>
    <s v="White Grapefruit"/>
    <n v="2"/>
    <n v="0.49"/>
    <n v="0.98"/>
    <s v="Card"/>
    <s v="Morrisons"/>
    <s v="Gathering"/>
    <x v="10"/>
    <x v="1"/>
  </r>
  <r>
    <d v="2022-09-10T00:00:00"/>
    <s v="White wine"/>
    <n v="1"/>
    <n v="6"/>
    <n v="6"/>
    <s v="Card"/>
    <s v="Morrisons"/>
    <s v="Gathering"/>
    <x v="10"/>
    <x v="1"/>
  </r>
  <r>
    <d v="2022-09-11T00:00:00"/>
    <s v="Bus"/>
    <n v="2"/>
    <n v="1.65"/>
    <n v="3.3"/>
    <s v="Card"/>
    <s v="Tfl"/>
    <s v="Bus"/>
    <x v="0"/>
    <x v="1"/>
  </r>
  <r>
    <d v="2022-09-11T00:00:00"/>
    <s v="Bus"/>
    <n v="2"/>
    <n v="1.65"/>
    <n v="3.3"/>
    <s v="Card"/>
    <s v="Tfl"/>
    <s v="Bus"/>
    <x v="0"/>
    <x v="0"/>
  </r>
  <r>
    <d v="2022-09-11T00:00:00"/>
    <s v="Strawberry"/>
    <n v="1"/>
    <n v="1"/>
    <n v="1"/>
    <s v="Card"/>
    <s v="Market"/>
    <s v="Fruit"/>
    <x v="1"/>
    <x v="0"/>
  </r>
  <r>
    <d v="2022-09-11T00:00:00"/>
    <s v="Blueberry"/>
    <n v="1"/>
    <n v="1"/>
    <n v="1"/>
    <s v="Card"/>
    <s v="Market"/>
    <s v="Fruit"/>
    <x v="1"/>
    <x v="0"/>
  </r>
  <r>
    <d v="2022-09-11T00:00:00"/>
    <s v="Electric Blanket"/>
    <n v="1"/>
    <n v="15"/>
    <n v="15"/>
    <s v="Card"/>
    <s v="Amazon"/>
    <s v="Homeware"/>
    <x v="3"/>
    <x v="0"/>
  </r>
  <r>
    <d v="2022-09-11T00:00:00"/>
    <s v="Cheque for Driving license"/>
    <n v="1"/>
    <n v="43"/>
    <n v="43"/>
    <s v="Bank Transfer"/>
    <s v="DVLA"/>
    <s v="Driving License"/>
    <x v="6"/>
    <x v="1"/>
  </r>
  <r>
    <d v="2022-09-12T00:00:00"/>
    <s v="Bus"/>
    <n v="2"/>
    <n v="1.65"/>
    <n v="3.3"/>
    <s v="Card"/>
    <s v="Tfl"/>
    <s v="Bus"/>
    <x v="0"/>
    <x v="0"/>
  </r>
  <r>
    <d v="2022-09-12T00:00:00"/>
    <s v="Bus"/>
    <n v="2"/>
    <n v="1.65"/>
    <n v="3.3"/>
    <s v="Card"/>
    <s v="Tfl"/>
    <s v="Bus"/>
    <x v="0"/>
    <x v="1"/>
  </r>
  <r>
    <d v="2022-09-12T00:00:00"/>
    <s v="2ltr food storage 3pk"/>
    <n v="1"/>
    <n v="3"/>
    <n v="3"/>
    <s v="Card"/>
    <s v="Dunelm"/>
    <s v="Homeware"/>
    <x v="3"/>
    <x v="1"/>
  </r>
  <r>
    <d v="2022-09-12T00:00:00"/>
    <s v="Round Silicone Ice Cube Maker"/>
    <n v="1"/>
    <n v="6"/>
    <n v="6"/>
    <s v="Card"/>
    <s v="Dunelm"/>
    <s v="Homeware"/>
    <x v="3"/>
    <x v="1"/>
  </r>
  <r>
    <d v="2022-09-12T00:00:00"/>
    <s v="Mushroom fish ball"/>
    <n v="1"/>
    <n v="3.95"/>
    <n v="3.95"/>
    <s v="Card"/>
    <s v="Wing Yip"/>
    <s v="Frozen Food"/>
    <x v="1"/>
    <x v="0"/>
  </r>
  <r>
    <d v="2022-09-12T00:00:00"/>
    <s v="Udon noodles"/>
    <n v="1"/>
    <n v="3.75"/>
    <n v="3.75"/>
    <s v="Card"/>
    <s v="Wing Yip"/>
    <s v="Staple"/>
    <x v="1"/>
    <x v="0"/>
  </r>
  <r>
    <d v="2022-09-12T00:00:00"/>
    <s v="Chicken bun"/>
    <n v="1"/>
    <n v="2.95"/>
    <n v="2.95"/>
    <s v="Card"/>
    <s v="Wing Yip"/>
    <s v="Frozen Food"/>
    <x v="1"/>
    <x v="0"/>
  </r>
  <r>
    <d v="2022-09-12T00:00:00"/>
    <s v="JiangXi vermicelli"/>
    <n v="1"/>
    <n v="1.4"/>
    <n v="1.4"/>
    <s v="Card"/>
    <s v="Wing Yip"/>
    <s v="Staple"/>
    <x v="1"/>
    <x v="0"/>
  </r>
  <r>
    <d v="2022-09-12T00:00:00"/>
    <s v="Sieuw Mai Pork"/>
    <n v="1"/>
    <n v="6.95"/>
    <n v="6.95"/>
    <s v="Card"/>
    <s v="Wing Yip"/>
    <s v="Frozen Food"/>
    <x v="1"/>
    <x v="0"/>
  </r>
  <r>
    <d v="2022-09-12T00:00:00"/>
    <s v="Fishwell swt potato noodle"/>
    <n v="1"/>
    <n v="2.38"/>
    <n v="2.38"/>
    <s v="Card"/>
    <s v="Wing Yip"/>
    <s v="Staple"/>
    <x v="1"/>
    <x v="0"/>
  </r>
  <r>
    <d v="2022-09-12T00:00:00"/>
    <s v="Wonton"/>
    <n v="1"/>
    <n v="6.95"/>
    <n v="6.95"/>
    <s v="Card"/>
    <s v="Wing Yip"/>
    <s v="Frozen Food"/>
    <x v="1"/>
    <x v="0"/>
  </r>
  <r>
    <d v="2022-09-12T00:00:00"/>
    <s v="Seafood Tofu"/>
    <n v="1"/>
    <n v="5.5"/>
    <n v="5.5"/>
    <s v="Card"/>
    <s v="Wing Yip"/>
    <s v="Frozen Food"/>
    <x v="1"/>
    <x v="0"/>
  </r>
  <r>
    <d v="2022-09-12T00:00:00"/>
    <s v="Fresh Pak Choi"/>
    <n v="1"/>
    <n v="2.97"/>
    <n v="2.97"/>
    <s v="Card"/>
    <s v="Wing Yip"/>
    <s v="Vegetable"/>
    <x v="1"/>
    <x v="0"/>
  </r>
  <r>
    <d v="2022-09-12T00:00:00"/>
    <s v="Fried tofu"/>
    <n v="1"/>
    <n v="1.8"/>
    <n v="1.8"/>
    <s v="Card"/>
    <s v="Wing Yip"/>
    <s v="Frozen Food"/>
    <x v="1"/>
    <x v="0"/>
  </r>
  <r>
    <d v="2022-09-12T00:00:00"/>
    <s v="Imperial Rice Vermicelli"/>
    <n v="1"/>
    <n v="1.69"/>
    <n v="1.69"/>
    <s v="Card"/>
    <s v="Wing Yip"/>
    <s v="Staple"/>
    <x v="1"/>
    <x v="0"/>
  </r>
  <r>
    <d v="2022-09-13T00:00:00"/>
    <s v="crème fraiche"/>
    <n v="1"/>
    <n v="1.1499999999999999"/>
    <n v="1.1499999999999999"/>
    <s v="Card"/>
    <s v="ASDA"/>
    <s v="Sauce"/>
    <x v="1"/>
    <x v="0"/>
  </r>
  <r>
    <d v="2022-09-13T00:00:00"/>
    <s v="Whipp Cream"/>
    <n v="1"/>
    <n v="1.25"/>
    <n v="1.25"/>
    <s v="Card"/>
    <s v="ASDA"/>
    <s v="Baking"/>
    <x v="1"/>
    <x v="0"/>
  </r>
  <r>
    <d v="2022-09-13T00:00:00"/>
    <s v="Mushrooms"/>
    <n v="1"/>
    <n v="0.95"/>
    <n v="0.95"/>
    <s v="Card"/>
    <s v="ASDA"/>
    <s v="Vegetable"/>
    <x v="1"/>
    <x v="0"/>
  </r>
  <r>
    <d v="2022-09-13T00:00:00"/>
    <s v="Brown Sugar"/>
    <n v="1"/>
    <n v="0.95"/>
    <n v="0.95"/>
    <s v="Card"/>
    <s v="ASDA"/>
    <s v="Baking"/>
    <x v="1"/>
    <x v="0"/>
  </r>
  <r>
    <d v="2022-09-13T00:00:00"/>
    <s v="Crisps"/>
    <n v="1"/>
    <n v="1.5"/>
    <n v="1.5"/>
    <s v="Card"/>
    <s v="ASDA"/>
    <s v="Snack"/>
    <x v="1"/>
    <x v="0"/>
  </r>
  <r>
    <d v="2022-09-13T00:00:00"/>
    <s v="Herbsspices"/>
    <n v="1"/>
    <n v="0.7"/>
    <n v="0.7"/>
    <s v="Card"/>
    <s v="ASDA"/>
    <s v="Spice"/>
    <x v="1"/>
    <x v="0"/>
  </r>
  <r>
    <d v="2022-09-13T00:00:00"/>
    <s v="Vegetable Stock"/>
    <n v="1"/>
    <n v="0.6"/>
    <n v="0.6"/>
    <s v="Card"/>
    <s v="ASDA"/>
    <s v="Spice"/>
    <x v="1"/>
    <x v="0"/>
  </r>
  <r>
    <d v="2022-09-13T00:00:00"/>
    <s v="Boudoir"/>
    <n v="1"/>
    <n v="0.95"/>
    <n v="0.95"/>
    <s v="Card"/>
    <s v="ASDA"/>
    <s v="Baking"/>
    <x v="1"/>
    <x v="0"/>
  </r>
  <r>
    <d v="2022-09-13T00:00:00"/>
    <s v="Conti Cheese"/>
    <n v="1"/>
    <n v="1.5"/>
    <n v="1.5"/>
    <s v="Card"/>
    <s v="ASDA"/>
    <s v="Baking"/>
    <x v="1"/>
    <x v="0"/>
  </r>
  <r>
    <d v="2022-09-13T00:00:00"/>
    <s v="Air Ticket (to Belfast)"/>
    <n v="1"/>
    <n v="121.44"/>
    <n v="121.44"/>
    <s v="Card"/>
    <s v="Easy Jet"/>
    <s v="Air Ticket"/>
    <x v="11"/>
    <x v="0"/>
  </r>
  <r>
    <d v="2022-09-13T00:00:00"/>
    <s v="Airbnb (Belfast 3days)"/>
    <n v="1"/>
    <n v="150"/>
    <n v="150"/>
    <s v="Card"/>
    <s v="Airbnb"/>
    <s v="Accommodation"/>
    <x v="11"/>
    <x v="0"/>
  </r>
  <r>
    <d v="2022-09-14T00:00:00"/>
    <s v="Lunch"/>
    <n v="1"/>
    <n v="17.600000000000001"/>
    <n v="17.600000000000001"/>
    <s v="Bank Transfer"/>
    <s v="N/A"/>
    <s v="Fast Food"/>
    <x v="4"/>
    <x v="1"/>
  </r>
  <r>
    <d v="2022-09-14T00:00:00"/>
    <s v="Mahjong"/>
    <n v="1"/>
    <n v="30"/>
    <n v="30"/>
    <s v="Bank Transfer"/>
    <s v="N/A"/>
    <s v="Gathering"/>
    <x v="10"/>
    <x v="1"/>
  </r>
  <r>
    <d v="2022-09-14T00:00:00"/>
    <s v="Online Course"/>
    <n v="1"/>
    <n v="16.989999999999998"/>
    <n v="16.989999999999998"/>
    <s v="Card"/>
    <s v="Udemy"/>
    <s v="Educate"/>
    <x v="6"/>
    <x v="1"/>
  </r>
  <r>
    <d v="2022-09-15T00:00:00"/>
    <s v="Cucumber"/>
    <n v="1"/>
    <n v="0.69"/>
    <n v="0.69"/>
    <s v="Card"/>
    <s v="Morrisons"/>
    <s v="Vegetable"/>
    <x v="1"/>
    <x v="1"/>
  </r>
  <r>
    <d v="2022-09-15T00:00:00"/>
    <s v="Ginger"/>
    <n v="1"/>
    <n v="0.91"/>
    <n v="0.91"/>
    <s v="Card"/>
    <s v="Morrisons"/>
    <s v="Vegetable"/>
    <x v="1"/>
    <x v="1"/>
  </r>
  <r>
    <d v="2022-09-15T00:00:00"/>
    <s v="Deep pan Pizza"/>
    <n v="1"/>
    <n v="0.89"/>
    <n v="0.89"/>
    <s v="Card"/>
    <s v="ALDI"/>
    <s v="Frozen Food"/>
    <x v="1"/>
    <x v="1"/>
  </r>
  <r>
    <d v="2022-09-15T00:00:00"/>
    <s v="Chicken Legs"/>
    <n v="1"/>
    <n v="1.99"/>
    <n v="1.99"/>
    <s v="Card"/>
    <s v="ALDI"/>
    <s v="Meat"/>
    <x v="1"/>
    <x v="1"/>
  </r>
  <r>
    <d v="2022-09-15T00:00:00"/>
    <s v="Chicken Wings"/>
    <n v="1"/>
    <n v="1.99"/>
    <n v="1.99"/>
    <s v="Card"/>
    <s v="ALDI"/>
    <s v="Meat"/>
    <x v="1"/>
    <x v="1"/>
  </r>
  <r>
    <d v="2022-09-15T00:00:00"/>
    <s v="Spring Onions"/>
    <n v="1"/>
    <n v="0.49"/>
    <n v="0.49"/>
    <s v="Card"/>
    <s v="ALDI"/>
    <s v="Vegetable"/>
    <x v="1"/>
    <x v="1"/>
  </r>
  <r>
    <d v="2022-09-15T00:00:00"/>
    <s v="Beansprouts"/>
    <n v="1"/>
    <n v="0.95"/>
    <n v="0.95"/>
    <s v="Card"/>
    <s v="ALDI"/>
    <s v="Vegetable"/>
    <x v="1"/>
    <x v="1"/>
  </r>
  <r>
    <d v="2022-09-15T00:00:00"/>
    <s v="Rice Wine"/>
    <n v="1"/>
    <n v="2"/>
    <n v="2"/>
    <s v="Card"/>
    <s v="Morrisons"/>
    <s v="Sauce"/>
    <x v="1"/>
    <x v="1"/>
  </r>
  <r>
    <d v="2022-09-15T00:00:00"/>
    <s v="Seasame seeds"/>
    <n v="1"/>
    <n v="1.1499999999999999"/>
    <n v="1.1499999999999999"/>
    <s v="Card"/>
    <s v="Morrisons"/>
    <s v="Spice"/>
    <x v="1"/>
    <x v="1"/>
  </r>
  <r>
    <d v="2022-09-15T00:00:00"/>
    <s v="Pork Mince"/>
    <n v="1"/>
    <n v="2.19"/>
    <n v="2.19"/>
    <s v="Card"/>
    <s v="Morrisons"/>
    <s v="Meat"/>
    <x v="1"/>
    <x v="1"/>
  </r>
  <r>
    <d v="2022-09-15T00:00:00"/>
    <s v="Stuffed Pork Ball"/>
    <n v="1"/>
    <n v="6.65"/>
    <n v="6.65"/>
    <s v="Card"/>
    <s v="Loon Fung"/>
    <s v="Frozen Food"/>
    <x v="1"/>
    <x v="1"/>
  </r>
  <r>
    <d v="2022-09-16T00:00:00"/>
    <s v="Kendermanns Riesling"/>
    <n v="1"/>
    <n v="8.5"/>
    <n v="8.5"/>
    <s v="Card"/>
    <s v="Morrisons"/>
    <s v="Beverage"/>
    <x v="1"/>
    <x v="1"/>
  </r>
  <r>
    <d v="2022-09-16T00:00:00"/>
    <s v="Tube"/>
    <n v="1"/>
    <n v="4.5999999999999996"/>
    <n v="4.5999999999999996"/>
    <s v="Oyster Card"/>
    <s v="Tfl"/>
    <s v="Tube"/>
    <x v="0"/>
    <x v="1"/>
  </r>
  <r>
    <d v="2022-09-16T00:00:00"/>
    <s v="Tube"/>
    <n v="1"/>
    <n v="4.5999999999999996"/>
    <n v="4.5999999999999996"/>
    <s v="Oyster Card"/>
    <s v="Tfl"/>
    <s v="Tube"/>
    <x v="0"/>
    <x v="0"/>
  </r>
  <r>
    <d v="2022-09-16T00:00:00"/>
    <s v="Dinner"/>
    <n v="1"/>
    <n v="20.95"/>
    <n v="20.95"/>
    <s v="Card"/>
    <s v="Seoul Bird"/>
    <s v="Korean cuisine"/>
    <x v="4"/>
    <x v="1"/>
  </r>
  <r>
    <d v="2022-09-16T00:00:00"/>
    <s v="Tube"/>
    <n v="1"/>
    <n v="2.0499999999999998"/>
    <n v="2.0499999999999998"/>
    <s v="Oyster Card"/>
    <s v="Tfl"/>
    <s v="Tube"/>
    <x v="0"/>
    <x v="1"/>
  </r>
  <r>
    <d v="2022-09-16T00:00:00"/>
    <s v="Tube"/>
    <n v="1"/>
    <n v="2.0499999999999998"/>
    <n v="2.0499999999999998"/>
    <s v="Oyster Card"/>
    <s v="Tfl"/>
    <s v="Tube"/>
    <x v="0"/>
    <x v="0"/>
  </r>
  <r>
    <d v="2022-09-17T00:00:00"/>
    <s v="Train ticket (to StAlbans)"/>
    <n v="1"/>
    <n v="4.75"/>
    <n v="4.75"/>
    <s v="Card"/>
    <s v="ThamesLink"/>
    <s v="Train"/>
    <x v="0"/>
    <x v="1"/>
  </r>
  <r>
    <d v="2022-09-17T00:00:00"/>
    <s v="Train ticket(to StAlbans)"/>
    <n v="1"/>
    <n v="4.75"/>
    <n v="4.75"/>
    <s v="Card"/>
    <s v="ThamesLink"/>
    <s v="Train"/>
    <x v="0"/>
    <x v="0"/>
  </r>
  <r>
    <d v="2022-09-17T00:00:00"/>
    <s v="Lunch"/>
    <n v="1"/>
    <n v="33.82"/>
    <n v="33.82"/>
    <s v="Card"/>
    <s v="The Waffle House"/>
    <s v="Western cuisine"/>
    <x v="4"/>
    <x v="1"/>
  </r>
  <r>
    <d v="2022-09-17T00:00:00"/>
    <s v="Grapes"/>
    <n v="1"/>
    <n v="1.27"/>
    <n v="1.27"/>
    <s v="Card"/>
    <s v="Sainsbury's"/>
    <s v="Fruit"/>
    <x v="1"/>
    <x v="0"/>
  </r>
  <r>
    <d v="2022-09-17T00:00:00"/>
    <s v="Linguine"/>
    <n v="1"/>
    <n v="0.85"/>
    <n v="0.85"/>
    <s v="Card"/>
    <s v="Sainsbury's"/>
    <s v="Staple"/>
    <x v="1"/>
    <x v="0"/>
  </r>
  <r>
    <d v="2022-09-17T00:00:00"/>
    <s v="Foxs Biscuits"/>
    <n v="1"/>
    <n v="1.25"/>
    <n v="1.25"/>
    <s v="Card"/>
    <s v="Sainsbury's"/>
    <s v="Snack"/>
    <x v="1"/>
    <x v="0"/>
  </r>
  <r>
    <d v="2022-09-17T00:00:00"/>
    <s v="Nong Shim Ramyun"/>
    <n v="1"/>
    <n v="4.0999999999999996"/>
    <n v="4.0999999999999996"/>
    <s v="Card"/>
    <s v="Sainsbury's"/>
    <s v="Instant Food"/>
    <x v="1"/>
    <x v="0"/>
  </r>
  <r>
    <d v="2022-09-17T00:00:00"/>
    <s v="Sweet chilli grills"/>
    <n v="1"/>
    <n v="0.65"/>
    <n v="0.65"/>
    <s v="Card"/>
    <s v="Sainsbury's"/>
    <s v="Snack"/>
    <x v="1"/>
    <x v="0"/>
  </r>
  <r>
    <d v="2022-09-17T00:00:00"/>
    <s v="Gousto"/>
    <n v="1"/>
    <n v="8.24"/>
    <n v="8.24"/>
    <s v="Card"/>
    <s v="Gousto"/>
    <s v="Meal kit"/>
    <x v="1"/>
    <x v="0"/>
  </r>
  <r>
    <d v="2022-09-18T00:00:00"/>
    <s v="Tube"/>
    <n v="2"/>
    <n v="2.2999999999999998"/>
    <n v="4.5999999999999996"/>
    <s v="Oyster Card"/>
    <s v="Tfl"/>
    <s v="Tube"/>
    <x v="0"/>
    <x v="1"/>
  </r>
  <r>
    <d v="2022-09-18T00:00:00"/>
    <s v="Tube"/>
    <n v="2"/>
    <n v="2.2999999999999998"/>
    <n v="4.5999999999999996"/>
    <s v="Oyster Card"/>
    <s v="Tfl"/>
    <s v="Tube"/>
    <x v="0"/>
    <x v="0"/>
  </r>
  <r>
    <d v="2022-09-18T00:00:00"/>
    <s v="Tennis Racket"/>
    <n v="2"/>
    <n v="10"/>
    <n v="20"/>
    <s v="Cash"/>
    <s v="GumTree"/>
    <s v="Sportsware"/>
    <x v="6"/>
    <x v="0"/>
  </r>
  <r>
    <d v="2022-09-18T00:00:00"/>
    <s v="Tennis ball 6pc"/>
    <n v="1"/>
    <n v="5.75"/>
    <n v="5.75"/>
    <s v="Card"/>
    <s v="Sport Direct"/>
    <s v="Sportsware"/>
    <x v="6"/>
    <x v="0"/>
  </r>
  <r>
    <d v="2022-09-18T00:00:00"/>
    <s v="ChipolataSausages"/>
    <n v="1"/>
    <n v="1.5299999999999998"/>
    <n v="1.5299999999999998"/>
    <s v="Card"/>
    <s v="LIDL"/>
    <s v="Frozen Food"/>
    <x v="1"/>
    <x v="0"/>
  </r>
  <r>
    <d v="2022-09-18T00:00:00"/>
    <s v="Riesling Mosel"/>
    <n v="1"/>
    <n v="4.99"/>
    <n v="4.99"/>
    <s v="Card"/>
    <s v="LIDL"/>
    <s v="Beverage"/>
    <x v="1"/>
    <x v="0"/>
  </r>
  <r>
    <d v="2022-09-18T00:00:00"/>
    <s v="Chocolate Cookies"/>
    <n v="2"/>
    <n v="0.89"/>
    <n v="1.78"/>
    <s v="Card"/>
    <s v="LIDL"/>
    <s v="Snack"/>
    <x v="1"/>
    <x v="0"/>
  </r>
  <r>
    <d v="2022-09-18T00:00:00"/>
    <s v="Milk Choc Butter Bis"/>
    <n v="2"/>
    <n v="0.89"/>
    <n v="1.78"/>
    <s v="Card"/>
    <s v="LIDL"/>
    <s v="Snack"/>
    <x v="1"/>
    <x v="0"/>
  </r>
  <r>
    <d v="2022-09-18T00:00:00"/>
    <s v="Caramel Biscuit Bar"/>
    <n v="1"/>
    <n v="0.79"/>
    <n v="0.79"/>
    <s v="Card"/>
    <s v="LIDL"/>
    <s v="Snack"/>
    <x v="1"/>
    <x v="0"/>
  </r>
  <r>
    <d v="2022-09-18T00:00:00"/>
    <s v="Honey peanuts"/>
    <n v="1"/>
    <n v="0.85"/>
    <n v="0.85"/>
    <s v="Card"/>
    <s v="LIDL"/>
    <s v="Snack"/>
    <x v="1"/>
    <x v="0"/>
  </r>
  <r>
    <d v="2022-09-18T00:00:00"/>
    <s v="Peeled Tomatoes"/>
    <n v="1"/>
    <n v="0.4"/>
    <n v="0.4"/>
    <s v="Card"/>
    <s v="LIDL"/>
    <s v="Canned"/>
    <x v="1"/>
    <x v="0"/>
  </r>
  <r>
    <d v="2022-09-18T00:00:00"/>
    <s v="Dinner"/>
    <n v="1"/>
    <n v="15.5"/>
    <n v="15.5"/>
    <s v="Card"/>
    <s v="ChickenLand"/>
    <s v="Fast Food"/>
    <x v="4"/>
    <x v="0"/>
  </r>
  <r>
    <d v="2022-09-18T00:00:00"/>
    <s v="Skincare"/>
    <n v="1"/>
    <n v="26.12"/>
    <n v="26.12"/>
    <s v="Card"/>
    <s v="LookFantastic"/>
    <s v="Skincare"/>
    <x v="9"/>
    <x v="0"/>
  </r>
  <r>
    <d v="2022-09-20T00:00:00"/>
    <s v="Lemons"/>
    <n v="1"/>
    <n v="0.5"/>
    <n v="0.5"/>
    <s v="Card"/>
    <s v="ALDI"/>
    <s v="Fruit"/>
    <x v="1"/>
    <x v="0"/>
  </r>
  <r>
    <d v="2022-09-20T00:00:00"/>
    <s v="Handwash"/>
    <n v="1"/>
    <n v="0.69"/>
    <n v="0.69"/>
    <s v="Card"/>
    <s v="ALDI"/>
    <s v="Cleaning supplies"/>
    <x v="3"/>
    <x v="0"/>
  </r>
  <r>
    <d v="2022-09-20T00:00:00"/>
    <s v="Sourdough"/>
    <n v="1"/>
    <n v="1.39"/>
    <n v="1.39"/>
    <s v="Card"/>
    <s v="ALDI"/>
    <s v="Dairy"/>
    <x v="1"/>
    <x v="0"/>
  </r>
  <r>
    <d v="2022-09-20T00:00:00"/>
    <s v="Orange"/>
    <n v="1"/>
    <n v="1.79"/>
    <n v="1.79"/>
    <s v="Card"/>
    <s v="ALDI"/>
    <s v="Fruit"/>
    <x v="1"/>
    <x v="0"/>
  </r>
  <r>
    <d v="2022-09-20T00:00:00"/>
    <s v="Family Handwash"/>
    <n v="1"/>
    <n v="0.55000000000000004"/>
    <n v="0.55000000000000004"/>
    <s v="Card"/>
    <s v="ALDI"/>
    <s v="Cleaning supplies"/>
    <x v="3"/>
    <x v="0"/>
  </r>
  <r>
    <d v="2022-09-20T00:00:00"/>
    <s v="Family Hair Care"/>
    <n v="1"/>
    <n v="0.69"/>
    <n v="0.69"/>
    <s v="Card"/>
    <s v="ALDI"/>
    <s v="Toiletries"/>
    <x v="3"/>
    <x v="0"/>
  </r>
  <r>
    <d v="2022-09-20T00:00:00"/>
    <s v="Flavrd Still Water"/>
    <n v="1"/>
    <n v="0.45"/>
    <n v="0.45"/>
    <s v="Card"/>
    <s v="ALDI"/>
    <s v="Beverage"/>
    <x v="1"/>
    <x v="0"/>
  </r>
  <r>
    <d v="2022-09-22T00:00:00"/>
    <s v="Wilko Liquid DW"/>
    <n v="3"/>
    <n v="0.83333333333333337"/>
    <n v="2.5"/>
    <s v="Card"/>
    <s v="Wilko"/>
    <s v="Cleaning supplies"/>
    <x v="3"/>
    <x v="0"/>
  </r>
  <r>
    <d v="2022-09-22T00:00:00"/>
    <s v="Raid Ant Bait"/>
    <n v="1"/>
    <n v="3.5"/>
    <n v="3.5"/>
    <s v="Card"/>
    <s v="Wilko"/>
    <s v="Cleaning supplies"/>
    <x v="3"/>
    <x v="0"/>
  </r>
  <r>
    <d v="2022-09-22T00:00:00"/>
    <s v="Mens Charc Face"/>
    <n v="1"/>
    <n v="2.1"/>
    <n v="2.1"/>
    <s v="Card"/>
    <s v="Wilko"/>
    <s v="Skincare"/>
    <x v="9"/>
    <x v="0"/>
  </r>
  <r>
    <d v="2022-09-22T00:00:00"/>
    <s v="Cabbage sweetheart"/>
    <n v="1"/>
    <n v="0.55000000000000004"/>
    <n v="0.55000000000000004"/>
    <s v="Card"/>
    <s v="ALDI"/>
    <s v="Vegetable"/>
    <x v="1"/>
    <x v="0"/>
  </r>
  <r>
    <d v="2022-09-22T00:00:00"/>
    <s v="Pasta Penne 500g"/>
    <n v="1"/>
    <n v="0.69"/>
    <n v="0.69"/>
    <s v="Card"/>
    <s v="ALDI"/>
    <s v="Staple"/>
    <x v="1"/>
    <x v="0"/>
  </r>
  <r>
    <d v="2022-09-22T00:00:00"/>
    <s v="Lemons"/>
    <n v="1"/>
    <n v="0.5"/>
    <n v="0.5"/>
    <s v="Card"/>
    <s v="ALDI"/>
    <s v="Fruit"/>
    <x v="1"/>
    <x v="0"/>
  </r>
  <r>
    <d v="2022-09-22T00:00:00"/>
    <s v="Vegan Rolls"/>
    <n v="1"/>
    <n v="1.19"/>
    <n v="1.19"/>
    <s v="Card"/>
    <s v="ALDI"/>
    <s v="Frozen Food"/>
    <x v="1"/>
    <x v="0"/>
  </r>
  <r>
    <d v="2022-09-22T00:00:00"/>
    <s v="Seafood Sticks"/>
    <n v="1"/>
    <n v="0.79"/>
    <n v="0.79"/>
    <s v="Card"/>
    <s v="ALDI"/>
    <s v="Frozen Food"/>
    <x v="1"/>
    <x v="0"/>
  </r>
  <r>
    <d v="2022-09-22T00:00:00"/>
    <s v="Vegetable Lattices"/>
    <n v="1"/>
    <n v="1.59"/>
    <n v="1.59"/>
    <s v="Card"/>
    <s v="ALDI"/>
    <s v="Frozen Food"/>
    <x v="1"/>
    <x v="0"/>
  </r>
  <r>
    <d v="2022-09-22T00:00:00"/>
    <s v="Pies 4 pk 600g"/>
    <n v="1"/>
    <n v="1.89"/>
    <n v="1.89"/>
    <s v="Card"/>
    <s v="ALDI"/>
    <s v="Frozen Food"/>
    <x v="1"/>
    <x v="0"/>
  </r>
  <r>
    <d v="2022-09-22T00:00:00"/>
    <s v="Posting D1 form (Special D by 1)"/>
    <n v="1"/>
    <n v="6.85"/>
    <n v="6.85"/>
    <s v="Card"/>
    <s v="Post Office"/>
    <s v="Postal"/>
    <x v="6"/>
    <x v="1"/>
  </r>
  <r>
    <d v="2022-09-23T00:00:00"/>
    <s v="Tube"/>
    <n v="2"/>
    <n v="2.0499999999999998"/>
    <n v="4.0999999999999996"/>
    <s v="Oyster Card"/>
    <s v="Tfl"/>
    <s v="Tube"/>
    <x v="0"/>
    <x v="1"/>
  </r>
  <r>
    <d v="2022-09-23T00:00:00"/>
    <s v="Lunch"/>
    <n v="1"/>
    <n v="22"/>
    <n v="22"/>
    <s v="Bank Transfer"/>
    <s v="Windmill"/>
    <s v="Western cuisine"/>
    <x v="4"/>
    <x v="1"/>
  </r>
  <r>
    <d v="2022-09-23T00:00:00"/>
    <s v="Hello fresh"/>
    <n v="1"/>
    <n v="4.99"/>
    <n v="4.99"/>
    <s v="Card"/>
    <s v="Hello fresh"/>
    <s v="Meal kit"/>
    <x v="1"/>
    <x v="1"/>
  </r>
  <r>
    <d v="2022-09-23T00:00:00"/>
    <s v="Skincare"/>
    <n v="1"/>
    <n v="19.54"/>
    <n v="19.54"/>
    <s v="Card"/>
    <s v="Glamstar"/>
    <s v="Skincare"/>
    <x v="9"/>
    <x v="0"/>
  </r>
  <r>
    <d v="2022-09-24T00:00:00"/>
    <s v="Train to Bristol (4ppl)"/>
    <n v="1"/>
    <n v="179.39"/>
    <n v="179.39"/>
    <s v="Card"/>
    <s v="Trainline"/>
    <s v="Train"/>
    <x v="0"/>
    <x v="0"/>
  </r>
  <r>
    <d v="2022-09-24T00:00:00"/>
    <s v="Uber"/>
    <n v="1"/>
    <n v="10.15"/>
    <n v="10.15"/>
    <s v="Card"/>
    <s v="Uber"/>
    <s v="Uber"/>
    <x v="0"/>
    <x v="0"/>
  </r>
  <r>
    <d v="2022-09-24T00:00:00"/>
    <s v="Too good to go"/>
    <n v="1"/>
    <n v="3.99"/>
    <n v="3.99"/>
    <s v="Card"/>
    <s v="FCB Coffee"/>
    <s v="Pastry"/>
    <x v="1"/>
    <x v="0"/>
  </r>
  <r>
    <d v="2022-09-24T00:00:00"/>
    <s v="Meet fresh"/>
    <n v="1"/>
    <n v="9.8000000000000007"/>
    <n v="9.8000000000000007"/>
    <s v="Card"/>
    <s v="Meet fresh"/>
    <s v="Sweets"/>
    <x v="4"/>
    <x v="0"/>
  </r>
  <r>
    <d v="2022-09-24T00:00:00"/>
    <s v="Tube"/>
    <n v="2"/>
    <n v="2.0499999999999998"/>
    <n v="4.0999999999999996"/>
    <s v="Oyster Card"/>
    <s v="Tfl"/>
    <s v="Tube"/>
    <x v="0"/>
    <x v="0"/>
  </r>
  <r>
    <d v="2022-09-24T00:00:00"/>
    <s v="Tube"/>
    <n v="2"/>
    <n v="2.0499999999999998"/>
    <n v="4.0999999999999996"/>
    <s v="Oyster Card"/>
    <s v="Tfl"/>
    <s v="Tube"/>
    <x v="0"/>
    <x v="1"/>
  </r>
  <r>
    <d v="2022-09-24T00:00:00"/>
    <s v="Tube"/>
    <n v="1"/>
    <n v="1.65"/>
    <n v="1.65"/>
    <s v="Oyster Card"/>
    <s v="Tfl"/>
    <s v="Tube"/>
    <x v="0"/>
    <x v="0"/>
  </r>
  <r>
    <d v="2022-09-24T00:00:00"/>
    <s v="Tube"/>
    <n v="1"/>
    <n v="1.65"/>
    <n v="1.65"/>
    <s v="Oyster Card"/>
    <s v="Tfl"/>
    <s v="Tube"/>
    <x v="0"/>
    <x v="1"/>
  </r>
  <r>
    <d v="2022-09-25T00:00:00"/>
    <s v="Mushrooms"/>
    <n v="2"/>
    <n v="0.89"/>
    <n v="1.78"/>
    <s v="Card"/>
    <s v="ALDI"/>
    <s v="Vegetable"/>
    <x v="1"/>
    <x v="1"/>
  </r>
  <r>
    <d v="2022-09-25T00:00:00"/>
    <s v="Bacon Lardons"/>
    <n v="1"/>
    <n v="1.79"/>
    <n v="1.79"/>
    <s v="Card"/>
    <s v="ALDI"/>
    <s v="Meat"/>
    <x v="1"/>
    <x v="1"/>
  </r>
  <r>
    <d v="2022-09-25T00:00:00"/>
    <s v="Ham cheese platter"/>
    <n v="1"/>
    <n v="1.79"/>
    <n v="1.79"/>
    <s v="Card"/>
    <s v="ALDI"/>
    <s v="Snack"/>
    <x v="1"/>
    <x v="1"/>
  </r>
  <r>
    <d v="2022-09-25T00:00:00"/>
    <s v="Brussel Sprouts"/>
    <n v="1"/>
    <n v="0.95"/>
    <n v="0.95"/>
    <s v="Card"/>
    <s v="ALDI"/>
    <s v="Vegetable"/>
    <x v="1"/>
    <x v="1"/>
  </r>
  <r>
    <d v="2022-09-25T00:00:00"/>
    <s v="Rosemary crackers"/>
    <n v="1"/>
    <n v="1.29"/>
    <n v="1.29"/>
    <s v="Card"/>
    <s v="Morrisons"/>
    <s v="Snack"/>
    <x v="1"/>
    <x v="1"/>
  </r>
  <r>
    <d v="2022-09-25T00:00:00"/>
    <s v="Crumpton Oaks"/>
    <n v="1"/>
    <n v="2.1"/>
    <n v="2.1"/>
    <s v="Card"/>
    <s v="Morrisons"/>
    <s v="Beverage"/>
    <x v="1"/>
    <x v="1"/>
  </r>
  <r>
    <d v="2022-09-25T00:00:00"/>
    <s v="Crème fraiche"/>
    <n v="1"/>
    <n v="1.2"/>
    <n v="1.2"/>
    <s v="Card"/>
    <s v="Morrisons"/>
    <s v="Baking"/>
    <x v="1"/>
    <x v="1"/>
  </r>
  <r>
    <d v="2022-09-25T00:00:00"/>
    <s v="Linguine"/>
    <n v="2"/>
    <n v="0.75"/>
    <n v="1.5"/>
    <s v="Card"/>
    <s v="Morrisons"/>
    <s v="Staple"/>
    <x v="1"/>
    <x v="1"/>
  </r>
  <r>
    <d v="2022-09-25T00:00:00"/>
    <s v="Sim card"/>
    <n v="1"/>
    <n v="10"/>
    <n v="10"/>
    <s v="Card"/>
    <s v="Voxi"/>
    <s v="Telecom"/>
    <x v="7"/>
    <x v="0"/>
  </r>
  <r>
    <d v="2022-09-25T00:00:00"/>
    <s v="Sim card"/>
    <n v="1"/>
    <n v="10"/>
    <n v="10"/>
    <s v="Card"/>
    <s v="Voxi"/>
    <s v="Telecom"/>
    <x v="7"/>
    <x v="1"/>
  </r>
  <r>
    <d v="2022-09-26T00:00:00"/>
    <s v="Council tax"/>
    <n v="1"/>
    <n v="147.16999999999999"/>
    <n v="147.16999999999999"/>
    <s v="Card"/>
    <s v="Council"/>
    <s v="Council tax"/>
    <x v="7"/>
    <x v="0"/>
  </r>
  <r>
    <d v="2022-09-26T00:00:00"/>
    <s v="Gift card"/>
    <n v="1"/>
    <n v="0.95"/>
    <n v="0.95"/>
    <s v="Card"/>
    <s v="Moonpig"/>
    <s v="Gift"/>
    <x v="6"/>
    <x v="0"/>
  </r>
  <r>
    <d v="2022-09-27T00:00:00"/>
    <s v="Hello fresh"/>
    <n v="1"/>
    <n v="14.99"/>
    <n v="14.99"/>
    <s v="Card"/>
    <s v="Hello fresh"/>
    <s v="Meal kit"/>
    <x v="1"/>
    <x v="0"/>
  </r>
  <r>
    <d v="2022-09-29T00:00:00"/>
    <s v="Tube"/>
    <n v="2"/>
    <n v="2.0499999999999998"/>
    <n v="4.0999999999999996"/>
    <s v="Oyster Card"/>
    <s v="Tfl"/>
    <s v="Tube"/>
    <x v="0"/>
    <x v="0"/>
  </r>
  <r>
    <d v="2022-09-29T00:00:00"/>
    <s v="Tube"/>
    <n v="2"/>
    <n v="2.0499999999999998"/>
    <n v="4.0999999999999996"/>
    <s v="Oyster Card"/>
    <s v="Tfl"/>
    <s v="Tube"/>
    <x v="0"/>
    <x v="1"/>
  </r>
  <r>
    <d v="2022-09-29T00:00:00"/>
    <s v="Tube"/>
    <n v="1"/>
    <n v="2.5"/>
    <n v="2.5"/>
    <s v="Oyster Card"/>
    <s v="Tfl"/>
    <s v="Tube"/>
    <x v="0"/>
    <x v="0"/>
  </r>
  <r>
    <d v="2022-09-29T00:00:00"/>
    <s v="Tube"/>
    <n v="1"/>
    <n v="2.5"/>
    <n v="2.5"/>
    <s v="Oyster Card"/>
    <s v="Tfl"/>
    <s v="Tube"/>
    <x v="0"/>
    <x v="1"/>
  </r>
  <r>
    <d v="2022-09-29T00:00:00"/>
    <s v="Mens activewear"/>
    <n v="1"/>
    <n v="14.99"/>
    <n v="14.99"/>
    <s v="Card"/>
    <s v="TK Maxx"/>
    <s v="Clothes"/>
    <x v="5"/>
    <x v="1"/>
  </r>
  <r>
    <d v="2022-09-29T00:00:00"/>
    <s v="Dinner"/>
    <n v="1"/>
    <n v="38.5"/>
    <n v="38.5"/>
    <s v="Card"/>
    <s v="Fish!"/>
    <s v="Western cuisine"/>
    <x v="4"/>
    <x v="1"/>
  </r>
  <r>
    <d v="2022-09-29T00:00:00"/>
    <s v="Dinner"/>
    <n v="1"/>
    <n v="38.5"/>
    <n v="38.5"/>
    <s v="Card"/>
    <s v="Fish!"/>
    <s v="Western cuisine"/>
    <x v="4"/>
    <x v="0"/>
  </r>
  <r>
    <d v="2022-09-30T00:00:00"/>
    <s v="Hair cut"/>
    <n v="1"/>
    <n v="15"/>
    <n v="15"/>
    <s v="Cash"/>
    <s v="N/A"/>
    <s v="haircut"/>
    <x v="6"/>
    <x v="1"/>
  </r>
  <r>
    <d v="2022-09-30T00:00:00"/>
    <s v="Habenero Toritl"/>
    <n v="1"/>
    <n v="1.25"/>
    <n v="1.25"/>
    <s v="Gift Card"/>
    <s v="M&amp;S"/>
    <s v="Snack"/>
    <x v="1"/>
    <x v="0"/>
  </r>
  <r>
    <d v="2022-09-30T00:00:00"/>
    <s v="Medm Egg Noodle"/>
    <n v="1"/>
    <n v="1.05"/>
    <n v="1.05"/>
    <s v="Gift Card"/>
    <s v="M&amp;S"/>
    <s v="Staple"/>
    <x v="1"/>
    <x v="0"/>
  </r>
  <r>
    <d v="2022-09-30T00:00:00"/>
    <s v="Toothpaste"/>
    <n v="2"/>
    <n v="0.9"/>
    <n v="1.8"/>
    <s v="Card"/>
    <s v="Wilko"/>
    <s v="Toiletries"/>
    <x v="3"/>
    <x v="1"/>
  </r>
  <r>
    <d v="2022-09-30T00:00:00"/>
    <s v="Cola ZX 2L"/>
    <n v="1"/>
    <n v="0.49"/>
    <n v="0.49"/>
    <s v="Card"/>
    <s v="ALDI"/>
    <s v="Beverage"/>
    <x v="1"/>
    <x v="0"/>
  </r>
  <r>
    <d v="2022-09-30T00:00:00"/>
    <s v="Croissants"/>
    <n v="1"/>
    <n v="1.69"/>
    <n v="1.69"/>
    <s v="Card"/>
    <s v="ALDI"/>
    <s v="Pastry"/>
    <x v="1"/>
    <x v="0"/>
  </r>
  <r>
    <d v="2022-09-30T00:00:00"/>
    <s v="Shower gel"/>
    <n v="1"/>
    <n v="1.89"/>
    <n v="1.89"/>
    <s v="Card"/>
    <s v="ALDI"/>
    <s v="Toiletries"/>
    <x v="3"/>
    <x v="0"/>
  </r>
  <r>
    <d v="2022-09-30T00:00:00"/>
    <s v="Strawberry milk 1L"/>
    <n v="1"/>
    <n v="1.05"/>
    <n v="1.05"/>
    <s v="Card"/>
    <s v="ALDI"/>
    <s v="Dairy"/>
    <x v="1"/>
    <x v="0"/>
  </r>
  <r>
    <d v="2022-09-30T00:00:00"/>
    <s v="Cheese Masc"/>
    <n v="1"/>
    <n v="1.0900000000000001"/>
    <n v="1.0900000000000001"/>
    <s v="Card"/>
    <s v="ALDI"/>
    <s v="Baking"/>
    <x v="1"/>
    <x v="0"/>
  </r>
  <r>
    <d v="2022-09-30T00:00:00"/>
    <s v="Cream Double 300ml"/>
    <n v="1"/>
    <n v="1.0900000000000001"/>
    <n v="1.0900000000000001"/>
    <s v="Card"/>
    <s v="ALDI"/>
    <s v="Baking"/>
    <x v="1"/>
    <x v="0"/>
  </r>
  <r>
    <d v="2022-09-30T00:00:00"/>
    <s v="Lemons"/>
    <n v="2"/>
    <n v="0.5"/>
    <n v="1"/>
    <s v="Card"/>
    <s v="ALDI"/>
    <s v="Fruit"/>
    <x v="1"/>
    <x v="0"/>
  </r>
  <r>
    <d v="2022-09-30T00:00:00"/>
    <s v="Walkers"/>
    <n v="1"/>
    <n v="1.25"/>
    <n v="1.25"/>
    <s v="Card"/>
    <s v="ASDA"/>
    <s v="Gathering"/>
    <x v="10"/>
    <x v="1"/>
  </r>
  <r>
    <d v="2022-09-30T00:00:00"/>
    <s v="Chips"/>
    <n v="1"/>
    <n v="1.65"/>
    <n v="1.65"/>
    <s v="Card"/>
    <s v="ASDA"/>
    <s v="Gathering"/>
    <x v="10"/>
    <x v="1"/>
  </r>
  <r>
    <d v="2022-09-30T00:00:00"/>
    <s v="Boudoir"/>
    <n v="1"/>
    <n v="0.95"/>
    <n v="0.95"/>
    <s v="Card"/>
    <s v="ASDA"/>
    <s v="Baking"/>
    <x v="1"/>
    <x v="1"/>
  </r>
  <r>
    <d v="2022-09-30T00:00:00"/>
    <s v="Biscuits"/>
    <n v="2"/>
    <n v="1"/>
    <n v="2"/>
    <s v="Card"/>
    <s v="ASDA"/>
    <s v="Gathering"/>
    <x v="10"/>
    <x v="1"/>
  </r>
  <r>
    <d v="2022-09-30T00:00:00"/>
    <s v="Mushrooms"/>
    <n v="1"/>
    <n v="0.95"/>
    <n v="0.95"/>
    <s v="Card"/>
    <s v="ASDA"/>
    <s v="Vegetable"/>
    <x v="1"/>
    <x v="1"/>
  </r>
  <r>
    <d v="2022-09-30T00:00:00"/>
    <s v="Donuts"/>
    <n v="1"/>
    <n v="7.95"/>
    <n v="7.95"/>
    <s v="Card"/>
    <s v="ASDA"/>
    <s v="Sweets"/>
    <x v="4"/>
    <x v="1"/>
  </r>
  <r>
    <d v="2022-09-30T00:00:00"/>
    <s v="Jeans"/>
    <n v="1"/>
    <n v="18.82"/>
    <n v="18.82"/>
    <s v="Card"/>
    <s v="Hollister"/>
    <s v="Clothes"/>
    <x v="5"/>
    <x v="0"/>
  </r>
  <r>
    <d v="2022-09-30T00:00:00"/>
    <s v="Puffer Jacket"/>
    <n v="1"/>
    <n v="56.96"/>
    <n v="56.96"/>
    <s v="Card"/>
    <s v="Hollister"/>
    <s v="Clothes"/>
    <x v="5"/>
    <x v="0"/>
  </r>
  <r>
    <d v="2022-10-01T00:00:00"/>
    <s v="Hello fresh"/>
    <n v="1"/>
    <n v="23.48"/>
    <n v="23.48"/>
    <s v="Card"/>
    <s v="Hello fresh"/>
    <s v="Meal kit"/>
    <x v="1"/>
    <x v="1"/>
  </r>
  <r>
    <d v="2022-10-01T00:00:00"/>
    <s v="Lunch"/>
    <n v="1"/>
    <n v="8.24"/>
    <n v="8.24"/>
    <s v="Card"/>
    <s v="Chopstix"/>
    <s v="Street Food"/>
    <x v="4"/>
    <x v="1"/>
  </r>
  <r>
    <d v="2022-10-01T00:00:00"/>
    <s v="Tube"/>
    <n v="3"/>
    <n v="2.0499999999999998"/>
    <n v="6.1499999999999995"/>
    <s v="Oyster Card"/>
    <s v="Tfl"/>
    <s v="Tube"/>
    <x v="0"/>
    <x v="1"/>
  </r>
  <r>
    <d v="2022-10-01T00:00:00"/>
    <s v="Tube"/>
    <n v="3"/>
    <n v="2.0499999999999998"/>
    <n v="6.1499999999999995"/>
    <s v="Oyster Card"/>
    <s v="Tfl"/>
    <s v="Tube"/>
    <x v="0"/>
    <x v="1"/>
  </r>
  <r>
    <d v="2022-10-01T00:00:00"/>
    <s v="Belt"/>
    <n v="1"/>
    <n v="12.99"/>
    <n v="12.99"/>
    <s v="Card"/>
    <s v="TK Maxx"/>
    <s v="Accessory"/>
    <x v="5"/>
    <x v="1"/>
  </r>
  <r>
    <d v="2022-10-01T00:00:00"/>
    <s v="Mens Suit Jakcet"/>
    <n v="1"/>
    <n v="69.989999999999995"/>
    <n v="69.989999999999995"/>
    <s v="Card"/>
    <s v="TK Maxx"/>
    <s v="Clothes"/>
    <x v="5"/>
    <x v="1"/>
  </r>
  <r>
    <d v="2022-10-01T00:00:00"/>
    <s v="Mens Casual Shirts"/>
    <n v="1"/>
    <n v="24.99"/>
    <n v="24.99"/>
    <s v="Card"/>
    <s v="TK Maxx"/>
    <s v="Clothes"/>
    <x v="5"/>
    <x v="1"/>
  </r>
  <r>
    <d v="2022-10-01T00:00:00"/>
    <s v="Womens Suit Jacket"/>
    <n v="1"/>
    <n v="35.19"/>
    <n v="35.19"/>
    <s v="Gift Card"/>
    <s v="H&amp;M"/>
    <s v="Clothes"/>
    <x v="5"/>
    <x v="0"/>
  </r>
  <r>
    <d v="2022-10-01T00:00:00"/>
    <s v="Bus"/>
    <n v="2"/>
    <n v="1.65"/>
    <n v="3.3"/>
    <s v="Card"/>
    <s v="Tfl"/>
    <s v="Bus"/>
    <x v="0"/>
    <x v="1"/>
  </r>
  <r>
    <d v="2022-10-01T00:00:00"/>
    <s v="Bus"/>
    <n v="2"/>
    <n v="1.65"/>
    <n v="3.3"/>
    <s v="Card"/>
    <s v="Tfl"/>
    <s v="Bus"/>
    <x v="0"/>
    <x v="0"/>
  </r>
  <r>
    <d v="2022-10-01T00:00:00"/>
    <s v="Soap Dispenser"/>
    <n v="1"/>
    <n v="0.01"/>
    <n v="0.01"/>
    <s v="Card"/>
    <s v="Ali Express"/>
    <s v="Homeware"/>
    <x v="3"/>
    <x v="0"/>
  </r>
  <r>
    <d v="2022-10-02T00:00:00"/>
    <s v="Car Rental (Balfast 3days)"/>
    <n v="1"/>
    <n v="74.989999999999995"/>
    <n v="74.989999999999995"/>
    <s v="Card"/>
    <s v="Rental Cars"/>
    <s v="Car Rental"/>
    <x v="11"/>
    <x v="0"/>
  </r>
  <r>
    <d v="2022-10-02T00:00:00"/>
    <s v="Pepper Grinder"/>
    <n v="1"/>
    <n v="0.99"/>
    <n v="0.99"/>
    <s v="Card"/>
    <s v="ALDI"/>
    <s v="Spice"/>
    <x v="1"/>
    <x v="1"/>
  </r>
  <r>
    <d v="2022-10-02T00:00:00"/>
    <s v="Speciality S&amp;P"/>
    <n v="1"/>
    <n v="1.69"/>
    <n v="1.69"/>
    <s v="Card"/>
    <s v="ALDI"/>
    <s v="Spice"/>
    <x v="1"/>
    <x v="1"/>
  </r>
  <r>
    <d v="2022-10-02T00:00:00"/>
    <s v="White Cabbage"/>
    <n v="1"/>
    <n v="0.59"/>
    <n v="0.59"/>
    <s v="Card"/>
    <s v="ALDI"/>
    <s v="Vegetable"/>
    <x v="1"/>
    <x v="1"/>
  </r>
  <r>
    <d v="2022-10-02T00:00:00"/>
    <s v="Onions"/>
    <n v="1"/>
    <n v="0.5"/>
    <n v="0.5"/>
    <s v="Card"/>
    <s v="ALDI"/>
    <s v="Vegetable"/>
    <x v="1"/>
    <x v="1"/>
  </r>
  <r>
    <d v="2022-10-02T00:00:00"/>
    <s v="Red Pepper"/>
    <n v="1"/>
    <n v="0.42"/>
    <n v="0.42"/>
    <s v="Card"/>
    <s v="ALDI"/>
    <s v="Vegetable"/>
    <x v="1"/>
    <x v="1"/>
  </r>
  <r>
    <d v="2022-10-02T00:00:00"/>
    <s v="Braising Steak"/>
    <n v="1"/>
    <n v="2.68"/>
    <n v="2.68"/>
    <s v="Card"/>
    <s v="Morrisons"/>
    <s v="Meat"/>
    <x v="1"/>
    <x v="1"/>
  </r>
  <r>
    <d v="2022-10-02T00:00:00"/>
    <s v="Chicken wrap"/>
    <n v="1"/>
    <n v="2"/>
    <n v="2"/>
    <s v="Card"/>
    <s v="McDonalds"/>
    <s v="Fast Food"/>
    <x v="4"/>
    <x v="1"/>
  </r>
  <r>
    <d v="2022-10-04T00:00:00"/>
    <s v="Shower gel"/>
    <n v="2"/>
    <n v="1"/>
    <n v="2"/>
    <s v="Card"/>
    <s v="Morrisons"/>
    <s v="Toiletries"/>
    <x v="3"/>
    <x v="0"/>
  </r>
  <r>
    <d v="2022-10-04T00:00:00"/>
    <s v="Shallot"/>
    <n v="1"/>
    <n v="0.9"/>
    <n v="0.9"/>
    <s v="Card"/>
    <s v="ASDA"/>
    <s v="Vegetable"/>
    <x v="1"/>
    <x v="1"/>
  </r>
  <r>
    <d v="2022-10-04T00:00:00"/>
    <s v="Basil"/>
    <n v="1"/>
    <n v="0.55000000000000004"/>
    <n v="0.55000000000000004"/>
    <s v="Card"/>
    <s v="ASDA"/>
    <s v="Spice"/>
    <x v="1"/>
    <x v="1"/>
  </r>
  <r>
    <d v="2022-10-04T00:00:00"/>
    <s v="Eggs Large 12pk"/>
    <n v="1"/>
    <n v="2.19"/>
    <n v="2.19"/>
    <s v="Card"/>
    <s v="ALDI"/>
    <s v="Dairy"/>
    <x v="1"/>
    <x v="1"/>
  </r>
  <r>
    <d v="2022-10-04T00:00:00"/>
    <s v="Sugar"/>
    <n v="1"/>
    <n v="0.69"/>
    <n v="0.69"/>
    <s v="Card"/>
    <s v="ALDI"/>
    <s v="Dairy"/>
    <x v="1"/>
    <x v="1"/>
  </r>
  <r>
    <d v="2022-10-04T00:00:00"/>
    <s v="Croissants 8pk"/>
    <n v="1"/>
    <n v="1.0900000000000001"/>
    <n v="1.0900000000000001"/>
    <s v="Card"/>
    <s v="ALDI"/>
    <s v="Pastry"/>
    <x v="1"/>
    <x v="1"/>
  </r>
  <r>
    <d v="2022-10-04T00:00:00"/>
    <s v="Milk Whole"/>
    <n v="1"/>
    <n v="1.55"/>
    <n v="1.55"/>
    <s v="Card"/>
    <s v="ALDI"/>
    <s v="Dairy"/>
    <x v="1"/>
    <x v="1"/>
  </r>
  <r>
    <d v="2022-10-04T00:00:00"/>
    <s v="Meadow Flower Butter"/>
    <n v="1"/>
    <n v="1.29"/>
    <n v="1.29"/>
    <s v="Card"/>
    <s v="ALDI"/>
    <s v="Dairy"/>
    <x v="1"/>
    <x v="1"/>
  </r>
  <r>
    <d v="2022-10-04T00:00:00"/>
    <s v="Bin Liners Swing"/>
    <n v="1"/>
    <n v="0.85"/>
    <n v="0.85"/>
    <s v="Card"/>
    <s v="ALDI"/>
    <s v="Cleaning supplies"/>
    <x v="3"/>
    <x v="1"/>
  </r>
  <r>
    <d v="2022-10-04T00:00:00"/>
    <s v="Electric Bill"/>
    <n v="1"/>
    <n v="76.150000000000006"/>
    <n v="76.150000000000006"/>
    <s v="Card"/>
    <s v="Bulb Energy"/>
    <s v="Electric"/>
    <x v="7"/>
    <x v="0"/>
  </r>
  <r>
    <d v="2022-10-06T00:00:00"/>
    <s v="Tube"/>
    <n v="1"/>
    <n v="2.0499999999999998"/>
    <n v="2.0499999999999998"/>
    <s v="Oyster Card"/>
    <s v="Tfl"/>
    <s v="Tube"/>
    <x v="0"/>
    <x v="1"/>
  </r>
  <r>
    <d v="2022-10-06T00:00:00"/>
    <s v="Tube"/>
    <n v="1"/>
    <n v="4.3"/>
    <n v="4.3"/>
    <s v="Oyster Card"/>
    <s v="Tfl"/>
    <s v="Tube"/>
    <x v="0"/>
    <x v="1"/>
  </r>
  <r>
    <d v="2022-10-06T00:00:00"/>
    <s v="Tube"/>
    <n v="1"/>
    <n v="5"/>
    <n v="5"/>
    <s v="Oyster Card"/>
    <s v="Tfl"/>
    <s v="Tube"/>
    <x v="0"/>
    <x v="0"/>
  </r>
  <r>
    <d v="2022-10-06T00:00:00"/>
    <s v="Bus"/>
    <n v="1"/>
    <n v="1.25"/>
    <n v="1.25"/>
    <s v="Oyster Card"/>
    <s v="Tfl"/>
    <s v="Bus"/>
    <x v="0"/>
    <x v="0"/>
  </r>
  <r>
    <d v="2022-10-06T00:00:00"/>
    <s v="Tube"/>
    <n v="1"/>
    <n v="4.3"/>
    <n v="4.3"/>
    <s v="Oyster Card"/>
    <s v="Tfl"/>
    <s v="Tube"/>
    <x v="0"/>
    <x v="0"/>
  </r>
  <r>
    <d v="2022-10-06T00:00:00"/>
    <s v="Lunch"/>
    <n v="1"/>
    <n v="22.35"/>
    <n v="22.35"/>
    <s v="Card"/>
    <s v="Shawa Westfield"/>
    <s v="Kebab"/>
    <x v="4"/>
    <x v="0"/>
  </r>
  <r>
    <d v="2022-10-06T00:00:00"/>
    <s v="Trousers"/>
    <n v="1"/>
    <n v="25"/>
    <n v="25"/>
    <s v="Card"/>
    <s v="M&amp;S"/>
    <s v="Clothes"/>
    <x v="5"/>
    <x v="1"/>
  </r>
  <r>
    <d v="2022-10-06T00:00:00"/>
    <s v="Socks"/>
    <n v="1"/>
    <n v="2"/>
    <n v="2"/>
    <s v="Card"/>
    <s v="Primark"/>
    <s v="Clothes"/>
    <x v="5"/>
    <x v="1"/>
  </r>
  <r>
    <d v="2022-10-08T00:00:00"/>
    <s v="Tube"/>
    <n v="1"/>
    <n v="1.1499999999999999"/>
    <n v="1.1499999999999999"/>
    <s v="Oyster Card"/>
    <s v="Tfl"/>
    <s v="Tube"/>
    <x v="0"/>
    <x v="1"/>
  </r>
  <r>
    <d v="2022-10-08T00:00:00"/>
    <s v="Tube"/>
    <n v="1"/>
    <n v="1.1499999999999999"/>
    <n v="1.1499999999999999"/>
    <s v="Oyster Card"/>
    <s v="Tfl"/>
    <s v="Tube"/>
    <x v="0"/>
    <x v="0"/>
  </r>
  <r>
    <d v="2022-10-08T00:00:00"/>
    <s v="Bus to Luton (2ppl)"/>
    <n v="1"/>
    <n v="21"/>
    <n v="21"/>
    <s v="Card"/>
    <s v="National express"/>
    <m/>
    <x v="12"/>
    <x v="0"/>
  </r>
  <r>
    <d v="2022-10-08T00:00:00"/>
    <s v="Lunch"/>
    <n v="1"/>
    <n v="10.49"/>
    <n v="10.49"/>
    <s v="Card"/>
    <s v="Buger King"/>
    <s v="Fast Food"/>
    <x v="4"/>
    <x v="1"/>
  </r>
  <r>
    <d v="2022-10-08T00:00:00"/>
    <s v="Lunch"/>
    <n v="1"/>
    <n v="7.9"/>
    <n v="7.9"/>
    <s v="Card"/>
    <s v="Pret A Manger"/>
    <s v="Café"/>
    <x v="4"/>
    <x v="0"/>
  </r>
  <r>
    <d v="2022-10-08T00:00:00"/>
    <s v="Ginger Ale (1L)"/>
    <n v="1"/>
    <n v="0.65"/>
    <n v="0.65"/>
    <s v="Card"/>
    <s v="LIDL"/>
    <s v="Beverage"/>
    <x v="1"/>
    <x v="1"/>
  </r>
  <r>
    <d v="2022-10-08T00:00:00"/>
    <s v="Tortilla Chips"/>
    <n v="1"/>
    <n v="0.75"/>
    <n v="0.75"/>
    <s v="Card"/>
    <s v="LIDL"/>
    <s v="Snack"/>
    <x v="1"/>
    <x v="1"/>
  </r>
  <r>
    <d v="2022-10-08T00:00:00"/>
    <s v="Bellona Wafe Hazelnu"/>
    <n v="1"/>
    <n v="1.39"/>
    <n v="1.39"/>
    <s v="Card"/>
    <s v="LIDL"/>
    <s v="Snack"/>
    <x v="1"/>
    <x v="1"/>
  </r>
  <r>
    <d v="2022-10-08T00:00:00"/>
    <s v="Tomato &amp; Basil Soup"/>
    <n v="1"/>
    <n v="1.0900000000000001"/>
    <n v="1.0900000000000001"/>
    <s v="Card"/>
    <s v="LIDL"/>
    <s v="Instant Food"/>
    <x v="1"/>
    <x v="1"/>
  </r>
  <r>
    <d v="2022-10-08T00:00:00"/>
    <s v="Farmer Cookies"/>
    <n v="1"/>
    <n v="0.95"/>
    <n v="0.95"/>
    <s v="Card"/>
    <s v="LIDL"/>
    <s v="Snack"/>
    <x v="1"/>
    <x v="1"/>
  </r>
  <r>
    <d v="2022-10-08T00:00:00"/>
    <s v="Dinner"/>
    <n v="1"/>
    <n v="14.85"/>
    <n v="14.85"/>
    <s v="Card"/>
    <s v="Pizza Guy"/>
    <s v="Fast Food"/>
    <x v="4"/>
    <x v="1"/>
  </r>
  <r>
    <d v="2022-10-09T00:00:00"/>
    <s v="Bus"/>
    <n v="2"/>
    <n v="4.2"/>
    <n v="8.4"/>
    <s v="Card"/>
    <s v="Translink"/>
    <s v="Travel Transport"/>
    <x v="11"/>
    <x v="1"/>
  </r>
  <r>
    <d v="2022-10-09T00:00:00"/>
    <s v="Breakfast"/>
    <n v="1"/>
    <n v="23.6"/>
    <n v="23.6"/>
    <s v="Card"/>
    <s v="Established Coffee"/>
    <s v="Café"/>
    <x v="4"/>
    <x v="1"/>
  </r>
  <r>
    <d v="2022-10-09T00:00:00"/>
    <s v="Pealla"/>
    <n v="1"/>
    <n v="3.5"/>
    <n v="3.5"/>
    <s v="Cash"/>
    <s v="Market"/>
    <s v="Street Food"/>
    <x v="4"/>
    <x v="0"/>
  </r>
  <r>
    <d v="2022-10-09T00:00:00"/>
    <s v="Hot Chocolate"/>
    <n v="1"/>
    <n v="2.4"/>
    <n v="2.4"/>
    <s v="Card"/>
    <s v="Cinema Bar"/>
    <s v="Café"/>
    <x v="4"/>
    <x v="0"/>
  </r>
  <r>
    <d v="2022-10-09T00:00:00"/>
    <s v="Donuts"/>
    <n v="1"/>
    <n v="5.38"/>
    <n v="5.38"/>
    <s v="Card"/>
    <s v="Tim Hoitons"/>
    <s v="Sweets"/>
    <x v="4"/>
    <x v="0"/>
  </r>
  <r>
    <d v="2022-10-09T00:00:00"/>
    <s v="Dinner"/>
    <n v="1"/>
    <n v="47.3"/>
    <n v="47.3"/>
    <s v="Card"/>
    <s v="Zen"/>
    <s v="Japanese cuisine"/>
    <x v="4"/>
    <x v="1"/>
  </r>
  <r>
    <d v="2022-10-10T00:00:00"/>
    <s v="Ginger Ale"/>
    <n v="1"/>
    <n v="3.2"/>
    <n v="3.2"/>
    <s v="Card"/>
    <s v="Galgorm Spa and Golf"/>
    <s v="Western cuisine"/>
    <x v="4"/>
    <x v="1"/>
  </r>
  <r>
    <d v="2022-10-11T00:00:00"/>
    <s v="Parking"/>
    <n v="1"/>
    <n v="1.2"/>
    <n v="1.2"/>
    <s v="Cash"/>
    <s v="N/A"/>
    <s v="Travel Transport"/>
    <x v="11"/>
    <x v="1"/>
  </r>
  <r>
    <d v="2022-10-11T00:00:00"/>
    <s v="Lunch"/>
    <n v="1"/>
    <n v="28.05"/>
    <n v="28.05"/>
    <s v="Card"/>
    <s v="Bo Tree"/>
    <s v="Thai cuisine"/>
    <x v="4"/>
    <x v="1"/>
  </r>
  <r>
    <d v="2022-10-11T00:00:00"/>
    <s v="Petrol"/>
    <n v="1"/>
    <n v="10"/>
    <n v="10"/>
    <s v="Card"/>
    <s v="Gas Station"/>
    <s v="Travel Transport"/>
    <x v="11"/>
    <x v="0"/>
  </r>
  <r>
    <d v="2022-10-11T00:00:00"/>
    <s v="Drinks"/>
    <n v="1"/>
    <n v="0.55000000000000004"/>
    <n v="0.55000000000000004"/>
    <s v="Card"/>
    <s v="WH Smith"/>
    <s v="Beverage"/>
    <x v="1"/>
    <x v="0"/>
  </r>
  <r>
    <d v="2022-10-11T00:00:00"/>
    <s v="Teeling Small Batch Whiskey"/>
    <n v="1"/>
    <n v="3.33"/>
    <n v="3.33"/>
    <s v="Card"/>
    <s v="Aelia Dutyfree"/>
    <s v="Souvenir"/>
    <x v="11"/>
    <x v="1"/>
  </r>
  <r>
    <d v="2022-10-11T00:00:00"/>
    <s v="Coole Swan"/>
    <n v="1"/>
    <n v="3.33"/>
    <n v="3.33"/>
    <s v="Card"/>
    <s v="Aelia Dutyfree"/>
    <s v="Souvenir"/>
    <x v="11"/>
    <x v="1"/>
  </r>
  <r>
    <d v="2022-10-11T00:00:00"/>
    <s v="Shortcross Gin"/>
    <n v="1"/>
    <n v="3.33"/>
    <n v="3.33"/>
    <s v="Card"/>
    <s v="Aelia Dutyfree"/>
    <s v="Souvenir"/>
    <x v="11"/>
    <x v="1"/>
  </r>
  <r>
    <d v="2022-10-11T00:00:00"/>
    <s v="Butlers gunpower gin bar"/>
    <n v="1"/>
    <n v="2.75"/>
    <n v="2.75"/>
    <s v="Card"/>
    <s v="Aelia Dutyfree"/>
    <s v="Souvenir"/>
    <x v="11"/>
    <x v="1"/>
  </r>
  <r>
    <d v="2022-10-11T00:00:00"/>
    <s v="Train ticket (Gatwick to London Bridge)"/>
    <n v="1"/>
    <n v="17.39"/>
    <n v="17.39"/>
    <s v="Card"/>
    <s v="Trainline"/>
    <s v="Travel Transport"/>
    <x v="11"/>
    <x v="0"/>
  </r>
  <r>
    <d v="2022-10-11T00:00:00"/>
    <s v="Tube"/>
    <n v="1"/>
    <n v="2.0499999999999998"/>
    <n v="2.0499999999999998"/>
    <s v="Oyster Card"/>
    <s v="Tfl"/>
    <s v="Tube"/>
    <x v="0"/>
    <x v="1"/>
  </r>
  <r>
    <d v="2022-10-11T00:00:00"/>
    <s v="Tube"/>
    <n v="1"/>
    <n v="2.0499999999999998"/>
    <n v="2.0499999999999998"/>
    <s v="Oyster Card"/>
    <s v="Tfl"/>
    <s v="Tube"/>
    <x v="0"/>
    <x v="0"/>
  </r>
  <r>
    <d v="2022-10-11T00:00:00"/>
    <s v="Dinner"/>
    <n v="1"/>
    <n v="9.98"/>
    <n v="9.98"/>
    <s v="Card"/>
    <s v="Taco Bell"/>
    <s v="Fast Food"/>
    <x v="4"/>
    <x v="1"/>
  </r>
  <r>
    <d v="2022-10-12T00:00:00"/>
    <s v="Tube"/>
    <n v="2"/>
    <n v="2.0499999999999998"/>
    <n v="4.0999999999999996"/>
    <s v="Oyster Card"/>
    <s v="Tfl"/>
    <s v="Tube"/>
    <x v="0"/>
    <x v="1"/>
  </r>
  <r>
    <d v="2022-10-12T00:00:00"/>
    <s v="Tube"/>
    <n v="2"/>
    <n v="2.0499999999999998"/>
    <n v="4.0999999999999996"/>
    <s v="Oyster Card"/>
    <s v="Tfl"/>
    <s v="Tube"/>
    <x v="0"/>
    <x v="0"/>
  </r>
  <r>
    <d v="2022-10-12T00:00:00"/>
    <s v="Bubble Tea"/>
    <n v="1"/>
    <n v="3.26"/>
    <n v="3.26"/>
    <s v="Card"/>
    <s v="MilkSha"/>
    <s v="Sweets"/>
    <x v="4"/>
    <x v="0"/>
  </r>
  <r>
    <d v="2022-10-12T00:00:00"/>
    <s v="Dinner"/>
    <n v="1"/>
    <n v="25.98"/>
    <n v="25.98"/>
    <s v="Card"/>
    <s v="Flat Iron"/>
    <s v="Western cuisine"/>
    <x v="4"/>
    <x v="1"/>
  </r>
  <r>
    <d v="2022-10-12T00:00:00"/>
    <s v="Dinner"/>
    <n v="1"/>
    <n v="25.98"/>
    <n v="25.98"/>
    <s v="Card"/>
    <s v="Flat Iron"/>
    <s v="Western cuisine"/>
    <x v="4"/>
    <x v="0"/>
  </r>
  <r>
    <d v="2022-10-12T00:00:00"/>
    <s v="Bubble"/>
    <n v="1"/>
    <n v="2.29"/>
    <n v="2.29"/>
    <s v="Card"/>
    <s v="Oseyo"/>
    <s v="Sweets"/>
    <x v="4"/>
    <x v="0"/>
  </r>
  <r>
    <d v="2022-10-12T00:00:00"/>
    <s v="Shin Ramyun"/>
    <n v="1"/>
    <n v="4.0999999999999996"/>
    <n v="4.0999999999999996"/>
    <s v="Card"/>
    <s v="Sainsbury's"/>
    <s v="Instant Food"/>
    <x v="1"/>
    <x v="1"/>
  </r>
  <r>
    <d v="2022-10-12T00:00:00"/>
    <s v="Online Course"/>
    <n v="1"/>
    <n v="33"/>
    <n v="33"/>
    <s v="Card"/>
    <s v="Coursera"/>
    <s v="Educate"/>
    <x v="6"/>
    <x v="1"/>
  </r>
  <r>
    <d v="2022-10-13T00:00:00"/>
    <s v="Steak Beef"/>
    <n v="1"/>
    <n v="2.4900000000000002"/>
    <n v="2.4900000000000002"/>
    <s v="Card"/>
    <s v="ALDI"/>
    <s v="Meat"/>
    <x v="1"/>
    <x v="0"/>
  </r>
  <r>
    <d v="2022-10-13T00:00:00"/>
    <s v="Croissants Luxury"/>
    <n v="1"/>
    <n v="1.69"/>
    <n v="1.69"/>
    <s v="Card"/>
    <s v="ALDI"/>
    <s v="Pastry"/>
    <x v="1"/>
    <x v="0"/>
  </r>
  <r>
    <d v="2022-10-13T00:00:00"/>
    <s v="Green Beans"/>
    <n v="1"/>
    <n v="0.82"/>
    <n v="0.82"/>
    <s v="Card"/>
    <s v="ALDI"/>
    <s v="Vegetable"/>
    <x v="1"/>
    <x v="0"/>
  </r>
  <r>
    <d v="2022-10-13T00:00:00"/>
    <s v="Brussel Sprouts"/>
    <n v="1"/>
    <n v="0.95"/>
    <n v="0.95"/>
    <s v="Card"/>
    <s v="ALDI"/>
    <s v="Vegetable"/>
    <x v="1"/>
    <x v="0"/>
  </r>
  <r>
    <d v="2022-10-13T00:00:00"/>
    <s v="Chicken Fillets"/>
    <n v="1"/>
    <n v="2.15"/>
    <n v="2.15"/>
    <s v="Card"/>
    <s v="ALDI"/>
    <s v="Meat"/>
    <x v="1"/>
    <x v="0"/>
  </r>
  <r>
    <d v="2022-10-13T00:00:00"/>
    <s v="Lemons Unwaxed"/>
    <n v="1"/>
    <n v="0.75"/>
    <n v="0.75"/>
    <s v="Card"/>
    <s v="ALDI"/>
    <s v="Fruit"/>
    <x v="1"/>
    <x v="0"/>
  </r>
  <r>
    <d v="2022-10-13T00:00:00"/>
    <s v="Lemons"/>
    <n v="1"/>
    <n v="0.5"/>
    <n v="0.5"/>
    <s v="Card"/>
    <s v="ALDI"/>
    <s v="Fruit"/>
    <x v="1"/>
    <x v="0"/>
  </r>
  <r>
    <d v="2022-10-13T00:00:00"/>
    <s v="Stock cubes"/>
    <n v="1"/>
    <n v="0.52"/>
    <n v="0.52"/>
    <s v="Card"/>
    <s v="ALDI"/>
    <s v="Spice"/>
    <x v="1"/>
    <x v="0"/>
  </r>
  <r>
    <d v="2022-10-13T00:00:00"/>
    <s v="Cola 6x330ml"/>
    <n v="1"/>
    <n v="1.39"/>
    <n v="1.39"/>
    <s v="Card"/>
    <s v="ALDI"/>
    <s v="Beverage"/>
    <x v="1"/>
    <x v="0"/>
  </r>
  <r>
    <d v="2022-10-13T00:00:00"/>
    <s v="Yogurt"/>
    <n v="1"/>
    <n v="1"/>
    <n v="1"/>
    <s v="Card"/>
    <s v="ASDA"/>
    <s v="Dairy"/>
    <x v="1"/>
    <x v="0"/>
  </r>
  <r>
    <d v="2022-10-13T00:00:00"/>
    <s v="Rice"/>
    <n v="1"/>
    <n v="6.5"/>
    <n v="6.5"/>
    <s v="Card"/>
    <s v="ASDA"/>
    <s v="Staple"/>
    <x v="1"/>
    <x v="0"/>
  </r>
  <r>
    <d v="2022-10-13T00:00:00"/>
    <s v="Curry powder"/>
    <n v="1"/>
    <n v="0.8"/>
    <n v="0.8"/>
    <s v="Card"/>
    <s v="ASDA"/>
    <s v="Spice"/>
    <x v="1"/>
    <x v="0"/>
  </r>
  <r>
    <d v="2022-10-13T00:00:00"/>
    <s v="Tomato Puree"/>
    <n v="1"/>
    <n v="1.2"/>
    <n v="1.2"/>
    <s v="Card"/>
    <s v="ASDA"/>
    <s v="Sauce"/>
    <x v="1"/>
    <x v="0"/>
  </r>
  <r>
    <d v="2022-10-13T00:00:00"/>
    <s v="Whiskey"/>
    <n v="1"/>
    <n v="17"/>
    <n v="17"/>
    <s v="Card"/>
    <s v="ASDA"/>
    <s v="Beverage"/>
    <x v="1"/>
    <x v="0"/>
  </r>
  <r>
    <d v="2022-10-14T00:00:00"/>
    <s v="Lunch"/>
    <n v="1"/>
    <n v="5.99"/>
    <n v="5.99"/>
    <s v="Card"/>
    <s v="Taco Bell"/>
    <s v="Fast Food"/>
    <x v="4"/>
    <x v="0"/>
  </r>
  <r>
    <d v="2022-10-14T00:00:00"/>
    <s v="Tube"/>
    <n v="2"/>
    <n v="2.0499999999999998"/>
    <n v="4.0999999999999996"/>
    <s v="Oyster Card"/>
    <s v="Tfl"/>
    <s v="Tube"/>
    <x v="0"/>
    <x v="1"/>
  </r>
  <r>
    <d v="2022-10-14T00:00:00"/>
    <s v="Tube"/>
    <n v="1"/>
    <n v="2.0499999999999998"/>
    <n v="2.0499999999999998"/>
    <s v="Oyster Card"/>
    <s v="Tfl"/>
    <s v="Bus"/>
    <x v="0"/>
    <x v="0"/>
  </r>
  <r>
    <d v="2022-10-14T00:00:00"/>
    <s v="Bus"/>
    <n v="2"/>
    <n v="1.65"/>
    <n v="3.3"/>
    <s v="Oyster Card"/>
    <s v="Tfl"/>
    <s v="Tube"/>
    <x v="0"/>
    <x v="0"/>
  </r>
  <r>
    <d v="2022-10-14T00:00:00"/>
    <s v="Tube"/>
    <n v="1"/>
    <n v="1.9"/>
    <n v="1.9"/>
    <s v="Oyster Card"/>
    <s v="Tfl"/>
    <s v="Tube"/>
    <x v="0"/>
    <x v="0"/>
  </r>
  <r>
    <d v="2022-10-14T00:00:00"/>
    <s v="Dinner"/>
    <n v="1"/>
    <n v="66.75"/>
    <n v="66.75"/>
    <s v="Card"/>
    <s v="Bermondsey Bierkeller"/>
    <s v="Western cuisine"/>
    <x v="4"/>
    <x v="0"/>
  </r>
  <r>
    <d v="2022-10-16T00:00:00"/>
    <s v="Cream of Tom SP"/>
    <n v="1"/>
    <n v="0.55000000000000004"/>
    <n v="0.55000000000000004"/>
    <s v="Card"/>
    <s v="M&amp;S"/>
    <s v="Canned"/>
    <x v="1"/>
    <x v="0"/>
  </r>
  <r>
    <d v="2022-10-16T00:00:00"/>
    <s v="Mushrooms"/>
    <n v="1"/>
    <n v="0.79"/>
    <n v="0.79"/>
    <s v="Card"/>
    <s v="ASDA"/>
    <s v="Vegetable"/>
    <x v="1"/>
    <x v="0"/>
  </r>
  <r>
    <d v="2022-10-16T00:00:00"/>
    <s v="Sparking Water"/>
    <n v="1"/>
    <n v="0.99"/>
    <n v="0.99"/>
    <s v="Card"/>
    <s v="ALDI"/>
    <s v="Beverage"/>
    <x v="1"/>
    <x v="1"/>
  </r>
  <r>
    <d v="2022-10-16T00:00:00"/>
    <s v="Deep pan Pizza"/>
    <n v="1"/>
    <n v="0.89"/>
    <n v="0.89"/>
    <s v="Card"/>
    <s v="ALDI"/>
    <s v="Frozen Food"/>
    <x v="1"/>
    <x v="1"/>
  </r>
  <r>
    <d v="2022-10-16T00:00:00"/>
    <s v="Chicken meat ball"/>
    <n v="1"/>
    <n v="0.62"/>
    <n v="0.62"/>
    <s v="Card"/>
    <s v="ALDI"/>
    <s v="Meat"/>
    <x v="1"/>
    <x v="1"/>
  </r>
  <r>
    <d v="2022-10-16T00:00:00"/>
    <s v="Pork Lion Steak"/>
    <n v="1"/>
    <n v="2.69"/>
    <n v="2.69"/>
    <s v="Card"/>
    <s v="ALDI"/>
    <s v="Meat"/>
    <x v="1"/>
    <x v="1"/>
  </r>
  <r>
    <d v="2022-10-16T00:00:00"/>
    <s v="Broccoli"/>
    <n v="1"/>
    <n v="0.69"/>
    <n v="0.69"/>
    <s v="Card"/>
    <s v="ALDI"/>
    <s v="Vegetable"/>
    <x v="1"/>
    <x v="1"/>
  </r>
  <r>
    <d v="2022-10-16T00:00:00"/>
    <s v="White Cabbage"/>
    <n v="1"/>
    <n v="0.61"/>
    <n v="0.61"/>
    <s v="Card"/>
    <s v="ALDI"/>
    <s v="Vegetable"/>
    <x v="1"/>
    <x v="1"/>
  </r>
  <r>
    <d v="2022-10-16T00:00:00"/>
    <s v="Chilli powder 40g"/>
    <n v="1"/>
    <n v="0.59"/>
    <n v="0.59"/>
    <s v="Card"/>
    <s v="ALDI"/>
    <s v="Spice"/>
    <x v="1"/>
    <x v="1"/>
  </r>
  <r>
    <d v="2022-10-16T00:00:00"/>
    <s v="Curly Fries"/>
    <n v="1"/>
    <n v="1.35"/>
    <n v="1.35"/>
    <s v="Card"/>
    <s v="ALDI"/>
    <s v="Frozen Food"/>
    <x v="1"/>
    <x v="1"/>
  </r>
  <r>
    <d v="2022-10-16T00:00:00"/>
    <s v="Gousto"/>
    <n v="1"/>
    <n v="2.48"/>
    <n v="2.48"/>
    <s v="Card"/>
    <s v="Gousto"/>
    <s v="Meal kit"/>
    <x v="1"/>
    <x v="0"/>
  </r>
  <r>
    <d v="2022-10-17T00:00:00"/>
    <s v="Breakfast"/>
    <n v="1"/>
    <n v="2.68"/>
    <n v="2.68"/>
    <s v="Card"/>
    <s v="McDonalds"/>
    <s v="Fast Food"/>
    <x v="4"/>
    <x v="0"/>
  </r>
  <r>
    <d v="2022-10-17T00:00:00"/>
    <s v="Internet"/>
    <n v="1"/>
    <n v="35"/>
    <n v="35"/>
    <s v="Card"/>
    <s v="Hyperotic"/>
    <s v="Internet"/>
    <x v="7"/>
    <x v="0"/>
  </r>
  <r>
    <d v="2022-10-19T00:00:00"/>
    <s v="Wooden Floor Lamp"/>
    <n v="1"/>
    <n v="33.94"/>
    <n v="33.94"/>
    <s v="Card"/>
    <s v="ALDI"/>
    <s v="Furniture"/>
    <x v="3"/>
    <x v="0"/>
  </r>
  <r>
    <d v="2022-10-21T00:00:00"/>
    <s v="Bus"/>
    <n v="2"/>
    <n v="1.65"/>
    <n v="3.3"/>
    <s v="Card"/>
    <s v="Tfl"/>
    <s v="Bus"/>
    <x v="0"/>
    <x v="1"/>
  </r>
  <r>
    <d v="2022-10-21T00:00:00"/>
    <s v="Bus"/>
    <n v="2"/>
    <n v="1.65"/>
    <n v="3.3"/>
    <s v="Card"/>
    <s v="Tfl"/>
    <s v="Bus"/>
    <x v="0"/>
    <x v="0"/>
  </r>
  <r>
    <d v="2022-10-21T00:00:00"/>
    <s v="Lunch"/>
    <n v="1"/>
    <n v="21"/>
    <n v="21"/>
    <s v="Card"/>
    <s v="Reindeer Café"/>
    <s v="Chinese cuisine"/>
    <x v="4"/>
    <x v="1"/>
  </r>
  <r>
    <d v="2022-10-21T00:00:00"/>
    <s v="SiChuan Peppercpr"/>
    <n v="1"/>
    <n v="2.8"/>
    <n v="2.8"/>
    <s v="Card"/>
    <s v="Wing Yip"/>
    <s v="Sauce"/>
    <x v="1"/>
    <x v="0"/>
  </r>
  <r>
    <d v="2022-10-21T00:00:00"/>
    <s v="Kikko Soy sauce"/>
    <n v="1"/>
    <n v="5.95"/>
    <n v="5.95"/>
    <s v="Card"/>
    <s v="Wing Yip"/>
    <s v="Sauce"/>
    <x v="1"/>
    <x v="0"/>
  </r>
  <r>
    <d v="2022-10-21T00:00:00"/>
    <s v="Gold Label Light Soy Sauce"/>
    <n v="1"/>
    <n v="2.25"/>
    <n v="2.25"/>
    <s v="Card"/>
    <s v="Wing Yip"/>
    <s v="Sauce"/>
    <x v="1"/>
    <x v="0"/>
  </r>
  <r>
    <d v="2022-10-21T00:00:00"/>
    <s v="WJS Bonito soy sauce"/>
    <n v="1"/>
    <n v="4.6500000000000004"/>
    <n v="4.6500000000000004"/>
    <s v="Card"/>
    <s v="Wing Yip"/>
    <s v="Sauce"/>
    <x v="1"/>
    <x v="0"/>
  </r>
  <r>
    <d v="2022-10-21T00:00:00"/>
    <s v="Fresh Green Pak Choi"/>
    <n v="1"/>
    <n v="1.66"/>
    <n v="1.66"/>
    <s v="Card"/>
    <s v="Wing Yip"/>
    <s v="Vegetable"/>
    <x v="1"/>
    <x v="0"/>
  </r>
  <r>
    <d v="2022-10-21T00:00:00"/>
    <s v="Wing On Fried Tofu"/>
    <n v="1"/>
    <n v="1.8"/>
    <n v="1.8"/>
    <s v="Card"/>
    <s v="Wing Yip"/>
    <s v="Frozen Food"/>
    <x v="1"/>
    <x v="0"/>
  </r>
  <r>
    <d v="2022-10-21T00:00:00"/>
    <s v="Steamer Rack"/>
    <n v="1"/>
    <n v="1.2"/>
    <n v="1.2"/>
    <s v="Card"/>
    <s v="Wing Yip"/>
    <s v="Kitchen ware"/>
    <x v="3"/>
    <x v="0"/>
  </r>
  <r>
    <d v="2022-10-21T00:00:00"/>
    <s v="Anny Custard Bun"/>
    <n v="1"/>
    <n v="2.95"/>
    <n v="2.95"/>
    <s v="Card"/>
    <s v="Wing Yip"/>
    <s v="Frozen Food"/>
    <x v="1"/>
    <x v="0"/>
  </r>
  <r>
    <d v="2022-10-21T00:00:00"/>
    <s v="Anny Cha Sieuw Pau"/>
    <n v="1"/>
    <n v="2.95"/>
    <n v="2.95"/>
    <s v="Card"/>
    <s v="Wing Yip"/>
    <s v="Frozen Food"/>
    <x v="1"/>
    <x v="0"/>
  </r>
  <r>
    <d v="2022-10-21T00:00:00"/>
    <s v="Pork balls"/>
    <n v="1"/>
    <n v="4.45"/>
    <n v="4.45"/>
    <s v="Card"/>
    <s v="Wing Yip"/>
    <s v="Frozen Food"/>
    <x v="1"/>
    <x v="0"/>
  </r>
  <r>
    <d v="2022-10-21T00:00:00"/>
    <s v="Black Tapioca"/>
    <n v="1"/>
    <n v="1.98"/>
    <n v="1.98"/>
    <s v="Card"/>
    <s v="Wing Yip"/>
    <s v="Sweets"/>
    <x v="4"/>
    <x v="0"/>
  </r>
  <r>
    <d v="2022-10-21T00:00:00"/>
    <s v="SiChuan Pork Dumplings"/>
    <n v="1"/>
    <n v="3.95"/>
    <n v="3.95"/>
    <s v="Card"/>
    <s v="Wing Yip"/>
    <s v="Frozen Food"/>
    <x v="1"/>
    <x v="0"/>
  </r>
  <r>
    <d v="2022-10-21T00:00:00"/>
    <s v="JiangXi vermicelli"/>
    <n v="2"/>
    <n v="1.4"/>
    <n v="2.8"/>
    <s v="Card"/>
    <s v="Wing Yip"/>
    <s v="Staple"/>
    <x v="1"/>
    <x v="0"/>
  </r>
  <r>
    <d v="2022-10-21T00:00:00"/>
    <s v="Figo Cheese Seafood Tofu"/>
    <n v="1"/>
    <n v="5.5"/>
    <n v="5.5"/>
    <s v="Card"/>
    <s v="Wing Yip"/>
    <s v="Frozen Food"/>
    <x v="1"/>
    <x v="0"/>
  </r>
  <r>
    <d v="2022-10-21T00:00:00"/>
    <s v="Choice Lobster Ball"/>
    <n v="1"/>
    <n v="2.5"/>
    <n v="2.5"/>
    <s v="Card"/>
    <s v="Wing Yip"/>
    <s v="Frozen Food"/>
    <x v="1"/>
    <x v="0"/>
  </r>
  <r>
    <d v="2022-10-21T00:00:00"/>
    <s v="Fish Siu Mai"/>
    <n v="1"/>
    <n v="4.25"/>
    <n v="4.25"/>
    <s v="Card"/>
    <s v="Wing Yip"/>
    <s v="Frozen Food"/>
    <x v="1"/>
    <x v="0"/>
  </r>
  <r>
    <d v="2022-10-21T00:00:00"/>
    <s v="Fold Down Laundry Bag Grey"/>
    <n v="1"/>
    <n v="8"/>
    <n v="8"/>
    <s v="Card"/>
    <s v="B&amp;M"/>
    <s v="Homeware"/>
    <x v="3"/>
    <x v="0"/>
  </r>
  <r>
    <d v="2022-10-21T00:00:00"/>
    <s v="Three Mills Tropical White Wine"/>
    <n v="1"/>
    <n v="2.99"/>
    <n v="2.99"/>
    <s v="Card"/>
    <s v="B&amp;M"/>
    <s v="Beverage"/>
    <x v="1"/>
    <x v="0"/>
  </r>
  <r>
    <d v="2022-10-21T00:00:00"/>
    <s v="Oust Descaler"/>
    <n v="1"/>
    <n v="1"/>
    <n v="1"/>
    <s v="Card"/>
    <s v="B&amp;M"/>
    <s v="Cleaning supplies"/>
    <x v="3"/>
    <x v="0"/>
  </r>
  <r>
    <d v="2022-10-21T00:00:00"/>
    <s v="Vase Lotion"/>
    <n v="1"/>
    <n v="2.89"/>
    <n v="2.89"/>
    <s v="Card"/>
    <s v="B&amp;M"/>
    <s v="Toiletries"/>
    <x v="3"/>
    <x v="0"/>
  </r>
  <r>
    <d v="2022-10-21T00:00:00"/>
    <s v="Dove Conditionar"/>
    <n v="1"/>
    <n v="1.99"/>
    <n v="1.99"/>
    <s v="Card"/>
    <s v="B&amp;M"/>
    <s v="Toiletries"/>
    <x v="3"/>
    <x v="0"/>
  </r>
  <r>
    <d v="2022-10-21T00:00:00"/>
    <s v="Tetley No.4 10x440ml"/>
    <n v="1"/>
    <n v="5.99"/>
    <n v="5.99"/>
    <s v="Card"/>
    <s v="B&amp;M"/>
    <s v="Beverage"/>
    <x v="1"/>
    <x v="0"/>
  </r>
  <r>
    <d v="2022-10-22T00:00:00"/>
    <s v="Online Course"/>
    <n v="4"/>
    <n v="7.5"/>
    <n v="30"/>
    <s v="Card"/>
    <s v="Udemy"/>
    <s v="Educate"/>
    <x v="6"/>
    <x v="1"/>
  </r>
  <r>
    <d v="2022-10-22T00:00:00"/>
    <s v="Rolls 6 pk"/>
    <n v="1"/>
    <n v="0.49"/>
    <n v="0.49"/>
    <s v="Card"/>
    <s v="ALDI"/>
    <s v="Dairy"/>
    <x v="1"/>
    <x v="1"/>
  </r>
  <r>
    <d v="2022-10-22T00:00:00"/>
    <s v="Pasta Spaghetti"/>
    <n v="1"/>
    <n v="0.23"/>
    <n v="0.23"/>
    <s v="Card"/>
    <s v="ALDI"/>
    <s v="Staple"/>
    <x v="1"/>
    <x v="1"/>
  </r>
  <r>
    <d v="2022-10-22T00:00:00"/>
    <s v="Lemons"/>
    <n v="2"/>
    <n v="0.5"/>
    <n v="1"/>
    <s v="Card"/>
    <s v="ALDI"/>
    <s v="Fruit"/>
    <x v="1"/>
    <x v="1"/>
  </r>
  <r>
    <d v="2022-10-22T00:00:00"/>
    <s v="Pork Mince 5% Fat"/>
    <n v="1"/>
    <n v="2.25"/>
    <n v="2.25"/>
    <s v="Card"/>
    <s v="ALDI"/>
    <s v="Meat"/>
    <x v="1"/>
    <x v="1"/>
  </r>
  <r>
    <d v="2022-10-22T00:00:00"/>
    <s v="Stock cubes"/>
    <n v="1"/>
    <n v="1.65"/>
    <n v="1.65"/>
    <s v="Card"/>
    <s v="ASDA"/>
    <s v="Sauce"/>
    <x v="1"/>
    <x v="1"/>
  </r>
  <r>
    <d v="2022-10-22T00:00:00"/>
    <s v="Honey"/>
    <n v="1"/>
    <n v="1.5"/>
    <n v="1.5"/>
    <s v="Card"/>
    <s v="ASDA"/>
    <s v="Sauce"/>
    <x v="1"/>
    <x v="1"/>
  </r>
  <r>
    <d v="2022-10-22T00:00:00"/>
    <s v="Biscuits"/>
    <n v="1"/>
    <n v="0.85"/>
    <n v="0.85"/>
    <s v="Card"/>
    <s v="ASDA"/>
    <s v="Snack"/>
    <x v="1"/>
    <x v="1"/>
  </r>
  <r>
    <d v="2022-10-22T00:00:00"/>
    <s v="Double Cream"/>
    <n v="1"/>
    <n v="1.35"/>
    <n v="1.35"/>
    <s v="Card"/>
    <s v="ASDA"/>
    <s v="Baking"/>
    <x v="1"/>
    <x v="1"/>
  </r>
  <r>
    <d v="2022-10-22T00:00:00"/>
    <s v="Oreo"/>
    <n v="1"/>
    <n v="0.75"/>
    <n v="0.75"/>
    <s v="Card"/>
    <s v="ASDA"/>
    <s v="Snack"/>
    <x v="1"/>
    <x v="1"/>
  </r>
  <r>
    <d v="2022-10-22T00:00:00"/>
    <s v="Cream cheese"/>
    <n v="2"/>
    <n v="1.25"/>
    <n v="2.5"/>
    <s v="Card"/>
    <s v="ASDA"/>
    <s v="Baking"/>
    <x v="1"/>
    <x v="1"/>
  </r>
  <r>
    <d v="2022-10-22T00:00:00"/>
    <s v="Cereal"/>
    <n v="1"/>
    <n v="0.6"/>
    <n v="0.6"/>
    <s v="Card"/>
    <s v="ASDA"/>
    <s v="Dairy"/>
    <x v="1"/>
    <x v="1"/>
  </r>
  <r>
    <d v="2022-10-23T00:00:00"/>
    <s v="Shirt"/>
    <n v="1"/>
    <n v="15.63"/>
    <n v="15.63"/>
    <s v="Card"/>
    <s v="Hollister"/>
    <s v="Clothes"/>
    <x v="5"/>
    <x v="0"/>
  </r>
  <r>
    <d v="2022-10-23T00:00:00"/>
    <s v="Top"/>
    <n v="1"/>
    <n v="17.87"/>
    <n v="17.87"/>
    <s v="Card"/>
    <s v="Hollister"/>
    <s v="Clothes"/>
    <x v="5"/>
    <x v="0"/>
  </r>
  <r>
    <d v="2022-10-23T00:00:00"/>
    <s v="Lemongrass"/>
    <n v="1"/>
    <n v="0.75"/>
    <n v="0.75"/>
    <s v="Card"/>
    <s v="Morrisons"/>
    <s v="Spice"/>
    <x v="1"/>
    <x v="1"/>
  </r>
  <r>
    <d v="2022-10-23T00:00:00"/>
    <s v="Fine beans"/>
    <n v="1"/>
    <n v="1"/>
    <n v="1"/>
    <s v="Card"/>
    <s v="ASDA"/>
    <s v="Vegetable"/>
    <x v="1"/>
    <x v="1"/>
  </r>
  <r>
    <d v="2022-10-23T00:00:00"/>
    <s v="Chillies"/>
    <n v="1"/>
    <n v="0.5"/>
    <n v="0.5"/>
    <s v="Card"/>
    <s v="ASDA"/>
    <s v="Spice"/>
    <x v="1"/>
    <x v="1"/>
  </r>
  <r>
    <d v="2022-10-23T00:00:00"/>
    <s v="Basil"/>
    <n v="1"/>
    <n v="0.55000000000000004"/>
    <n v="0.55000000000000004"/>
    <s v="Card"/>
    <s v="ASDA"/>
    <s v="Spice"/>
    <x v="1"/>
    <x v="1"/>
  </r>
  <r>
    <d v="2022-10-24T00:00:00"/>
    <s v="Simply Cook"/>
    <n v="1"/>
    <n v="6"/>
    <n v="6"/>
    <s v="Card"/>
    <s v="Simply Cook"/>
    <s v="Meal kit"/>
    <x v="1"/>
    <x v="0"/>
  </r>
  <r>
    <d v="2022-10-24T00:00:00"/>
    <s v="Sim card"/>
    <n v="1"/>
    <n v="10"/>
    <n v="10"/>
    <s v="Card"/>
    <s v="Voxi"/>
    <s v="Telecom"/>
    <x v="7"/>
    <x v="1"/>
  </r>
  <r>
    <d v="2022-10-24T00:00:00"/>
    <s v="Sim card"/>
    <n v="1"/>
    <n v="10"/>
    <n v="10"/>
    <s v="Card"/>
    <s v="Voxi"/>
    <s v="Telecom"/>
    <x v="7"/>
    <x v="0"/>
  </r>
  <r>
    <d v="2022-10-25T00:00:00"/>
    <s v="Milk Whole"/>
    <n v="1"/>
    <n v="1.65"/>
    <n v="1.65"/>
    <s v="Card"/>
    <s v="ALDI"/>
    <s v="Dairy"/>
    <x v="1"/>
    <x v="0"/>
  </r>
  <r>
    <d v="2022-10-25T00:00:00"/>
    <s v="Eggs free range 15pk"/>
    <n v="1"/>
    <n v="2.0499999999999998"/>
    <n v="2.0499999999999998"/>
    <s v="Card"/>
    <s v="ALDI"/>
    <s v="Dairy"/>
    <x v="1"/>
    <x v="0"/>
  </r>
  <r>
    <d v="2022-10-25T00:00:00"/>
    <s v="Chocolate"/>
    <n v="1"/>
    <n v="1.25"/>
    <n v="1.25"/>
    <s v="Card"/>
    <s v="ASDA"/>
    <s v="Snack"/>
    <x v="1"/>
    <x v="0"/>
  </r>
  <r>
    <d v="2022-10-25T00:00:00"/>
    <s v="Sauce"/>
    <n v="1"/>
    <n v="0.9"/>
    <n v="0.9"/>
    <s v="Card"/>
    <s v="ASDA"/>
    <s v="Sauce"/>
    <x v="1"/>
    <x v="0"/>
  </r>
  <r>
    <d v="2022-10-25T00:00:00"/>
    <s v="Shampoo"/>
    <n v="1"/>
    <n v="9.25"/>
    <n v="9.25"/>
    <s v="Card"/>
    <s v="ASDA"/>
    <s v="Toiletries"/>
    <x v="3"/>
    <x v="0"/>
  </r>
  <r>
    <d v="2022-10-25T00:00:00"/>
    <s v="Council tax"/>
    <n v="1"/>
    <n v="147"/>
    <n v="147"/>
    <s v="Card"/>
    <s v="Council"/>
    <s v="Council tax"/>
    <x v="7"/>
    <x v="0"/>
  </r>
  <r>
    <d v="2022-10-27T00:00:00"/>
    <s v="Bus"/>
    <n v="2"/>
    <n v="1.65"/>
    <n v="3.3"/>
    <s v="Card"/>
    <s v="Tfl"/>
    <s v="Bus"/>
    <x v="0"/>
    <x v="1"/>
  </r>
  <r>
    <d v="2022-10-27T00:00:00"/>
    <s v="Bus"/>
    <n v="2"/>
    <n v="1.65"/>
    <n v="3.3"/>
    <s v="Oyster Card"/>
    <s v="Tfl"/>
    <s v="Bus"/>
    <x v="0"/>
    <x v="0"/>
  </r>
  <r>
    <d v="2022-10-27T00:00:00"/>
    <s v="Refund Jacket"/>
    <n v="1"/>
    <n v="-34.99"/>
    <n v="-34.99"/>
    <s v="Gift Card"/>
    <s v="H&amp;M"/>
    <s v="Clothes"/>
    <x v="5"/>
    <x v="0"/>
  </r>
  <r>
    <d v="2022-10-27T00:00:00"/>
    <s v="T-shirt"/>
    <n v="1"/>
    <n v="3.99"/>
    <n v="3.99"/>
    <s v="Gift Card"/>
    <s v="H&amp;M"/>
    <s v="Clothes"/>
    <x v="5"/>
    <x v="0"/>
  </r>
  <r>
    <d v="2022-10-27T00:00:00"/>
    <s v="Lunch"/>
    <n v="1"/>
    <n v="17.8"/>
    <n v="17.8"/>
    <s v="Card"/>
    <s v="Margugame Udon"/>
    <s v="Japanese cuisine"/>
    <x v="4"/>
    <x v="1"/>
  </r>
  <r>
    <d v="2022-10-27T00:00:00"/>
    <s v="Chicken Wings"/>
    <n v="1"/>
    <n v="1.1000000000000001"/>
    <n v="1.1000000000000001"/>
    <s v="Card"/>
    <s v="Waitrose"/>
    <s v="Meat"/>
    <x v="1"/>
    <x v="0"/>
  </r>
  <r>
    <d v="2022-10-27T00:00:00"/>
    <s v="Domestos"/>
    <n v="2"/>
    <n v="1"/>
    <n v="2"/>
    <s v="Card"/>
    <s v="Wilko"/>
    <s v="Toiletries"/>
    <x v="3"/>
    <x v="0"/>
  </r>
  <r>
    <d v="2022-10-27T00:00:00"/>
    <s v="TCP Wifi Light Bulb"/>
    <n v="1"/>
    <n v="9"/>
    <n v="9"/>
    <s v="Card"/>
    <s v="Wilko"/>
    <s v="Homeware"/>
    <x v="3"/>
    <x v="0"/>
  </r>
  <r>
    <d v="2022-10-27T00:00:00"/>
    <s v="Photo Frame"/>
    <n v="1"/>
    <n v="2"/>
    <n v="2"/>
    <s v="Card"/>
    <s v="Wilko"/>
    <s v="Home decoration"/>
    <x v="3"/>
    <x v="0"/>
  </r>
  <r>
    <d v="2022-10-27T00:00:00"/>
    <s v="Lemonade 2L"/>
    <n v="1"/>
    <n v="0.23"/>
    <n v="0.23"/>
    <s v="Card"/>
    <s v="ALDI"/>
    <s v="Beverage"/>
    <x v="1"/>
    <x v="0"/>
  </r>
  <r>
    <d v="2022-10-27T00:00:00"/>
    <s v="Chicken Thighs"/>
    <n v="1"/>
    <n v="2.4900000000000002"/>
    <n v="2.4900000000000002"/>
    <s v="Card"/>
    <s v="ALDI"/>
    <s v="Meat"/>
    <x v="1"/>
    <x v="0"/>
  </r>
  <r>
    <d v="2022-10-27T00:00:00"/>
    <s v="Grapes"/>
    <n v="1"/>
    <n v="1.75"/>
    <n v="1.75"/>
    <s v="Card"/>
    <s v="ALDI"/>
    <s v="Fruit"/>
    <x v="1"/>
    <x v="0"/>
  </r>
  <r>
    <d v="2022-10-27T00:00:00"/>
    <s v="Pork Mince"/>
    <n v="1"/>
    <n v="2.89"/>
    <n v="2.89"/>
    <s v="Card"/>
    <s v="ALDI"/>
    <s v="Meat"/>
    <x v="1"/>
    <x v="0"/>
  </r>
  <r>
    <d v="2022-10-27T00:00:00"/>
    <s v="Coconut Milk"/>
    <n v="1"/>
    <n v="0.69"/>
    <n v="0.69"/>
    <s v="Card"/>
    <s v="ALDI"/>
    <s v="Sauce"/>
    <x v="1"/>
    <x v="0"/>
  </r>
  <r>
    <d v="2022-10-27T00:00:00"/>
    <s v="Large Vine Tomato"/>
    <n v="1"/>
    <n v="1.19"/>
    <n v="1.19"/>
    <s v="Card"/>
    <s v="ALDI"/>
    <s v="Vegetable"/>
    <x v="1"/>
    <x v="0"/>
  </r>
  <r>
    <d v="2022-10-27T00:00:00"/>
    <s v="Cherry Tomatoes"/>
    <n v="1"/>
    <n v="0.77"/>
    <n v="0.77"/>
    <s v="Card"/>
    <s v="ALDI"/>
    <s v="Vegetable"/>
    <x v="1"/>
    <x v="0"/>
  </r>
  <r>
    <d v="2022-10-27T00:00:00"/>
    <s v="Chorizo Ring 200g"/>
    <n v="1"/>
    <n v="1.79"/>
    <n v="1.79"/>
    <s v="Card"/>
    <s v="ALDI"/>
    <s v="Frozen Food"/>
    <x v="1"/>
    <x v="0"/>
  </r>
  <r>
    <d v="2022-10-27T00:00:00"/>
    <s v="Basil"/>
    <n v="1"/>
    <n v="0.55000000000000004"/>
    <n v="0.55000000000000004"/>
    <s v="Card"/>
    <s v="ASDA"/>
    <s v="Spice"/>
    <x v="1"/>
    <x v="1"/>
  </r>
  <r>
    <d v="2022-10-28T00:00:00"/>
    <s v="Chilli Tortilla"/>
    <n v="1"/>
    <n v="1.25"/>
    <n v="1.25"/>
    <s v="Card"/>
    <s v="M&amp;S"/>
    <s v="Snack"/>
    <x v="1"/>
    <x v="1"/>
  </r>
  <r>
    <d v="2022-10-28T00:00:00"/>
    <s v="Bockwurst sausage"/>
    <n v="1"/>
    <n v="1.79"/>
    <n v="1.79"/>
    <s v="Card"/>
    <s v="ALDI"/>
    <s v="Canned"/>
    <x v="1"/>
    <x v="1"/>
  </r>
  <r>
    <d v="2022-10-28T00:00:00"/>
    <s v="Granules Garlic"/>
    <n v="1"/>
    <n v="0.49"/>
    <n v="0.49"/>
    <s v="Card"/>
    <s v="ALDI"/>
    <s v="Spice"/>
    <x v="1"/>
    <x v="1"/>
  </r>
  <r>
    <d v="2022-10-28T00:00:00"/>
    <s v="Ham Cooked"/>
    <n v="1"/>
    <n v="0.79"/>
    <n v="0.79"/>
    <s v="Card"/>
    <s v="ALDI"/>
    <s v="Frozen Food"/>
    <x v="1"/>
    <x v="1"/>
  </r>
  <r>
    <d v="2022-10-29T00:00:00"/>
    <s v="Bus"/>
    <n v="2"/>
    <n v="1.65"/>
    <n v="3.3"/>
    <s v="Oyster Card"/>
    <s v="Tfl"/>
    <s v="Bus"/>
    <x v="0"/>
    <x v="1"/>
  </r>
  <r>
    <d v="2022-10-29T00:00:00"/>
    <s v="Tube"/>
    <n v="1"/>
    <n v="2.0499999999999998"/>
    <n v="2.0499999999999998"/>
    <s v="Oyster Card"/>
    <s v="Tfl"/>
    <s v="Tube"/>
    <x v="0"/>
    <x v="1"/>
  </r>
  <r>
    <d v="2022-10-29T00:00:00"/>
    <s v="Tube"/>
    <n v="1"/>
    <n v="1.9"/>
    <n v="1.9"/>
    <s v="Oyster Card"/>
    <s v="Tfl"/>
    <s v="Tube"/>
    <x v="0"/>
    <x v="1"/>
  </r>
  <r>
    <d v="2022-10-29T00:00:00"/>
    <s v="Grapes"/>
    <n v="1"/>
    <n v="2.1"/>
    <n v="2.1"/>
    <s v="Card"/>
    <s v="Sainsbury's"/>
    <s v="Fruit"/>
    <x v="1"/>
    <x v="1"/>
  </r>
  <r>
    <d v="2022-10-30T00:00:00"/>
    <s v="Udon noodles"/>
    <n v="1"/>
    <n v="4.1900000000000004"/>
    <n v="4.1900000000000004"/>
    <s v="Card"/>
    <s v="Loon Fung"/>
    <s v="Staple"/>
    <x v="1"/>
    <x v="1"/>
  </r>
  <r>
    <d v="2022-10-30T00:00:00"/>
    <s v="Udon noodles"/>
    <n v="1"/>
    <n v="1.4"/>
    <n v="1.4"/>
    <s v="Card"/>
    <s v="Morrisons"/>
    <s v="Staple"/>
    <x v="1"/>
    <x v="1"/>
  </r>
  <r>
    <d v="2022-10-30T00:00:00"/>
    <s v="Chocolate"/>
    <n v="1"/>
    <n v="4"/>
    <n v="4"/>
    <s v="Card"/>
    <s v="ASDA"/>
    <s v="Snack"/>
    <x v="1"/>
    <x v="1"/>
  </r>
  <r>
    <d v="2022-10-30T00:00:00"/>
    <s v="Sweets"/>
    <n v="1"/>
    <n v="1"/>
    <n v="1"/>
    <s v="Card"/>
    <s v="ASDA"/>
    <s v="Snack"/>
    <x v="1"/>
    <x v="1"/>
  </r>
  <r>
    <d v="2022-10-30T00:00:00"/>
    <s v="Bread White"/>
    <n v="1"/>
    <n v="1.2"/>
    <n v="1.2"/>
    <s v="Card"/>
    <s v="ALDI"/>
    <s v="Dairy"/>
    <x v="1"/>
    <x v="1"/>
  </r>
  <r>
    <d v="2022-10-30T00:00:00"/>
    <s v="Super Mini Mix Haribo"/>
    <n v="1"/>
    <n v="1.89"/>
    <n v="1.89"/>
    <s v="Card"/>
    <s v="ALDI"/>
    <s v="Snack"/>
    <x v="1"/>
    <x v="1"/>
  </r>
  <r>
    <d v="2022-10-30T00:00:00"/>
    <s v="Cookie Cream"/>
    <n v="1"/>
    <n v="0.43"/>
    <n v="0.43"/>
    <s v="Card"/>
    <s v="ALDI"/>
    <s v="Snack"/>
    <x v="1"/>
    <x v="1"/>
  </r>
  <r>
    <d v="2022-11-01T00:00:00"/>
    <s v="Refund Jacket"/>
    <n v="1"/>
    <n v="-34.99"/>
    <n v="-34.99"/>
    <s v="Gift Card"/>
    <s v="H&amp;M"/>
    <s v="Clothes"/>
    <x v="5"/>
    <x v="0"/>
  </r>
  <r>
    <d v="2022-11-01T00:00:00"/>
    <s v="9V Battery"/>
    <n v="1"/>
    <n v="2"/>
    <n v="2"/>
    <s v="Gift Card"/>
    <s v="Argos"/>
    <s v="Homeware"/>
    <x v="3"/>
    <x v="0"/>
  </r>
  <r>
    <d v="2022-11-01T00:00:00"/>
    <s v="Chicken Wings"/>
    <n v="1"/>
    <n v="8.39"/>
    <n v="8.39"/>
    <s v="Card"/>
    <s v="Costco"/>
    <s v="Frozen Food"/>
    <x v="1"/>
    <x v="1"/>
  </r>
  <r>
    <d v="2022-11-01T00:00:00"/>
    <s v="Organic Garlic"/>
    <n v="1"/>
    <n v="2.4900000000000002"/>
    <n v="2.4900000000000002"/>
    <s v="Card"/>
    <s v="Costco"/>
    <s v="Dairy"/>
    <x v="1"/>
    <x v="1"/>
  </r>
  <r>
    <d v="2022-11-01T00:00:00"/>
    <s v="Penne Carbonara"/>
    <n v="1"/>
    <n v="8.99"/>
    <n v="8.99"/>
    <s v="Card"/>
    <s v="Costco"/>
    <s v="Ready Meal"/>
    <x v="1"/>
    <x v="1"/>
  </r>
  <r>
    <d v="2022-11-01T00:00:00"/>
    <s v="Klenex Balsam"/>
    <n v="1"/>
    <n v="6.29"/>
    <n v="6.29"/>
    <s v="Card"/>
    <s v="Costco"/>
    <s v="Homeware"/>
    <x v="3"/>
    <x v="1"/>
  </r>
  <r>
    <d v="2022-11-01T00:00:00"/>
    <s v="Hash Brown"/>
    <n v="1"/>
    <n v="3.89"/>
    <n v="3.89"/>
    <s v="Card"/>
    <s v="Costco"/>
    <s v="Frozen Food"/>
    <x v="1"/>
    <x v="1"/>
  </r>
  <r>
    <d v="2022-11-01T00:00:00"/>
    <s v="Trip Satin"/>
    <n v="1"/>
    <n v="15.49"/>
    <n v="15.49"/>
    <s v="Card"/>
    <s v="Costco"/>
    <s v="Toiletries"/>
    <x v="3"/>
    <x v="1"/>
  </r>
  <r>
    <d v="2022-11-01T00:00:00"/>
    <s v="Chicken Thighs"/>
    <n v="1"/>
    <n v="5.65"/>
    <n v="5.65"/>
    <s v="Card"/>
    <s v="Costco"/>
    <s v="Meat"/>
    <x v="1"/>
    <x v="1"/>
  </r>
  <r>
    <d v="2022-11-01T00:00:00"/>
    <s v="Bus"/>
    <n v="1"/>
    <n v="1.65"/>
    <n v="1.65"/>
    <s v="Card"/>
    <s v="Tfl"/>
    <s v="Bus"/>
    <x v="0"/>
    <x v="1"/>
  </r>
  <r>
    <d v="2022-11-01T00:00:00"/>
    <s v="Bus"/>
    <n v="1"/>
    <n v="1.65"/>
    <n v="1.65"/>
    <s v="Card"/>
    <s v="Tfl"/>
    <s v="Bus"/>
    <x v="0"/>
    <x v="0"/>
  </r>
  <r>
    <d v="2022-11-01T00:00:00"/>
    <s v="Hot Chocolate"/>
    <n v="1"/>
    <n v="2.85"/>
    <n v="2.85"/>
    <s v="Card"/>
    <s v="Starbucks"/>
    <s v="Sweets"/>
    <x v="4"/>
    <x v="0"/>
  </r>
  <r>
    <d v="2022-11-03T00:00:00"/>
    <s v="Orange"/>
    <n v="1"/>
    <n v="0.6"/>
    <n v="0.6"/>
    <s v="Card"/>
    <s v="ALDI"/>
    <s v="Fruit"/>
    <x v="1"/>
    <x v="1"/>
  </r>
  <r>
    <d v="2022-11-03T00:00:00"/>
    <s v="Lemons"/>
    <n v="1"/>
    <n v="0.5"/>
    <n v="0.5"/>
    <s v="Card"/>
    <s v="ALDI"/>
    <s v="Fruit"/>
    <x v="1"/>
    <x v="1"/>
  </r>
  <r>
    <d v="2022-11-03T00:00:00"/>
    <s v="White Grapes"/>
    <n v="1"/>
    <n v="1.75"/>
    <n v="1.75"/>
    <s v="Card"/>
    <s v="ALDI"/>
    <s v="Fruit"/>
    <x v="1"/>
    <x v="1"/>
  </r>
  <r>
    <d v="2022-11-03T00:00:00"/>
    <s v="Double Cream"/>
    <n v="1"/>
    <n v="1.1499999999999999"/>
    <n v="1.1499999999999999"/>
    <s v="Card"/>
    <s v="ALDI"/>
    <s v="Baking"/>
    <x v="1"/>
    <x v="1"/>
  </r>
  <r>
    <d v="2022-11-03T00:00:00"/>
    <s v="Soft Cream"/>
    <n v="1"/>
    <n v="0.85"/>
    <n v="0.85"/>
    <s v="Card"/>
    <s v="ALDI"/>
    <s v="Baking"/>
    <x v="1"/>
    <x v="1"/>
  </r>
  <r>
    <d v="2022-11-03T00:00:00"/>
    <s v="Lemon &amp; mint Soda"/>
    <n v="1"/>
    <n v="0.85"/>
    <n v="0.85"/>
    <s v="Card"/>
    <s v="ALDI"/>
    <s v="Beverage"/>
    <x v="1"/>
    <x v="1"/>
  </r>
  <r>
    <d v="2022-11-03T00:00:00"/>
    <s v="Soda Water 6pk"/>
    <n v="1"/>
    <n v="0.99"/>
    <n v="0.99"/>
    <s v="Card"/>
    <s v="ALDI"/>
    <s v="Beverage"/>
    <x v="1"/>
    <x v="1"/>
  </r>
  <r>
    <d v="2022-11-03T00:00:00"/>
    <s v="Onions"/>
    <n v="1"/>
    <n v="0.65"/>
    <n v="0.65"/>
    <s v="Card"/>
    <s v="ALDI"/>
    <s v="Vegetable"/>
    <x v="1"/>
    <x v="1"/>
  </r>
  <r>
    <d v="2022-11-03T00:00:00"/>
    <s v="Cooking Oil"/>
    <n v="1"/>
    <n v="2.15"/>
    <n v="2.15"/>
    <s v="Card"/>
    <s v="ASDA"/>
    <s v="Dairy"/>
    <x v="1"/>
    <x v="1"/>
  </r>
  <r>
    <d v="2022-11-03T00:00:00"/>
    <s v="Passata"/>
    <n v="1"/>
    <n v="0.5"/>
    <n v="0.5"/>
    <s v="Card"/>
    <s v="ASDA"/>
    <s v="Sauce"/>
    <x v="1"/>
    <x v="1"/>
  </r>
  <r>
    <d v="2022-11-04T00:00:00"/>
    <s v="Chicken Noodle"/>
    <n v="2"/>
    <n v="1"/>
    <n v="2"/>
    <s v="Card"/>
    <s v="B&amp;M"/>
    <s v="Instant Food"/>
    <x v="1"/>
    <x v="1"/>
  </r>
  <r>
    <d v="2022-11-04T00:00:00"/>
    <s v="Basil pot"/>
    <n v="1"/>
    <n v="0.75"/>
    <n v="0.75"/>
    <s v="Card"/>
    <s v="ALDI"/>
    <s v="Spice"/>
    <x v="1"/>
    <x v="1"/>
  </r>
  <r>
    <d v="2022-11-04T00:00:00"/>
    <s v="Lemons"/>
    <n v="1"/>
    <n v="0.5"/>
    <n v="0.5"/>
    <s v="Card"/>
    <s v="ALDI"/>
    <s v="Fruit"/>
    <x v="1"/>
    <x v="1"/>
  </r>
  <r>
    <d v="2022-11-04T00:00:00"/>
    <s v="Gravel Tray"/>
    <n v="1"/>
    <n v="1.25"/>
    <n v="1.25"/>
    <s v="Card"/>
    <s v="ALDI"/>
    <s v="Homeware"/>
    <x v="3"/>
    <x v="1"/>
  </r>
  <r>
    <d v="2022-11-04T00:00:00"/>
    <s v="Cleve Pot"/>
    <n v="1"/>
    <n v="3"/>
    <n v="3"/>
    <s v="Card"/>
    <s v="ALDI"/>
    <s v="Homeware"/>
    <x v="3"/>
    <x v="1"/>
  </r>
  <r>
    <d v="2022-11-04T00:00:00"/>
    <s v="Doritos 150g"/>
    <n v="1"/>
    <n v="0.19186046511627911"/>
    <n v="0.19186046511627911"/>
    <s v="Card"/>
    <s v="Getir"/>
    <s v="Snack"/>
    <x v="1"/>
    <x v="0"/>
  </r>
  <r>
    <d v="2022-11-04T00:00:00"/>
    <s v="Sensation Thai Sweet Chilli 40g"/>
    <n v="1"/>
    <n v="0.12790697674418605"/>
    <n v="0.12790697674418605"/>
    <s v="Card"/>
    <s v="Getir"/>
    <s v="Snack"/>
    <x v="1"/>
    <x v="0"/>
  </r>
  <r>
    <d v="2022-11-04T00:00:00"/>
    <s v="Rustler Sausage Muffin"/>
    <n v="1"/>
    <n v="0.28779069767441862"/>
    <n v="0.28779069767441862"/>
    <s v="Card"/>
    <s v="Getir"/>
    <s v="Instant Food"/>
    <x v="1"/>
    <x v="0"/>
  </r>
  <r>
    <d v="2022-11-04T00:00:00"/>
    <s v="Coca Cola 4x250ml"/>
    <n v="1"/>
    <n v="0.31337209302325586"/>
    <n v="0.31337209302325586"/>
    <s v="Card"/>
    <s v="Getir"/>
    <s v="Beverage"/>
    <x v="1"/>
    <x v="0"/>
  </r>
  <r>
    <d v="2022-11-04T00:00:00"/>
    <s v="Sanpellegrino 3x330ml"/>
    <n v="1"/>
    <n v="0.33895348837209305"/>
    <n v="0.33895348837209305"/>
    <s v="Card"/>
    <s v="Getir"/>
    <s v="Beverage"/>
    <x v="1"/>
    <x v="0"/>
  </r>
  <r>
    <d v="2022-11-04T00:00:00"/>
    <s v="Always Ultra Pads Normal"/>
    <n v="1"/>
    <n v="0.28779069767441862"/>
    <n v="0.28779069767441862"/>
    <s v="Card"/>
    <s v="Getir"/>
    <s v="Toiletries"/>
    <x v="3"/>
    <x v="0"/>
  </r>
  <r>
    <d v="2022-11-04T00:00:00"/>
    <s v="Milk Mini Truffles"/>
    <n v="1"/>
    <n v="0.22383720930232562"/>
    <n v="0.22383720930232562"/>
    <s v="Card"/>
    <s v="Getir"/>
    <s v="Snack"/>
    <x v="1"/>
    <x v="0"/>
  </r>
  <r>
    <d v="2022-11-04T00:00:00"/>
    <s v="Kinder Small Chocolate Bar"/>
    <n v="1"/>
    <n v="0.17906976744186048"/>
    <n v="0.17906976744186048"/>
    <s v="Card"/>
    <s v="Getir"/>
    <s v="Snack"/>
    <x v="1"/>
    <x v="0"/>
  </r>
  <r>
    <d v="2022-11-04T00:00:00"/>
    <s v="Bahlsen Dark Choco Leibniz"/>
    <n v="1"/>
    <n v="0.24941860465116281"/>
    <n v="0.24941860465116281"/>
    <s v="Card"/>
    <s v="Getir"/>
    <s v="Snack"/>
    <x v="1"/>
    <x v="0"/>
  </r>
  <r>
    <d v="2022-11-05T00:00:00"/>
    <s v="Cleaning Scraper"/>
    <n v="1"/>
    <n v="0.64"/>
    <n v="0.64"/>
    <s v="Card"/>
    <s v="Shein"/>
    <s v="Cleaning supplies"/>
    <x v="3"/>
    <x v="0"/>
  </r>
  <r>
    <d v="2022-11-05T00:00:00"/>
    <s v="Woven Cup Coaster"/>
    <n v="1"/>
    <n v="1.49"/>
    <n v="1.49"/>
    <s v="Card"/>
    <s v="Shein"/>
    <s v="Home decoration"/>
    <x v="3"/>
    <x v="0"/>
  </r>
  <r>
    <d v="2022-11-05T00:00:00"/>
    <s v="Artificial Reed"/>
    <n v="1"/>
    <n v="1.07"/>
    <n v="1.07"/>
    <s v="Card"/>
    <s v="Shein"/>
    <s v="Home decoration"/>
    <x v="3"/>
    <x v="0"/>
  </r>
  <r>
    <d v="2022-11-05T00:00:00"/>
    <s v="Flower Design Spoon 8pcs"/>
    <n v="1"/>
    <n v="2.13"/>
    <n v="2.13"/>
    <s v="Card"/>
    <s v="Shein"/>
    <s v="Kitchen ware"/>
    <x v="3"/>
    <x v="0"/>
  </r>
  <r>
    <d v="2022-11-05T00:00:00"/>
    <s v="2 Grids Desk Storage Box"/>
    <n v="1"/>
    <n v="4.66"/>
    <n v="4.66"/>
    <s v="Card"/>
    <s v="Shein"/>
    <s v="Homeware"/>
    <x v="3"/>
    <x v="0"/>
  </r>
  <r>
    <d v="2022-11-05T00:00:00"/>
    <s v="Bow Knot Bath Headband"/>
    <n v="1"/>
    <n v="0.86"/>
    <n v="0.86"/>
    <s v="Card"/>
    <s v="Shein"/>
    <s v="Homeware"/>
    <x v="3"/>
    <x v="0"/>
  </r>
  <r>
    <d v="2022-11-05T00:00:00"/>
    <s v="Small porcelain dish"/>
    <n v="1"/>
    <n v="2.5499999999999998"/>
    <n v="2.5499999999999998"/>
    <s v="Card"/>
    <s v="H&amp;M"/>
    <s v="Kitchen ware"/>
    <x v="3"/>
    <x v="0"/>
  </r>
  <r>
    <d v="2022-11-05T00:00:00"/>
    <s v="Scented candle"/>
    <n v="1"/>
    <n v="8.5"/>
    <n v="8.5"/>
    <s v="Card"/>
    <s v="H&amp;M"/>
    <s v="Home decoration"/>
    <x v="3"/>
    <x v="0"/>
  </r>
  <r>
    <d v="2022-11-05T00:00:00"/>
    <s v="Reed diffuser"/>
    <n v="1"/>
    <n v="15.3"/>
    <n v="15.3"/>
    <s v="Card"/>
    <s v="H&amp;M"/>
    <s v="Home decoration"/>
    <x v="3"/>
    <x v="0"/>
  </r>
  <r>
    <d v="2022-11-05T00:00:00"/>
    <s v="Stoneware mini vase"/>
    <n v="1"/>
    <n v="3.4"/>
    <n v="3.4"/>
    <s v="Card"/>
    <s v="H&amp;M"/>
    <s v="Home decoration"/>
    <x v="3"/>
    <x v="0"/>
  </r>
  <r>
    <d v="2022-11-05T00:00:00"/>
    <s v="Lunch"/>
    <n v="1"/>
    <n v="28.41"/>
    <n v="28.41"/>
    <s v="Card"/>
    <s v="Kolamba Carnaby"/>
    <s v="Western cuisine"/>
    <x v="4"/>
    <x v="1"/>
  </r>
  <r>
    <d v="2022-11-05T00:00:00"/>
    <s v="Desperados Beer"/>
    <n v="2"/>
    <n v="10"/>
    <n v="20"/>
    <s v="Card"/>
    <s v="Morrisons"/>
    <s v="Beverage"/>
    <x v="1"/>
    <x v="0"/>
  </r>
  <r>
    <d v="2022-11-05T00:00:00"/>
    <s v="Kendermanns Riesling"/>
    <n v="1"/>
    <n v="8.5"/>
    <n v="8.5"/>
    <s v="Card"/>
    <s v="Morrisons"/>
    <s v="Beverage"/>
    <x v="1"/>
    <x v="0"/>
  </r>
  <r>
    <d v="2022-11-05T00:00:00"/>
    <s v="Palmer's lip balm"/>
    <n v="1"/>
    <n v="2"/>
    <n v="2"/>
    <s v="Card"/>
    <s v="Morrisons"/>
    <s v="Skincare"/>
    <x v="9"/>
    <x v="0"/>
  </r>
  <r>
    <d v="2022-11-05T00:00:00"/>
    <s v="Bubble Tea"/>
    <n v="1"/>
    <n v="4.6500000000000004"/>
    <n v="4.6500000000000004"/>
    <s v="Card"/>
    <s v="MilkSha"/>
    <s v="Sweets"/>
    <x v="4"/>
    <x v="0"/>
  </r>
  <r>
    <d v="2022-11-05T00:00:00"/>
    <s v="Cake"/>
    <n v="2"/>
    <n v="4.5"/>
    <n v="9"/>
    <s v="Card"/>
    <s v="Wa Café"/>
    <s v="Sweets"/>
    <x v="4"/>
    <x v="0"/>
  </r>
  <r>
    <d v="2022-11-05T00:00:00"/>
    <s v="NS Kimchi Ramyun"/>
    <n v="4"/>
    <n v="0.495"/>
    <n v="1.98"/>
    <s v="Card"/>
    <s v="Seoul Plaza"/>
    <s v="Instant Food"/>
    <x v="1"/>
    <x v="0"/>
  </r>
  <r>
    <d v="2022-11-05T00:00:00"/>
    <s v="Just Eat"/>
    <n v="1"/>
    <n v="22.88"/>
    <n v="22.88"/>
    <s v="Card"/>
    <s v="Pizza Club"/>
    <s v="Fast Food"/>
    <x v="4"/>
    <x v="0"/>
  </r>
  <r>
    <d v="2022-11-05T00:00:00"/>
    <s v="Skincare"/>
    <n v="1"/>
    <n v="47.86"/>
    <n v="47.86"/>
    <s v="Card"/>
    <s v="Stylevana"/>
    <s v="Skincare"/>
    <x v="9"/>
    <x v="0"/>
  </r>
  <r>
    <d v="2022-11-07T00:00:00"/>
    <s v="Energy bill (Aug-Sep)"/>
    <n v="1"/>
    <n v="69.349999999999994"/>
    <n v="69.349999999999994"/>
    <s v="Card"/>
    <s v="Insite Energy"/>
    <s v="Electric"/>
    <x v="7"/>
    <x v="0"/>
  </r>
  <r>
    <d v="2022-11-09T00:00:00"/>
    <s v="Tube"/>
    <n v="1"/>
    <n v="1.1499999999999999"/>
    <n v="1.1499999999999999"/>
    <s v="Oyster Card"/>
    <s v="Tfl"/>
    <s v="Tube"/>
    <x v="0"/>
    <x v="1"/>
  </r>
  <r>
    <d v="2022-11-09T00:00:00"/>
    <s v="Tube"/>
    <n v="1"/>
    <n v="1.1499999999999999"/>
    <n v="1.1499999999999999"/>
    <s v="Oyster Card"/>
    <s v="Tfl"/>
    <s v="Tube"/>
    <x v="0"/>
    <x v="0"/>
  </r>
  <r>
    <d v="2022-11-09T00:00:00"/>
    <s v="Tube"/>
    <n v="1"/>
    <n v="2"/>
    <n v="2"/>
    <s v="Oyster Card"/>
    <s v="Tfl"/>
    <s v="Tube"/>
    <x v="0"/>
    <x v="0"/>
  </r>
  <r>
    <d v="2022-11-09T00:00:00"/>
    <s v="Tube"/>
    <n v="1"/>
    <n v="2"/>
    <n v="2"/>
    <s v="Oyster Card"/>
    <s v="Tfl"/>
    <s v="Tube"/>
    <x v="0"/>
    <x v="1"/>
  </r>
  <r>
    <d v="2022-11-09T00:00:00"/>
    <s v="Sensation Thai Sweet Chilli 150g"/>
    <n v="2"/>
    <n v="1.5"/>
    <n v="3"/>
    <s v="Card"/>
    <s v="Poundland"/>
    <s v="Snack"/>
    <x v="1"/>
    <x v="0"/>
  </r>
  <r>
    <d v="2022-11-09T00:00:00"/>
    <s v="Milk filter semi-skim 2L"/>
    <n v="1"/>
    <n v="1.65"/>
    <n v="1.65"/>
    <s v="Card"/>
    <s v="ALDI"/>
    <s v="Dairy"/>
    <x v="1"/>
    <x v="0"/>
  </r>
  <r>
    <d v="2022-11-09T00:00:00"/>
    <s v="Pasta Penne 500g"/>
    <n v="1"/>
    <n v="0.41"/>
    <n v="0.41"/>
    <s v="Card"/>
    <s v="ALDI"/>
    <s v="Staple"/>
    <x v="1"/>
    <x v="0"/>
  </r>
  <r>
    <d v="2022-11-09T00:00:00"/>
    <s v="Eggs"/>
    <n v="1"/>
    <n v="1.5"/>
    <n v="1.5"/>
    <s v="Card"/>
    <s v="ASDA"/>
    <s v="Dairy"/>
    <x v="1"/>
    <x v="0"/>
  </r>
  <r>
    <d v="2022-11-09T00:00:00"/>
    <s v="Yogurt"/>
    <n v="1"/>
    <n v="1"/>
    <n v="1"/>
    <s v="Card"/>
    <s v="ASDA"/>
    <s v="Dairy"/>
    <x v="1"/>
    <x v="0"/>
  </r>
  <r>
    <d v="2022-11-09T00:00:00"/>
    <s v="Shallots"/>
    <n v="1"/>
    <n v="0.9"/>
    <n v="0.9"/>
    <s v="Card"/>
    <s v="ASDA"/>
    <s v="Vegetable"/>
    <x v="1"/>
    <x v="0"/>
  </r>
  <r>
    <d v="2022-11-09T00:00:00"/>
    <s v="Nissan Noodles"/>
    <n v="1"/>
    <n v="0.65"/>
    <n v="0.65"/>
    <s v="Card"/>
    <s v="ASDA"/>
    <s v="Instant Food"/>
    <x v="1"/>
    <x v="0"/>
  </r>
  <r>
    <d v="2022-11-09T00:00:00"/>
    <s v="Choco Shells"/>
    <n v="1"/>
    <n v="1.49"/>
    <n v="1.49"/>
    <s v="Card"/>
    <s v="LIDL"/>
    <s v="Dairy"/>
    <x v="1"/>
    <x v="0"/>
  </r>
  <r>
    <d v="2022-11-09T00:00:00"/>
    <s v="Cashew Peanut Honey"/>
    <n v="1"/>
    <n v="1.35"/>
    <n v="1.35"/>
    <s v="Card"/>
    <s v="LIDL"/>
    <s v="Snack"/>
    <x v="1"/>
    <x v="0"/>
  </r>
  <r>
    <d v="2022-11-09T00:00:00"/>
    <s v="Carbonara Sauce"/>
    <n v="1"/>
    <n v="1.1499999999999999"/>
    <n v="1.1499999999999999"/>
    <s v="Card"/>
    <s v="LIDL"/>
    <s v="Sauce"/>
    <x v="1"/>
    <x v="0"/>
  </r>
  <r>
    <d v="2022-11-09T00:00:00"/>
    <s v="Shower Gel"/>
    <n v="1"/>
    <n v="0.89"/>
    <n v="0.89"/>
    <s v="Card"/>
    <s v="LIDL"/>
    <s v="Toiletries"/>
    <x v="3"/>
    <x v="0"/>
  </r>
  <r>
    <d v="2022-11-09T00:00:00"/>
    <s v="Apple Shampoo"/>
    <n v="1"/>
    <n v="0.59"/>
    <n v="0.59"/>
    <s v="Card"/>
    <s v="LIDL"/>
    <s v="Toiletries"/>
    <x v="3"/>
    <x v="0"/>
  </r>
  <r>
    <d v="2022-11-09T00:00:00"/>
    <s v="Chocolate Cookies"/>
    <n v="3"/>
    <n v="0.89"/>
    <n v="2.67"/>
    <s v="Card"/>
    <s v="LIDL"/>
    <s v="Snack"/>
    <x v="1"/>
    <x v="0"/>
  </r>
  <r>
    <d v="2022-11-09T00:00:00"/>
    <s v="Family Pack Mushroom"/>
    <n v="1"/>
    <n v="1.3"/>
    <n v="1.3"/>
    <s v="Card"/>
    <s v="LIDL"/>
    <s v="Vegetable"/>
    <x v="1"/>
    <x v="0"/>
  </r>
  <r>
    <d v="2022-11-10T00:00:00"/>
    <s v="Family Handwash"/>
    <n v="1"/>
    <n v="0.55000000000000004"/>
    <n v="0.55000000000000004"/>
    <s v="Card"/>
    <s v="ALDI"/>
    <s v="Toiletries"/>
    <x v="3"/>
    <x v="0"/>
  </r>
  <r>
    <d v="2022-11-10T00:00:00"/>
    <s v="Lemons"/>
    <n v="1"/>
    <n v="0.5"/>
    <n v="0.5"/>
    <s v="Card"/>
    <s v="ALDI"/>
    <s v="Fruit"/>
    <x v="1"/>
    <x v="0"/>
  </r>
  <r>
    <d v="2022-11-10T00:00:00"/>
    <s v="Chicken Thighs 1kg"/>
    <n v="1"/>
    <n v="2.4900000000000002"/>
    <n v="2.4900000000000002"/>
    <s v="Card"/>
    <s v="ALDI"/>
    <s v="Meat"/>
    <x v="1"/>
    <x v="0"/>
  </r>
  <r>
    <d v="2022-11-11T00:00:00"/>
    <s v="Kinder Hamper"/>
    <n v="1"/>
    <n v="10"/>
    <n v="10"/>
    <s v="Card"/>
    <s v="B&amp;M"/>
    <s v="Gift"/>
    <x v="6"/>
    <x v="0"/>
  </r>
  <r>
    <d v="2022-11-11T00:00:00"/>
    <s v="Cad Drink Chocolate"/>
    <n v="1"/>
    <n v="1.39"/>
    <n v="1.39"/>
    <s v="Card"/>
    <s v="B&amp;M"/>
    <s v="Snack"/>
    <x v="1"/>
    <x v="0"/>
  </r>
  <r>
    <d v="2022-11-11T00:00:00"/>
    <s v="Batch Pasta"/>
    <n v="1"/>
    <n v="0.75"/>
    <n v="0.75"/>
    <s v="Card"/>
    <s v="B&amp;M"/>
    <s v="Instant Food"/>
    <x v="1"/>
    <x v="0"/>
  </r>
  <r>
    <d v="2022-11-11T00:00:00"/>
    <s v="Femfrsh Sooth Wash"/>
    <n v="1"/>
    <n v="1.99"/>
    <n v="1.99"/>
    <s v="Card"/>
    <s v="B&amp;M"/>
    <s v="Toiletries"/>
    <x v="3"/>
    <x v="0"/>
  </r>
  <r>
    <d v="2022-11-11T00:00:00"/>
    <s v="ChopBoard"/>
    <n v="1"/>
    <n v="14.99"/>
    <n v="14.99"/>
    <s v="Card"/>
    <s v="Amazon"/>
    <s v="Kitchen ware"/>
    <x v="3"/>
    <x v="1"/>
  </r>
  <r>
    <d v="2022-11-11T00:00:00"/>
    <s v="Hair cut"/>
    <n v="1"/>
    <n v="18"/>
    <n v="18"/>
    <s v="Cash"/>
    <s v="InStyle"/>
    <s v="haircut"/>
    <x v="6"/>
    <x v="1"/>
  </r>
  <r>
    <d v="2022-11-11T00:00:00"/>
    <s v="Skincare"/>
    <n v="1"/>
    <n v="28"/>
    <n v="28"/>
    <s v="Card"/>
    <s v="Zalora"/>
    <s v="Skincare"/>
    <x v="9"/>
    <x v="0"/>
  </r>
  <r>
    <d v="2022-11-11T00:00:00"/>
    <s v="Skincare"/>
    <n v="1"/>
    <n v="58.72"/>
    <n v="58.72"/>
    <s v="Card"/>
    <s v="LookFantastic"/>
    <s v="Skincare"/>
    <x v="9"/>
    <x v="0"/>
  </r>
  <r>
    <d v="2022-11-12T00:00:00"/>
    <s v="Bus"/>
    <n v="1"/>
    <n v="1.65"/>
    <n v="1.65"/>
    <s v="Card"/>
    <s v="Tfl"/>
    <s v="Bus"/>
    <x v="0"/>
    <x v="1"/>
  </r>
  <r>
    <d v="2022-11-12T00:00:00"/>
    <s v="Tube"/>
    <n v="1"/>
    <n v="1.2"/>
    <n v="1.2"/>
    <s v="Oyster Card"/>
    <s v="Tfl"/>
    <s v="Tube"/>
    <x v="0"/>
    <x v="1"/>
  </r>
  <r>
    <d v="2022-11-12T00:00:00"/>
    <s v="Bus"/>
    <n v="1"/>
    <n v="1.65"/>
    <n v="1.65"/>
    <s v="Card"/>
    <s v="Tfl"/>
    <s v="Bus"/>
    <x v="0"/>
    <x v="1"/>
  </r>
  <r>
    <d v="2022-11-12T00:00:00"/>
    <s v="Tube"/>
    <n v="1"/>
    <n v="1.65"/>
    <n v="1.65"/>
    <s v="Oyster Card"/>
    <s v="Tfl"/>
    <s v="Tube"/>
    <x v="0"/>
    <x v="1"/>
  </r>
  <r>
    <d v="2022-11-12T00:00:00"/>
    <s v="Tube"/>
    <n v="1"/>
    <n v="1.65"/>
    <n v="1.65"/>
    <s v="Oyster Card"/>
    <s v="Tfl"/>
    <s v="Tube"/>
    <x v="0"/>
    <x v="1"/>
  </r>
  <r>
    <d v="2022-11-12T00:00:00"/>
    <s v="Tube"/>
    <n v="1"/>
    <n v="1.7"/>
    <n v="1.7"/>
    <s v="Oyster Card"/>
    <s v="Tfl"/>
    <s v="Tube"/>
    <x v="0"/>
    <x v="1"/>
  </r>
  <r>
    <d v="2022-11-12T00:00:00"/>
    <s v="Tube"/>
    <n v="1"/>
    <n v="1.05"/>
    <n v="1.05"/>
    <s v="Oyster Card"/>
    <s v="Tfl"/>
    <s v="Tube"/>
    <x v="0"/>
    <x v="1"/>
  </r>
  <r>
    <d v="2022-11-12T00:00:00"/>
    <s v="Tube"/>
    <n v="1"/>
    <n v="2.0499999999999998"/>
    <n v="2.0499999999999998"/>
    <s v="Oyster Card"/>
    <s v="Tfl"/>
    <s v="Tube"/>
    <x v="0"/>
    <x v="0"/>
  </r>
  <r>
    <d v="2022-11-12T00:00:00"/>
    <s v="Tube"/>
    <n v="1"/>
    <n v="1.7"/>
    <n v="1.7"/>
    <s v="Oyster Card"/>
    <s v="Tfl"/>
    <s v="Tube"/>
    <x v="0"/>
    <x v="0"/>
  </r>
  <r>
    <d v="2022-11-12T00:00:00"/>
    <s v="Tube"/>
    <n v="1"/>
    <n v="1.65"/>
    <n v="1.65"/>
    <s v="Oyster Card"/>
    <s v="Tfl"/>
    <s v="Tube"/>
    <x v="0"/>
    <x v="0"/>
  </r>
  <r>
    <d v="2022-11-12T00:00:00"/>
    <s v="Tube"/>
    <n v="1"/>
    <n v="1.85"/>
    <n v="1.85"/>
    <s v="Oyster Card"/>
    <s v="Tfl"/>
    <s v="Tube"/>
    <x v="0"/>
    <x v="0"/>
  </r>
  <r>
    <d v="2022-11-12T00:00:00"/>
    <s v="Macha Latte"/>
    <n v="1"/>
    <n v="4"/>
    <n v="4"/>
    <s v="Card"/>
    <s v="Jenki"/>
    <s v="Sweets"/>
    <x v="4"/>
    <x v="0"/>
  </r>
  <r>
    <d v="2022-11-12T00:00:00"/>
    <s v="Macha Cookies"/>
    <n v="1"/>
    <n v="4.5"/>
    <n v="4.5"/>
    <s v="Card"/>
    <s v="Jenki"/>
    <s v="Sweets"/>
    <x v="4"/>
    <x v="0"/>
  </r>
  <r>
    <d v="2022-11-12T00:00:00"/>
    <s v="Water"/>
    <n v="1"/>
    <n v="0.75"/>
    <n v="0.75"/>
    <s v="Card"/>
    <s v="Tesco"/>
    <s v="Beverage"/>
    <x v="1"/>
    <x v="1"/>
  </r>
  <r>
    <d v="2022-11-12T00:00:00"/>
    <s v="Heinz Tom Ketchup"/>
    <n v="1"/>
    <n v="3.7"/>
    <n v="3.7"/>
    <s v="Card"/>
    <s v="Tesco"/>
    <s v="Sauce"/>
    <x v="1"/>
    <x v="1"/>
  </r>
  <r>
    <d v="2022-11-12T00:00:00"/>
    <s v="Hellmann's Mayonnaise"/>
    <n v="1"/>
    <n v="3.4"/>
    <n v="3.4"/>
    <s v="Card"/>
    <s v="Tesco"/>
    <s v="Sauce"/>
    <x v="1"/>
    <x v="1"/>
  </r>
  <r>
    <d v="2022-11-12T00:00:00"/>
    <s v="Dinner"/>
    <n v="1"/>
    <n v="35.549999999999997"/>
    <n v="35.549999999999997"/>
    <s v="Card"/>
    <s v="Le Relais De Venis"/>
    <s v="Western cuisine"/>
    <x v="4"/>
    <x v="1"/>
  </r>
  <r>
    <d v="2022-11-12T00:00:00"/>
    <s v="Dinner"/>
    <n v="1"/>
    <n v="35.549999999999997"/>
    <n v="35.549999999999997"/>
    <s v="Card"/>
    <s v="Le Relais De Venis"/>
    <s v="Western cuisine"/>
    <x v="4"/>
    <x v="0"/>
  </r>
  <r>
    <d v="2022-11-12T00:00:00"/>
    <s v="Citrus squeezer"/>
    <n v="1"/>
    <n v="3"/>
    <n v="3"/>
    <s v="Card"/>
    <s v="Flying Tiger"/>
    <s v="Tools"/>
    <x v="3"/>
    <x v="0"/>
  </r>
  <r>
    <d v="2022-11-12T00:00:00"/>
    <s v="Train Ticket (To Brighton)"/>
    <n v="2"/>
    <n v="9.5"/>
    <n v="19"/>
    <s v="Card"/>
    <s v="National rail"/>
    <s v="Train"/>
    <x v="0"/>
    <x v="0"/>
  </r>
  <r>
    <d v="2022-11-12T00:00:00"/>
    <s v="Apple I-cloud"/>
    <n v="1"/>
    <n v="2.4900000000000002"/>
    <n v="2.4900000000000002"/>
    <s v="Card"/>
    <s v="Apple"/>
    <s v="Cloud"/>
    <x v="7"/>
    <x v="0"/>
  </r>
  <r>
    <d v="2022-11-13T00:00:00"/>
    <s v="Tube"/>
    <n v="2"/>
    <n v="2.0499999999999998"/>
    <n v="4.0999999999999996"/>
    <s v="Oyster Card"/>
    <s v="Tfl"/>
    <s v="Tube"/>
    <x v="0"/>
    <x v="1"/>
  </r>
  <r>
    <d v="2022-11-13T00:00:00"/>
    <s v="Tube"/>
    <n v="2"/>
    <n v="2.0499999999999998"/>
    <n v="4.0999999999999996"/>
    <s v="Oyster Card"/>
    <s v="Tfl"/>
    <s v="Tube"/>
    <x v="0"/>
    <x v="0"/>
  </r>
  <r>
    <d v="2022-11-13T00:00:00"/>
    <s v="Lunch"/>
    <n v="1"/>
    <n v="48.06"/>
    <n v="48.06"/>
    <s v="Card"/>
    <s v="Regency Restaurant"/>
    <s v="Western cuisine"/>
    <x v="4"/>
    <x v="1"/>
  </r>
  <r>
    <d v="2022-11-13T00:00:00"/>
    <s v="Coffeeshop (2 coffee)"/>
    <n v="1"/>
    <n v="5.7"/>
    <n v="5.7"/>
    <s v="Card"/>
    <s v="Trading Post"/>
    <s v="Café"/>
    <x v="4"/>
    <x v="0"/>
  </r>
  <r>
    <d v="2022-11-13T00:00:00"/>
    <s v="Gift (Piglet doll)"/>
    <n v="1"/>
    <n v="15.95"/>
    <n v="15.95"/>
    <s v="Card"/>
    <s v="Berts"/>
    <s v="Gift"/>
    <x v="6"/>
    <x v="0"/>
  </r>
  <r>
    <d v="2022-11-13T00:00:00"/>
    <s v="Dinner"/>
    <n v="1"/>
    <n v="74.08"/>
    <n v="74.08"/>
    <s v="Card"/>
    <s v="Marroccos Restaurant"/>
    <s v="Western cuisine"/>
    <x v="4"/>
    <x v="1"/>
  </r>
  <r>
    <m/>
    <m/>
    <m/>
    <m/>
    <m/>
    <m/>
    <m/>
    <m/>
    <x v="1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6BFD6-7119-406D-8329-E73D5F6D455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8" firstHeaderRow="1" firstDataRow="2" firstDataCol="1"/>
  <pivotFields count="10">
    <pivotField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axis="axisRow" showAll="0">
      <items count="15">
        <item x="4"/>
        <item x="10"/>
        <item x="1"/>
        <item x="8"/>
        <item x="3"/>
        <item x="5"/>
        <item x="2"/>
        <item x="9"/>
        <item x="0"/>
        <item x="7"/>
        <item h="1" x="13"/>
        <item x="6"/>
        <item x="11"/>
        <item x="12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Total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12BE9-8AFB-45AC-B95A-1B524EC171E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 rowPageCount="1" colPageCount="1"/>
  <pivotFields count="10">
    <pivotField showAll="0"/>
    <pivotField showAll="0"/>
    <pivotField dataField="1" showAll="0"/>
    <pivotField dataField="1" numFmtId="164" showAll="0"/>
    <pivotField numFmtId="164" showAll="0"/>
    <pivotField showAll="0"/>
    <pivotField showAll="0"/>
    <pivotField axis="axisRow" showAll="0">
      <items count="78">
        <item x="51"/>
        <item x="34"/>
        <item x="12"/>
        <item x="54"/>
        <item x="45"/>
        <item x="36"/>
        <item x="33"/>
        <item x="21"/>
        <item x="13"/>
        <item x="46"/>
        <item x="59"/>
        <item x="8"/>
        <item x="52"/>
        <item x="11"/>
        <item x="20"/>
        <item x="42"/>
        <item x="1"/>
        <item x="25"/>
        <item x="35"/>
        <item x="40"/>
        <item x="38"/>
        <item x="28"/>
        <item x="23"/>
        <item x="29"/>
        <item x="41"/>
        <item x="58"/>
        <item x="47"/>
        <item x="39"/>
        <item x="4"/>
        <item x="18"/>
        <item x="55"/>
        <item x="14"/>
        <item x="2"/>
        <item x="31"/>
        <item x="19"/>
        <item x="9"/>
        <item x="44"/>
        <item x="16"/>
        <item x="22"/>
        <item x="10"/>
        <item x="53"/>
        <item x="5"/>
        <item x="27"/>
        <item x="37"/>
        <item x="3"/>
        <item x="32"/>
        <item x="50"/>
        <item x="17"/>
        <item x="56"/>
        <item x="30"/>
        <item x="48"/>
        <item x="15"/>
        <item x="0"/>
        <item x="6"/>
        <item x="7"/>
        <item x="26"/>
        <item x="43"/>
        <item x="49"/>
        <item x="57"/>
        <item x="60"/>
        <item x="61"/>
        <item x="62"/>
        <item m="1" x="76"/>
        <item x="64"/>
        <item x="65"/>
        <item x="66"/>
        <item x="67"/>
        <item x="68"/>
        <item x="70"/>
        <item x="63"/>
        <item x="69"/>
        <item x="72"/>
        <item x="71"/>
        <item x="73"/>
        <item x="24"/>
        <item x="74"/>
        <item x="75"/>
        <item t="default"/>
      </items>
    </pivotField>
    <pivotField axis="axisPage" showAll="0">
      <items count="15">
        <item x="4"/>
        <item x="10"/>
        <item x="1"/>
        <item x="8"/>
        <item x="3"/>
        <item x="5"/>
        <item x="2"/>
        <item x="9"/>
        <item x="0"/>
        <item x="7"/>
        <item x="6"/>
        <item x="13"/>
        <item x="11"/>
        <item x="12"/>
        <item t="default"/>
      </items>
    </pivotField>
    <pivotField showAll="0"/>
  </pivotFields>
  <rowFields count="1">
    <field x="7"/>
  </rowFields>
  <rowItems count="19">
    <i>
      <x/>
    </i>
    <i>
      <x v="2"/>
    </i>
    <i>
      <x v="4"/>
    </i>
    <i>
      <x v="8"/>
    </i>
    <i>
      <x v="13"/>
    </i>
    <i>
      <x v="14"/>
    </i>
    <i>
      <x v="16"/>
    </i>
    <i>
      <x v="23"/>
    </i>
    <i>
      <x v="28"/>
    </i>
    <i>
      <x v="29"/>
    </i>
    <i>
      <x v="31"/>
    </i>
    <i>
      <x v="33"/>
    </i>
    <i>
      <x v="34"/>
    </i>
    <i>
      <x v="37"/>
    </i>
    <i>
      <x v="38"/>
    </i>
    <i>
      <x v="39"/>
    </i>
    <i>
      <x v="47"/>
    </i>
    <i>
      <x v="75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2" hier="-1"/>
  </pageFields>
  <dataFields count="2">
    <dataField name="Sum of Quantity" fld="2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8DD6-DDCB-4194-BA0A-F6E04BA71C5A}">
  <dimension ref="A1"/>
  <sheetViews>
    <sheetView workbookViewId="0">
      <selection activeCell="C28" sqref="C28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8FFF-471F-49EA-8432-1806511817B5}">
  <dimension ref="A1:L1070"/>
  <sheetViews>
    <sheetView tabSelected="1" topLeftCell="A1052" zoomScaleNormal="100" workbookViewId="0">
      <selection activeCell="I1069" sqref="I1069:I1070"/>
    </sheetView>
  </sheetViews>
  <sheetFormatPr defaultRowHeight="14.4"/>
  <cols>
    <col min="1" max="1" width="14" style="8" customWidth="1"/>
    <col min="2" max="2" width="27.109375" bestFit="1" customWidth="1"/>
    <col min="3" max="3" width="8.5546875" customWidth="1"/>
    <col min="4" max="5" width="12.88671875" style="3" bestFit="1" customWidth="1"/>
    <col min="6" max="6" width="10.5546875" bestFit="1" customWidth="1"/>
    <col min="7" max="7" width="14.109375" customWidth="1"/>
    <col min="8" max="8" width="16.6640625" bestFit="1" customWidth="1"/>
    <col min="9" max="9" width="14.109375" customWidth="1"/>
    <col min="10" max="10" width="10" bestFit="1" customWidth="1"/>
  </cols>
  <sheetData>
    <row r="1" spans="1:12">
      <c r="A1" s="1" t="s">
        <v>121</v>
      </c>
      <c r="B1" s="1" t="s">
        <v>37</v>
      </c>
      <c r="C1" s="1" t="s">
        <v>42</v>
      </c>
      <c r="D1" s="4" t="s">
        <v>43</v>
      </c>
      <c r="E1" s="4" t="s">
        <v>161</v>
      </c>
      <c r="F1" s="1" t="s">
        <v>162</v>
      </c>
      <c r="G1" s="1" t="s">
        <v>40</v>
      </c>
      <c r="H1" s="1" t="s">
        <v>41</v>
      </c>
      <c r="I1" s="1" t="s">
        <v>521</v>
      </c>
      <c r="J1" s="1" t="s">
        <v>122</v>
      </c>
    </row>
    <row r="2" spans="1:12" s="2" customFormat="1">
      <c r="A2" s="7">
        <v>44739</v>
      </c>
      <c r="B2" s="2" t="s">
        <v>120</v>
      </c>
      <c r="C2" s="2">
        <v>1</v>
      </c>
      <c r="D2" s="9">
        <v>55</v>
      </c>
      <c r="E2" s="9">
        <f t="shared" ref="E2:E65" si="0">C2*D2</f>
        <v>55</v>
      </c>
      <c r="F2" s="2" t="s">
        <v>163</v>
      </c>
      <c r="G2" s="2" t="s">
        <v>120</v>
      </c>
      <c r="H2" s="2" t="s">
        <v>120</v>
      </c>
      <c r="I2" s="2" t="str">
        <f>_xlfn.XLOOKUP(H2,'Reference table'!$A$2:$A$76,'Reference table'!$B$2:$B$76)</f>
        <v>Transportation</v>
      </c>
      <c r="J2" s="2" t="s">
        <v>25</v>
      </c>
    </row>
    <row r="3" spans="1:12">
      <c r="A3" s="8">
        <v>44739</v>
      </c>
      <c r="B3" t="s">
        <v>123</v>
      </c>
      <c r="C3">
        <v>1</v>
      </c>
      <c r="D3" s="10">
        <v>20</v>
      </c>
      <c r="E3" s="9">
        <f t="shared" si="0"/>
        <v>20</v>
      </c>
      <c r="F3" s="2" t="s">
        <v>163</v>
      </c>
      <c r="G3" t="s">
        <v>38</v>
      </c>
      <c r="H3" t="s">
        <v>123</v>
      </c>
      <c r="I3" s="2" t="str">
        <f>_xlfn.XLOOKUP(H3,'Reference table'!$A$2:$A$76,'Reference table'!$B$2:$B$76)</f>
        <v>Grocery</v>
      </c>
      <c r="J3" t="s">
        <v>24</v>
      </c>
      <c r="L3" s="2"/>
    </row>
    <row r="4" spans="1:12">
      <c r="A4" s="8">
        <v>44740</v>
      </c>
      <c r="B4" t="s">
        <v>123</v>
      </c>
      <c r="C4">
        <v>1</v>
      </c>
      <c r="D4" s="10">
        <v>20</v>
      </c>
      <c r="E4" s="9">
        <f t="shared" si="0"/>
        <v>20</v>
      </c>
      <c r="F4" s="2" t="s">
        <v>163</v>
      </c>
      <c r="G4" t="s">
        <v>38</v>
      </c>
      <c r="H4" t="s">
        <v>123</v>
      </c>
      <c r="I4" s="2" t="str">
        <f>_xlfn.XLOOKUP(H4,'Reference table'!$A$2:$A$76,'Reference table'!$B$2:$B$76)</f>
        <v>Grocery</v>
      </c>
      <c r="J4" t="s">
        <v>25</v>
      </c>
      <c r="L4" s="2"/>
    </row>
    <row r="5" spans="1:12">
      <c r="A5" s="8">
        <v>44743</v>
      </c>
      <c r="B5" t="s">
        <v>119</v>
      </c>
      <c r="C5">
        <v>1</v>
      </c>
      <c r="D5" s="3">
        <v>1324</v>
      </c>
      <c r="E5" s="9">
        <f t="shared" si="0"/>
        <v>1324</v>
      </c>
      <c r="F5" s="2" t="s">
        <v>163</v>
      </c>
      <c r="G5" t="s">
        <v>119</v>
      </c>
      <c r="H5" t="s">
        <v>99</v>
      </c>
      <c r="I5" s="2" t="str">
        <f>_xlfn.XLOOKUP(H5,'Reference table'!$A$2:$A$76,'Reference table'!$B$2:$B$76)</f>
        <v>Rental</v>
      </c>
      <c r="J5" t="s">
        <v>25</v>
      </c>
    </row>
    <row r="6" spans="1:12">
      <c r="A6" s="8">
        <v>44743</v>
      </c>
      <c r="B6" t="s">
        <v>96</v>
      </c>
      <c r="C6">
        <v>1</v>
      </c>
      <c r="D6" s="10">
        <v>323</v>
      </c>
      <c r="E6" s="9">
        <f t="shared" si="0"/>
        <v>323</v>
      </c>
      <c r="F6" s="2" t="s">
        <v>163</v>
      </c>
      <c r="G6" t="s">
        <v>38</v>
      </c>
      <c r="H6" t="s">
        <v>99</v>
      </c>
      <c r="I6" s="2" t="str">
        <f>_xlfn.XLOOKUP(H6,'Reference table'!$A$2:$A$76,'Reference table'!$B$2:$B$76)</f>
        <v>Rental</v>
      </c>
      <c r="J6" t="s">
        <v>24</v>
      </c>
      <c r="L6" s="2"/>
    </row>
    <row r="7" spans="1:12">
      <c r="A7" s="8">
        <v>44743</v>
      </c>
      <c r="B7" t="s">
        <v>123</v>
      </c>
      <c r="C7">
        <v>1</v>
      </c>
      <c r="D7" s="10">
        <v>23.15</v>
      </c>
      <c r="E7" s="9">
        <f t="shared" si="0"/>
        <v>23.15</v>
      </c>
      <c r="F7" s="2" t="s">
        <v>163</v>
      </c>
      <c r="G7" t="s">
        <v>38</v>
      </c>
      <c r="H7" t="s">
        <v>123</v>
      </c>
      <c r="I7" s="2" t="str">
        <f>_xlfn.XLOOKUP(H7,'Reference table'!$A$2:$A$76,'Reference table'!$B$2:$B$76)</f>
        <v>Grocery</v>
      </c>
      <c r="J7" t="s">
        <v>24</v>
      </c>
      <c r="L7" s="2"/>
    </row>
    <row r="8" spans="1:12">
      <c r="A8" s="8">
        <v>44743</v>
      </c>
      <c r="B8" t="s">
        <v>123</v>
      </c>
      <c r="C8">
        <v>1</v>
      </c>
      <c r="D8" s="10">
        <v>20</v>
      </c>
      <c r="E8" s="9">
        <f t="shared" si="0"/>
        <v>20</v>
      </c>
      <c r="F8" s="2" t="s">
        <v>163</v>
      </c>
      <c r="G8" t="s">
        <v>38</v>
      </c>
      <c r="H8" t="s">
        <v>123</v>
      </c>
      <c r="I8" s="2" t="str">
        <f>_xlfn.XLOOKUP(H8,'Reference table'!$A$2:$A$76,'Reference table'!$B$2:$B$76)</f>
        <v>Grocery</v>
      </c>
      <c r="J8" t="s">
        <v>25</v>
      </c>
      <c r="L8" s="2"/>
    </row>
    <row r="9" spans="1:12">
      <c r="A9" s="8">
        <v>44743</v>
      </c>
      <c r="B9" t="s">
        <v>124</v>
      </c>
      <c r="C9">
        <v>1</v>
      </c>
      <c r="D9" s="10">
        <v>7.99</v>
      </c>
      <c r="E9" s="9">
        <f t="shared" si="0"/>
        <v>7.99</v>
      </c>
      <c r="F9" s="2" t="s">
        <v>163</v>
      </c>
      <c r="G9" t="s">
        <v>125</v>
      </c>
      <c r="H9" t="s">
        <v>282</v>
      </c>
      <c r="I9" s="2" t="str">
        <f>_xlfn.XLOOKUP(H9,'Reference table'!$A$2:$A$76,'Reference table'!$B$2:$B$76)</f>
        <v>Household</v>
      </c>
      <c r="J9" t="s">
        <v>24</v>
      </c>
      <c r="L9" s="2"/>
    </row>
    <row r="10" spans="1:12">
      <c r="A10" s="8">
        <v>44743</v>
      </c>
      <c r="B10" t="s">
        <v>126</v>
      </c>
      <c r="C10">
        <v>1</v>
      </c>
      <c r="D10" s="10">
        <v>19.489999999999998</v>
      </c>
      <c r="E10" s="9">
        <f t="shared" si="0"/>
        <v>19.489999999999998</v>
      </c>
      <c r="F10" s="2" t="s">
        <v>163</v>
      </c>
      <c r="G10" t="s">
        <v>126</v>
      </c>
      <c r="H10" t="s">
        <v>539</v>
      </c>
      <c r="I10" s="2" t="str">
        <f>_xlfn.XLOOKUP(H10,'Reference table'!$A$2:$A$76,'Reference table'!$B$2:$B$76)</f>
        <v>Grocery</v>
      </c>
      <c r="J10" t="s">
        <v>24</v>
      </c>
      <c r="L10" s="2"/>
    </row>
    <row r="11" spans="1:12">
      <c r="A11" s="8">
        <v>44743</v>
      </c>
      <c r="B11" t="s">
        <v>127</v>
      </c>
      <c r="C11">
        <v>1</v>
      </c>
      <c r="D11" s="10">
        <v>2.0499999999999998</v>
      </c>
      <c r="E11" s="9">
        <f t="shared" si="0"/>
        <v>2.0499999999999998</v>
      </c>
      <c r="F11" s="2" t="s">
        <v>163</v>
      </c>
      <c r="G11" t="s">
        <v>35</v>
      </c>
      <c r="H11" t="s">
        <v>274</v>
      </c>
      <c r="I11" s="2" t="str">
        <f>_xlfn.XLOOKUP(H11,'Reference table'!$A$2:$A$76,'Reference table'!$B$2:$B$76)</f>
        <v>Dinning</v>
      </c>
      <c r="J11" t="s">
        <v>24</v>
      </c>
      <c r="L11" s="2"/>
    </row>
    <row r="12" spans="1:12">
      <c r="A12" s="8">
        <v>44743</v>
      </c>
      <c r="B12" t="s">
        <v>23</v>
      </c>
      <c r="C12">
        <v>1</v>
      </c>
      <c r="D12" s="10">
        <v>27.2</v>
      </c>
      <c r="E12" s="9">
        <f t="shared" si="0"/>
        <v>27.2</v>
      </c>
      <c r="F12" s="2" t="s">
        <v>163</v>
      </c>
      <c r="G12" t="s">
        <v>526</v>
      </c>
      <c r="H12" t="s">
        <v>23</v>
      </c>
      <c r="I12" s="2" t="str">
        <f>_xlfn.XLOOKUP(H12,'Reference table'!$A$2:$A$76,'Reference table'!$B$2:$B$76)</f>
        <v>Transportation</v>
      </c>
      <c r="J12" t="s">
        <v>24</v>
      </c>
      <c r="L12" s="2"/>
    </row>
    <row r="13" spans="1:12">
      <c r="A13" s="8">
        <v>44743</v>
      </c>
      <c r="B13" t="s">
        <v>67</v>
      </c>
      <c r="C13">
        <v>1</v>
      </c>
      <c r="D13" s="10">
        <v>27.2</v>
      </c>
      <c r="E13" s="9">
        <f t="shared" si="0"/>
        <v>27.2</v>
      </c>
      <c r="F13" s="2" t="s">
        <v>163</v>
      </c>
      <c r="G13" t="s">
        <v>526</v>
      </c>
      <c r="H13" t="s">
        <v>67</v>
      </c>
      <c r="I13" s="2" t="str">
        <f>_xlfn.XLOOKUP(H13,'Reference table'!$A$2:$A$76,'Reference table'!$B$2:$B$76)</f>
        <v>Transportation</v>
      </c>
      <c r="J13" t="s">
        <v>25</v>
      </c>
      <c r="L13" s="2"/>
    </row>
    <row r="14" spans="1:12">
      <c r="A14" s="8">
        <v>44744</v>
      </c>
      <c r="B14" t="s">
        <v>114</v>
      </c>
      <c r="C14">
        <v>1</v>
      </c>
      <c r="D14" s="10">
        <v>15.3</v>
      </c>
      <c r="E14" s="9">
        <f t="shared" si="0"/>
        <v>15.3</v>
      </c>
      <c r="F14" s="2" t="s">
        <v>163</v>
      </c>
      <c r="G14" t="s">
        <v>130</v>
      </c>
      <c r="H14" t="s">
        <v>114</v>
      </c>
      <c r="I14" s="2" t="str">
        <f>_xlfn.XLOOKUP(H14,'Reference table'!$A$2:$A$76,'Reference table'!$B$2:$B$76)</f>
        <v>Dinning</v>
      </c>
      <c r="J14" t="s">
        <v>24</v>
      </c>
      <c r="L14" s="2"/>
    </row>
    <row r="15" spans="1:12">
      <c r="A15" s="8">
        <v>44750</v>
      </c>
      <c r="B15" t="s">
        <v>128</v>
      </c>
      <c r="C15">
        <v>1</v>
      </c>
      <c r="D15" s="10">
        <v>36</v>
      </c>
      <c r="E15" s="9">
        <f t="shared" si="0"/>
        <v>36</v>
      </c>
      <c r="F15" s="2" t="s">
        <v>163</v>
      </c>
      <c r="G15" t="s">
        <v>129</v>
      </c>
      <c r="H15" t="s">
        <v>128</v>
      </c>
      <c r="I15" s="2" t="str">
        <f>_xlfn.XLOOKUP(H15,'Reference table'!$A$2:$A$76,'Reference table'!$B$2:$B$76)</f>
        <v>Outfit</v>
      </c>
      <c r="J15" t="s">
        <v>24</v>
      </c>
      <c r="L15" s="2"/>
    </row>
    <row r="16" spans="1:12">
      <c r="A16" s="8">
        <v>44752</v>
      </c>
      <c r="B16" t="s">
        <v>3</v>
      </c>
      <c r="C16">
        <v>1</v>
      </c>
      <c r="D16" s="10">
        <v>3.79</v>
      </c>
      <c r="E16" s="9">
        <f t="shared" si="0"/>
        <v>3.79</v>
      </c>
      <c r="F16" s="2" t="s">
        <v>163</v>
      </c>
      <c r="G16" t="s">
        <v>39</v>
      </c>
      <c r="H16" t="s">
        <v>512</v>
      </c>
      <c r="I16" s="2" t="str">
        <f>_xlfn.XLOOKUP(H16,'Reference table'!$A$2:$A$76,'Reference table'!$B$2:$B$76)</f>
        <v>Grocery</v>
      </c>
      <c r="J16" t="s">
        <v>24</v>
      </c>
      <c r="L16" s="2"/>
    </row>
    <row r="17" spans="1:12">
      <c r="A17" s="8">
        <v>44752</v>
      </c>
      <c r="B17" t="s">
        <v>4</v>
      </c>
      <c r="C17">
        <v>1</v>
      </c>
      <c r="D17" s="10">
        <v>2.59</v>
      </c>
      <c r="E17" s="9">
        <f t="shared" si="0"/>
        <v>2.59</v>
      </c>
      <c r="F17" s="2" t="s">
        <v>163</v>
      </c>
      <c r="G17" t="s">
        <v>39</v>
      </c>
      <c r="H17" t="s">
        <v>49</v>
      </c>
      <c r="I17" s="2" t="str">
        <f>_xlfn.XLOOKUP(H17,'Reference table'!$A$2:$A$76,'Reference table'!$B$2:$B$76)</f>
        <v>Grocery</v>
      </c>
      <c r="J17" t="s">
        <v>24</v>
      </c>
      <c r="L17" s="2"/>
    </row>
    <row r="18" spans="1:12">
      <c r="A18" s="8">
        <v>44752</v>
      </c>
      <c r="B18" t="s">
        <v>23</v>
      </c>
      <c r="C18">
        <v>1</v>
      </c>
      <c r="D18" s="10">
        <v>3.3</v>
      </c>
      <c r="E18" s="9">
        <f t="shared" si="0"/>
        <v>3.3</v>
      </c>
      <c r="F18" s="2" t="s">
        <v>163</v>
      </c>
      <c r="G18" t="s">
        <v>526</v>
      </c>
      <c r="H18" t="s">
        <v>23</v>
      </c>
      <c r="I18" s="2" t="str">
        <f>_xlfn.XLOOKUP(H18,'Reference table'!$A$2:$A$76,'Reference table'!$B$2:$B$76)</f>
        <v>Transportation</v>
      </c>
      <c r="J18" t="s">
        <v>24</v>
      </c>
      <c r="L18" s="2"/>
    </row>
    <row r="19" spans="1:12">
      <c r="A19" s="8">
        <v>44753</v>
      </c>
      <c r="B19" t="s">
        <v>6</v>
      </c>
      <c r="C19">
        <v>1</v>
      </c>
      <c r="D19" s="10">
        <v>0.49</v>
      </c>
      <c r="E19" s="9">
        <f t="shared" si="0"/>
        <v>0.49</v>
      </c>
      <c r="F19" s="2" t="s">
        <v>163</v>
      </c>
      <c r="G19" t="s">
        <v>34</v>
      </c>
      <c r="H19" t="s">
        <v>217</v>
      </c>
      <c r="I19" s="2" t="str">
        <f>_xlfn.XLOOKUP(H19,'Reference table'!$A$2:$A$76,'Reference table'!$B$2:$B$76)</f>
        <v>Grocery</v>
      </c>
      <c r="J19" t="s">
        <v>24</v>
      </c>
      <c r="L19" s="2"/>
    </row>
    <row r="20" spans="1:12">
      <c r="A20" s="8">
        <v>44753</v>
      </c>
      <c r="B20" t="s">
        <v>0</v>
      </c>
      <c r="C20">
        <v>1</v>
      </c>
      <c r="D20" s="10">
        <v>0.65</v>
      </c>
      <c r="E20" s="9">
        <f t="shared" si="0"/>
        <v>0.65</v>
      </c>
      <c r="F20" s="2" t="s">
        <v>163</v>
      </c>
      <c r="G20" t="s">
        <v>34</v>
      </c>
      <c r="H20" t="s">
        <v>45</v>
      </c>
      <c r="I20" s="2" t="str">
        <f>_xlfn.XLOOKUP(H20,'Reference table'!$A$2:$A$76,'Reference table'!$B$2:$B$76)</f>
        <v>Grocery</v>
      </c>
      <c r="J20" t="s">
        <v>24</v>
      </c>
      <c r="L20" s="2"/>
    </row>
    <row r="21" spans="1:12">
      <c r="A21" s="8">
        <v>44753</v>
      </c>
      <c r="B21" t="s">
        <v>11</v>
      </c>
      <c r="C21">
        <v>1</v>
      </c>
      <c r="D21" s="10">
        <v>1.05</v>
      </c>
      <c r="E21" s="9">
        <f t="shared" si="0"/>
        <v>1.05</v>
      </c>
      <c r="F21" s="2" t="s">
        <v>163</v>
      </c>
      <c r="G21" t="s">
        <v>34</v>
      </c>
      <c r="H21" t="s">
        <v>45</v>
      </c>
      <c r="I21" s="2" t="str">
        <f>_xlfn.XLOOKUP(H21,'Reference table'!$A$2:$A$76,'Reference table'!$B$2:$B$76)</f>
        <v>Grocery</v>
      </c>
      <c r="J21" t="s">
        <v>24</v>
      </c>
      <c r="L21" s="2"/>
    </row>
    <row r="22" spans="1:12">
      <c r="A22" s="8">
        <v>44753</v>
      </c>
      <c r="B22" t="s">
        <v>1</v>
      </c>
      <c r="C22">
        <v>2</v>
      </c>
      <c r="D22" s="10">
        <v>0.39</v>
      </c>
      <c r="E22" s="9">
        <f t="shared" si="0"/>
        <v>0.78</v>
      </c>
      <c r="F22" s="2" t="s">
        <v>163</v>
      </c>
      <c r="G22" t="s">
        <v>34</v>
      </c>
      <c r="H22" t="s">
        <v>46</v>
      </c>
      <c r="I22" s="2" t="str">
        <f>_xlfn.XLOOKUP(H22,'Reference table'!$A$2:$A$76,'Reference table'!$B$2:$B$76)</f>
        <v>Grocery</v>
      </c>
      <c r="J22" t="s">
        <v>24</v>
      </c>
      <c r="L22" s="2"/>
    </row>
    <row r="23" spans="1:12">
      <c r="A23" s="8">
        <v>44753</v>
      </c>
      <c r="B23" t="s">
        <v>2</v>
      </c>
      <c r="C23">
        <v>1</v>
      </c>
      <c r="D23" s="10">
        <v>0.49</v>
      </c>
      <c r="E23" s="9">
        <f t="shared" si="0"/>
        <v>0.49</v>
      </c>
      <c r="F23" s="2" t="s">
        <v>163</v>
      </c>
      <c r="G23" t="s">
        <v>34</v>
      </c>
      <c r="H23" t="s">
        <v>46</v>
      </c>
      <c r="I23" s="2" t="str">
        <f>_xlfn.XLOOKUP(H23,'Reference table'!$A$2:$A$76,'Reference table'!$B$2:$B$76)</f>
        <v>Grocery</v>
      </c>
      <c r="J23" t="s">
        <v>24</v>
      </c>
      <c r="L23" s="2"/>
    </row>
    <row r="24" spans="1:12">
      <c r="A24" s="8">
        <v>44753</v>
      </c>
      <c r="B24" t="s">
        <v>47</v>
      </c>
      <c r="C24">
        <v>1</v>
      </c>
      <c r="D24" s="10">
        <v>37.29</v>
      </c>
      <c r="E24" s="9">
        <f t="shared" si="0"/>
        <v>37.29</v>
      </c>
      <c r="F24" s="2" t="s">
        <v>163</v>
      </c>
      <c r="G24" t="s">
        <v>514</v>
      </c>
      <c r="H24" t="s">
        <v>515</v>
      </c>
      <c r="I24" s="2" t="str">
        <f>_xlfn.XLOOKUP(H24,'Reference table'!$A$2:$A$76,'Reference table'!$B$2:$B$76)</f>
        <v>Dinning</v>
      </c>
      <c r="J24" t="s">
        <v>24</v>
      </c>
      <c r="L24" s="2"/>
    </row>
    <row r="25" spans="1:12">
      <c r="A25" s="8">
        <v>44755</v>
      </c>
      <c r="B25" t="s">
        <v>47</v>
      </c>
      <c r="C25">
        <v>1</v>
      </c>
      <c r="D25" s="10">
        <v>35</v>
      </c>
      <c r="E25" s="9">
        <f t="shared" si="0"/>
        <v>35</v>
      </c>
      <c r="F25" s="2" t="s">
        <v>163</v>
      </c>
      <c r="G25" t="s">
        <v>513</v>
      </c>
      <c r="H25" t="s">
        <v>515</v>
      </c>
      <c r="I25" s="2" t="str">
        <f>_xlfn.XLOOKUP(H25,'Reference table'!$A$2:$A$76,'Reference table'!$B$2:$B$76)</f>
        <v>Dinning</v>
      </c>
      <c r="J25" t="s">
        <v>24</v>
      </c>
      <c r="L25" s="2"/>
    </row>
    <row r="26" spans="1:12">
      <c r="A26" s="8">
        <v>44755</v>
      </c>
      <c r="B26" t="s">
        <v>5</v>
      </c>
      <c r="C26">
        <v>1</v>
      </c>
      <c r="D26" s="10">
        <v>3.95</v>
      </c>
      <c r="E26" s="9">
        <f t="shared" si="0"/>
        <v>3.95</v>
      </c>
      <c r="F26" s="2" t="s">
        <v>163</v>
      </c>
      <c r="G26" t="s">
        <v>44</v>
      </c>
      <c r="H26" t="s">
        <v>274</v>
      </c>
      <c r="I26" s="2" t="str">
        <f>_xlfn.XLOOKUP(H26,'Reference table'!$A$2:$A$76,'Reference table'!$B$2:$B$76)</f>
        <v>Dinning</v>
      </c>
      <c r="J26" t="s">
        <v>24</v>
      </c>
      <c r="L26" s="2"/>
    </row>
    <row r="27" spans="1:12">
      <c r="A27" s="8">
        <v>44755</v>
      </c>
      <c r="B27" t="s">
        <v>7</v>
      </c>
      <c r="C27">
        <v>1</v>
      </c>
      <c r="D27" s="10">
        <v>2.19</v>
      </c>
      <c r="E27" s="9">
        <f t="shared" si="0"/>
        <v>2.19</v>
      </c>
      <c r="F27" s="2" t="s">
        <v>163</v>
      </c>
      <c r="G27" t="s">
        <v>34</v>
      </c>
      <c r="H27" t="s">
        <v>49</v>
      </c>
      <c r="I27" s="2" t="str">
        <f>_xlfn.XLOOKUP(H27,'Reference table'!$A$2:$A$76,'Reference table'!$B$2:$B$76)</f>
        <v>Grocery</v>
      </c>
      <c r="J27" t="s">
        <v>24</v>
      </c>
      <c r="L27" s="2"/>
    </row>
    <row r="28" spans="1:12">
      <c r="A28" s="8">
        <v>44755</v>
      </c>
      <c r="B28" t="s">
        <v>8</v>
      </c>
      <c r="C28">
        <v>1</v>
      </c>
      <c r="D28" s="10">
        <v>0.75</v>
      </c>
      <c r="E28" s="9">
        <f t="shared" si="0"/>
        <v>0.75</v>
      </c>
      <c r="F28" s="2" t="s">
        <v>163</v>
      </c>
      <c r="G28" t="s">
        <v>34</v>
      </c>
      <c r="H28" t="s">
        <v>50</v>
      </c>
      <c r="I28" s="2" t="str">
        <f>_xlfn.XLOOKUP(H28,'Reference table'!$A$2:$A$76,'Reference table'!$B$2:$B$76)</f>
        <v>Grocery</v>
      </c>
      <c r="J28" t="s">
        <v>24</v>
      </c>
      <c r="L28" s="2"/>
    </row>
    <row r="29" spans="1:12">
      <c r="A29" s="8">
        <v>44755</v>
      </c>
      <c r="B29" t="s">
        <v>9</v>
      </c>
      <c r="C29">
        <v>1</v>
      </c>
      <c r="D29" s="10">
        <v>2.89</v>
      </c>
      <c r="E29" s="9">
        <f t="shared" si="0"/>
        <v>2.89</v>
      </c>
      <c r="F29" s="2" t="s">
        <v>163</v>
      </c>
      <c r="G29" t="s">
        <v>34</v>
      </c>
      <c r="H29" t="s">
        <v>49</v>
      </c>
      <c r="I29" s="2" t="str">
        <f>_xlfn.XLOOKUP(H29,'Reference table'!$A$2:$A$76,'Reference table'!$B$2:$B$76)</f>
        <v>Grocery</v>
      </c>
      <c r="J29" t="s">
        <v>24</v>
      </c>
      <c r="L29" s="2"/>
    </row>
    <row r="30" spans="1:12">
      <c r="A30" s="8">
        <v>44755</v>
      </c>
      <c r="B30" t="s">
        <v>10</v>
      </c>
      <c r="C30">
        <v>1</v>
      </c>
      <c r="D30" s="10">
        <v>3.25</v>
      </c>
      <c r="E30" s="9">
        <f t="shared" si="0"/>
        <v>3.25</v>
      </c>
      <c r="F30" s="2" t="s">
        <v>163</v>
      </c>
      <c r="G30" t="s">
        <v>34</v>
      </c>
      <c r="H30" t="s">
        <v>217</v>
      </c>
      <c r="I30" s="2" t="str">
        <f>_xlfn.XLOOKUP(H30,'Reference table'!$A$2:$A$76,'Reference table'!$B$2:$B$76)</f>
        <v>Grocery</v>
      </c>
      <c r="J30" t="s">
        <v>24</v>
      </c>
      <c r="L30" s="2"/>
    </row>
    <row r="31" spans="1:12">
      <c r="A31" s="8">
        <v>44756</v>
      </c>
      <c r="B31" t="s">
        <v>12</v>
      </c>
      <c r="C31">
        <v>1</v>
      </c>
      <c r="D31" s="10">
        <v>1.35</v>
      </c>
      <c r="E31" s="9">
        <f t="shared" si="0"/>
        <v>1.35</v>
      </c>
      <c r="F31" s="2" t="s">
        <v>163</v>
      </c>
      <c r="G31" t="s">
        <v>36</v>
      </c>
      <c r="H31" t="s">
        <v>45</v>
      </c>
      <c r="I31" s="2" t="str">
        <f>_xlfn.XLOOKUP(H31,'Reference table'!$A$2:$A$76,'Reference table'!$B$2:$B$76)</f>
        <v>Grocery</v>
      </c>
      <c r="J31" t="s">
        <v>24</v>
      </c>
      <c r="L31" s="2"/>
    </row>
    <row r="32" spans="1:12">
      <c r="A32" s="8">
        <v>44756</v>
      </c>
      <c r="B32" t="s">
        <v>13</v>
      </c>
      <c r="C32">
        <v>1</v>
      </c>
      <c r="D32" s="10">
        <v>0.94</v>
      </c>
      <c r="E32" s="9">
        <f t="shared" si="0"/>
        <v>0.94</v>
      </c>
      <c r="F32" s="2" t="s">
        <v>163</v>
      </c>
      <c r="G32" t="s">
        <v>36</v>
      </c>
      <c r="H32" t="s">
        <v>512</v>
      </c>
      <c r="I32" s="2" t="str">
        <f>_xlfn.XLOOKUP(H32,'Reference table'!$A$2:$A$76,'Reference table'!$B$2:$B$76)</f>
        <v>Grocery</v>
      </c>
      <c r="J32" t="s">
        <v>24</v>
      </c>
      <c r="L32" s="2"/>
    </row>
    <row r="33" spans="1:12">
      <c r="A33" s="8">
        <v>44756</v>
      </c>
      <c r="B33" t="s">
        <v>14</v>
      </c>
      <c r="C33">
        <v>1</v>
      </c>
      <c r="D33" s="10">
        <v>1.99</v>
      </c>
      <c r="E33" s="9">
        <f t="shared" si="0"/>
        <v>1.99</v>
      </c>
      <c r="F33" s="2" t="s">
        <v>163</v>
      </c>
      <c r="G33" t="s">
        <v>36</v>
      </c>
      <c r="H33" t="s">
        <v>45</v>
      </c>
      <c r="I33" s="2" t="str">
        <f>_xlfn.XLOOKUP(H33,'Reference table'!$A$2:$A$76,'Reference table'!$B$2:$B$76)</f>
        <v>Grocery</v>
      </c>
      <c r="J33" t="s">
        <v>24</v>
      </c>
      <c r="L33" s="2"/>
    </row>
    <row r="34" spans="1:12">
      <c r="A34" s="8">
        <v>44756</v>
      </c>
      <c r="B34" t="s">
        <v>15</v>
      </c>
      <c r="C34">
        <v>1</v>
      </c>
      <c r="D34" s="10">
        <v>0.34</v>
      </c>
      <c r="E34" s="9">
        <f t="shared" si="0"/>
        <v>0.34</v>
      </c>
      <c r="F34" s="2" t="s">
        <v>163</v>
      </c>
      <c r="G34" t="s">
        <v>36</v>
      </c>
      <c r="H34" t="s">
        <v>51</v>
      </c>
      <c r="I34" s="2" t="str">
        <f>_xlfn.XLOOKUP(H34,'Reference table'!$A$2:$A$76,'Reference table'!$B$2:$B$76)</f>
        <v>Grocery</v>
      </c>
      <c r="J34" t="s">
        <v>24</v>
      </c>
      <c r="L34" s="2"/>
    </row>
    <row r="35" spans="1:12">
      <c r="A35" s="8">
        <v>44756</v>
      </c>
      <c r="B35" t="s">
        <v>16</v>
      </c>
      <c r="C35">
        <v>1</v>
      </c>
      <c r="D35" s="10">
        <v>0.28000000000000003</v>
      </c>
      <c r="E35" s="9">
        <f t="shared" si="0"/>
        <v>0.28000000000000003</v>
      </c>
      <c r="F35" s="2" t="s">
        <v>163</v>
      </c>
      <c r="G35" t="s">
        <v>36</v>
      </c>
      <c r="H35" t="s">
        <v>51</v>
      </c>
      <c r="I35" s="2" t="str">
        <f>_xlfn.XLOOKUP(H35,'Reference table'!$A$2:$A$76,'Reference table'!$B$2:$B$76)</f>
        <v>Grocery</v>
      </c>
      <c r="J35" t="s">
        <v>24</v>
      </c>
      <c r="L35" s="2"/>
    </row>
    <row r="36" spans="1:12">
      <c r="A36" s="8">
        <v>44756</v>
      </c>
      <c r="B36" t="s">
        <v>17</v>
      </c>
      <c r="C36">
        <v>1</v>
      </c>
      <c r="D36" s="10">
        <v>3.29</v>
      </c>
      <c r="E36" s="9">
        <f t="shared" si="0"/>
        <v>3.29</v>
      </c>
      <c r="F36" s="2" t="s">
        <v>163</v>
      </c>
      <c r="G36" t="s">
        <v>36</v>
      </c>
      <c r="H36" t="s">
        <v>52</v>
      </c>
      <c r="I36" s="2" t="str">
        <f>_xlfn.XLOOKUP(H36,'Reference table'!$A$2:$A$76,'Reference table'!$B$2:$B$76)</f>
        <v>Grocery</v>
      </c>
      <c r="J36" t="s">
        <v>24</v>
      </c>
      <c r="L36" s="2"/>
    </row>
    <row r="37" spans="1:12">
      <c r="A37" s="8">
        <v>44756</v>
      </c>
      <c r="B37" t="s">
        <v>18</v>
      </c>
      <c r="C37">
        <v>1</v>
      </c>
      <c r="D37" s="10">
        <v>3.49</v>
      </c>
      <c r="E37" s="9">
        <f t="shared" si="0"/>
        <v>3.49</v>
      </c>
      <c r="F37" s="2" t="s">
        <v>163</v>
      </c>
      <c r="G37" t="s">
        <v>36</v>
      </c>
      <c r="H37" t="s">
        <v>55</v>
      </c>
      <c r="I37" s="2" t="str">
        <f>_xlfn.XLOOKUP(H37,'Reference table'!$A$2:$A$76,'Reference table'!$B$2:$B$76)</f>
        <v>Grocery</v>
      </c>
      <c r="J37" t="s">
        <v>24</v>
      </c>
      <c r="L37" s="2"/>
    </row>
    <row r="38" spans="1:12">
      <c r="A38" s="8">
        <v>44756</v>
      </c>
      <c r="B38" t="s">
        <v>19</v>
      </c>
      <c r="C38">
        <v>1</v>
      </c>
      <c r="D38" s="10">
        <v>1.89</v>
      </c>
      <c r="E38" s="9">
        <f t="shared" si="0"/>
        <v>1.89</v>
      </c>
      <c r="F38" s="2" t="s">
        <v>163</v>
      </c>
      <c r="G38" t="s">
        <v>36</v>
      </c>
      <c r="H38" t="s">
        <v>49</v>
      </c>
      <c r="I38" s="2" t="str">
        <f>_xlfn.XLOOKUP(H38,'Reference table'!$A$2:$A$76,'Reference table'!$B$2:$B$76)</f>
        <v>Grocery</v>
      </c>
      <c r="J38" t="s">
        <v>24</v>
      </c>
      <c r="L38" s="2"/>
    </row>
    <row r="39" spans="1:12">
      <c r="A39" s="8">
        <v>44756</v>
      </c>
      <c r="B39" t="s">
        <v>20</v>
      </c>
      <c r="C39">
        <v>1</v>
      </c>
      <c r="D39" s="10">
        <v>0.39</v>
      </c>
      <c r="E39" s="9">
        <f t="shared" si="0"/>
        <v>0.39</v>
      </c>
      <c r="F39" s="2" t="s">
        <v>163</v>
      </c>
      <c r="G39" t="s">
        <v>36</v>
      </c>
      <c r="H39" t="s">
        <v>217</v>
      </c>
      <c r="I39" s="2" t="str">
        <f>_xlfn.XLOOKUP(H39,'Reference table'!$A$2:$A$76,'Reference table'!$B$2:$B$76)</f>
        <v>Grocery</v>
      </c>
      <c r="J39" t="s">
        <v>24</v>
      </c>
      <c r="L39" s="2"/>
    </row>
    <row r="40" spans="1:12">
      <c r="A40" s="8">
        <v>44756</v>
      </c>
      <c r="B40" t="s">
        <v>21</v>
      </c>
      <c r="C40">
        <v>5</v>
      </c>
      <c r="D40" s="10">
        <v>0.14000000000000001</v>
      </c>
      <c r="E40" s="9">
        <f t="shared" si="0"/>
        <v>0.70000000000000007</v>
      </c>
      <c r="F40" s="2" t="s">
        <v>163</v>
      </c>
      <c r="G40" t="s">
        <v>36</v>
      </c>
      <c r="H40" t="s">
        <v>53</v>
      </c>
      <c r="I40" s="2" t="str">
        <f>_xlfn.XLOOKUP(H40,'Reference table'!$A$2:$A$76,'Reference table'!$B$2:$B$76)</f>
        <v>Grocery</v>
      </c>
      <c r="J40" t="s">
        <v>24</v>
      </c>
      <c r="L40" s="2"/>
    </row>
    <row r="41" spans="1:12">
      <c r="A41" s="8">
        <v>44756</v>
      </c>
      <c r="B41" t="s">
        <v>22</v>
      </c>
      <c r="C41">
        <v>1</v>
      </c>
      <c r="D41" s="10">
        <v>0.59</v>
      </c>
      <c r="E41" s="9">
        <f t="shared" si="0"/>
        <v>0.59</v>
      </c>
      <c r="F41" s="2" t="s">
        <v>163</v>
      </c>
      <c r="G41" t="s">
        <v>36</v>
      </c>
      <c r="H41" t="s">
        <v>46</v>
      </c>
      <c r="I41" s="2" t="str">
        <f>_xlfn.XLOOKUP(H41,'Reference table'!$A$2:$A$76,'Reference table'!$B$2:$B$76)</f>
        <v>Grocery</v>
      </c>
      <c r="J41" t="s">
        <v>24</v>
      </c>
      <c r="L41" s="2"/>
    </row>
    <row r="42" spans="1:12">
      <c r="A42" s="8">
        <v>44757</v>
      </c>
      <c r="B42" t="s">
        <v>23</v>
      </c>
      <c r="C42">
        <v>2</v>
      </c>
      <c r="D42" s="10">
        <v>1.65</v>
      </c>
      <c r="E42" s="9">
        <f t="shared" si="0"/>
        <v>3.3</v>
      </c>
      <c r="F42" s="2" t="s">
        <v>163</v>
      </c>
      <c r="G42" t="s">
        <v>526</v>
      </c>
      <c r="H42" t="s">
        <v>23</v>
      </c>
      <c r="I42" s="2" t="str">
        <f>_xlfn.XLOOKUP(H42,'Reference table'!$A$2:$A$76,'Reference table'!$B$2:$B$76)</f>
        <v>Transportation</v>
      </c>
      <c r="J42" t="s">
        <v>24</v>
      </c>
      <c r="L42" s="2"/>
    </row>
    <row r="43" spans="1:12">
      <c r="A43" s="8">
        <v>44757</v>
      </c>
      <c r="B43" t="s">
        <v>23</v>
      </c>
      <c r="C43">
        <v>2</v>
      </c>
      <c r="D43" s="10">
        <v>1.65</v>
      </c>
      <c r="E43" s="9">
        <f t="shared" si="0"/>
        <v>3.3</v>
      </c>
      <c r="F43" s="2" t="s">
        <v>163</v>
      </c>
      <c r="G43" t="s">
        <v>526</v>
      </c>
      <c r="H43" t="s">
        <v>23</v>
      </c>
      <c r="I43" s="2" t="str">
        <f>_xlfn.XLOOKUP(H43,'Reference table'!$A$2:$A$76,'Reference table'!$B$2:$B$76)</f>
        <v>Transportation</v>
      </c>
      <c r="J43" t="s">
        <v>25</v>
      </c>
      <c r="L43" s="2"/>
    </row>
    <row r="44" spans="1:12">
      <c r="A44" s="8">
        <v>44757</v>
      </c>
      <c r="B44" t="s">
        <v>26</v>
      </c>
      <c r="C44">
        <v>1</v>
      </c>
      <c r="D44" s="10">
        <v>5.4</v>
      </c>
      <c r="E44" s="9">
        <f t="shared" si="0"/>
        <v>5.4</v>
      </c>
      <c r="F44" s="2" t="s">
        <v>163</v>
      </c>
      <c r="G44" t="s">
        <v>32</v>
      </c>
      <c r="H44" t="s">
        <v>274</v>
      </c>
      <c r="I44" s="2" t="str">
        <f>_xlfn.XLOOKUP(H44,'Reference table'!$A$2:$A$76,'Reference table'!$B$2:$B$76)</f>
        <v>Dinning</v>
      </c>
      <c r="J44" t="s">
        <v>25</v>
      </c>
      <c r="L44" s="2"/>
    </row>
    <row r="45" spans="1:12">
      <c r="A45" s="8">
        <v>44757</v>
      </c>
      <c r="B45" t="s">
        <v>27</v>
      </c>
      <c r="C45">
        <v>1</v>
      </c>
      <c r="D45" s="10">
        <v>5.95</v>
      </c>
      <c r="E45" s="9">
        <f t="shared" si="0"/>
        <v>5.95</v>
      </c>
      <c r="F45" s="2" t="s">
        <v>163</v>
      </c>
      <c r="G45" t="s">
        <v>35</v>
      </c>
      <c r="H45" t="s">
        <v>274</v>
      </c>
      <c r="I45" s="2" t="str">
        <f>_xlfn.XLOOKUP(H45,'Reference table'!$A$2:$A$76,'Reference table'!$B$2:$B$76)</f>
        <v>Dinning</v>
      </c>
      <c r="J45" t="s">
        <v>25</v>
      </c>
      <c r="L45" s="2"/>
    </row>
    <row r="46" spans="1:12">
      <c r="A46" s="8">
        <v>44757</v>
      </c>
      <c r="B46" t="s">
        <v>28</v>
      </c>
      <c r="C46">
        <v>1</v>
      </c>
      <c r="D46" s="10">
        <v>0.89</v>
      </c>
      <c r="E46" s="9">
        <f t="shared" si="0"/>
        <v>0.89</v>
      </c>
      <c r="F46" s="2" t="s">
        <v>163</v>
      </c>
      <c r="G46" t="s">
        <v>34</v>
      </c>
      <c r="H46" t="s">
        <v>50</v>
      </c>
      <c r="I46" s="2" t="str">
        <f>_xlfn.XLOOKUP(H46,'Reference table'!$A$2:$A$76,'Reference table'!$B$2:$B$76)</f>
        <v>Grocery</v>
      </c>
      <c r="J46" t="s">
        <v>25</v>
      </c>
      <c r="L46" s="2"/>
    </row>
    <row r="47" spans="1:12">
      <c r="A47" s="8">
        <v>44757</v>
      </c>
      <c r="B47" t="s">
        <v>29</v>
      </c>
      <c r="C47">
        <v>1</v>
      </c>
      <c r="D47" s="10">
        <v>0.8</v>
      </c>
      <c r="E47" s="9">
        <f t="shared" si="0"/>
        <v>0.8</v>
      </c>
      <c r="F47" s="2" t="s">
        <v>163</v>
      </c>
      <c r="G47" t="s">
        <v>34</v>
      </c>
      <c r="H47" t="s">
        <v>51</v>
      </c>
      <c r="I47" s="2" t="str">
        <f>_xlfn.XLOOKUP(H47,'Reference table'!$A$2:$A$76,'Reference table'!$B$2:$B$76)</f>
        <v>Grocery</v>
      </c>
      <c r="J47" t="s">
        <v>25</v>
      </c>
      <c r="L47" s="2"/>
    </row>
    <row r="48" spans="1:12">
      <c r="A48" s="8">
        <v>44757</v>
      </c>
      <c r="B48" t="s">
        <v>30</v>
      </c>
      <c r="C48">
        <v>1</v>
      </c>
      <c r="D48" s="10">
        <v>0.69</v>
      </c>
      <c r="E48" s="9">
        <f t="shared" si="0"/>
        <v>0.69</v>
      </c>
      <c r="F48" s="2" t="s">
        <v>163</v>
      </c>
      <c r="G48" t="s">
        <v>34</v>
      </c>
      <c r="H48" t="s">
        <v>274</v>
      </c>
      <c r="I48" s="2" t="str">
        <f>_xlfn.XLOOKUP(H48,'Reference table'!$A$2:$A$76,'Reference table'!$B$2:$B$76)</f>
        <v>Dinning</v>
      </c>
      <c r="J48" t="s">
        <v>25</v>
      </c>
      <c r="L48" s="2"/>
    </row>
    <row r="49" spans="1:12">
      <c r="A49" s="8">
        <v>44757</v>
      </c>
      <c r="B49" t="s">
        <v>31</v>
      </c>
      <c r="C49">
        <v>1</v>
      </c>
      <c r="D49" s="10">
        <v>3.99</v>
      </c>
      <c r="E49" s="9">
        <f t="shared" si="0"/>
        <v>3.99</v>
      </c>
      <c r="F49" s="2" t="s">
        <v>163</v>
      </c>
      <c r="G49" t="s">
        <v>33</v>
      </c>
      <c r="H49" t="s">
        <v>470</v>
      </c>
      <c r="I49" s="2" t="str">
        <f>_xlfn.XLOOKUP(H49,'Reference table'!$A$2:$A$76,'Reference table'!$B$2:$B$76)</f>
        <v>Outfit</v>
      </c>
      <c r="J49" t="s">
        <v>24</v>
      </c>
      <c r="L49" s="2"/>
    </row>
    <row r="50" spans="1:12">
      <c r="A50" s="8">
        <v>44758</v>
      </c>
      <c r="B50" t="s">
        <v>56</v>
      </c>
      <c r="C50">
        <v>1</v>
      </c>
      <c r="D50" s="10">
        <v>7.49</v>
      </c>
      <c r="E50" s="9">
        <f t="shared" si="0"/>
        <v>7.49</v>
      </c>
      <c r="F50" s="2" t="s">
        <v>163</v>
      </c>
      <c r="G50" t="s">
        <v>57</v>
      </c>
      <c r="H50" t="s">
        <v>114</v>
      </c>
      <c r="I50" s="2" t="str">
        <f>_xlfn.XLOOKUP(H50,'Reference table'!$A$2:$A$76,'Reference table'!$B$2:$B$76)</f>
        <v>Dinning</v>
      </c>
      <c r="J50" t="s">
        <v>24</v>
      </c>
      <c r="L50" s="2"/>
    </row>
    <row r="51" spans="1:12">
      <c r="A51" s="8">
        <v>44758</v>
      </c>
      <c r="B51" t="s">
        <v>58</v>
      </c>
      <c r="C51">
        <v>1</v>
      </c>
      <c r="D51" s="10">
        <v>0.45</v>
      </c>
      <c r="E51" s="9">
        <f t="shared" si="0"/>
        <v>0.45</v>
      </c>
      <c r="F51" s="2" t="s">
        <v>163</v>
      </c>
      <c r="G51" t="s">
        <v>34</v>
      </c>
      <c r="H51" t="s">
        <v>217</v>
      </c>
      <c r="I51" s="2" t="str">
        <f>_xlfn.XLOOKUP(H51,'Reference table'!$A$2:$A$76,'Reference table'!$B$2:$B$76)</f>
        <v>Grocery</v>
      </c>
      <c r="J51" t="s">
        <v>24</v>
      </c>
      <c r="L51" s="2"/>
    </row>
    <row r="52" spans="1:12">
      <c r="A52" s="8">
        <v>44758</v>
      </c>
      <c r="B52" t="s">
        <v>59</v>
      </c>
      <c r="C52">
        <v>1</v>
      </c>
      <c r="D52" s="10">
        <v>0.55000000000000004</v>
      </c>
      <c r="E52" s="9">
        <f t="shared" si="0"/>
        <v>0.55000000000000004</v>
      </c>
      <c r="F52" s="2" t="s">
        <v>163</v>
      </c>
      <c r="G52" t="s">
        <v>34</v>
      </c>
      <c r="H52" t="s">
        <v>51</v>
      </c>
      <c r="I52" s="2" t="str">
        <f>_xlfn.XLOOKUP(H52,'Reference table'!$A$2:$A$76,'Reference table'!$B$2:$B$76)</f>
        <v>Grocery</v>
      </c>
      <c r="J52" t="s">
        <v>24</v>
      </c>
      <c r="L52" s="2"/>
    </row>
    <row r="53" spans="1:12">
      <c r="A53" s="8">
        <v>44758</v>
      </c>
      <c r="B53" t="s">
        <v>60</v>
      </c>
      <c r="C53">
        <v>1</v>
      </c>
      <c r="D53" s="10">
        <v>1.35</v>
      </c>
      <c r="E53" s="9">
        <f t="shared" si="0"/>
        <v>1.35</v>
      </c>
      <c r="F53" s="2" t="s">
        <v>163</v>
      </c>
      <c r="G53" t="s">
        <v>34</v>
      </c>
      <c r="H53" t="s">
        <v>50</v>
      </c>
      <c r="I53" s="2" t="str">
        <f>_xlfn.XLOOKUP(H53,'Reference table'!$A$2:$A$76,'Reference table'!$B$2:$B$76)</f>
        <v>Grocery</v>
      </c>
      <c r="J53" t="s">
        <v>24</v>
      </c>
      <c r="L53" s="2"/>
    </row>
    <row r="54" spans="1:12">
      <c r="A54" s="8">
        <v>44758</v>
      </c>
      <c r="B54" t="s">
        <v>61</v>
      </c>
      <c r="C54">
        <v>1</v>
      </c>
      <c r="D54" s="10">
        <v>0.55000000000000004</v>
      </c>
      <c r="E54" s="9">
        <f t="shared" si="0"/>
        <v>0.55000000000000004</v>
      </c>
      <c r="F54" s="2" t="s">
        <v>163</v>
      </c>
      <c r="G54" t="s">
        <v>34</v>
      </c>
      <c r="H54" t="s">
        <v>220</v>
      </c>
      <c r="I54" s="2" t="str">
        <f>_xlfn.XLOOKUP(H54,'Reference table'!$A$2:$A$76,'Reference table'!$B$2:$B$76)</f>
        <v>Grocery</v>
      </c>
      <c r="J54" t="s">
        <v>24</v>
      </c>
      <c r="L54" s="2"/>
    </row>
    <row r="55" spans="1:12">
      <c r="A55" s="8">
        <v>44758</v>
      </c>
      <c r="B55" t="s">
        <v>47</v>
      </c>
      <c r="C55">
        <v>1</v>
      </c>
      <c r="D55" s="10">
        <v>23</v>
      </c>
      <c r="E55" s="9">
        <f t="shared" si="0"/>
        <v>23</v>
      </c>
      <c r="F55" s="2" t="s">
        <v>163</v>
      </c>
      <c r="G55" t="s">
        <v>62</v>
      </c>
      <c r="H55" t="s">
        <v>519</v>
      </c>
      <c r="I55" s="2" t="str">
        <f>_xlfn.XLOOKUP(H55,'Reference table'!$A$2:$A$76,'Reference table'!$B$2:$B$76)</f>
        <v>Dinning</v>
      </c>
      <c r="J55" t="s">
        <v>25</v>
      </c>
      <c r="L55" s="2"/>
    </row>
    <row r="56" spans="1:12">
      <c r="A56" s="8">
        <v>44759</v>
      </c>
      <c r="B56" t="s">
        <v>63</v>
      </c>
      <c r="C56">
        <v>1</v>
      </c>
      <c r="D56" s="10">
        <v>1.5</v>
      </c>
      <c r="E56" s="9">
        <f t="shared" si="0"/>
        <v>1.5</v>
      </c>
      <c r="F56" s="2" t="s">
        <v>163</v>
      </c>
      <c r="G56" t="s">
        <v>64</v>
      </c>
      <c r="H56" t="s">
        <v>53</v>
      </c>
      <c r="I56" s="2" t="str">
        <f>_xlfn.XLOOKUP(H56,'Reference table'!$A$2:$A$76,'Reference table'!$B$2:$B$76)</f>
        <v>Grocery</v>
      </c>
      <c r="J56" t="s">
        <v>24</v>
      </c>
      <c r="L56" s="2"/>
    </row>
    <row r="57" spans="1:12">
      <c r="A57" s="8">
        <v>44759</v>
      </c>
      <c r="B57" t="s">
        <v>26</v>
      </c>
      <c r="C57">
        <v>1</v>
      </c>
      <c r="D57" s="10">
        <v>9.4</v>
      </c>
      <c r="E57" s="9">
        <f t="shared" si="0"/>
        <v>9.4</v>
      </c>
      <c r="F57" s="2" t="s">
        <v>163</v>
      </c>
      <c r="G57" t="s">
        <v>65</v>
      </c>
      <c r="H57" t="s">
        <v>274</v>
      </c>
      <c r="I57" s="2" t="str">
        <f>_xlfn.XLOOKUP(H57,'Reference table'!$A$2:$A$76,'Reference table'!$B$2:$B$76)</f>
        <v>Dinning</v>
      </c>
      <c r="J57" t="s">
        <v>25</v>
      </c>
      <c r="L57" s="2"/>
    </row>
    <row r="58" spans="1:12">
      <c r="A58" s="8">
        <v>44759</v>
      </c>
      <c r="B58" t="s">
        <v>66</v>
      </c>
      <c r="C58">
        <v>1</v>
      </c>
      <c r="D58" s="10">
        <v>1.19</v>
      </c>
      <c r="E58" s="9">
        <f t="shared" si="0"/>
        <v>1.19</v>
      </c>
      <c r="F58" s="2" t="s">
        <v>163</v>
      </c>
      <c r="G58" t="s">
        <v>34</v>
      </c>
      <c r="H58" t="s">
        <v>50</v>
      </c>
      <c r="I58" s="2" t="str">
        <f>_xlfn.XLOOKUP(H58,'Reference table'!$A$2:$A$76,'Reference table'!$B$2:$B$76)</f>
        <v>Grocery</v>
      </c>
      <c r="J58" t="s">
        <v>24</v>
      </c>
      <c r="L58" s="2"/>
    </row>
    <row r="59" spans="1:12">
      <c r="A59" s="8">
        <v>44759</v>
      </c>
      <c r="B59" t="s">
        <v>23</v>
      </c>
      <c r="C59">
        <v>1</v>
      </c>
      <c r="D59" s="10">
        <v>1.65</v>
      </c>
      <c r="E59" s="9">
        <f t="shared" si="0"/>
        <v>1.65</v>
      </c>
      <c r="F59" s="2" t="s">
        <v>163</v>
      </c>
      <c r="G59" t="s">
        <v>526</v>
      </c>
      <c r="H59" t="s">
        <v>23</v>
      </c>
      <c r="I59" s="2" t="str">
        <f>_xlfn.XLOOKUP(H59,'Reference table'!$A$2:$A$76,'Reference table'!$B$2:$B$76)</f>
        <v>Transportation</v>
      </c>
      <c r="J59" t="s">
        <v>24</v>
      </c>
      <c r="L59" s="2"/>
    </row>
    <row r="60" spans="1:12">
      <c r="A60" s="8">
        <v>44759</v>
      </c>
      <c r="B60" t="s">
        <v>67</v>
      </c>
      <c r="C60">
        <v>1</v>
      </c>
      <c r="D60" s="10">
        <v>2</v>
      </c>
      <c r="E60" s="9">
        <f t="shared" si="0"/>
        <v>2</v>
      </c>
      <c r="F60" s="2" t="s">
        <v>163</v>
      </c>
      <c r="G60" t="s">
        <v>526</v>
      </c>
      <c r="H60" t="s">
        <v>67</v>
      </c>
      <c r="I60" s="2" t="str">
        <f>_xlfn.XLOOKUP(H60,'Reference table'!$A$2:$A$76,'Reference table'!$B$2:$B$76)</f>
        <v>Transportation</v>
      </c>
      <c r="J60" t="s">
        <v>24</v>
      </c>
      <c r="L60" s="2"/>
    </row>
    <row r="61" spans="1:12">
      <c r="A61" s="8">
        <v>44759</v>
      </c>
      <c r="B61" t="s">
        <v>23</v>
      </c>
      <c r="C61">
        <v>1</v>
      </c>
      <c r="D61" s="10">
        <v>1.65</v>
      </c>
      <c r="E61" s="9">
        <f t="shared" si="0"/>
        <v>1.65</v>
      </c>
      <c r="F61" s="2" t="s">
        <v>163</v>
      </c>
      <c r="G61" t="s">
        <v>526</v>
      </c>
      <c r="H61" t="s">
        <v>23</v>
      </c>
      <c r="I61" s="2" t="str">
        <f>_xlfn.XLOOKUP(H61,'Reference table'!$A$2:$A$76,'Reference table'!$B$2:$B$76)</f>
        <v>Transportation</v>
      </c>
      <c r="J61" t="s">
        <v>25</v>
      </c>
      <c r="L61" s="2"/>
    </row>
    <row r="62" spans="1:12">
      <c r="A62" s="8">
        <v>44759</v>
      </c>
      <c r="B62" t="s">
        <v>67</v>
      </c>
      <c r="C62">
        <v>1</v>
      </c>
      <c r="D62" s="10">
        <v>2</v>
      </c>
      <c r="E62" s="9">
        <f t="shared" si="0"/>
        <v>2</v>
      </c>
      <c r="F62" s="2" t="s">
        <v>163</v>
      </c>
      <c r="G62" t="s">
        <v>526</v>
      </c>
      <c r="H62" t="s">
        <v>67</v>
      </c>
      <c r="I62" s="2" t="str">
        <f>_xlfn.XLOOKUP(H62,'Reference table'!$A$2:$A$76,'Reference table'!$B$2:$B$76)</f>
        <v>Transportation</v>
      </c>
      <c r="J62" t="s">
        <v>25</v>
      </c>
      <c r="L62" s="2"/>
    </row>
    <row r="63" spans="1:12">
      <c r="A63" s="8">
        <v>44760</v>
      </c>
      <c r="B63" t="s">
        <v>68</v>
      </c>
      <c r="C63">
        <v>1</v>
      </c>
      <c r="D63" s="10">
        <v>0.69</v>
      </c>
      <c r="E63" s="9">
        <f t="shared" si="0"/>
        <v>0.69</v>
      </c>
      <c r="F63" s="2" t="s">
        <v>163</v>
      </c>
      <c r="G63" t="s">
        <v>34</v>
      </c>
      <c r="H63" t="s">
        <v>512</v>
      </c>
      <c r="I63" s="2" t="str">
        <f>_xlfn.XLOOKUP(H63,'Reference table'!$A$2:$A$76,'Reference table'!$B$2:$B$76)</f>
        <v>Grocery</v>
      </c>
      <c r="J63" t="s">
        <v>24</v>
      </c>
      <c r="L63" s="2"/>
    </row>
    <row r="64" spans="1:12">
      <c r="A64" s="8">
        <v>44760</v>
      </c>
      <c r="B64" t="s">
        <v>69</v>
      </c>
      <c r="C64">
        <v>1</v>
      </c>
      <c r="D64" s="10">
        <v>2.15</v>
      </c>
      <c r="E64" s="9">
        <f t="shared" si="0"/>
        <v>2.15</v>
      </c>
      <c r="F64" s="2" t="s">
        <v>163</v>
      </c>
      <c r="G64" t="s">
        <v>34</v>
      </c>
      <c r="H64" t="s">
        <v>52</v>
      </c>
      <c r="I64" s="2" t="str">
        <f>_xlfn.XLOOKUP(H64,'Reference table'!$A$2:$A$76,'Reference table'!$B$2:$B$76)</f>
        <v>Grocery</v>
      </c>
      <c r="J64" t="s">
        <v>24</v>
      </c>
      <c r="L64" s="2"/>
    </row>
    <row r="65" spans="1:12">
      <c r="A65" s="8">
        <v>44760</v>
      </c>
      <c r="B65" t="s">
        <v>70</v>
      </c>
      <c r="C65">
        <v>1</v>
      </c>
      <c r="D65" s="10">
        <v>1.75</v>
      </c>
      <c r="E65" s="9">
        <f t="shared" si="0"/>
        <v>1.75</v>
      </c>
      <c r="F65" s="2" t="s">
        <v>163</v>
      </c>
      <c r="G65" t="s">
        <v>34</v>
      </c>
      <c r="H65" t="s">
        <v>53</v>
      </c>
      <c r="I65" s="2" t="str">
        <f>_xlfn.XLOOKUP(H65,'Reference table'!$A$2:$A$76,'Reference table'!$B$2:$B$76)</f>
        <v>Grocery</v>
      </c>
      <c r="J65" t="s">
        <v>24</v>
      </c>
      <c r="L65" s="2"/>
    </row>
    <row r="66" spans="1:12">
      <c r="A66" s="8">
        <v>44760</v>
      </c>
      <c r="B66" t="s">
        <v>71</v>
      </c>
      <c r="C66">
        <v>1</v>
      </c>
      <c r="D66" s="10">
        <v>0.55000000000000004</v>
      </c>
      <c r="E66" s="9">
        <f t="shared" ref="E66:E130" si="1">C66*D66</f>
        <v>0.55000000000000004</v>
      </c>
      <c r="F66" s="2" t="s">
        <v>163</v>
      </c>
      <c r="G66" t="s">
        <v>34</v>
      </c>
      <c r="H66" t="s">
        <v>51</v>
      </c>
      <c r="I66" s="2" t="str">
        <f>_xlfn.XLOOKUP(H66,'Reference table'!$A$2:$A$76,'Reference table'!$B$2:$B$76)</f>
        <v>Grocery</v>
      </c>
      <c r="J66" t="s">
        <v>24</v>
      </c>
      <c r="L66" s="2"/>
    </row>
    <row r="67" spans="1:12">
      <c r="A67" s="8">
        <v>44760</v>
      </c>
      <c r="B67" t="s">
        <v>72</v>
      </c>
      <c r="C67">
        <v>1</v>
      </c>
      <c r="D67" s="10">
        <v>1.69</v>
      </c>
      <c r="E67" s="9">
        <f t="shared" si="1"/>
        <v>1.69</v>
      </c>
      <c r="F67" s="2" t="s">
        <v>163</v>
      </c>
      <c r="G67" t="s">
        <v>34</v>
      </c>
      <c r="H67" t="s">
        <v>52</v>
      </c>
      <c r="I67" s="2" t="str">
        <f>_xlfn.XLOOKUP(H67,'Reference table'!$A$2:$A$76,'Reference table'!$B$2:$B$76)</f>
        <v>Grocery</v>
      </c>
      <c r="J67" t="s">
        <v>24</v>
      </c>
      <c r="L67" s="2"/>
    </row>
    <row r="68" spans="1:12">
      <c r="A68" s="8">
        <v>44760</v>
      </c>
      <c r="B68" t="s">
        <v>28</v>
      </c>
      <c r="C68">
        <v>1</v>
      </c>
      <c r="D68" s="10">
        <v>0.89</v>
      </c>
      <c r="E68" s="9">
        <f t="shared" si="1"/>
        <v>0.89</v>
      </c>
      <c r="F68" s="2" t="s">
        <v>163</v>
      </c>
      <c r="G68" t="s">
        <v>34</v>
      </c>
      <c r="H68" t="s">
        <v>50</v>
      </c>
      <c r="I68" s="2" t="str">
        <f>_xlfn.XLOOKUP(H68,'Reference table'!$A$2:$A$76,'Reference table'!$B$2:$B$76)</f>
        <v>Grocery</v>
      </c>
      <c r="J68" t="s">
        <v>24</v>
      </c>
      <c r="L68" s="2"/>
    </row>
    <row r="69" spans="1:12">
      <c r="A69" s="8">
        <v>44760</v>
      </c>
      <c r="B69" t="s">
        <v>73</v>
      </c>
      <c r="C69">
        <v>1</v>
      </c>
      <c r="D69" s="10">
        <v>0.68</v>
      </c>
      <c r="E69" s="9">
        <f t="shared" si="1"/>
        <v>0.68</v>
      </c>
      <c r="F69" s="2" t="s">
        <v>163</v>
      </c>
      <c r="G69" t="s">
        <v>34</v>
      </c>
      <c r="H69" t="s">
        <v>51</v>
      </c>
      <c r="I69" s="2" t="str">
        <f>_xlfn.XLOOKUP(H69,'Reference table'!$A$2:$A$76,'Reference table'!$B$2:$B$76)</f>
        <v>Grocery</v>
      </c>
      <c r="J69" t="s">
        <v>24</v>
      </c>
      <c r="L69" s="2"/>
    </row>
    <row r="70" spans="1:12">
      <c r="A70" s="8">
        <v>44761</v>
      </c>
      <c r="B70" t="s">
        <v>735</v>
      </c>
      <c r="C70">
        <v>1</v>
      </c>
      <c r="D70" s="10">
        <v>31</v>
      </c>
      <c r="E70" s="9">
        <f t="shared" si="1"/>
        <v>31</v>
      </c>
      <c r="F70" s="2" t="s">
        <v>163</v>
      </c>
      <c r="G70" t="s">
        <v>736</v>
      </c>
      <c r="H70" t="s">
        <v>737</v>
      </c>
      <c r="I70" s="2" t="str">
        <f>_xlfn.XLOOKUP(H70,'Reference table'!$A$2:$A$76,'Reference table'!$B$2:$B$76)</f>
        <v>Others</v>
      </c>
      <c r="J70" t="s">
        <v>24</v>
      </c>
      <c r="L70" s="2"/>
    </row>
    <row r="71" spans="1:12">
      <c r="A71" s="8">
        <v>44762</v>
      </c>
      <c r="B71" t="s">
        <v>74</v>
      </c>
      <c r="C71">
        <v>1</v>
      </c>
      <c r="D71" s="10">
        <v>2.5</v>
      </c>
      <c r="E71" s="9">
        <f t="shared" si="1"/>
        <v>2.5</v>
      </c>
      <c r="F71" s="2" t="s">
        <v>163</v>
      </c>
      <c r="G71" t="s">
        <v>75</v>
      </c>
      <c r="H71" t="s">
        <v>49</v>
      </c>
      <c r="I71" s="2" t="str">
        <f>_xlfn.XLOOKUP(H71,'Reference table'!$A$2:$A$76,'Reference table'!$B$2:$B$76)</f>
        <v>Grocery</v>
      </c>
      <c r="J71" t="s">
        <v>24</v>
      </c>
      <c r="L71" s="2"/>
    </row>
    <row r="72" spans="1:12">
      <c r="A72" s="8">
        <v>44762</v>
      </c>
      <c r="B72" t="s">
        <v>76</v>
      </c>
      <c r="C72">
        <v>1</v>
      </c>
      <c r="D72" s="10">
        <v>1.45</v>
      </c>
      <c r="E72" s="9">
        <f t="shared" si="1"/>
        <v>1.45</v>
      </c>
      <c r="F72" s="2" t="s">
        <v>163</v>
      </c>
      <c r="G72" t="s">
        <v>75</v>
      </c>
      <c r="H72" t="s">
        <v>45</v>
      </c>
      <c r="I72" s="2" t="str">
        <f>_xlfn.XLOOKUP(H72,'Reference table'!$A$2:$A$76,'Reference table'!$B$2:$B$76)</f>
        <v>Grocery</v>
      </c>
      <c r="J72" t="s">
        <v>24</v>
      </c>
      <c r="L72" s="2"/>
    </row>
    <row r="73" spans="1:12">
      <c r="A73" s="8">
        <v>44762</v>
      </c>
      <c r="B73" t="s">
        <v>77</v>
      </c>
      <c r="C73">
        <v>1</v>
      </c>
      <c r="D73" s="10">
        <v>1.5</v>
      </c>
      <c r="E73" s="9">
        <f t="shared" si="1"/>
        <v>1.5</v>
      </c>
      <c r="F73" s="2" t="s">
        <v>163</v>
      </c>
      <c r="G73" t="s">
        <v>75</v>
      </c>
      <c r="H73" t="s">
        <v>50</v>
      </c>
      <c r="I73" s="2" t="str">
        <f>_xlfn.XLOOKUP(H73,'Reference table'!$A$2:$A$76,'Reference table'!$B$2:$B$76)</f>
        <v>Grocery</v>
      </c>
      <c r="J73" t="s">
        <v>24</v>
      </c>
      <c r="L73" s="2"/>
    </row>
    <row r="74" spans="1:12">
      <c r="A74" s="8">
        <v>44762</v>
      </c>
      <c r="B74" t="s">
        <v>78</v>
      </c>
      <c r="C74">
        <v>1</v>
      </c>
      <c r="D74" s="10">
        <v>2.5</v>
      </c>
      <c r="E74" s="9">
        <f t="shared" si="1"/>
        <v>2.5</v>
      </c>
      <c r="F74" s="2" t="s">
        <v>163</v>
      </c>
      <c r="G74" t="s">
        <v>75</v>
      </c>
      <c r="H74" t="s">
        <v>45</v>
      </c>
      <c r="I74" s="2" t="str">
        <f>_xlfn.XLOOKUP(H74,'Reference table'!$A$2:$A$76,'Reference table'!$B$2:$B$76)</f>
        <v>Grocery</v>
      </c>
      <c r="J74" t="s">
        <v>24</v>
      </c>
      <c r="L74" s="2"/>
    </row>
    <row r="75" spans="1:12">
      <c r="A75" s="8">
        <v>44762</v>
      </c>
      <c r="B75" t="s">
        <v>79</v>
      </c>
      <c r="C75">
        <v>1</v>
      </c>
      <c r="D75" s="10">
        <v>1</v>
      </c>
      <c r="E75" s="9">
        <f t="shared" si="1"/>
        <v>1</v>
      </c>
      <c r="F75" s="2" t="s">
        <v>163</v>
      </c>
      <c r="G75" t="s">
        <v>75</v>
      </c>
      <c r="H75" t="s">
        <v>49</v>
      </c>
      <c r="I75" s="2" t="str">
        <f>_xlfn.XLOOKUP(H75,'Reference table'!$A$2:$A$76,'Reference table'!$B$2:$B$76)</f>
        <v>Grocery</v>
      </c>
      <c r="J75" t="s">
        <v>24</v>
      </c>
      <c r="L75" s="2"/>
    </row>
    <row r="76" spans="1:12">
      <c r="A76" s="8">
        <v>44762</v>
      </c>
      <c r="B76" t="s">
        <v>80</v>
      </c>
      <c r="C76">
        <v>1</v>
      </c>
      <c r="D76" s="10">
        <v>1</v>
      </c>
      <c r="E76" s="9">
        <f t="shared" si="1"/>
        <v>1</v>
      </c>
      <c r="F76" s="2" t="s">
        <v>163</v>
      </c>
      <c r="G76" t="s">
        <v>75</v>
      </c>
      <c r="H76" t="s">
        <v>49</v>
      </c>
      <c r="I76" s="2" t="str">
        <f>_xlfn.XLOOKUP(H76,'Reference table'!$A$2:$A$76,'Reference table'!$B$2:$B$76)</f>
        <v>Grocery</v>
      </c>
      <c r="J76" t="s">
        <v>24</v>
      </c>
      <c r="L76" s="2"/>
    </row>
    <row r="77" spans="1:12">
      <c r="A77" s="8">
        <v>44762</v>
      </c>
      <c r="B77" t="s">
        <v>81</v>
      </c>
      <c r="C77">
        <v>1</v>
      </c>
      <c r="D77" s="10">
        <v>0.89</v>
      </c>
      <c r="E77" s="9">
        <f t="shared" si="1"/>
        <v>0.89</v>
      </c>
      <c r="F77" s="2" t="s">
        <v>163</v>
      </c>
      <c r="G77" t="s">
        <v>75</v>
      </c>
      <c r="H77" t="s">
        <v>51</v>
      </c>
      <c r="I77" s="2" t="str">
        <f>_xlfn.XLOOKUP(H77,'Reference table'!$A$2:$A$76,'Reference table'!$B$2:$B$76)</f>
        <v>Grocery</v>
      </c>
      <c r="J77" t="s">
        <v>24</v>
      </c>
      <c r="L77" s="2"/>
    </row>
    <row r="78" spans="1:12">
      <c r="A78" s="8">
        <v>44762</v>
      </c>
      <c r="B78" t="s">
        <v>82</v>
      </c>
      <c r="C78">
        <v>1</v>
      </c>
      <c r="D78" s="10">
        <v>0.3</v>
      </c>
      <c r="E78" s="9">
        <f t="shared" si="1"/>
        <v>0.3</v>
      </c>
      <c r="F78" s="2" t="s">
        <v>163</v>
      </c>
      <c r="G78" t="s">
        <v>75</v>
      </c>
      <c r="H78" t="s">
        <v>51</v>
      </c>
      <c r="I78" s="2" t="str">
        <f>_xlfn.XLOOKUP(H78,'Reference table'!$A$2:$A$76,'Reference table'!$B$2:$B$76)</f>
        <v>Grocery</v>
      </c>
      <c r="J78" t="s">
        <v>24</v>
      </c>
      <c r="L78" s="2"/>
    </row>
    <row r="79" spans="1:12">
      <c r="A79" s="8">
        <v>44762</v>
      </c>
      <c r="B79" t="s">
        <v>83</v>
      </c>
      <c r="C79">
        <v>1</v>
      </c>
      <c r="D79" s="10">
        <v>2.99</v>
      </c>
      <c r="E79" s="9">
        <f t="shared" si="1"/>
        <v>2.99</v>
      </c>
      <c r="F79" s="2" t="s">
        <v>163</v>
      </c>
      <c r="G79" t="s">
        <v>36</v>
      </c>
      <c r="H79" t="s">
        <v>52</v>
      </c>
      <c r="I79" s="2" t="str">
        <f>_xlfn.XLOOKUP(H79,'Reference table'!$A$2:$A$76,'Reference table'!$B$2:$B$76)</f>
        <v>Grocery</v>
      </c>
      <c r="J79" t="s">
        <v>25</v>
      </c>
      <c r="L79" s="2"/>
    </row>
    <row r="80" spans="1:12">
      <c r="A80" s="8">
        <v>44762</v>
      </c>
      <c r="B80" t="s">
        <v>84</v>
      </c>
      <c r="C80">
        <v>1</v>
      </c>
      <c r="D80" s="10">
        <v>1.69</v>
      </c>
      <c r="E80" s="9">
        <f t="shared" si="1"/>
        <v>1.69</v>
      </c>
      <c r="F80" s="2" t="s">
        <v>163</v>
      </c>
      <c r="G80" t="s">
        <v>36</v>
      </c>
      <c r="H80" t="s">
        <v>512</v>
      </c>
      <c r="I80" s="2" t="str">
        <f>_xlfn.XLOOKUP(H80,'Reference table'!$A$2:$A$76,'Reference table'!$B$2:$B$76)</f>
        <v>Grocery</v>
      </c>
      <c r="J80" t="s">
        <v>25</v>
      </c>
      <c r="L80" s="2"/>
    </row>
    <row r="81" spans="1:12">
      <c r="A81" s="8">
        <v>44762</v>
      </c>
      <c r="B81" t="s">
        <v>85</v>
      </c>
      <c r="C81">
        <v>1</v>
      </c>
      <c r="D81" s="10">
        <v>3.85</v>
      </c>
      <c r="E81" s="9">
        <f t="shared" si="1"/>
        <v>3.85</v>
      </c>
      <c r="F81" s="2" t="s">
        <v>163</v>
      </c>
      <c r="G81" t="s">
        <v>36</v>
      </c>
      <c r="H81" t="s">
        <v>52</v>
      </c>
      <c r="I81" s="2" t="str">
        <f>_xlfn.XLOOKUP(H81,'Reference table'!$A$2:$A$76,'Reference table'!$B$2:$B$76)</f>
        <v>Grocery</v>
      </c>
      <c r="J81" t="s">
        <v>25</v>
      </c>
      <c r="L81" s="2"/>
    </row>
    <row r="82" spans="1:12">
      <c r="A82" s="8">
        <v>44762</v>
      </c>
      <c r="B82" t="s">
        <v>86</v>
      </c>
      <c r="C82">
        <v>1</v>
      </c>
      <c r="D82" s="10">
        <v>0.89</v>
      </c>
      <c r="E82" s="9">
        <f t="shared" si="1"/>
        <v>0.89</v>
      </c>
      <c r="F82" s="2" t="s">
        <v>163</v>
      </c>
      <c r="G82" t="s">
        <v>36</v>
      </c>
      <c r="H82" t="s">
        <v>53</v>
      </c>
      <c r="I82" s="2" t="str">
        <f>_xlfn.XLOOKUP(H82,'Reference table'!$A$2:$A$76,'Reference table'!$B$2:$B$76)</f>
        <v>Grocery</v>
      </c>
      <c r="J82" t="s">
        <v>25</v>
      </c>
      <c r="L82" s="2"/>
    </row>
    <row r="83" spans="1:12">
      <c r="A83" s="8">
        <v>44762</v>
      </c>
      <c r="B83" t="s">
        <v>87</v>
      </c>
      <c r="C83">
        <v>1</v>
      </c>
      <c r="D83" s="10">
        <v>0.42</v>
      </c>
      <c r="E83" s="9">
        <f t="shared" si="1"/>
        <v>0.42</v>
      </c>
      <c r="F83" s="2" t="s">
        <v>163</v>
      </c>
      <c r="G83" t="s">
        <v>36</v>
      </c>
      <c r="H83" t="s">
        <v>45</v>
      </c>
      <c r="I83" s="2" t="str">
        <f>_xlfn.XLOOKUP(H83,'Reference table'!$A$2:$A$76,'Reference table'!$B$2:$B$76)</f>
        <v>Grocery</v>
      </c>
      <c r="J83" t="s">
        <v>25</v>
      </c>
      <c r="L83" s="2"/>
    </row>
    <row r="84" spans="1:12">
      <c r="A84" s="8">
        <v>44762</v>
      </c>
      <c r="B84" t="s">
        <v>88</v>
      </c>
      <c r="C84">
        <v>7</v>
      </c>
      <c r="D84" s="10">
        <v>0.14000000000000001</v>
      </c>
      <c r="E84" s="9">
        <f t="shared" si="1"/>
        <v>0.98000000000000009</v>
      </c>
      <c r="F84" s="2" t="s">
        <v>163</v>
      </c>
      <c r="G84" t="s">
        <v>36</v>
      </c>
      <c r="H84" t="s">
        <v>53</v>
      </c>
      <c r="I84" s="2" t="str">
        <f>_xlfn.XLOOKUP(H84,'Reference table'!$A$2:$A$76,'Reference table'!$B$2:$B$76)</f>
        <v>Grocery</v>
      </c>
      <c r="J84" t="s">
        <v>25</v>
      </c>
      <c r="L84" s="2"/>
    </row>
    <row r="85" spans="1:12">
      <c r="A85" s="8">
        <v>44763</v>
      </c>
      <c r="B85" t="s">
        <v>89</v>
      </c>
      <c r="C85">
        <v>1</v>
      </c>
      <c r="D85" s="10">
        <v>10</v>
      </c>
      <c r="E85" s="9">
        <f t="shared" si="1"/>
        <v>10</v>
      </c>
      <c r="F85" s="2" t="s">
        <v>164</v>
      </c>
      <c r="G85" t="s">
        <v>38</v>
      </c>
      <c r="H85" t="s">
        <v>89</v>
      </c>
      <c r="I85" s="2" t="str">
        <f>_xlfn.XLOOKUP(H85,'Reference table'!$A$2:$A$76,'Reference table'!$B$2:$B$76)</f>
        <v>Others</v>
      </c>
      <c r="J85" t="s">
        <v>24</v>
      </c>
      <c r="L85" s="2"/>
    </row>
    <row r="86" spans="1:12">
      <c r="A86" s="8">
        <v>44763</v>
      </c>
      <c r="B86" t="s">
        <v>23</v>
      </c>
      <c r="C86">
        <v>2</v>
      </c>
      <c r="D86" s="10">
        <v>1.65</v>
      </c>
      <c r="E86" s="9">
        <f t="shared" si="1"/>
        <v>3.3</v>
      </c>
      <c r="F86" s="2" t="s">
        <v>163</v>
      </c>
      <c r="G86" t="s">
        <v>526</v>
      </c>
      <c r="H86" t="s">
        <v>23</v>
      </c>
      <c r="I86" s="2" t="str">
        <f>_xlfn.XLOOKUP(H86,'Reference table'!$A$2:$A$76,'Reference table'!$B$2:$B$76)</f>
        <v>Transportation</v>
      </c>
      <c r="J86" t="s">
        <v>24</v>
      </c>
      <c r="L86" s="2"/>
    </row>
    <row r="87" spans="1:12">
      <c r="A87" s="8">
        <v>44763</v>
      </c>
      <c r="B87" t="s">
        <v>23</v>
      </c>
      <c r="C87">
        <v>2</v>
      </c>
      <c r="D87" s="10">
        <v>1.65</v>
      </c>
      <c r="E87" s="9">
        <f t="shared" si="1"/>
        <v>3.3</v>
      </c>
      <c r="F87" s="2" t="s">
        <v>163</v>
      </c>
      <c r="G87" t="s">
        <v>526</v>
      </c>
      <c r="H87" t="s">
        <v>23</v>
      </c>
      <c r="I87" s="2" t="str">
        <f>_xlfn.XLOOKUP(H87,'Reference table'!$A$2:$A$76,'Reference table'!$B$2:$B$76)</f>
        <v>Transportation</v>
      </c>
      <c r="J87" t="s">
        <v>25</v>
      </c>
      <c r="L87" s="2"/>
    </row>
    <row r="88" spans="1:12">
      <c r="A88" s="8">
        <v>44763</v>
      </c>
      <c r="B88" t="s">
        <v>90</v>
      </c>
      <c r="C88">
        <v>1</v>
      </c>
      <c r="D88" s="10">
        <v>0.89</v>
      </c>
      <c r="E88" s="9">
        <f t="shared" si="1"/>
        <v>0.89</v>
      </c>
      <c r="F88" s="2" t="s">
        <v>163</v>
      </c>
      <c r="G88" t="s">
        <v>91</v>
      </c>
      <c r="H88" t="s">
        <v>50</v>
      </c>
      <c r="I88" s="2" t="str">
        <f>_xlfn.XLOOKUP(H88,'Reference table'!$A$2:$A$76,'Reference table'!$B$2:$B$76)</f>
        <v>Grocery</v>
      </c>
      <c r="J88" t="s">
        <v>25</v>
      </c>
      <c r="L88" s="2"/>
    </row>
    <row r="89" spans="1:12">
      <c r="A89" s="8">
        <v>44764</v>
      </c>
      <c r="B89" t="s">
        <v>92</v>
      </c>
      <c r="C89">
        <v>1</v>
      </c>
      <c r="D89" s="10">
        <v>20</v>
      </c>
      <c r="E89" s="9">
        <f t="shared" si="1"/>
        <v>20</v>
      </c>
      <c r="F89" s="2" t="s">
        <v>163</v>
      </c>
      <c r="G89" t="s">
        <v>527</v>
      </c>
      <c r="H89" t="s">
        <v>628</v>
      </c>
      <c r="I89" s="2" t="str">
        <f>_xlfn.XLOOKUP(H89,'Reference table'!$A$2:$A$76,'Reference table'!$B$2:$B$76)</f>
        <v>Transportation</v>
      </c>
      <c r="J89" t="s">
        <v>24</v>
      </c>
      <c r="L89" s="2"/>
    </row>
    <row r="90" spans="1:12">
      <c r="A90" s="8">
        <v>44764</v>
      </c>
      <c r="B90" t="s">
        <v>92</v>
      </c>
      <c r="C90">
        <v>1</v>
      </c>
      <c r="D90" s="10">
        <v>20</v>
      </c>
      <c r="E90" s="9">
        <f t="shared" si="1"/>
        <v>20</v>
      </c>
      <c r="F90" s="2" t="s">
        <v>163</v>
      </c>
      <c r="G90" t="s">
        <v>527</v>
      </c>
      <c r="H90" t="s">
        <v>628</v>
      </c>
      <c r="I90" s="2" t="str">
        <f>_xlfn.XLOOKUP(H90,'Reference table'!$A$2:$A$76,'Reference table'!$B$2:$B$76)</f>
        <v>Transportation</v>
      </c>
      <c r="J90" t="s">
        <v>25</v>
      </c>
      <c r="L90" s="2"/>
    </row>
    <row r="91" spans="1:12">
      <c r="A91" s="8">
        <v>44764</v>
      </c>
      <c r="B91" t="s">
        <v>93</v>
      </c>
      <c r="C91">
        <v>1</v>
      </c>
      <c r="D91" s="10">
        <v>10</v>
      </c>
      <c r="E91" s="9">
        <f t="shared" si="1"/>
        <v>10</v>
      </c>
      <c r="F91" s="2" t="s">
        <v>163</v>
      </c>
      <c r="G91" t="s">
        <v>94</v>
      </c>
      <c r="H91" t="s">
        <v>523</v>
      </c>
      <c r="I91" s="2" t="str">
        <f>_xlfn.XLOOKUP(H91,'Reference table'!$A$2:$A$76,'Reference table'!$B$2:$B$76)</f>
        <v>Utility</v>
      </c>
      <c r="J91" t="s">
        <v>24</v>
      </c>
      <c r="L91" s="2"/>
    </row>
    <row r="92" spans="1:12">
      <c r="A92" s="8">
        <v>44764</v>
      </c>
      <c r="B92" t="s">
        <v>93</v>
      </c>
      <c r="C92">
        <v>1</v>
      </c>
      <c r="D92" s="10">
        <v>10</v>
      </c>
      <c r="E92" s="9">
        <f t="shared" si="1"/>
        <v>10</v>
      </c>
      <c r="F92" s="2" t="s">
        <v>163</v>
      </c>
      <c r="G92" t="s">
        <v>94</v>
      </c>
      <c r="H92" t="s">
        <v>523</v>
      </c>
      <c r="I92" s="2" t="str">
        <f>_xlfn.XLOOKUP(H92,'Reference table'!$A$2:$A$76,'Reference table'!$B$2:$B$76)</f>
        <v>Utility</v>
      </c>
      <c r="J92" t="s">
        <v>25</v>
      </c>
      <c r="L92" s="2"/>
    </row>
    <row r="93" spans="1:12">
      <c r="A93" s="8">
        <v>44764</v>
      </c>
      <c r="B93" t="s">
        <v>67</v>
      </c>
      <c r="C93">
        <v>1</v>
      </c>
      <c r="D93" s="10">
        <v>3.5</v>
      </c>
      <c r="E93" s="9">
        <f t="shared" si="1"/>
        <v>3.5</v>
      </c>
      <c r="F93" s="2" t="s">
        <v>163</v>
      </c>
      <c r="G93" t="s">
        <v>526</v>
      </c>
      <c r="H93" t="s">
        <v>67</v>
      </c>
      <c r="I93" s="2" t="str">
        <f>_xlfn.XLOOKUP(H93,'Reference table'!$A$2:$A$76,'Reference table'!$B$2:$B$76)</f>
        <v>Transportation</v>
      </c>
      <c r="J93" t="s">
        <v>24</v>
      </c>
      <c r="L93" s="2"/>
    </row>
    <row r="94" spans="1:12">
      <c r="A94" s="8">
        <v>44764</v>
      </c>
      <c r="B94" t="s">
        <v>67</v>
      </c>
      <c r="C94">
        <v>1</v>
      </c>
      <c r="D94" s="10">
        <v>3.5</v>
      </c>
      <c r="E94" s="9">
        <f t="shared" si="1"/>
        <v>3.5</v>
      </c>
      <c r="F94" s="2" t="s">
        <v>163</v>
      </c>
      <c r="G94" t="s">
        <v>526</v>
      </c>
      <c r="H94" t="s">
        <v>67</v>
      </c>
      <c r="I94" s="2" t="str">
        <f>_xlfn.XLOOKUP(H94,'Reference table'!$A$2:$A$76,'Reference table'!$B$2:$B$76)</f>
        <v>Transportation</v>
      </c>
      <c r="J94" t="s">
        <v>25</v>
      </c>
      <c r="L94" s="2"/>
    </row>
    <row r="95" spans="1:12">
      <c r="A95" s="8">
        <v>44764</v>
      </c>
      <c r="B95" t="s">
        <v>67</v>
      </c>
      <c r="C95">
        <v>1</v>
      </c>
      <c r="D95" s="10">
        <v>1.9</v>
      </c>
      <c r="E95" s="9">
        <f t="shared" si="1"/>
        <v>1.9</v>
      </c>
      <c r="F95" s="2" t="s">
        <v>163</v>
      </c>
      <c r="G95" t="s">
        <v>526</v>
      </c>
      <c r="H95" t="s">
        <v>67</v>
      </c>
      <c r="I95" s="2" t="str">
        <f>_xlfn.XLOOKUP(H95,'Reference table'!$A$2:$A$76,'Reference table'!$B$2:$B$76)</f>
        <v>Transportation</v>
      </c>
      <c r="J95" t="s">
        <v>24</v>
      </c>
      <c r="L95" s="2"/>
    </row>
    <row r="96" spans="1:12">
      <c r="A96" s="8">
        <v>44764</v>
      </c>
      <c r="B96" t="s">
        <v>67</v>
      </c>
      <c r="C96">
        <v>1</v>
      </c>
      <c r="D96" s="10">
        <v>1.9</v>
      </c>
      <c r="E96" s="9">
        <f t="shared" si="1"/>
        <v>1.9</v>
      </c>
      <c r="F96" s="2" t="s">
        <v>163</v>
      </c>
      <c r="G96" t="s">
        <v>526</v>
      </c>
      <c r="H96" t="s">
        <v>67</v>
      </c>
      <c r="I96" s="2" t="str">
        <f>_xlfn.XLOOKUP(H96,'Reference table'!$A$2:$A$76,'Reference table'!$B$2:$B$76)</f>
        <v>Transportation</v>
      </c>
      <c r="J96" t="s">
        <v>25</v>
      </c>
      <c r="L96" s="2"/>
    </row>
    <row r="97" spans="1:12">
      <c r="A97" s="8">
        <v>44764</v>
      </c>
      <c r="B97" t="s">
        <v>47</v>
      </c>
      <c r="C97">
        <v>1</v>
      </c>
      <c r="D97" s="10">
        <v>65.87</v>
      </c>
      <c r="E97" s="9">
        <f t="shared" si="1"/>
        <v>65.87</v>
      </c>
      <c r="F97" s="2" t="s">
        <v>163</v>
      </c>
      <c r="G97" t="s">
        <v>95</v>
      </c>
      <c r="H97" t="s">
        <v>392</v>
      </c>
      <c r="I97" s="2" t="str">
        <f>_xlfn.XLOOKUP(H97,'Reference table'!$A$2:$A$76,'Reference table'!$B$2:$B$76)</f>
        <v>Dinning</v>
      </c>
      <c r="J97" t="s">
        <v>24</v>
      </c>
      <c r="L97" s="2"/>
    </row>
    <row r="98" spans="1:12">
      <c r="A98" s="8">
        <v>44765</v>
      </c>
      <c r="B98" t="s">
        <v>118</v>
      </c>
      <c r="C98">
        <v>1</v>
      </c>
      <c r="D98" s="10">
        <v>568</v>
      </c>
      <c r="E98" s="9">
        <f t="shared" si="1"/>
        <v>568</v>
      </c>
      <c r="F98" s="2" t="s">
        <v>163</v>
      </c>
      <c r="G98" t="s">
        <v>119</v>
      </c>
      <c r="H98" t="s">
        <v>99</v>
      </c>
      <c r="I98" s="2" t="str">
        <f>_xlfn.XLOOKUP(H98,'Reference table'!$A$2:$A$76,'Reference table'!$B$2:$B$76)</f>
        <v>Rental</v>
      </c>
      <c r="J98" t="s">
        <v>25</v>
      </c>
      <c r="L98" s="2"/>
    </row>
    <row r="99" spans="1:12">
      <c r="A99" s="8">
        <v>44766</v>
      </c>
      <c r="B99" t="s">
        <v>23</v>
      </c>
      <c r="C99">
        <v>1</v>
      </c>
      <c r="D99" s="10">
        <v>1.65</v>
      </c>
      <c r="E99" s="9">
        <f t="shared" si="1"/>
        <v>1.65</v>
      </c>
      <c r="F99" s="2" t="s">
        <v>163</v>
      </c>
      <c r="G99" t="s">
        <v>526</v>
      </c>
      <c r="H99" t="s">
        <v>23</v>
      </c>
      <c r="I99" s="2" t="str">
        <f>_xlfn.XLOOKUP(H99,'Reference table'!$A$2:$A$76,'Reference table'!$B$2:$B$76)</f>
        <v>Transportation</v>
      </c>
      <c r="J99" t="s">
        <v>24</v>
      </c>
      <c r="L99" s="2"/>
    </row>
    <row r="100" spans="1:12">
      <c r="A100" s="8">
        <v>44766</v>
      </c>
      <c r="B100" t="s">
        <v>23</v>
      </c>
      <c r="C100">
        <v>1</v>
      </c>
      <c r="D100" s="10">
        <v>1.65</v>
      </c>
      <c r="E100" s="9">
        <f t="shared" si="1"/>
        <v>1.65</v>
      </c>
      <c r="F100" s="2" t="s">
        <v>163</v>
      </c>
      <c r="G100" t="s">
        <v>526</v>
      </c>
      <c r="H100" t="s">
        <v>23</v>
      </c>
      <c r="I100" s="2" t="str">
        <f>_xlfn.XLOOKUP(H100,'Reference table'!$A$2:$A$76,'Reference table'!$B$2:$B$76)</f>
        <v>Transportation</v>
      </c>
      <c r="J100" t="s">
        <v>25</v>
      </c>
      <c r="L100" s="2"/>
    </row>
    <row r="101" spans="1:12">
      <c r="A101" s="8">
        <v>44766</v>
      </c>
      <c r="B101" t="s">
        <v>515</v>
      </c>
      <c r="C101">
        <v>1</v>
      </c>
      <c r="D101" s="10">
        <v>20.65</v>
      </c>
      <c r="E101" s="9">
        <f t="shared" si="1"/>
        <v>20.65</v>
      </c>
      <c r="F101" s="2" t="s">
        <v>163</v>
      </c>
      <c r="G101" t="s">
        <v>97</v>
      </c>
      <c r="H101" t="s">
        <v>515</v>
      </c>
      <c r="I101" s="2" t="str">
        <f>_xlfn.XLOOKUP(H101,'Reference table'!$A$2:$A$76,'Reference table'!$B$2:$B$76)</f>
        <v>Dinning</v>
      </c>
      <c r="J101" t="s">
        <v>25</v>
      </c>
      <c r="L101" s="2"/>
    </row>
    <row r="102" spans="1:12">
      <c r="A102" s="8">
        <v>44766</v>
      </c>
      <c r="B102" t="s">
        <v>100</v>
      </c>
      <c r="C102">
        <v>1</v>
      </c>
      <c r="D102" s="10">
        <v>0.98</v>
      </c>
      <c r="E102" s="9">
        <f t="shared" si="1"/>
        <v>0.98</v>
      </c>
      <c r="F102" s="2" t="s">
        <v>163</v>
      </c>
      <c r="G102" t="s">
        <v>36</v>
      </c>
      <c r="H102" t="s">
        <v>45</v>
      </c>
      <c r="I102" s="2" t="str">
        <f>_xlfn.XLOOKUP(H102,'Reference table'!$A$2:$A$76,'Reference table'!$B$2:$B$76)</f>
        <v>Grocery</v>
      </c>
      <c r="J102" t="s">
        <v>25</v>
      </c>
      <c r="L102" s="2"/>
    </row>
    <row r="103" spans="1:12">
      <c r="A103" s="8">
        <v>44766</v>
      </c>
      <c r="B103" t="s">
        <v>101</v>
      </c>
      <c r="C103">
        <v>1</v>
      </c>
      <c r="D103" s="10">
        <v>4</v>
      </c>
      <c r="E103" s="9">
        <f t="shared" si="1"/>
        <v>4</v>
      </c>
      <c r="F103" s="2" t="s">
        <v>163</v>
      </c>
      <c r="G103" t="s">
        <v>102</v>
      </c>
      <c r="H103" t="s">
        <v>274</v>
      </c>
      <c r="I103" s="2" t="str">
        <f>_xlfn.XLOOKUP(H103,'Reference table'!$A$2:$A$76,'Reference table'!$B$2:$B$76)</f>
        <v>Dinning</v>
      </c>
      <c r="J103" t="s">
        <v>25</v>
      </c>
      <c r="L103" s="2"/>
    </row>
    <row r="104" spans="1:12">
      <c r="A104" s="8">
        <v>44766</v>
      </c>
      <c r="B104" t="s">
        <v>103</v>
      </c>
      <c r="C104">
        <v>2</v>
      </c>
      <c r="D104" s="10">
        <v>1.6</v>
      </c>
      <c r="E104" s="9">
        <f t="shared" si="1"/>
        <v>3.2</v>
      </c>
      <c r="F104" s="2" t="s">
        <v>163</v>
      </c>
      <c r="G104" t="s">
        <v>102</v>
      </c>
      <c r="H104" t="s">
        <v>274</v>
      </c>
      <c r="I104" s="2" t="str">
        <f>_xlfn.XLOOKUP(H104,'Reference table'!$A$2:$A$76,'Reference table'!$B$2:$B$76)</f>
        <v>Dinning</v>
      </c>
      <c r="J104" t="s">
        <v>25</v>
      </c>
      <c r="L104" s="2"/>
    </row>
    <row r="105" spans="1:12">
      <c r="A105" s="8">
        <v>44766</v>
      </c>
      <c r="B105" t="s">
        <v>104</v>
      </c>
      <c r="C105">
        <v>1</v>
      </c>
      <c r="D105" s="10">
        <v>3.4</v>
      </c>
      <c r="E105" s="9">
        <f t="shared" si="1"/>
        <v>3.4</v>
      </c>
      <c r="F105" s="2" t="s">
        <v>163</v>
      </c>
      <c r="G105" t="s">
        <v>105</v>
      </c>
      <c r="H105" t="s">
        <v>274</v>
      </c>
      <c r="I105" s="2" t="str">
        <f>_xlfn.XLOOKUP(H105,'Reference table'!$A$2:$A$76,'Reference table'!$B$2:$B$76)</f>
        <v>Dinning</v>
      </c>
      <c r="J105" t="s">
        <v>25</v>
      </c>
      <c r="L105" s="2"/>
    </row>
    <row r="106" spans="1:12">
      <c r="A106" s="8">
        <v>44766</v>
      </c>
      <c r="B106" t="s">
        <v>67</v>
      </c>
      <c r="C106">
        <v>1</v>
      </c>
      <c r="D106" s="10">
        <v>1.1499999999999999</v>
      </c>
      <c r="E106" s="9">
        <f t="shared" si="1"/>
        <v>1.1499999999999999</v>
      </c>
      <c r="F106" s="2" t="s">
        <v>286</v>
      </c>
      <c r="G106" t="s">
        <v>526</v>
      </c>
      <c r="H106" t="s">
        <v>67</v>
      </c>
      <c r="I106" s="2" t="str">
        <f>_xlfn.XLOOKUP(H106,'Reference table'!$A$2:$A$76,'Reference table'!$B$2:$B$76)</f>
        <v>Transportation</v>
      </c>
      <c r="J106" t="s">
        <v>24</v>
      </c>
      <c r="L106" s="2"/>
    </row>
    <row r="107" spans="1:12">
      <c r="A107" s="8">
        <v>44766</v>
      </c>
      <c r="B107" t="s">
        <v>67</v>
      </c>
      <c r="C107">
        <v>1</v>
      </c>
      <c r="D107" s="10">
        <v>1.1499999999999999</v>
      </c>
      <c r="E107" s="9">
        <f t="shared" si="1"/>
        <v>1.1499999999999999</v>
      </c>
      <c r="F107" s="2" t="s">
        <v>286</v>
      </c>
      <c r="G107" t="s">
        <v>526</v>
      </c>
      <c r="H107" t="s">
        <v>67</v>
      </c>
      <c r="I107" s="2" t="str">
        <f>_xlfn.XLOOKUP(H107,'Reference table'!$A$2:$A$76,'Reference table'!$B$2:$B$76)</f>
        <v>Transportation</v>
      </c>
      <c r="J107" t="s">
        <v>25</v>
      </c>
      <c r="L107" s="2"/>
    </row>
    <row r="108" spans="1:12">
      <c r="A108" s="8">
        <v>44767</v>
      </c>
      <c r="B108" t="s">
        <v>98</v>
      </c>
      <c r="C108">
        <v>1</v>
      </c>
      <c r="D108" s="10">
        <v>1600</v>
      </c>
      <c r="E108" s="9">
        <f t="shared" si="1"/>
        <v>1600</v>
      </c>
      <c r="F108" s="2" t="s">
        <v>163</v>
      </c>
      <c r="G108" t="s">
        <v>38</v>
      </c>
      <c r="H108" t="s">
        <v>99</v>
      </c>
      <c r="I108" s="2" t="str">
        <f>_xlfn.XLOOKUP(H108,'Reference table'!$A$2:$A$76,'Reference table'!$B$2:$B$76)</f>
        <v>Rental</v>
      </c>
      <c r="J108" t="s">
        <v>24</v>
      </c>
      <c r="L108" s="2"/>
    </row>
    <row r="109" spans="1:12">
      <c r="A109" s="8">
        <v>44767</v>
      </c>
      <c r="B109" t="s">
        <v>106</v>
      </c>
      <c r="C109">
        <v>1</v>
      </c>
      <c r="D109" s="10">
        <v>1.6</v>
      </c>
      <c r="E109" s="9">
        <f t="shared" si="1"/>
        <v>1.6</v>
      </c>
      <c r="F109" s="2" t="s">
        <v>163</v>
      </c>
      <c r="G109" t="s">
        <v>107</v>
      </c>
      <c r="H109" t="s">
        <v>45</v>
      </c>
      <c r="I109" s="2" t="str">
        <f>_xlfn.XLOOKUP(H109,'Reference table'!$A$2:$A$76,'Reference table'!$B$2:$B$76)</f>
        <v>Grocery</v>
      </c>
      <c r="J109" t="s">
        <v>24</v>
      </c>
      <c r="L109" s="2"/>
    </row>
    <row r="110" spans="1:12">
      <c r="A110" s="8">
        <v>44767</v>
      </c>
      <c r="B110" t="s">
        <v>77</v>
      </c>
      <c r="C110">
        <v>1</v>
      </c>
      <c r="D110" s="10">
        <v>1.5</v>
      </c>
      <c r="E110" s="9">
        <f t="shared" si="1"/>
        <v>1.5</v>
      </c>
      <c r="F110" s="2" t="s">
        <v>163</v>
      </c>
      <c r="G110" t="s">
        <v>107</v>
      </c>
      <c r="H110" t="s">
        <v>50</v>
      </c>
      <c r="I110" s="2" t="str">
        <f>_xlfn.XLOOKUP(H110,'Reference table'!$A$2:$A$76,'Reference table'!$B$2:$B$76)</f>
        <v>Grocery</v>
      </c>
      <c r="J110" t="s">
        <v>24</v>
      </c>
      <c r="L110" s="2"/>
    </row>
    <row r="111" spans="1:12">
      <c r="A111" s="8">
        <v>44767</v>
      </c>
      <c r="B111" t="s">
        <v>77</v>
      </c>
      <c r="C111">
        <v>1</v>
      </c>
      <c r="D111" s="10">
        <v>0.5</v>
      </c>
      <c r="E111" s="9">
        <f t="shared" si="1"/>
        <v>0.5</v>
      </c>
      <c r="F111" s="2" t="s">
        <v>163</v>
      </c>
      <c r="G111" t="s">
        <v>107</v>
      </c>
      <c r="H111" t="s">
        <v>50</v>
      </c>
      <c r="I111" s="2" t="str">
        <f>_xlfn.XLOOKUP(H111,'Reference table'!$A$2:$A$76,'Reference table'!$B$2:$B$76)</f>
        <v>Grocery</v>
      </c>
      <c r="J111" t="s">
        <v>24</v>
      </c>
      <c r="L111" s="2"/>
    </row>
    <row r="112" spans="1:12">
      <c r="A112" s="8">
        <v>44767</v>
      </c>
      <c r="B112" t="s">
        <v>109</v>
      </c>
      <c r="C112">
        <v>1</v>
      </c>
      <c r="D112" s="10">
        <v>0.5</v>
      </c>
      <c r="E112" s="9">
        <f t="shared" si="1"/>
        <v>0.5</v>
      </c>
      <c r="F112" s="2" t="s">
        <v>163</v>
      </c>
      <c r="G112" t="s">
        <v>107</v>
      </c>
      <c r="H112" t="s">
        <v>50</v>
      </c>
      <c r="I112" s="2" t="str">
        <f>_xlfn.XLOOKUP(H112,'Reference table'!$A$2:$A$76,'Reference table'!$B$2:$B$76)</f>
        <v>Grocery</v>
      </c>
      <c r="J112" t="s">
        <v>24</v>
      </c>
      <c r="L112" s="2"/>
    </row>
    <row r="113" spans="1:12">
      <c r="A113" s="8">
        <v>44767</v>
      </c>
      <c r="B113" t="s">
        <v>110</v>
      </c>
      <c r="C113">
        <v>1</v>
      </c>
      <c r="D113" s="10">
        <v>1</v>
      </c>
      <c r="E113" s="9">
        <f t="shared" si="1"/>
        <v>1</v>
      </c>
      <c r="F113" s="2" t="s">
        <v>163</v>
      </c>
      <c r="G113" t="s">
        <v>107</v>
      </c>
      <c r="H113" t="s">
        <v>50</v>
      </c>
      <c r="I113" s="2" t="str">
        <f>_xlfn.XLOOKUP(H113,'Reference table'!$A$2:$A$76,'Reference table'!$B$2:$B$76)</f>
        <v>Grocery</v>
      </c>
      <c r="J113" t="s">
        <v>24</v>
      </c>
      <c r="L113" s="2"/>
    </row>
    <row r="114" spans="1:12">
      <c r="A114" s="8">
        <v>44767</v>
      </c>
      <c r="B114" t="s">
        <v>111</v>
      </c>
      <c r="C114">
        <v>1</v>
      </c>
      <c r="D114" s="10">
        <v>0.8</v>
      </c>
      <c r="E114" s="9">
        <f t="shared" si="1"/>
        <v>0.8</v>
      </c>
      <c r="F114" s="2" t="s">
        <v>163</v>
      </c>
      <c r="G114" t="s">
        <v>107</v>
      </c>
      <c r="H114" t="s">
        <v>50</v>
      </c>
      <c r="I114" s="2" t="str">
        <f>_xlfn.XLOOKUP(H114,'Reference table'!$A$2:$A$76,'Reference table'!$B$2:$B$76)</f>
        <v>Grocery</v>
      </c>
      <c r="J114" t="s">
        <v>24</v>
      </c>
      <c r="L114" s="2"/>
    </row>
    <row r="115" spans="1:12">
      <c r="A115" s="8">
        <v>44767</v>
      </c>
      <c r="B115" t="s">
        <v>112</v>
      </c>
      <c r="C115">
        <v>1</v>
      </c>
      <c r="D115" s="10">
        <v>1.2</v>
      </c>
      <c r="E115" s="9">
        <f t="shared" si="1"/>
        <v>1.2</v>
      </c>
      <c r="F115" s="2" t="s">
        <v>163</v>
      </c>
      <c r="G115" t="s">
        <v>107</v>
      </c>
      <c r="H115" t="s">
        <v>45</v>
      </c>
      <c r="I115" s="2" t="str">
        <f>_xlfn.XLOOKUP(H115,'Reference table'!$A$2:$A$76,'Reference table'!$B$2:$B$76)</f>
        <v>Grocery</v>
      </c>
      <c r="J115" t="s">
        <v>24</v>
      </c>
      <c r="L115" s="2"/>
    </row>
    <row r="116" spans="1:12">
      <c r="A116" s="8">
        <v>44767</v>
      </c>
      <c r="B116" t="s">
        <v>114</v>
      </c>
      <c r="C116">
        <v>1</v>
      </c>
      <c r="D116" s="10">
        <f>4.99+6.99</f>
        <v>11.98</v>
      </c>
      <c r="E116" s="9">
        <f t="shared" si="1"/>
        <v>11.98</v>
      </c>
      <c r="F116" s="2" t="s">
        <v>163</v>
      </c>
      <c r="G116" t="s">
        <v>113</v>
      </c>
      <c r="H116" t="s">
        <v>114</v>
      </c>
      <c r="I116" s="2" t="str">
        <f>_xlfn.XLOOKUP(H116,'Reference table'!$A$2:$A$76,'Reference table'!$B$2:$B$76)</f>
        <v>Dinning</v>
      </c>
      <c r="J116" t="s">
        <v>25</v>
      </c>
      <c r="L116" s="2"/>
    </row>
    <row r="117" spans="1:12">
      <c r="A117" s="8">
        <v>44767</v>
      </c>
      <c r="B117" t="s">
        <v>115</v>
      </c>
      <c r="C117">
        <v>1</v>
      </c>
      <c r="D117" s="10">
        <v>2.79</v>
      </c>
      <c r="E117" s="9">
        <f t="shared" si="1"/>
        <v>2.79</v>
      </c>
      <c r="F117" s="2" t="s">
        <v>163</v>
      </c>
      <c r="G117" t="s">
        <v>39</v>
      </c>
      <c r="H117" t="s">
        <v>116</v>
      </c>
      <c r="I117" s="2" t="str">
        <f>_xlfn.XLOOKUP(H117,'Reference table'!$A$2:$A$76,'Reference table'!$B$2:$B$76)</f>
        <v>Grocery</v>
      </c>
      <c r="J117" t="s">
        <v>25</v>
      </c>
      <c r="L117" s="2"/>
    </row>
    <row r="118" spans="1:12">
      <c r="A118" s="8">
        <v>44767</v>
      </c>
      <c r="B118" t="s">
        <v>115</v>
      </c>
      <c r="C118">
        <v>1</v>
      </c>
      <c r="D118" s="10">
        <v>2.67</v>
      </c>
      <c r="E118" s="9">
        <f t="shared" si="1"/>
        <v>2.67</v>
      </c>
      <c r="F118" s="2" t="s">
        <v>163</v>
      </c>
      <c r="G118" t="s">
        <v>39</v>
      </c>
      <c r="H118" t="s">
        <v>116</v>
      </c>
      <c r="I118" s="2" t="str">
        <f>_xlfn.XLOOKUP(H118,'Reference table'!$A$2:$A$76,'Reference table'!$B$2:$B$76)</f>
        <v>Grocery</v>
      </c>
      <c r="J118" t="s">
        <v>25</v>
      </c>
      <c r="L118" s="2"/>
    </row>
    <row r="119" spans="1:12">
      <c r="A119" s="8">
        <v>44767</v>
      </c>
      <c r="B119" t="s">
        <v>117</v>
      </c>
      <c r="C119">
        <v>1</v>
      </c>
      <c r="D119" s="10">
        <v>1.89</v>
      </c>
      <c r="E119" s="9">
        <f t="shared" si="1"/>
        <v>1.89</v>
      </c>
      <c r="F119" s="2" t="s">
        <v>163</v>
      </c>
      <c r="G119" t="s">
        <v>39</v>
      </c>
      <c r="H119" t="s">
        <v>49</v>
      </c>
      <c r="I119" s="2" t="str">
        <f>_xlfn.XLOOKUP(H119,'Reference table'!$A$2:$A$76,'Reference table'!$B$2:$B$76)</f>
        <v>Grocery</v>
      </c>
      <c r="J119" t="s">
        <v>25</v>
      </c>
      <c r="L119" s="2"/>
    </row>
    <row r="120" spans="1:12">
      <c r="A120" s="8">
        <v>44767</v>
      </c>
      <c r="B120" t="s">
        <v>120</v>
      </c>
      <c r="C120">
        <v>1</v>
      </c>
      <c r="D120" s="10">
        <v>16.88</v>
      </c>
      <c r="E120" s="9">
        <f t="shared" si="1"/>
        <v>16.88</v>
      </c>
      <c r="F120" s="2" t="s">
        <v>163</v>
      </c>
      <c r="G120" t="s">
        <v>120</v>
      </c>
      <c r="H120" t="s">
        <v>120</v>
      </c>
      <c r="I120" s="2" t="str">
        <f>_xlfn.XLOOKUP(H120,'Reference table'!$A$2:$A$76,'Reference table'!$B$2:$B$76)</f>
        <v>Transportation</v>
      </c>
      <c r="J120" t="s">
        <v>25</v>
      </c>
      <c r="L120" s="2"/>
    </row>
    <row r="121" spans="1:12">
      <c r="A121" s="8">
        <v>44768</v>
      </c>
      <c r="B121" t="s">
        <v>99</v>
      </c>
      <c r="C121">
        <v>1</v>
      </c>
      <c r="D121" s="10">
        <v>4200</v>
      </c>
      <c r="E121" s="9">
        <f t="shared" si="1"/>
        <v>4200</v>
      </c>
      <c r="F121" s="2" t="s">
        <v>163</v>
      </c>
      <c r="G121" t="s">
        <v>38</v>
      </c>
      <c r="H121" t="s">
        <v>99</v>
      </c>
      <c r="I121" s="2" t="str">
        <f>_xlfn.XLOOKUP(H121,'Reference table'!$A$2:$A$76,'Reference table'!$B$2:$B$76)</f>
        <v>Rental</v>
      </c>
      <c r="J121" t="s">
        <v>24</v>
      </c>
      <c r="L121" s="2"/>
    </row>
    <row r="122" spans="1:12">
      <c r="A122" s="8">
        <v>44768</v>
      </c>
      <c r="B122" t="s">
        <v>131</v>
      </c>
      <c r="C122">
        <v>1</v>
      </c>
      <c r="D122" s="10">
        <v>59.76</v>
      </c>
      <c r="E122" s="9">
        <f t="shared" si="1"/>
        <v>59.76</v>
      </c>
      <c r="F122" s="2" t="s">
        <v>163</v>
      </c>
      <c r="G122" t="s">
        <v>132</v>
      </c>
      <c r="H122" t="s">
        <v>133</v>
      </c>
      <c r="I122" s="2" t="str">
        <f>_xlfn.XLOOKUP(H122,'Reference table'!$A$2:$A$76,'Reference table'!$B$2:$B$76)</f>
        <v>Utility</v>
      </c>
      <c r="J122" t="s">
        <v>24</v>
      </c>
      <c r="L122" s="2"/>
    </row>
    <row r="123" spans="1:12">
      <c r="A123" s="8">
        <v>44769</v>
      </c>
      <c r="B123" t="s">
        <v>99</v>
      </c>
      <c r="C123">
        <v>1</v>
      </c>
      <c r="D123" s="10">
        <v>4200</v>
      </c>
      <c r="E123" s="9">
        <f t="shared" si="1"/>
        <v>4200</v>
      </c>
      <c r="F123" s="2" t="s">
        <v>163</v>
      </c>
      <c r="G123" t="s">
        <v>38</v>
      </c>
      <c r="H123" t="s">
        <v>99</v>
      </c>
      <c r="I123" s="2" t="str">
        <f>_xlfn.XLOOKUP(H123,'Reference table'!$A$2:$A$76,'Reference table'!$B$2:$B$76)</f>
        <v>Rental</v>
      </c>
      <c r="J123" t="s">
        <v>24</v>
      </c>
      <c r="L123" s="2"/>
    </row>
    <row r="124" spans="1:12">
      <c r="A124" s="8">
        <v>44770</v>
      </c>
      <c r="B124" t="s">
        <v>99</v>
      </c>
      <c r="C124">
        <v>1</v>
      </c>
      <c r="D124" s="10">
        <v>4200</v>
      </c>
      <c r="E124" s="9">
        <f t="shared" si="1"/>
        <v>4200</v>
      </c>
      <c r="F124" s="2" t="s">
        <v>163</v>
      </c>
      <c r="G124" t="s">
        <v>38</v>
      </c>
      <c r="H124" t="s">
        <v>99</v>
      </c>
      <c r="I124" s="2" t="str">
        <f>_xlfn.XLOOKUP(H124,'Reference table'!$A$2:$A$76,'Reference table'!$B$2:$B$76)</f>
        <v>Rental</v>
      </c>
      <c r="J124" t="s">
        <v>24</v>
      </c>
      <c r="L124" s="2"/>
    </row>
    <row r="125" spans="1:12">
      <c r="A125" s="8">
        <v>44770</v>
      </c>
      <c r="B125" t="s">
        <v>135</v>
      </c>
      <c r="C125">
        <v>1</v>
      </c>
      <c r="D125" s="10">
        <v>5.8</v>
      </c>
      <c r="E125" s="9">
        <f t="shared" si="1"/>
        <v>5.8</v>
      </c>
      <c r="F125" s="2" t="s">
        <v>163</v>
      </c>
      <c r="G125" t="s">
        <v>134</v>
      </c>
      <c r="H125" t="s">
        <v>274</v>
      </c>
      <c r="I125" s="2" t="str">
        <f>_xlfn.XLOOKUP(H125,'Reference table'!$A$2:$A$76,'Reference table'!$B$2:$B$76)</f>
        <v>Dinning</v>
      </c>
      <c r="J125" t="s">
        <v>25</v>
      </c>
      <c r="L125" s="2"/>
    </row>
    <row r="126" spans="1:12">
      <c r="A126" s="8">
        <v>44770</v>
      </c>
      <c r="B126" t="s">
        <v>77</v>
      </c>
      <c r="C126">
        <v>1</v>
      </c>
      <c r="D126" s="10">
        <v>0.69</v>
      </c>
      <c r="E126" s="9">
        <f t="shared" si="1"/>
        <v>0.69</v>
      </c>
      <c r="F126" s="2" t="s">
        <v>163</v>
      </c>
      <c r="G126" t="s">
        <v>36</v>
      </c>
      <c r="H126" t="s">
        <v>50</v>
      </c>
      <c r="I126" s="2" t="str">
        <f>_xlfn.XLOOKUP(H126,'Reference table'!$A$2:$A$76,'Reference table'!$B$2:$B$76)</f>
        <v>Grocery</v>
      </c>
      <c r="J126" t="s">
        <v>24</v>
      </c>
      <c r="L126" s="2"/>
    </row>
    <row r="127" spans="1:12">
      <c r="A127" s="8">
        <v>44770</v>
      </c>
      <c r="B127" t="s">
        <v>136</v>
      </c>
      <c r="C127">
        <v>1</v>
      </c>
      <c r="D127" s="10">
        <v>0.69</v>
      </c>
      <c r="E127" s="9">
        <f t="shared" si="1"/>
        <v>0.69</v>
      </c>
      <c r="F127" s="2" t="s">
        <v>163</v>
      </c>
      <c r="G127" t="s">
        <v>36</v>
      </c>
      <c r="H127" t="s">
        <v>50</v>
      </c>
      <c r="I127" s="2" t="str">
        <f>_xlfn.XLOOKUP(H127,'Reference table'!$A$2:$A$76,'Reference table'!$B$2:$B$76)</f>
        <v>Grocery</v>
      </c>
      <c r="J127" t="s">
        <v>24</v>
      </c>
      <c r="L127" s="2"/>
    </row>
    <row r="128" spans="1:12">
      <c r="A128" s="8">
        <v>44770</v>
      </c>
      <c r="B128" t="s">
        <v>137</v>
      </c>
      <c r="C128">
        <v>1</v>
      </c>
      <c r="D128" s="10">
        <v>0.25</v>
      </c>
      <c r="E128" s="9">
        <f t="shared" si="1"/>
        <v>0.25</v>
      </c>
      <c r="F128" s="2" t="s">
        <v>163</v>
      </c>
      <c r="G128" t="s">
        <v>36</v>
      </c>
      <c r="H128" t="s">
        <v>50</v>
      </c>
      <c r="I128" s="2" t="str">
        <f>_xlfn.XLOOKUP(H128,'Reference table'!$A$2:$A$76,'Reference table'!$B$2:$B$76)</f>
        <v>Grocery</v>
      </c>
      <c r="J128" t="s">
        <v>24</v>
      </c>
      <c r="L128" s="2"/>
    </row>
    <row r="129" spans="1:12">
      <c r="A129" s="8">
        <v>44770</v>
      </c>
      <c r="B129" t="s">
        <v>138</v>
      </c>
      <c r="C129">
        <v>1</v>
      </c>
      <c r="D129" s="10">
        <v>4.29</v>
      </c>
      <c r="E129" s="9">
        <f t="shared" si="1"/>
        <v>4.29</v>
      </c>
      <c r="F129" s="2" t="s">
        <v>163</v>
      </c>
      <c r="G129" t="s">
        <v>36</v>
      </c>
      <c r="H129" t="s">
        <v>49</v>
      </c>
      <c r="I129" s="2" t="str">
        <f>_xlfn.XLOOKUP(H129,'Reference table'!$A$2:$A$76,'Reference table'!$B$2:$B$76)</f>
        <v>Grocery</v>
      </c>
      <c r="J129" t="s">
        <v>24</v>
      </c>
      <c r="L129" s="2"/>
    </row>
    <row r="130" spans="1:12">
      <c r="A130" s="8">
        <v>44770</v>
      </c>
      <c r="B130" t="s">
        <v>139</v>
      </c>
      <c r="C130">
        <v>1</v>
      </c>
      <c r="D130" s="10">
        <v>0.55000000000000004</v>
      </c>
      <c r="E130" s="9">
        <f t="shared" si="1"/>
        <v>0.55000000000000004</v>
      </c>
      <c r="F130" s="2" t="s">
        <v>163</v>
      </c>
      <c r="G130" t="s">
        <v>36</v>
      </c>
      <c r="H130" t="s">
        <v>51</v>
      </c>
      <c r="I130" s="2" t="str">
        <f>_xlfn.XLOOKUP(H130,'Reference table'!$A$2:$A$76,'Reference table'!$B$2:$B$76)</f>
        <v>Grocery</v>
      </c>
      <c r="J130" t="s">
        <v>24</v>
      </c>
      <c r="L130" s="2"/>
    </row>
    <row r="131" spans="1:12">
      <c r="A131" s="8">
        <v>44770</v>
      </c>
      <c r="B131" t="s">
        <v>140</v>
      </c>
      <c r="C131">
        <v>1</v>
      </c>
      <c r="D131" s="10">
        <v>0.32</v>
      </c>
      <c r="E131" s="9">
        <f t="shared" ref="E131:E194" si="2">C131*D131</f>
        <v>0.32</v>
      </c>
      <c r="F131" s="2" t="s">
        <v>163</v>
      </c>
      <c r="G131" t="s">
        <v>36</v>
      </c>
      <c r="H131" t="s">
        <v>512</v>
      </c>
      <c r="I131" s="2" t="str">
        <f>_xlfn.XLOOKUP(H131,'Reference table'!$A$2:$A$76,'Reference table'!$B$2:$B$76)</f>
        <v>Grocery</v>
      </c>
      <c r="J131" t="s">
        <v>24</v>
      </c>
      <c r="L131" s="2"/>
    </row>
    <row r="132" spans="1:12">
      <c r="A132" s="8">
        <v>44770</v>
      </c>
      <c r="B132" t="s">
        <v>141</v>
      </c>
      <c r="C132">
        <v>1</v>
      </c>
      <c r="D132" s="10">
        <v>0.65</v>
      </c>
      <c r="E132" s="9">
        <f t="shared" si="2"/>
        <v>0.65</v>
      </c>
      <c r="F132" s="2" t="s">
        <v>163</v>
      </c>
      <c r="G132" t="s">
        <v>36</v>
      </c>
      <c r="H132" t="s">
        <v>142</v>
      </c>
      <c r="I132" s="2" t="str">
        <f>_xlfn.XLOOKUP(H132,'Reference table'!$A$2:$A$76,'Reference table'!$B$2:$B$76)</f>
        <v>Grocery</v>
      </c>
      <c r="J132" t="s">
        <v>24</v>
      </c>
      <c r="L132" s="2"/>
    </row>
    <row r="133" spans="1:12">
      <c r="A133" s="8">
        <v>44770</v>
      </c>
      <c r="B133" t="s">
        <v>143</v>
      </c>
      <c r="C133">
        <v>1</v>
      </c>
      <c r="D133" s="10">
        <v>2.79</v>
      </c>
      <c r="E133" s="9">
        <f t="shared" si="2"/>
        <v>2.79</v>
      </c>
      <c r="F133" s="2" t="s">
        <v>163</v>
      </c>
      <c r="G133" t="s">
        <v>36</v>
      </c>
      <c r="H133" t="s">
        <v>52</v>
      </c>
      <c r="I133" s="2" t="str">
        <f>_xlfn.XLOOKUP(H133,'Reference table'!$A$2:$A$76,'Reference table'!$B$2:$B$76)</f>
        <v>Grocery</v>
      </c>
      <c r="J133" t="s">
        <v>24</v>
      </c>
      <c r="L133" s="2"/>
    </row>
    <row r="134" spans="1:12">
      <c r="A134" s="8">
        <v>44770</v>
      </c>
      <c r="B134" t="s">
        <v>144</v>
      </c>
      <c r="C134">
        <v>1</v>
      </c>
      <c r="D134" s="10">
        <v>0.75</v>
      </c>
      <c r="E134" s="9">
        <f t="shared" si="2"/>
        <v>0.75</v>
      </c>
      <c r="F134" s="2" t="s">
        <v>163</v>
      </c>
      <c r="G134" t="s">
        <v>36</v>
      </c>
      <c r="H134" t="s">
        <v>51</v>
      </c>
      <c r="I134" s="2" t="str">
        <f>_xlfn.XLOOKUP(H134,'Reference table'!$A$2:$A$76,'Reference table'!$B$2:$B$76)</f>
        <v>Grocery</v>
      </c>
      <c r="J134" t="s">
        <v>24</v>
      </c>
      <c r="L134" s="2"/>
    </row>
    <row r="135" spans="1:12">
      <c r="A135" s="8">
        <v>44771</v>
      </c>
      <c r="B135" t="s">
        <v>145</v>
      </c>
      <c r="C135">
        <v>1</v>
      </c>
      <c r="D135" s="10">
        <v>3.5</v>
      </c>
      <c r="E135" s="9">
        <f t="shared" si="2"/>
        <v>3.5</v>
      </c>
      <c r="F135" s="2" t="s">
        <v>163</v>
      </c>
      <c r="G135" t="s">
        <v>146</v>
      </c>
      <c r="H135" t="s">
        <v>46</v>
      </c>
      <c r="I135" s="2" t="str">
        <f>_xlfn.XLOOKUP(H135,'Reference table'!$A$2:$A$76,'Reference table'!$B$2:$B$76)</f>
        <v>Grocery</v>
      </c>
      <c r="J135" t="s">
        <v>25</v>
      </c>
      <c r="L135" s="2"/>
    </row>
    <row r="136" spans="1:12">
      <c r="A136" s="8">
        <v>44771</v>
      </c>
      <c r="B136" t="s">
        <v>147</v>
      </c>
      <c r="C136">
        <v>1</v>
      </c>
      <c r="D136" s="10">
        <v>1</v>
      </c>
      <c r="E136" s="9">
        <f t="shared" si="2"/>
        <v>1</v>
      </c>
      <c r="F136" s="2" t="s">
        <v>163</v>
      </c>
      <c r="G136" t="s">
        <v>148</v>
      </c>
      <c r="H136" t="s">
        <v>149</v>
      </c>
      <c r="I136" s="2" t="str">
        <f>_xlfn.XLOOKUP(H136,'Reference table'!$A$2:$A$76,'Reference table'!$B$2:$B$76)</f>
        <v>Household</v>
      </c>
      <c r="J136" t="s">
        <v>25</v>
      </c>
      <c r="L136" s="2"/>
    </row>
    <row r="137" spans="1:12">
      <c r="A137" s="8">
        <v>44771</v>
      </c>
      <c r="B137" t="s">
        <v>150</v>
      </c>
      <c r="C137">
        <v>1</v>
      </c>
      <c r="D137" s="10">
        <v>0.59</v>
      </c>
      <c r="E137" s="9">
        <f t="shared" si="2"/>
        <v>0.59</v>
      </c>
      <c r="F137" s="2" t="s">
        <v>163</v>
      </c>
      <c r="G137" t="s">
        <v>148</v>
      </c>
      <c r="H137" t="s">
        <v>51</v>
      </c>
      <c r="I137" s="2" t="str">
        <f>_xlfn.XLOOKUP(H137,'Reference table'!$A$2:$A$76,'Reference table'!$B$2:$B$76)</f>
        <v>Grocery</v>
      </c>
      <c r="J137" t="s">
        <v>25</v>
      </c>
      <c r="L137" s="2"/>
    </row>
    <row r="138" spans="1:12">
      <c r="A138" s="8">
        <v>44772</v>
      </c>
      <c r="B138" t="s">
        <v>546</v>
      </c>
      <c r="C138">
        <v>1</v>
      </c>
      <c r="D138" s="10">
        <v>68</v>
      </c>
      <c r="E138" s="9">
        <f t="shared" si="2"/>
        <v>68</v>
      </c>
      <c r="F138" s="2" t="s">
        <v>163</v>
      </c>
      <c r="G138" t="s">
        <v>38</v>
      </c>
      <c r="H138" t="s">
        <v>99</v>
      </c>
      <c r="I138" s="2" t="str">
        <f>_xlfn.XLOOKUP(H138,'Reference table'!$A$2:$A$76,'Reference table'!$B$2:$B$76)</f>
        <v>Rental</v>
      </c>
      <c r="J138" t="s">
        <v>25</v>
      </c>
      <c r="L138" s="2"/>
    </row>
    <row r="139" spans="1:12">
      <c r="A139" s="8">
        <v>44772</v>
      </c>
      <c r="B139" t="s">
        <v>151</v>
      </c>
      <c r="C139">
        <v>1</v>
      </c>
      <c r="D139" s="10">
        <v>0.28999999999999998</v>
      </c>
      <c r="E139" s="9">
        <f t="shared" si="2"/>
        <v>0.28999999999999998</v>
      </c>
      <c r="F139" s="2" t="s">
        <v>163</v>
      </c>
      <c r="G139" t="s">
        <v>107</v>
      </c>
      <c r="H139" t="s">
        <v>512</v>
      </c>
      <c r="I139" s="2" t="str">
        <f>_xlfn.XLOOKUP(H139,'Reference table'!$A$2:$A$76,'Reference table'!$B$2:$B$76)</f>
        <v>Grocery</v>
      </c>
      <c r="J139" t="s">
        <v>24</v>
      </c>
      <c r="L139" s="2"/>
    </row>
    <row r="140" spans="1:12">
      <c r="A140" s="8">
        <v>44772</v>
      </c>
      <c r="B140" t="s">
        <v>152</v>
      </c>
      <c r="C140">
        <v>1</v>
      </c>
      <c r="D140" s="10">
        <v>0.11</v>
      </c>
      <c r="E140" s="9">
        <f t="shared" si="2"/>
        <v>0.11</v>
      </c>
      <c r="F140" s="2" t="s">
        <v>163</v>
      </c>
      <c r="G140" t="s">
        <v>107</v>
      </c>
      <c r="H140" t="s">
        <v>51</v>
      </c>
      <c r="I140" s="2" t="str">
        <f>_xlfn.XLOOKUP(H140,'Reference table'!$A$2:$A$76,'Reference table'!$B$2:$B$76)</f>
        <v>Grocery</v>
      </c>
      <c r="J140" t="s">
        <v>24</v>
      </c>
      <c r="L140" s="2"/>
    </row>
    <row r="141" spans="1:12">
      <c r="A141" s="8">
        <v>44772</v>
      </c>
      <c r="B141" t="s">
        <v>153</v>
      </c>
      <c r="C141">
        <v>1</v>
      </c>
      <c r="D141" s="10">
        <v>1.4</v>
      </c>
      <c r="E141" s="9">
        <f t="shared" si="2"/>
        <v>1.4</v>
      </c>
      <c r="F141" s="2" t="s">
        <v>163</v>
      </c>
      <c r="G141" t="s">
        <v>107</v>
      </c>
      <c r="H141" t="s">
        <v>142</v>
      </c>
      <c r="I141" s="2" t="str">
        <f>_xlfn.XLOOKUP(H141,'Reference table'!$A$2:$A$76,'Reference table'!$B$2:$B$76)</f>
        <v>Grocery</v>
      </c>
      <c r="J141" t="s">
        <v>24</v>
      </c>
      <c r="L141" s="2"/>
    </row>
    <row r="142" spans="1:12">
      <c r="A142" s="8">
        <v>44772</v>
      </c>
      <c r="B142" t="s">
        <v>154</v>
      </c>
      <c r="C142">
        <v>1</v>
      </c>
      <c r="D142" s="10">
        <v>4.95</v>
      </c>
      <c r="E142" s="9">
        <f t="shared" si="2"/>
        <v>4.95</v>
      </c>
      <c r="F142" s="2" t="s">
        <v>163</v>
      </c>
      <c r="G142" t="s">
        <v>125</v>
      </c>
      <c r="H142" t="s">
        <v>529</v>
      </c>
      <c r="I142" s="2" t="str">
        <f>_xlfn.XLOOKUP(H142,'Reference table'!$A$2:$A$76,'Reference table'!$B$2:$B$76)</f>
        <v>Household</v>
      </c>
      <c r="J142" t="s">
        <v>25</v>
      </c>
      <c r="L142" s="2"/>
    </row>
    <row r="143" spans="1:12">
      <c r="A143" s="8">
        <v>44772</v>
      </c>
      <c r="B143" t="s">
        <v>56</v>
      </c>
      <c r="C143">
        <v>1</v>
      </c>
      <c r="D143" s="10">
        <v>6.55</v>
      </c>
      <c r="E143" s="9">
        <f t="shared" si="2"/>
        <v>6.55</v>
      </c>
      <c r="F143" s="2" t="s">
        <v>163</v>
      </c>
      <c r="G143" t="s">
        <v>156</v>
      </c>
      <c r="H143" t="s">
        <v>114</v>
      </c>
      <c r="I143" s="2" t="str">
        <f>_xlfn.XLOOKUP(H143,'Reference table'!$A$2:$A$76,'Reference table'!$B$2:$B$76)</f>
        <v>Dinning</v>
      </c>
      <c r="J143" t="s">
        <v>25</v>
      </c>
      <c r="L143" s="2"/>
    </row>
    <row r="144" spans="1:12">
      <c r="A144" s="8">
        <v>44772</v>
      </c>
      <c r="B144" t="s">
        <v>155</v>
      </c>
      <c r="C144">
        <v>1</v>
      </c>
      <c r="D144" s="10">
        <v>0.75</v>
      </c>
      <c r="E144" s="9">
        <f t="shared" si="2"/>
        <v>0.75</v>
      </c>
      <c r="F144" s="2" t="s">
        <v>163</v>
      </c>
      <c r="G144" t="s">
        <v>156</v>
      </c>
      <c r="H144" t="s">
        <v>123</v>
      </c>
      <c r="I144" s="2" t="str">
        <f>_xlfn.XLOOKUP(H144,'Reference table'!$A$2:$A$76,'Reference table'!$B$2:$B$76)</f>
        <v>Grocery</v>
      </c>
      <c r="J144" t="s">
        <v>24</v>
      </c>
      <c r="L144" s="2"/>
    </row>
    <row r="145" spans="1:12">
      <c r="A145" s="8">
        <v>44772</v>
      </c>
      <c r="B145" t="s">
        <v>157</v>
      </c>
      <c r="C145">
        <v>1</v>
      </c>
      <c r="D145" s="10">
        <v>9</v>
      </c>
      <c r="E145" s="9">
        <f t="shared" si="2"/>
        <v>9</v>
      </c>
      <c r="F145" s="2" t="s">
        <v>163</v>
      </c>
      <c r="G145" t="s">
        <v>156</v>
      </c>
      <c r="H145" t="s">
        <v>528</v>
      </c>
      <c r="I145" s="2" t="str">
        <f>_xlfn.XLOOKUP(H145,'Reference table'!$A$2:$A$76,'Reference table'!$B$2:$B$76)</f>
        <v>Household</v>
      </c>
      <c r="J145" t="s">
        <v>24</v>
      </c>
      <c r="L145" s="2"/>
    </row>
    <row r="146" spans="1:12">
      <c r="A146" s="8">
        <v>44772</v>
      </c>
      <c r="B146" t="s">
        <v>158</v>
      </c>
      <c r="C146">
        <v>1</v>
      </c>
      <c r="D146" s="10">
        <v>30</v>
      </c>
      <c r="E146" s="9">
        <f t="shared" si="2"/>
        <v>30</v>
      </c>
      <c r="F146" s="2" t="s">
        <v>163</v>
      </c>
      <c r="G146" t="s">
        <v>156</v>
      </c>
      <c r="H146" t="s">
        <v>528</v>
      </c>
      <c r="I146" s="2" t="str">
        <f>_xlfn.XLOOKUP(H146,'Reference table'!$A$2:$A$76,'Reference table'!$B$2:$B$76)</f>
        <v>Household</v>
      </c>
      <c r="J146" t="s">
        <v>24</v>
      </c>
      <c r="L146" s="2"/>
    </row>
    <row r="147" spans="1:12">
      <c r="A147" s="8">
        <v>44772</v>
      </c>
      <c r="B147" t="s">
        <v>159</v>
      </c>
      <c r="C147">
        <v>1</v>
      </c>
      <c r="D147" s="10">
        <v>25</v>
      </c>
      <c r="E147" s="9">
        <f t="shared" si="2"/>
        <v>25</v>
      </c>
      <c r="F147" s="2" t="s">
        <v>163</v>
      </c>
      <c r="G147" t="s">
        <v>156</v>
      </c>
      <c r="H147" t="s">
        <v>528</v>
      </c>
      <c r="I147" s="2" t="str">
        <f>_xlfn.XLOOKUP(H147,'Reference table'!$A$2:$A$76,'Reference table'!$B$2:$B$76)</f>
        <v>Household</v>
      </c>
      <c r="J147" t="s">
        <v>24</v>
      </c>
      <c r="L147" s="2"/>
    </row>
    <row r="148" spans="1:12">
      <c r="A148" s="8">
        <v>44772</v>
      </c>
      <c r="B148" t="s">
        <v>160</v>
      </c>
      <c r="C148">
        <v>1</v>
      </c>
      <c r="D148" s="10">
        <v>12</v>
      </c>
      <c r="E148" s="9">
        <f t="shared" si="2"/>
        <v>12</v>
      </c>
      <c r="F148" s="2" t="s">
        <v>163</v>
      </c>
      <c r="G148" t="s">
        <v>156</v>
      </c>
      <c r="H148" t="s">
        <v>528</v>
      </c>
      <c r="I148" s="2" t="str">
        <f>_xlfn.XLOOKUP(H148,'Reference table'!$A$2:$A$76,'Reference table'!$B$2:$B$76)</f>
        <v>Household</v>
      </c>
      <c r="J148" t="s">
        <v>24</v>
      </c>
      <c r="L148" s="2"/>
    </row>
    <row r="149" spans="1:12">
      <c r="A149" s="8">
        <v>44772</v>
      </c>
      <c r="B149" t="s">
        <v>23</v>
      </c>
      <c r="C149">
        <v>2</v>
      </c>
      <c r="D149" s="10">
        <v>1.65</v>
      </c>
      <c r="E149" s="9">
        <f t="shared" si="2"/>
        <v>3.3</v>
      </c>
      <c r="F149" s="2" t="s">
        <v>163</v>
      </c>
      <c r="G149" t="s">
        <v>526</v>
      </c>
      <c r="H149" t="s">
        <v>23</v>
      </c>
      <c r="I149" s="2" t="str">
        <f>_xlfn.XLOOKUP(H149,'Reference table'!$A$2:$A$76,'Reference table'!$B$2:$B$76)</f>
        <v>Transportation</v>
      </c>
      <c r="J149" t="s">
        <v>24</v>
      </c>
      <c r="L149" s="2"/>
    </row>
    <row r="150" spans="1:12">
      <c r="A150" s="8">
        <v>44772</v>
      </c>
      <c r="B150" t="s">
        <v>23</v>
      </c>
      <c r="C150">
        <v>2</v>
      </c>
      <c r="D150" s="10">
        <v>1.65</v>
      </c>
      <c r="E150" s="9">
        <f t="shared" si="2"/>
        <v>3.3</v>
      </c>
      <c r="F150" s="2" t="s">
        <v>163</v>
      </c>
      <c r="G150" t="s">
        <v>526</v>
      </c>
      <c r="H150" t="s">
        <v>23</v>
      </c>
      <c r="I150" s="2" t="str">
        <f>_xlfn.XLOOKUP(H150,'Reference table'!$A$2:$A$76,'Reference table'!$B$2:$B$76)</f>
        <v>Transportation</v>
      </c>
      <c r="J150" t="s">
        <v>25</v>
      </c>
    </row>
    <row r="151" spans="1:12">
      <c r="A151" s="8">
        <v>44773</v>
      </c>
      <c r="B151" t="s">
        <v>99</v>
      </c>
      <c r="C151">
        <v>1</v>
      </c>
      <c r="D151" s="10">
        <v>3877</v>
      </c>
      <c r="E151" s="9">
        <f t="shared" si="2"/>
        <v>3877</v>
      </c>
      <c r="F151" s="2" t="s">
        <v>163</v>
      </c>
      <c r="G151" t="s">
        <v>38</v>
      </c>
      <c r="H151" t="s">
        <v>99</v>
      </c>
      <c r="I151" s="2" t="str">
        <f>_xlfn.XLOOKUP(H151,'Reference table'!$A$2:$A$76,'Reference table'!$B$2:$B$76)</f>
        <v>Rental</v>
      </c>
      <c r="J151" t="s">
        <v>24</v>
      </c>
    </row>
    <row r="152" spans="1:12">
      <c r="A152" s="8">
        <v>44773</v>
      </c>
      <c r="B152" t="s">
        <v>99</v>
      </c>
      <c r="C152">
        <v>1</v>
      </c>
      <c r="D152" s="10">
        <v>7400</v>
      </c>
      <c r="E152" s="9">
        <f t="shared" si="2"/>
        <v>7400</v>
      </c>
      <c r="F152" s="2" t="s">
        <v>163</v>
      </c>
      <c r="G152" t="s">
        <v>38</v>
      </c>
      <c r="H152" t="s">
        <v>99</v>
      </c>
      <c r="I152" s="2" t="str">
        <f>_xlfn.XLOOKUP(H152,'Reference table'!$A$2:$A$76,'Reference table'!$B$2:$B$76)</f>
        <v>Rental</v>
      </c>
      <c r="J152" t="s">
        <v>25</v>
      </c>
    </row>
    <row r="153" spans="1:12">
      <c r="A153" s="8">
        <v>44773</v>
      </c>
      <c r="B153" t="s">
        <v>99</v>
      </c>
      <c r="C153">
        <v>1</v>
      </c>
      <c r="D153" s="10">
        <v>-7400</v>
      </c>
      <c r="E153" s="9">
        <f t="shared" si="2"/>
        <v>-7400</v>
      </c>
      <c r="F153" s="2" t="s">
        <v>163</v>
      </c>
      <c r="G153" t="s">
        <v>38</v>
      </c>
      <c r="H153" t="s">
        <v>99</v>
      </c>
      <c r="I153" s="2" t="str">
        <f>_xlfn.XLOOKUP(H153,'Reference table'!$A$2:$A$76,'Reference table'!$B$2:$B$76)</f>
        <v>Rental</v>
      </c>
      <c r="J153" t="s">
        <v>24</v>
      </c>
    </row>
    <row r="154" spans="1:12">
      <c r="A154" s="8">
        <v>44773</v>
      </c>
      <c r="B154" t="s">
        <v>475</v>
      </c>
      <c r="C154">
        <v>1</v>
      </c>
      <c r="D154" s="10">
        <v>55.13</v>
      </c>
      <c r="E154" s="9">
        <f t="shared" si="2"/>
        <v>55.13</v>
      </c>
      <c r="F154" s="2" t="s">
        <v>163</v>
      </c>
      <c r="G154" t="s">
        <v>476</v>
      </c>
      <c r="H154" t="s">
        <v>477</v>
      </c>
      <c r="I154" s="2" t="str">
        <f>_xlfn.XLOOKUP(H154,'Reference table'!$A$2:$A$76,'Reference table'!$B$2:$B$76)</f>
        <v>Healthcare</v>
      </c>
      <c r="J154" t="s">
        <v>25</v>
      </c>
    </row>
    <row r="155" spans="1:12">
      <c r="A155" s="8">
        <v>44774</v>
      </c>
      <c r="B155" t="s">
        <v>145</v>
      </c>
      <c r="C155">
        <v>1</v>
      </c>
      <c r="D155" s="10">
        <v>3.09</v>
      </c>
      <c r="E155" s="9">
        <f t="shared" si="2"/>
        <v>3.09</v>
      </c>
      <c r="F155" s="2" t="s">
        <v>163</v>
      </c>
      <c r="G155" t="s">
        <v>165</v>
      </c>
      <c r="H155" t="s">
        <v>51</v>
      </c>
      <c r="I155" s="2" t="str">
        <f>_xlfn.XLOOKUP(H155,'Reference table'!$A$2:$A$76,'Reference table'!$B$2:$B$76)</f>
        <v>Grocery</v>
      </c>
      <c r="J155" t="s">
        <v>25</v>
      </c>
    </row>
    <row r="156" spans="1:12">
      <c r="A156" s="8">
        <v>44774</v>
      </c>
      <c r="B156" t="s">
        <v>166</v>
      </c>
      <c r="C156">
        <v>1</v>
      </c>
      <c r="D156" s="10">
        <v>2.8</v>
      </c>
      <c r="E156" s="9">
        <f t="shared" si="2"/>
        <v>2.8</v>
      </c>
      <c r="F156" t="s">
        <v>163</v>
      </c>
      <c r="G156" t="s">
        <v>148</v>
      </c>
      <c r="H156" t="s">
        <v>52</v>
      </c>
      <c r="I156" s="2" t="str">
        <f>_xlfn.XLOOKUP(H156,'Reference table'!$A$2:$A$76,'Reference table'!$B$2:$B$76)</f>
        <v>Grocery</v>
      </c>
      <c r="J156" t="s">
        <v>25</v>
      </c>
    </row>
    <row r="157" spans="1:12">
      <c r="A157" s="8">
        <v>44774</v>
      </c>
      <c r="B157" t="s">
        <v>167</v>
      </c>
      <c r="C157">
        <v>1</v>
      </c>
      <c r="D157" s="10">
        <v>1.65</v>
      </c>
      <c r="E157" s="9">
        <f t="shared" si="2"/>
        <v>1.65</v>
      </c>
      <c r="F157" s="2" t="s">
        <v>163</v>
      </c>
      <c r="G157" t="s">
        <v>148</v>
      </c>
      <c r="H157" t="s">
        <v>142</v>
      </c>
      <c r="I157" s="2" t="str">
        <f>_xlfn.XLOOKUP(H157,'Reference table'!$A$2:$A$76,'Reference table'!$B$2:$B$76)</f>
        <v>Grocery</v>
      </c>
      <c r="J157" t="s">
        <v>25</v>
      </c>
    </row>
    <row r="158" spans="1:12">
      <c r="A158" s="8">
        <v>44775</v>
      </c>
      <c r="B158" t="s">
        <v>23</v>
      </c>
      <c r="C158">
        <v>4</v>
      </c>
      <c r="D158" s="10">
        <v>1.65</v>
      </c>
      <c r="E158" s="9">
        <f t="shared" si="2"/>
        <v>6.6</v>
      </c>
      <c r="F158" s="2" t="s">
        <v>163</v>
      </c>
      <c r="G158" t="s">
        <v>526</v>
      </c>
      <c r="H158" t="s">
        <v>23</v>
      </c>
      <c r="I158" s="2" t="str">
        <f>_xlfn.XLOOKUP(H158,'Reference table'!$A$2:$A$76,'Reference table'!$B$2:$B$76)</f>
        <v>Transportation</v>
      </c>
      <c r="J158" t="s">
        <v>24</v>
      </c>
    </row>
    <row r="159" spans="1:12">
      <c r="A159" s="8">
        <v>44775</v>
      </c>
      <c r="B159" t="s">
        <v>23</v>
      </c>
      <c r="C159">
        <v>4</v>
      </c>
      <c r="D159" s="10">
        <v>1.65</v>
      </c>
      <c r="E159" s="9">
        <f t="shared" si="2"/>
        <v>6.6</v>
      </c>
      <c r="F159" t="s">
        <v>163</v>
      </c>
      <c r="G159" t="s">
        <v>526</v>
      </c>
      <c r="H159" t="s">
        <v>23</v>
      </c>
      <c r="I159" s="2" t="str">
        <f>_xlfn.XLOOKUP(H159,'Reference table'!$A$2:$A$76,'Reference table'!$B$2:$B$76)</f>
        <v>Transportation</v>
      </c>
      <c r="J159" t="s">
        <v>25</v>
      </c>
    </row>
    <row r="160" spans="1:12">
      <c r="A160" s="8">
        <v>44775</v>
      </c>
      <c r="B160" t="s">
        <v>516</v>
      </c>
      <c r="C160">
        <v>1</v>
      </c>
      <c r="D160" s="10">
        <v>11.9</v>
      </c>
      <c r="E160" s="9">
        <f t="shared" si="2"/>
        <v>11.9</v>
      </c>
      <c r="F160" t="s">
        <v>163</v>
      </c>
      <c r="G160" t="s">
        <v>170</v>
      </c>
      <c r="H160" t="s">
        <v>516</v>
      </c>
      <c r="I160" s="2" t="str">
        <f>_xlfn.XLOOKUP(H160,'Reference table'!$A$2:$A$76,'Reference table'!$B$2:$B$76)</f>
        <v>Dinning</v>
      </c>
      <c r="J160" t="s">
        <v>24</v>
      </c>
    </row>
    <row r="161" spans="1:10">
      <c r="A161" s="8">
        <v>44775</v>
      </c>
      <c r="B161" t="s">
        <v>517</v>
      </c>
      <c r="C161">
        <v>1</v>
      </c>
      <c r="D161" s="10">
        <v>9.5</v>
      </c>
      <c r="E161" s="9">
        <f t="shared" si="2"/>
        <v>9.5</v>
      </c>
      <c r="F161" t="s">
        <v>163</v>
      </c>
      <c r="G161" t="s">
        <v>170</v>
      </c>
      <c r="H161" t="s">
        <v>517</v>
      </c>
      <c r="I161" s="2" t="str">
        <f>_xlfn.XLOOKUP(H161,'Reference table'!$A$2:$A$76,'Reference table'!$B$2:$B$76)</f>
        <v>Dinning</v>
      </c>
      <c r="J161" t="s">
        <v>25</v>
      </c>
    </row>
    <row r="162" spans="1:10">
      <c r="A162" s="8">
        <v>44775</v>
      </c>
      <c r="B162" t="s">
        <v>168</v>
      </c>
      <c r="C162">
        <v>1</v>
      </c>
      <c r="D162" s="10">
        <f>1.65+0.75</f>
        <v>2.4</v>
      </c>
      <c r="E162" s="9">
        <f t="shared" si="2"/>
        <v>2.4</v>
      </c>
      <c r="F162" t="s">
        <v>163</v>
      </c>
      <c r="G162" t="s">
        <v>156</v>
      </c>
      <c r="H162" t="s">
        <v>56</v>
      </c>
      <c r="I162" s="2" t="str">
        <f>_xlfn.XLOOKUP(H162,'Reference table'!$A$2:$A$76,'Reference table'!$B$2:$B$76)</f>
        <v>Dinning</v>
      </c>
      <c r="J162" t="s">
        <v>25</v>
      </c>
    </row>
    <row r="163" spans="1:10">
      <c r="A163" s="8">
        <v>44775</v>
      </c>
      <c r="B163" t="s">
        <v>171</v>
      </c>
      <c r="C163">
        <v>1</v>
      </c>
      <c r="D163" s="10">
        <v>3</v>
      </c>
      <c r="E163" s="9">
        <f t="shared" si="2"/>
        <v>3</v>
      </c>
      <c r="F163" t="s">
        <v>163</v>
      </c>
      <c r="G163" t="s">
        <v>156</v>
      </c>
      <c r="H163" t="s">
        <v>174</v>
      </c>
      <c r="I163" s="2" t="str">
        <f>_xlfn.XLOOKUP(H163,'Reference table'!$A$2:$A$76,'Reference table'!$B$2:$B$76)</f>
        <v>Household</v>
      </c>
      <c r="J163" t="s">
        <v>24</v>
      </c>
    </row>
    <row r="164" spans="1:10">
      <c r="A164" s="8">
        <v>44775</v>
      </c>
      <c r="B164" t="s">
        <v>172</v>
      </c>
      <c r="C164">
        <v>1</v>
      </c>
      <c r="D164" s="10">
        <v>12</v>
      </c>
      <c r="E164" s="9">
        <f t="shared" si="2"/>
        <v>12</v>
      </c>
      <c r="F164" t="s">
        <v>163</v>
      </c>
      <c r="G164" t="s">
        <v>156</v>
      </c>
      <c r="H164" t="s">
        <v>528</v>
      </c>
      <c r="I164" s="2" t="str">
        <f>_xlfn.XLOOKUP(H164,'Reference table'!$A$2:$A$76,'Reference table'!$B$2:$B$76)</f>
        <v>Household</v>
      </c>
      <c r="J164" t="s">
        <v>24</v>
      </c>
    </row>
    <row r="165" spans="1:10">
      <c r="A165" s="8">
        <v>44775</v>
      </c>
      <c r="B165" t="s">
        <v>173</v>
      </c>
      <c r="C165">
        <v>1</v>
      </c>
      <c r="D165" s="10">
        <v>12</v>
      </c>
      <c r="E165" s="9">
        <f t="shared" si="2"/>
        <v>12</v>
      </c>
      <c r="F165" t="s">
        <v>163</v>
      </c>
      <c r="G165" t="s">
        <v>156</v>
      </c>
      <c r="H165" t="s">
        <v>227</v>
      </c>
      <c r="I165" s="2" t="str">
        <f>_xlfn.XLOOKUP(H165,'Reference table'!$A$2:$A$76,'Reference table'!$B$2:$B$76)</f>
        <v>Household</v>
      </c>
      <c r="J165" t="s">
        <v>24</v>
      </c>
    </row>
    <row r="166" spans="1:10">
      <c r="A166" s="8">
        <v>44775</v>
      </c>
      <c r="B166" t="s">
        <v>175</v>
      </c>
      <c r="C166">
        <v>1</v>
      </c>
      <c r="D166" s="10">
        <v>4</v>
      </c>
      <c r="E166" s="9">
        <f t="shared" si="2"/>
        <v>4</v>
      </c>
      <c r="F166" t="s">
        <v>163</v>
      </c>
      <c r="G166" t="s">
        <v>156</v>
      </c>
      <c r="H166" t="s">
        <v>227</v>
      </c>
      <c r="I166" s="2" t="str">
        <f>_xlfn.XLOOKUP(H166,'Reference table'!$A$2:$A$76,'Reference table'!$B$2:$B$76)</f>
        <v>Household</v>
      </c>
      <c r="J166" t="s">
        <v>24</v>
      </c>
    </row>
    <row r="167" spans="1:10">
      <c r="A167" s="8">
        <v>44775</v>
      </c>
      <c r="B167" t="s">
        <v>176</v>
      </c>
      <c r="C167">
        <v>1</v>
      </c>
      <c r="D167" s="10">
        <v>3</v>
      </c>
      <c r="E167" s="9">
        <f t="shared" si="2"/>
        <v>3</v>
      </c>
      <c r="F167" t="s">
        <v>163</v>
      </c>
      <c r="G167" t="s">
        <v>156</v>
      </c>
      <c r="H167" t="s">
        <v>468</v>
      </c>
      <c r="I167" s="2" t="str">
        <f>_xlfn.XLOOKUP(H167,'Reference table'!$A$2:$A$76,'Reference table'!$B$2:$B$76)</f>
        <v>Household</v>
      </c>
      <c r="J167" t="s">
        <v>24</v>
      </c>
    </row>
    <row r="168" spans="1:10">
      <c r="A168" s="8">
        <v>44775</v>
      </c>
      <c r="B168" t="s">
        <v>177</v>
      </c>
      <c r="C168">
        <v>1</v>
      </c>
      <c r="D168" s="10">
        <v>4</v>
      </c>
      <c r="E168" s="9">
        <f t="shared" si="2"/>
        <v>4</v>
      </c>
      <c r="F168" t="s">
        <v>163</v>
      </c>
      <c r="G168" t="s">
        <v>156</v>
      </c>
      <c r="H168" t="s">
        <v>227</v>
      </c>
      <c r="I168" s="2" t="str">
        <f>_xlfn.XLOOKUP(H168,'Reference table'!$A$2:$A$76,'Reference table'!$B$2:$B$76)</f>
        <v>Household</v>
      </c>
      <c r="J168" t="s">
        <v>24</v>
      </c>
    </row>
    <row r="169" spans="1:10">
      <c r="A169" s="8">
        <v>44775</v>
      </c>
      <c r="B169" t="s">
        <v>178</v>
      </c>
      <c r="C169">
        <v>1</v>
      </c>
      <c r="D169" s="10">
        <v>1.5</v>
      </c>
      <c r="E169" s="9">
        <f t="shared" si="2"/>
        <v>1.5</v>
      </c>
      <c r="F169" t="s">
        <v>163</v>
      </c>
      <c r="G169" t="s">
        <v>156</v>
      </c>
      <c r="H169" t="s">
        <v>227</v>
      </c>
      <c r="I169" s="2" t="str">
        <f>_xlfn.XLOOKUP(H169,'Reference table'!$A$2:$A$76,'Reference table'!$B$2:$B$76)</f>
        <v>Household</v>
      </c>
      <c r="J169" t="s">
        <v>24</v>
      </c>
    </row>
    <row r="170" spans="1:10">
      <c r="A170" s="8">
        <v>44775</v>
      </c>
      <c r="B170" t="s">
        <v>179</v>
      </c>
      <c r="C170">
        <v>1</v>
      </c>
      <c r="D170" s="10">
        <v>4</v>
      </c>
      <c r="E170" s="9">
        <f t="shared" si="2"/>
        <v>4</v>
      </c>
      <c r="F170" t="s">
        <v>163</v>
      </c>
      <c r="G170" t="s">
        <v>156</v>
      </c>
      <c r="H170" t="s">
        <v>227</v>
      </c>
      <c r="I170" s="2" t="str">
        <f>_xlfn.XLOOKUP(H170,'Reference table'!$A$2:$A$76,'Reference table'!$B$2:$B$76)</f>
        <v>Household</v>
      </c>
      <c r="J170" t="s">
        <v>24</v>
      </c>
    </row>
    <row r="171" spans="1:10">
      <c r="A171" s="8">
        <v>44775</v>
      </c>
      <c r="B171" t="s">
        <v>180</v>
      </c>
      <c r="C171">
        <v>1</v>
      </c>
      <c r="D171" s="10">
        <v>8</v>
      </c>
      <c r="E171" s="9">
        <f t="shared" si="2"/>
        <v>8</v>
      </c>
      <c r="F171" t="s">
        <v>163</v>
      </c>
      <c r="G171" t="s">
        <v>156</v>
      </c>
      <c r="H171" t="s">
        <v>227</v>
      </c>
      <c r="I171" s="2" t="str">
        <f>_xlfn.XLOOKUP(H171,'Reference table'!$A$2:$A$76,'Reference table'!$B$2:$B$76)</f>
        <v>Household</v>
      </c>
      <c r="J171" t="s">
        <v>24</v>
      </c>
    </row>
    <row r="172" spans="1:10">
      <c r="A172" s="8">
        <v>44775</v>
      </c>
      <c r="B172" t="s">
        <v>181</v>
      </c>
      <c r="C172">
        <v>1</v>
      </c>
      <c r="D172" s="10">
        <v>6</v>
      </c>
      <c r="E172" s="9">
        <f t="shared" si="2"/>
        <v>6</v>
      </c>
      <c r="F172" t="s">
        <v>163</v>
      </c>
      <c r="G172" t="s">
        <v>156</v>
      </c>
      <c r="H172" t="s">
        <v>227</v>
      </c>
      <c r="I172" s="2" t="str">
        <f>_xlfn.XLOOKUP(H172,'Reference table'!$A$2:$A$76,'Reference table'!$B$2:$B$76)</f>
        <v>Household</v>
      </c>
      <c r="J172" t="s">
        <v>24</v>
      </c>
    </row>
    <row r="173" spans="1:10">
      <c r="A173" s="8">
        <v>44775</v>
      </c>
      <c r="B173" t="s">
        <v>182</v>
      </c>
      <c r="C173">
        <v>1</v>
      </c>
      <c r="D173" s="10">
        <v>10</v>
      </c>
      <c r="E173" s="9">
        <f t="shared" si="2"/>
        <v>10</v>
      </c>
      <c r="F173" t="s">
        <v>163</v>
      </c>
      <c r="G173" t="s">
        <v>156</v>
      </c>
      <c r="H173" t="s">
        <v>227</v>
      </c>
      <c r="I173" s="2" t="str">
        <f>_xlfn.XLOOKUP(H173,'Reference table'!$A$2:$A$76,'Reference table'!$B$2:$B$76)</f>
        <v>Household</v>
      </c>
      <c r="J173" t="s">
        <v>24</v>
      </c>
    </row>
    <row r="174" spans="1:10">
      <c r="A174" s="8">
        <v>44775</v>
      </c>
      <c r="B174" t="s">
        <v>172</v>
      </c>
      <c r="C174">
        <v>1</v>
      </c>
      <c r="D174" s="10">
        <v>8</v>
      </c>
      <c r="E174" s="9">
        <f t="shared" si="2"/>
        <v>8</v>
      </c>
      <c r="F174" t="s">
        <v>163</v>
      </c>
      <c r="G174" t="s">
        <v>183</v>
      </c>
      <c r="H174" t="s">
        <v>528</v>
      </c>
      <c r="I174" s="2" t="str">
        <f>_xlfn.XLOOKUP(H174,'Reference table'!$A$2:$A$76,'Reference table'!$B$2:$B$76)</f>
        <v>Household</v>
      </c>
      <c r="J174" t="s">
        <v>24</v>
      </c>
    </row>
    <row r="175" spans="1:10">
      <c r="A175" s="8">
        <v>44775</v>
      </c>
      <c r="B175" t="s">
        <v>184</v>
      </c>
      <c r="C175">
        <v>1</v>
      </c>
      <c r="D175" s="10">
        <v>11.25</v>
      </c>
      <c r="E175" s="9">
        <f t="shared" si="2"/>
        <v>11.25</v>
      </c>
      <c r="F175" t="s">
        <v>163</v>
      </c>
      <c r="G175" t="s">
        <v>183</v>
      </c>
      <c r="H175" t="s">
        <v>529</v>
      </c>
      <c r="I175" s="2" t="str">
        <f>_xlfn.XLOOKUP(H175,'Reference table'!$A$2:$A$76,'Reference table'!$B$2:$B$76)</f>
        <v>Household</v>
      </c>
      <c r="J175" t="s">
        <v>24</v>
      </c>
    </row>
    <row r="176" spans="1:10">
      <c r="A176" s="8">
        <v>44775</v>
      </c>
      <c r="B176" t="s">
        <v>185</v>
      </c>
      <c r="C176">
        <v>1</v>
      </c>
      <c r="D176" s="10">
        <v>0.55000000000000004</v>
      </c>
      <c r="E176" s="9">
        <f t="shared" si="2"/>
        <v>0.55000000000000004</v>
      </c>
      <c r="F176" t="s">
        <v>163</v>
      </c>
      <c r="G176" t="s">
        <v>186</v>
      </c>
      <c r="H176" t="s">
        <v>529</v>
      </c>
      <c r="I176" s="2" t="str">
        <f>_xlfn.XLOOKUP(H176,'Reference table'!$A$2:$A$76,'Reference table'!$B$2:$B$76)</f>
        <v>Household</v>
      </c>
      <c r="J176" t="s">
        <v>24</v>
      </c>
    </row>
    <row r="177" spans="1:10">
      <c r="A177" s="8">
        <v>44775</v>
      </c>
      <c r="B177" t="s">
        <v>187</v>
      </c>
      <c r="C177">
        <v>1</v>
      </c>
      <c r="D177" s="10">
        <v>2</v>
      </c>
      <c r="E177" s="9">
        <f t="shared" si="2"/>
        <v>2</v>
      </c>
      <c r="F177" t="s">
        <v>163</v>
      </c>
      <c r="G177" t="s">
        <v>186</v>
      </c>
      <c r="H177" t="s">
        <v>529</v>
      </c>
      <c r="I177" s="2" t="str">
        <f>_xlfn.XLOOKUP(H177,'Reference table'!$A$2:$A$76,'Reference table'!$B$2:$B$76)</f>
        <v>Household</v>
      </c>
      <c r="J177" t="s">
        <v>24</v>
      </c>
    </row>
    <row r="178" spans="1:10">
      <c r="A178" s="8">
        <v>44775</v>
      </c>
      <c r="B178" t="s">
        <v>188</v>
      </c>
      <c r="C178">
        <v>1</v>
      </c>
      <c r="D178" s="10">
        <v>4</v>
      </c>
      <c r="E178" s="9">
        <f t="shared" si="2"/>
        <v>4</v>
      </c>
      <c r="F178" t="s">
        <v>163</v>
      </c>
      <c r="G178" t="s">
        <v>186</v>
      </c>
      <c r="H178" t="s">
        <v>282</v>
      </c>
      <c r="I178" s="2" t="str">
        <f>_xlfn.XLOOKUP(H178,'Reference table'!$A$2:$A$76,'Reference table'!$B$2:$B$76)</f>
        <v>Household</v>
      </c>
      <c r="J178" t="s">
        <v>24</v>
      </c>
    </row>
    <row r="179" spans="1:10">
      <c r="A179" s="8">
        <v>44775</v>
      </c>
      <c r="B179" t="s">
        <v>189</v>
      </c>
      <c r="C179">
        <v>1</v>
      </c>
      <c r="D179" s="10">
        <v>1</v>
      </c>
      <c r="E179" s="9">
        <f t="shared" si="2"/>
        <v>1</v>
      </c>
      <c r="F179" t="s">
        <v>163</v>
      </c>
      <c r="G179" t="s">
        <v>186</v>
      </c>
      <c r="H179" t="s">
        <v>529</v>
      </c>
      <c r="I179" s="2" t="str">
        <f>_xlfn.XLOOKUP(H179,'Reference table'!$A$2:$A$76,'Reference table'!$B$2:$B$76)</f>
        <v>Household</v>
      </c>
      <c r="J179" t="s">
        <v>24</v>
      </c>
    </row>
    <row r="180" spans="1:10">
      <c r="A180" s="8">
        <v>44775</v>
      </c>
      <c r="B180" t="s">
        <v>190</v>
      </c>
      <c r="C180">
        <v>1</v>
      </c>
      <c r="D180" s="10">
        <v>1</v>
      </c>
      <c r="E180" s="9">
        <f t="shared" si="2"/>
        <v>1</v>
      </c>
      <c r="F180" t="s">
        <v>163</v>
      </c>
      <c r="G180" t="s">
        <v>186</v>
      </c>
      <c r="H180" t="s">
        <v>227</v>
      </c>
      <c r="I180" s="2" t="str">
        <f>_xlfn.XLOOKUP(H180,'Reference table'!$A$2:$A$76,'Reference table'!$B$2:$B$76)</f>
        <v>Household</v>
      </c>
      <c r="J180" t="s">
        <v>24</v>
      </c>
    </row>
    <row r="181" spans="1:10">
      <c r="A181" s="8">
        <v>44775</v>
      </c>
      <c r="B181" t="s">
        <v>191</v>
      </c>
      <c r="C181">
        <v>1</v>
      </c>
      <c r="D181" s="10">
        <v>1.38</v>
      </c>
      <c r="E181" s="9">
        <f t="shared" si="2"/>
        <v>1.38</v>
      </c>
      <c r="F181" t="s">
        <v>163</v>
      </c>
      <c r="G181" t="s">
        <v>36</v>
      </c>
      <c r="H181" t="s">
        <v>529</v>
      </c>
      <c r="I181" s="2" t="str">
        <f>_xlfn.XLOOKUP(H181,'Reference table'!$A$2:$A$76,'Reference table'!$B$2:$B$76)</f>
        <v>Household</v>
      </c>
      <c r="J181" t="s">
        <v>24</v>
      </c>
    </row>
    <row r="182" spans="1:10">
      <c r="A182" s="8">
        <v>44775</v>
      </c>
      <c r="B182" t="s">
        <v>192</v>
      </c>
      <c r="C182">
        <v>1</v>
      </c>
      <c r="D182" s="10">
        <v>1.99</v>
      </c>
      <c r="E182" s="9">
        <f t="shared" si="2"/>
        <v>1.99</v>
      </c>
      <c r="F182" t="s">
        <v>163</v>
      </c>
      <c r="G182" t="s">
        <v>36</v>
      </c>
      <c r="H182" t="s">
        <v>529</v>
      </c>
      <c r="I182" s="2" t="str">
        <f>_xlfn.XLOOKUP(H182,'Reference table'!$A$2:$A$76,'Reference table'!$B$2:$B$76)</f>
        <v>Household</v>
      </c>
      <c r="J182" t="s">
        <v>24</v>
      </c>
    </row>
    <row r="183" spans="1:10">
      <c r="A183" s="8">
        <v>44775</v>
      </c>
      <c r="B183" t="s">
        <v>193</v>
      </c>
      <c r="C183">
        <v>1</v>
      </c>
      <c r="D183" s="10">
        <v>0.85</v>
      </c>
      <c r="E183" s="9">
        <f t="shared" si="2"/>
        <v>0.85</v>
      </c>
      <c r="F183" t="s">
        <v>163</v>
      </c>
      <c r="G183" t="s">
        <v>36</v>
      </c>
      <c r="H183" t="s">
        <v>529</v>
      </c>
      <c r="I183" s="2" t="str">
        <f>_xlfn.XLOOKUP(H183,'Reference table'!$A$2:$A$76,'Reference table'!$B$2:$B$76)</f>
        <v>Household</v>
      </c>
      <c r="J183" t="s">
        <v>24</v>
      </c>
    </row>
    <row r="184" spans="1:10">
      <c r="A184" s="8">
        <v>44775</v>
      </c>
      <c r="B184" t="s">
        <v>194</v>
      </c>
      <c r="C184">
        <v>1</v>
      </c>
      <c r="D184" s="10">
        <v>1.05</v>
      </c>
      <c r="E184" s="9">
        <f t="shared" si="2"/>
        <v>1.05</v>
      </c>
      <c r="F184" t="s">
        <v>163</v>
      </c>
      <c r="G184" t="s">
        <v>36</v>
      </c>
      <c r="H184" t="s">
        <v>529</v>
      </c>
      <c r="I184" s="2" t="str">
        <f>_xlfn.XLOOKUP(H184,'Reference table'!$A$2:$A$76,'Reference table'!$B$2:$B$76)</f>
        <v>Household</v>
      </c>
      <c r="J184" t="s">
        <v>24</v>
      </c>
    </row>
    <row r="185" spans="1:10">
      <c r="A185" s="8">
        <v>44775</v>
      </c>
      <c r="B185" t="s">
        <v>195</v>
      </c>
      <c r="C185">
        <v>1</v>
      </c>
      <c r="D185" s="10">
        <v>3.89</v>
      </c>
      <c r="E185" s="9">
        <f t="shared" si="2"/>
        <v>3.89</v>
      </c>
      <c r="F185" t="s">
        <v>163</v>
      </c>
      <c r="G185" t="s">
        <v>36</v>
      </c>
      <c r="H185" t="s">
        <v>227</v>
      </c>
      <c r="I185" s="2" t="str">
        <f>_xlfn.XLOOKUP(H185,'Reference table'!$A$2:$A$76,'Reference table'!$B$2:$B$76)</f>
        <v>Household</v>
      </c>
      <c r="J185" t="s">
        <v>24</v>
      </c>
    </row>
    <row r="186" spans="1:10">
      <c r="A186" s="8">
        <v>44775</v>
      </c>
      <c r="B186" t="s">
        <v>196</v>
      </c>
      <c r="C186">
        <v>1</v>
      </c>
      <c r="D186" s="10">
        <v>3</v>
      </c>
      <c r="E186" s="9">
        <f t="shared" si="2"/>
        <v>3</v>
      </c>
      <c r="F186" t="s">
        <v>163</v>
      </c>
      <c r="G186" t="s">
        <v>148</v>
      </c>
      <c r="H186" t="s">
        <v>529</v>
      </c>
      <c r="I186" s="2" t="str">
        <f>_xlfn.XLOOKUP(H186,'Reference table'!$A$2:$A$76,'Reference table'!$B$2:$B$76)</f>
        <v>Household</v>
      </c>
      <c r="J186" t="s">
        <v>24</v>
      </c>
    </row>
    <row r="187" spans="1:10">
      <c r="A187" s="8">
        <v>44775</v>
      </c>
      <c r="B187" t="s">
        <v>197</v>
      </c>
      <c r="C187">
        <v>1</v>
      </c>
      <c r="D187" s="10">
        <v>2.75</v>
      </c>
      <c r="E187" s="9">
        <f t="shared" si="2"/>
        <v>2.75</v>
      </c>
      <c r="F187" t="s">
        <v>163</v>
      </c>
      <c r="G187" t="s">
        <v>148</v>
      </c>
      <c r="H187" t="s">
        <v>529</v>
      </c>
      <c r="I187" s="2" t="str">
        <f>_xlfn.XLOOKUP(H187,'Reference table'!$A$2:$A$76,'Reference table'!$B$2:$B$76)</f>
        <v>Household</v>
      </c>
      <c r="J187" t="s">
        <v>24</v>
      </c>
    </row>
    <row r="188" spans="1:10">
      <c r="A188" s="8">
        <v>44775</v>
      </c>
      <c r="B188" t="s">
        <v>198</v>
      </c>
      <c r="C188">
        <v>1</v>
      </c>
      <c r="D188" s="10">
        <v>0.23</v>
      </c>
      <c r="E188" s="9">
        <f t="shared" si="2"/>
        <v>0.23</v>
      </c>
      <c r="F188" t="s">
        <v>163</v>
      </c>
      <c r="G188" t="s">
        <v>36</v>
      </c>
      <c r="H188" t="s">
        <v>217</v>
      </c>
      <c r="I188" s="2" t="str">
        <f>_xlfn.XLOOKUP(H188,'Reference table'!$A$2:$A$76,'Reference table'!$B$2:$B$76)</f>
        <v>Grocery</v>
      </c>
      <c r="J188" t="s">
        <v>24</v>
      </c>
    </row>
    <row r="189" spans="1:10">
      <c r="A189" s="8">
        <v>44775</v>
      </c>
      <c r="B189" t="s">
        <v>199</v>
      </c>
      <c r="C189">
        <v>1</v>
      </c>
      <c r="D189" s="10">
        <v>0.95</v>
      </c>
      <c r="E189" s="9">
        <f t="shared" si="2"/>
        <v>0.95</v>
      </c>
      <c r="F189" t="s">
        <v>163</v>
      </c>
      <c r="G189" t="s">
        <v>36</v>
      </c>
      <c r="H189" t="s">
        <v>529</v>
      </c>
      <c r="I189" s="2" t="str">
        <f>_xlfn.XLOOKUP(H189,'Reference table'!$A$2:$A$76,'Reference table'!$B$2:$B$76)</f>
        <v>Household</v>
      </c>
      <c r="J189" t="s">
        <v>24</v>
      </c>
    </row>
    <row r="190" spans="1:10">
      <c r="A190" s="8">
        <v>44775</v>
      </c>
      <c r="B190" t="s">
        <v>114</v>
      </c>
      <c r="C190">
        <v>1</v>
      </c>
      <c r="D190" s="10">
        <v>7.79</v>
      </c>
      <c r="E190" s="9">
        <f t="shared" si="2"/>
        <v>7.79</v>
      </c>
      <c r="F190" t="s">
        <v>163</v>
      </c>
      <c r="G190" t="s">
        <v>225</v>
      </c>
      <c r="H190" t="s">
        <v>56</v>
      </c>
      <c r="I190" s="2" t="str">
        <f>_xlfn.XLOOKUP(H190,'Reference table'!$A$2:$A$76,'Reference table'!$B$2:$B$76)</f>
        <v>Dinning</v>
      </c>
      <c r="J190" t="s">
        <v>25</v>
      </c>
    </row>
    <row r="191" spans="1:10">
      <c r="A191" s="8">
        <v>44775</v>
      </c>
      <c r="B191" t="s">
        <v>341</v>
      </c>
      <c r="C191">
        <v>1</v>
      </c>
      <c r="D191" s="10">
        <v>35</v>
      </c>
      <c r="E191" s="9">
        <f t="shared" si="2"/>
        <v>35</v>
      </c>
      <c r="F191" t="s">
        <v>163</v>
      </c>
      <c r="G191" t="s">
        <v>507</v>
      </c>
      <c r="H191" t="s">
        <v>341</v>
      </c>
      <c r="I191" s="2" t="str">
        <f>_xlfn.XLOOKUP(H191,'Reference table'!$A$2:$A$76,'Reference table'!$B$2:$B$76)</f>
        <v>Utility</v>
      </c>
      <c r="J191" t="s">
        <v>25</v>
      </c>
    </row>
    <row r="192" spans="1:10">
      <c r="A192" s="8">
        <v>44776</v>
      </c>
      <c r="B192" t="s">
        <v>200</v>
      </c>
      <c r="C192">
        <v>1</v>
      </c>
      <c r="D192" s="10">
        <v>1.5</v>
      </c>
      <c r="E192" s="9">
        <f t="shared" si="2"/>
        <v>1.5</v>
      </c>
      <c r="F192" t="s">
        <v>163</v>
      </c>
      <c r="G192" t="s">
        <v>201</v>
      </c>
      <c r="H192" t="s">
        <v>227</v>
      </c>
      <c r="I192" s="2" t="str">
        <f>_xlfn.XLOOKUP(H192,'Reference table'!$A$2:$A$76,'Reference table'!$B$2:$B$76)</f>
        <v>Household</v>
      </c>
      <c r="J192" t="s">
        <v>25</v>
      </c>
    </row>
    <row r="193" spans="1:10">
      <c r="A193" s="8">
        <v>44776</v>
      </c>
      <c r="B193" t="s">
        <v>202</v>
      </c>
      <c r="C193">
        <v>1</v>
      </c>
      <c r="D193" s="10">
        <v>3.5</v>
      </c>
      <c r="E193" s="9">
        <f t="shared" si="2"/>
        <v>3.5</v>
      </c>
      <c r="F193" t="s">
        <v>163</v>
      </c>
      <c r="G193" t="s">
        <v>201</v>
      </c>
      <c r="H193" t="s">
        <v>174</v>
      </c>
      <c r="I193" s="2" t="str">
        <f>_xlfn.XLOOKUP(H193,'Reference table'!$A$2:$A$76,'Reference table'!$B$2:$B$76)</f>
        <v>Household</v>
      </c>
      <c r="J193" t="s">
        <v>25</v>
      </c>
    </row>
    <row r="194" spans="1:10">
      <c r="A194" s="8">
        <v>44776</v>
      </c>
      <c r="B194" t="s">
        <v>203</v>
      </c>
      <c r="C194">
        <v>1</v>
      </c>
      <c r="D194" s="10">
        <v>2.5</v>
      </c>
      <c r="E194" s="9">
        <f t="shared" si="2"/>
        <v>2.5</v>
      </c>
      <c r="F194" t="s">
        <v>163</v>
      </c>
      <c r="G194" t="s">
        <v>201</v>
      </c>
      <c r="H194" t="s">
        <v>174</v>
      </c>
      <c r="I194" s="2" t="str">
        <f>_xlfn.XLOOKUP(H194,'Reference table'!$A$2:$A$76,'Reference table'!$B$2:$B$76)</f>
        <v>Household</v>
      </c>
      <c r="J194" t="s">
        <v>25</v>
      </c>
    </row>
    <row r="195" spans="1:10">
      <c r="A195" s="8">
        <v>44776</v>
      </c>
      <c r="B195" t="s">
        <v>204</v>
      </c>
      <c r="C195">
        <v>1</v>
      </c>
      <c r="D195" s="10">
        <v>1</v>
      </c>
      <c r="E195" s="9">
        <f t="shared" ref="E195:E258" si="3">C195*D195</f>
        <v>1</v>
      </c>
      <c r="F195" t="s">
        <v>163</v>
      </c>
      <c r="G195" t="s">
        <v>201</v>
      </c>
      <c r="H195" t="s">
        <v>529</v>
      </c>
      <c r="I195" s="2" t="str">
        <f>_xlfn.XLOOKUP(H195,'Reference table'!$A$2:$A$76,'Reference table'!$B$2:$B$76)</f>
        <v>Household</v>
      </c>
      <c r="J195" t="s">
        <v>25</v>
      </c>
    </row>
    <row r="196" spans="1:10">
      <c r="A196" s="8">
        <v>44776</v>
      </c>
      <c r="B196" t="s">
        <v>205</v>
      </c>
      <c r="C196">
        <v>1</v>
      </c>
      <c r="D196" s="10">
        <v>2.99</v>
      </c>
      <c r="E196" s="9">
        <f t="shared" si="3"/>
        <v>2.99</v>
      </c>
      <c r="F196" t="s">
        <v>163</v>
      </c>
      <c r="G196" t="s">
        <v>201</v>
      </c>
      <c r="H196" t="s">
        <v>282</v>
      </c>
      <c r="I196" s="2" t="str">
        <f>_xlfn.XLOOKUP(H196,'Reference table'!$A$2:$A$76,'Reference table'!$B$2:$B$76)</f>
        <v>Household</v>
      </c>
      <c r="J196" t="s">
        <v>25</v>
      </c>
    </row>
    <row r="197" spans="1:10">
      <c r="A197" s="8">
        <v>44776</v>
      </c>
      <c r="B197" t="s">
        <v>206</v>
      </c>
      <c r="C197">
        <v>1</v>
      </c>
      <c r="D197" s="10">
        <v>10</v>
      </c>
      <c r="E197" s="9">
        <f t="shared" si="3"/>
        <v>10</v>
      </c>
      <c r="F197" t="s">
        <v>163</v>
      </c>
      <c r="G197" t="s">
        <v>201</v>
      </c>
      <c r="H197" t="s">
        <v>530</v>
      </c>
      <c r="I197" s="2" t="str">
        <f>_xlfn.XLOOKUP(H197,'Reference table'!$A$2:$A$76,'Reference table'!$B$2:$B$76)</f>
        <v>Household</v>
      </c>
      <c r="J197" t="s">
        <v>25</v>
      </c>
    </row>
    <row r="198" spans="1:10">
      <c r="A198" s="8">
        <v>44776</v>
      </c>
      <c r="B198" t="s">
        <v>207</v>
      </c>
      <c r="C198">
        <v>1</v>
      </c>
      <c r="D198" s="10">
        <v>12</v>
      </c>
      <c r="E198" s="9">
        <f t="shared" si="3"/>
        <v>12</v>
      </c>
      <c r="F198" t="s">
        <v>163</v>
      </c>
      <c r="G198" t="s">
        <v>186</v>
      </c>
      <c r="H198" t="s">
        <v>227</v>
      </c>
      <c r="I198" s="2" t="str">
        <f>_xlfn.XLOOKUP(H198,'Reference table'!$A$2:$A$76,'Reference table'!$B$2:$B$76)</f>
        <v>Household</v>
      </c>
      <c r="J198" t="s">
        <v>25</v>
      </c>
    </row>
    <row r="199" spans="1:10">
      <c r="A199" s="8">
        <v>44776</v>
      </c>
      <c r="B199" t="s">
        <v>208</v>
      </c>
      <c r="C199">
        <v>1</v>
      </c>
      <c r="D199" s="10">
        <v>7.5</v>
      </c>
      <c r="E199" s="9">
        <f t="shared" si="3"/>
        <v>7.5</v>
      </c>
      <c r="F199" t="s">
        <v>163</v>
      </c>
      <c r="G199" t="s">
        <v>186</v>
      </c>
      <c r="H199" t="s">
        <v>174</v>
      </c>
      <c r="I199" s="2" t="str">
        <f>_xlfn.XLOOKUP(H199,'Reference table'!$A$2:$A$76,'Reference table'!$B$2:$B$76)</f>
        <v>Household</v>
      </c>
      <c r="J199" t="s">
        <v>25</v>
      </c>
    </row>
    <row r="200" spans="1:10">
      <c r="A200" s="8">
        <v>44776</v>
      </c>
      <c r="B200" t="s">
        <v>209</v>
      </c>
      <c r="C200">
        <v>1</v>
      </c>
      <c r="D200" s="10">
        <v>1.75</v>
      </c>
      <c r="E200" s="9">
        <f t="shared" si="3"/>
        <v>1.75</v>
      </c>
      <c r="F200" t="s">
        <v>163</v>
      </c>
      <c r="G200" t="s">
        <v>186</v>
      </c>
      <c r="H200" t="s">
        <v>227</v>
      </c>
      <c r="I200" s="2" t="str">
        <f>_xlfn.XLOOKUP(H200,'Reference table'!$A$2:$A$76,'Reference table'!$B$2:$B$76)</f>
        <v>Household</v>
      </c>
      <c r="J200" t="s">
        <v>25</v>
      </c>
    </row>
    <row r="201" spans="1:10">
      <c r="A201" s="8">
        <v>44776</v>
      </c>
      <c r="B201" t="s">
        <v>210</v>
      </c>
      <c r="C201">
        <v>1</v>
      </c>
      <c r="D201" s="10">
        <v>1.5</v>
      </c>
      <c r="E201" s="9">
        <f t="shared" si="3"/>
        <v>1.5</v>
      </c>
      <c r="F201" t="s">
        <v>163</v>
      </c>
      <c r="G201" t="s">
        <v>186</v>
      </c>
      <c r="H201" t="s">
        <v>282</v>
      </c>
      <c r="I201" s="2" t="str">
        <f>_xlfn.XLOOKUP(H201,'Reference table'!$A$2:$A$76,'Reference table'!$B$2:$B$76)</f>
        <v>Household</v>
      </c>
      <c r="J201" t="s">
        <v>25</v>
      </c>
    </row>
    <row r="202" spans="1:10">
      <c r="A202" s="8">
        <v>44776</v>
      </c>
      <c r="B202" t="s">
        <v>211</v>
      </c>
      <c r="C202">
        <v>1</v>
      </c>
      <c r="D202" s="10">
        <v>0.75</v>
      </c>
      <c r="E202" s="9">
        <f t="shared" si="3"/>
        <v>0.75</v>
      </c>
      <c r="F202" t="s">
        <v>163</v>
      </c>
      <c r="G202" t="s">
        <v>186</v>
      </c>
      <c r="H202" t="s">
        <v>227</v>
      </c>
      <c r="I202" s="2" t="str">
        <f>_xlfn.XLOOKUP(H202,'Reference table'!$A$2:$A$76,'Reference table'!$B$2:$B$76)</f>
        <v>Household</v>
      </c>
      <c r="J202" t="s">
        <v>25</v>
      </c>
    </row>
    <row r="203" spans="1:10">
      <c r="A203" s="8">
        <v>44776</v>
      </c>
      <c r="B203" t="s">
        <v>212</v>
      </c>
      <c r="C203">
        <v>1</v>
      </c>
      <c r="D203" s="10">
        <v>3.75</v>
      </c>
      <c r="E203" s="9">
        <f t="shared" si="3"/>
        <v>3.75</v>
      </c>
      <c r="F203" t="s">
        <v>163</v>
      </c>
      <c r="G203" t="s">
        <v>186</v>
      </c>
      <c r="H203" t="s">
        <v>227</v>
      </c>
      <c r="I203" s="2" t="str">
        <f>_xlfn.XLOOKUP(H203,'Reference table'!$A$2:$A$76,'Reference table'!$B$2:$B$76)</f>
        <v>Household</v>
      </c>
      <c r="J203" t="s">
        <v>25</v>
      </c>
    </row>
    <row r="204" spans="1:10">
      <c r="A204" s="8">
        <v>44776</v>
      </c>
      <c r="B204" t="s">
        <v>213</v>
      </c>
      <c r="C204">
        <v>1</v>
      </c>
      <c r="D204" s="10">
        <v>6.5</v>
      </c>
      <c r="E204" s="9">
        <f t="shared" si="3"/>
        <v>6.5</v>
      </c>
      <c r="F204" t="s">
        <v>163</v>
      </c>
      <c r="G204" t="s">
        <v>186</v>
      </c>
      <c r="H204" t="s">
        <v>227</v>
      </c>
      <c r="I204" s="2" t="str">
        <f>_xlfn.XLOOKUP(H204,'Reference table'!$A$2:$A$76,'Reference table'!$B$2:$B$76)</f>
        <v>Household</v>
      </c>
      <c r="J204" t="s">
        <v>25</v>
      </c>
    </row>
    <row r="205" spans="1:10">
      <c r="A205" s="8">
        <v>44776</v>
      </c>
      <c r="B205" t="s">
        <v>214</v>
      </c>
      <c r="C205">
        <v>1</v>
      </c>
      <c r="D205" s="10">
        <v>3.58</v>
      </c>
      <c r="E205" s="9">
        <f t="shared" si="3"/>
        <v>3.58</v>
      </c>
      <c r="F205" t="s">
        <v>163</v>
      </c>
      <c r="G205" t="s">
        <v>36</v>
      </c>
      <c r="H205" t="s">
        <v>52</v>
      </c>
      <c r="I205" s="2" t="str">
        <f>_xlfn.XLOOKUP(H205,'Reference table'!$A$2:$A$76,'Reference table'!$B$2:$B$76)</f>
        <v>Grocery</v>
      </c>
      <c r="J205" t="s">
        <v>24</v>
      </c>
    </row>
    <row r="206" spans="1:10">
      <c r="A206" s="8">
        <v>44776</v>
      </c>
      <c r="B206" t="s">
        <v>215</v>
      </c>
      <c r="C206">
        <v>1</v>
      </c>
      <c r="D206" s="10">
        <v>0.69</v>
      </c>
      <c r="E206" s="9">
        <f t="shared" si="3"/>
        <v>0.69</v>
      </c>
      <c r="F206" t="s">
        <v>163</v>
      </c>
      <c r="G206" t="s">
        <v>36</v>
      </c>
      <c r="H206" t="s">
        <v>45</v>
      </c>
      <c r="I206" s="2" t="str">
        <f>_xlfn.XLOOKUP(H206,'Reference table'!$A$2:$A$76,'Reference table'!$B$2:$B$76)</f>
        <v>Grocery</v>
      </c>
      <c r="J206" t="s">
        <v>24</v>
      </c>
    </row>
    <row r="207" spans="1:10">
      <c r="A207" s="8">
        <v>44776</v>
      </c>
      <c r="B207" t="s">
        <v>216</v>
      </c>
      <c r="C207">
        <v>1</v>
      </c>
      <c r="D207" s="10">
        <v>0.47</v>
      </c>
      <c r="E207" s="9">
        <f t="shared" si="3"/>
        <v>0.47</v>
      </c>
      <c r="F207" t="s">
        <v>163</v>
      </c>
      <c r="G207" t="s">
        <v>36</v>
      </c>
      <c r="H207" t="s">
        <v>217</v>
      </c>
      <c r="I207" s="2" t="str">
        <f>_xlfn.XLOOKUP(H207,'Reference table'!$A$2:$A$76,'Reference table'!$B$2:$B$76)</f>
        <v>Grocery</v>
      </c>
      <c r="J207" t="s">
        <v>24</v>
      </c>
    </row>
    <row r="208" spans="1:10">
      <c r="A208" s="8">
        <v>44776</v>
      </c>
      <c r="B208" t="s">
        <v>88</v>
      </c>
      <c r="C208">
        <v>3</v>
      </c>
      <c r="D208" s="10">
        <v>0.14000000000000001</v>
      </c>
      <c r="E208" s="9">
        <f t="shared" si="3"/>
        <v>0.42000000000000004</v>
      </c>
      <c r="F208" t="s">
        <v>163</v>
      </c>
      <c r="G208" t="s">
        <v>36</v>
      </c>
      <c r="H208" t="s">
        <v>53</v>
      </c>
      <c r="I208" s="2" t="str">
        <f>_xlfn.XLOOKUP(H208,'Reference table'!$A$2:$A$76,'Reference table'!$B$2:$B$76)</f>
        <v>Grocery</v>
      </c>
      <c r="J208" t="s">
        <v>24</v>
      </c>
    </row>
    <row r="209" spans="1:10">
      <c r="A209" s="8">
        <v>44776</v>
      </c>
      <c r="B209" t="s">
        <v>218</v>
      </c>
      <c r="C209">
        <v>1</v>
      </c>
      <c r="D209" s="10">
        <v>1.39</v>
      </c>
      <c r="E209" s="9">
        <f t="shared" si="3"/>
        <v>1.39</v>
      </c>
      <c r="F209" t="s">
        <v>163</v>
      </c>
      <c r="G209" t="s">
        <v>36</v>
      </c>
      <c r="H209" t="s">
        <v>45</v>
      </c>
      <c r="I209" s="2" t="str">
        <f>_xlfn.XLOOKUP(H209,'Reference table'!$A$2:$A$76,'Reference table'!$B$2:$B$76)</f>
        <v>Grocery</v>
      </c>
      <c r="J209" t="s">
        <v>24</v>
      </c>
    </row>
    <row r="210" spans="1:10">
      <c r="A210" s="8">
        <v>44776</v>
      </c>
      <c r="B210" t="s">
        <v>219</v>
      </c>
      <c r="C210">
        <v>1</v>
      </c>
      <c r="D210" s="10">
        <v>0.99</v>
      </c>
      <c r="E210" s="9">
        <f t="shared" si="3"/>
        <v>0.99</v>
      </c>
      <c r="F210" t="s">
        <v>163</v>
      </c>
      <c r="G210" t="s">
        <v>36</v>
      </c>
      <c r="H210" t="s">
        <v>220</v>
      </c>
      <c r="I210" s="2" t="str">
        <f>_xlfn.XLOOKUP(H210,'Reference table'!$A$2:$A$76,'Reference table'!$B$2:$B$76)</f>
        <v>Grocery</v>
      </c>
      <c r="J210" t="s">
        <v>24</v>
      </c>
    </row>
    <row r="211" spans="1:10">
      <c r="A211" s="8">
        <v>44776</v>
      </c>
      <c r="B211" t="s">
        <v>221</v>
      </c>
      <c r="C211">
        <v>1</v>
      </c>
      <c r="D211" s="10">
        <v>1.75</v>
      </c>
      <c r="E211" s="9">
        <f t="shared" si="3"/>
        <v>1.75</v>
      </c>
      <c r="F211" t="s">
        <v>163</v>
      </c>
      <c r="G211" t="s">
        <v>36</v>
      </c>
      <c r="H211" t="s">
        <v>45</v>
      </c>
      <c r="I211" s="2" t="str">
        <f>_xlfn.XLOOKUP(H211,'Reference table'!$A$2:$A$76,'Reference table'!$B$2:$B$76)</f>
        <v>Grocery</v>
      </c>
      <c r="J211" t="s">
        <v>24</v>
      </c>
    </row>
    <row r="212" spans="1:10">
      <c r="A212" s="8">
        <v>44776</v>
      </c>
      <c r="B212" t="s">
        <v>222</v>
      </c>
      <c r="C212">
        <v>1</v>
      </c>
      <c r="D212" s="10">
        <v>1.27</v>
      </c>
      <c r="E212" s="9">
        <f t="shared" si="3"/>
        <v>1.27</v>
      </c>
      <c r="F212" t="s">
        <v>163</v>
      </c>
      <c r="G212" t="s">
        <v>36</v>
      </c>
      <c r="H212" t="s">
        <v>53</v>
      </c>
      <c r="I212" s="2" t="str">
        <f>_xlfn.XLOOKUP(H212,'Reference table'!$A$2:$A$76,'Reference table'!$B$2:$B$76)</f>
        <v>Grocery</v>
      </c>
      <c r="J212" t="s">
        <v>24</v>
      </c>
    </row>
    <row r="213" spans="1:10">
      <c r="A213" s="8">
        <v>44776</v>
      </c>
      <c r="B213" t="s">
        <v>223</v>
      </c>
      <c r="C213">
        <v>1</v>
      </c>
      <c r="D213" s="10">
        <v>0.99</v>
      </c>
      <c r="E213" s="9">
        <f t="shared" si="3"/>
        <v>0.99</v>
      </c>
      <c r="F213" t="s">
        <v>163</v>
      </c>
      <c r="G213" t="s">
        <v>36</v>
      </c>
      <c r="H213" t="s">
        <v>142</v>
      </c>
      <c r="I213" s="2" t="str">
        <f>_xlfn.XLOOKUP(H213,'Reference table'!$A$2:$A$76,'Reference table'!$B$2:$B$76)</f>
        <v>Grocery</v>
      </c>
      <c r="J213" t="s">
        <v>24</v>
      </c>
    </row>
    <row r="214" spans="1:10">
      <c r="A214" s="8">
        <v>44776</v>
      </c>
      <c r="B214" t="s">
        <v>224</v>
      </c>
      <c r="C214">
        <v>1</v>
      </c>
      <c r="D214" s="10">
        <v>0.65</v>
      </c>
      <c r="E214" s="9">
        <f t="shared" si="3"/>
        <v>0.65</v>
      </c>
      <c r="F214" t="s">
        <v>163</v>
      </c>
      <c r="G214" t="s">
        <v>36</v>
      </c>
      <c r="H214" t="s">
        <v>142</v>
      </c>
      <c r="I214" s="2" t="str">
        <f>_xlfn.XLOOKUP(H214,'Reference table'!$A$2:$A$76,'Reference table'!$B$2:$B$76)</f>
        <v>Grocery</v>
      </c>
      <c r="J214" t="s">
        <v>24</v>
      </c>
    </row>
    <row r="215" spans="1:10">
      <c r="A215" s="8">
        <v>44776</v>
      </c>
      <c r="B215" t="s">
        <v>270</v>
      </c>
      <c r="C215">
        <v>1</v>
      </c>
      <c r="D215" s="10">
        <v>7.99</v>
      </c>
      <c r="E215" s="9">
        <f t="shared" si="3"/>
        <v>7.99</v>
      </c>
      <c r="F215" t="s">
        <v>163</v>
      </c>
      <c r="G215" t="s">
        <v>271</v>
      </c>
      <c r="H215" t="s">
        <v>282</v>
      </c>
      <c r="I215" s="2" t="str">
        <f>_xlfn.XLOOKUP(H215,'Reference table'!$A$2:$A$76,'Reference table'!$B$2:$B$76)</f>
        <v>Household</v>
      </c>
      <c r="J215" t="s">
        <v>25</v>
      </c>
    </row>
    <row r="216" spans="1:10">
      <c r="A216" s="8">
        <v>44776</v>
      </c>
      <c r="B216" t="s">
        <v>293</v>
      </c>
      <c r="C216">
        <v>1</v>
      </c>
      <c r="D216" s="10">
        <v>11.89</v>
      </c>
      <c r="E216" s="9">
        <f t="shared" si="3"/>
        <v>11.89</v>
      </c>
      <c r="F216" t="s">
        <v>163</v>
      </c>
      <c r="G216" t="s">
        <v>271</v>
      </c>
      <c r="H216" t="s">
        <v>592</v>
      </c>
      <c r="I216" s="2" t="str">
        <f>_xlfn.XLOOKUP(H216,'Reference table'!$A$2:$A$76,'Reference table'!$B$2:$B$76)</f>
        <v>Others</v>
      </c>
      <c r="J216" t="s">
        <v>25</v>
      </c>
    </row>
    <row r="217" spans="1:10">
      <c r="A217" s="8">
        <v>44776</v>
      </c>
      <c r="B217" t="s">
        <v>295</v>
      </c>
      <c r="C217">
        <v>1</v>
      </c>
      <c r="D217" s="10">
        <v>13.49</v>
      </c>
      <c r="E217" s="9">
        <f t="shared" si="3"/>
        <v>13.49</v>
      </c>
      <c r="F217" t="s">
        <v>163</v>
      </c>
      <c r="G217" t="s">
        <v>271</v>
      </c>
      <c r="H217" t="s">
        <v>174</v>
      </c>
      <c r="I217" s="2" t="str">
        <f>_xlfn.XLOOKUP(H217,'Reference table'!$A$2:$A$76,'Reference table'!$B$2:$B$76)</f>
        <v>Household</v>
      </c>
      <c r="J217" t="s">
        <v>25</v>
      </c>
    </row>
    <row r="218" spans="1:10">
      <c r="A218" s="8">
        <v>44777</v>
      </c>
      <c r="B218" t="s">
        <v>226</v>
      </c>
      <c r="C218">
        <v>1</v>
      </c>
      <c r="D218" s="10">
        <v>0.68</v>
      </c>
      <c r="E218" s="9">
        <f t="shared" si="3"/>
        <v>0.68</v>
      </c>
      <c r="F218" t="s">
        <v>163</v>
      </c>
      <c r="G218" t="s">
        <v>148</v>
      </c>
      <c r="H218" t="s">
        <v>227</v>
      </c>
      <c r="I218" s="2" t="str">
        <f>_xlfn.XLOOKUP(H218,'Reference table'!$A$2:$A$76,'Reference table'!$B$2:$B$76)</f>
        <v>Household</v>
      </c>
      <c r="J218" t="s">
        <v>24</v>
      </c>
    </row>
    <row r="219" spans="1:10">
      <c r="A219" s="8">
        <v>44777</v>
      </c>
      <c r="B219" t="s">
        <v>228</v>
      </c>
      <c r="C219">
        <v>1</v>
      </c>
      <c r="D219" s="10">
        <v>0.66</v>
      </c>
      <c r="E219" s="9">
        <f t="shared" si="3"/>
        <v>0.66</v>
      </c>
      <c r="F219" t="s">
        <v>163</v>
      </c>
      <c r="G219" t="s">
        <v>148</v>
      </c>
      <c r="H219" t="s">
        <v>227</v>
      </c>
      <c r="I219" s="2" t="str">
        <f>_xlfn.XLOOKUP(H219,'Reference table'!$A$2:$A$76,'Reference table'!$B$2:$B$76)</f>
        <v>Household</v>
      </c>
      <c r="J219" t="s">
        <v>24</v>
      </c>
    </row>
    <row r="220" spans="1:10">
      <c r="A220" s="8">
        <v>44777</v>
      </c>
      <c r="B220" t="s">
        <v>229</v>
      </c>
      <c r="C220">
        <v>1</v>
      </c>
      <c r="D220" s="10">
        <v>1.3</v>
      </c>
      <c r="E220" s="9">
        <f t="shared" si="3"/>
        <v>1.3</v>
      </c>
      <c r="F220" t="s">
        <v>163</v>
      </c>
      <c r="G220" t="s">
        <v>148</v>
      </c>
      <c r="H220" t="s">
        <v>50</v>
      </c>
      <c r="I220" s="2" t="str">
        <f>_xlfn.XLOOKUP(H220,'Reference table'!$A$2:$A$76,'Reference table'!$B$2:$B$76)</f>
        <v>Grocery</v>
      </c>
      <c r="J220" t="s">
        <v>24</v>
      </c>
    </row>
    <row r="221" spans="1:10">
      <c r="A221" s="8">
        <v>44777</v>
      </c>
      <c r="B221" t="s">
        <v>230</v>
      </c>
      <c r="C221">
        <v>4</v>
      </c>
      <c r="D221" s="10">
        <f>5.25/4</f>
        <v>1.3125</v>
      </c>
      <c r="E221" s="9">
        <f t="shared" si="3"/>
        <v>5.25</v>
      </c>
      <c r="F221" t="s">
        <v>163</v>
      </c>
      <c r="G221" t="s">
        <v>148</v>
      </c>
      <c r="H221" t="s">
        <v>217</v>
      </c>
      <c r="I221" s="2" t="str">
        <f>_xlfn.XLOOKUP(H221,'Reference table'!$A$2:$A$76,'Reference table'!$B$2:$B$76)</f>
        <v>Grocery</v>
      </c>
      <c r="J221" t="s">
        <v>24</v>
      </c>
    </row>
    <row r="222" spans="1:10">
      <c r="A222" s="8">
        <v>44777</v>
      </c>
      <c r="B222" t="s">
        <v>231</v>
      </c>
      <c r="C222">
        <v>1</v>
      </c>
      <c r="D222" s="10">
        <v>0.79</v>
      </c>
      <c r="E222" s="9">
        <f t="shared" si="3"/>
        <v>0.79</v>
      </c>
      <c r="F222" t="s">
        <v>163</v>
      </c>
      <c r="G222" t="s">
        <v>148</v>
      </c>
      <c r="H222" t="s">
        <v>51</v>
      </c>
      <c r="I222" s="2" t="str">
        <f>_xlfn.XLOOKUP(H222,'Reference table'!$A$2:$A$76,'Reference table'!$B$2:$B$76)</f>
        <v>Grocery</v>
      </c>
      <c r="J222" t="s">
        <v>24</v>
      </c>
    </row>
    <row r="223" spans="1:10">
      <c r="A223" s="8">
        <v>44777</v>
      </c>
      <c r="B223" t="s">
        <v>232</v>
      </c>
      <c r="C223">
        <v>1</v>
      </c>
      <c r="D223" s="10">
        <v>1.65</v>
      </c>
      <c r="E223" s="9">
        <f t="shared" si="3"/>
        <v>1.65</v>
      </c>
      <c r="F223" t="s">
        <v>163</v>
      </c>
      <c r="G223" t="s">
        <v>148</v>
      </c>
      <c r="H223" t="s">
        <v>142</v>
      </c>
      <c r="I223" s="2" t="str">
        <f>_xlfn.XLOOKUP(H223,'Reference table'!$A$2:$A$76,'Reference table'!$B$2:$B$76)</f>
        <v>Grocery</v>
      </c>
      <c r="J223" t="s">
        <v>24</v>
      </c>
    </row>
    <row r="224" spans="1:10">
      <c r="A224" s="8">
        <v>44777</v>
      </c>
      <c r="B224" t="s">
        <v>233</v>
      </c>
      <c r="C224">
        <v>1</v>
      </c>
      <c r="D224" s="10">
        <v>8</v>
      </c>
      <c r="E224" s="9">
        <f t="shared" si="3"/>
        <v>8</v>
      </c>
      <c r="F224" t="s">
        <v>163</v>
      </c>
      <c r="G224" t="s">
        <v>148</v>
      </c>
      <c r="H224" t="s">
        <v>149</v>
      </c>
      <c r="I224" s="2" t="str">
        <f>_xlfn.XLOOKUP(H224,'Reference table'!$A$2:$A$76,'Reference table'!$B$2:$B$76)</f>
        <v>Household</v>
      </c>
      <c r="J224" t="s">
        <v>24</v>
      </c>
    </row>
    <row r="225" spans="1:10">
      <c r="A225" s="8">
        <v>44777</v>
      </c>
      <c r="B225" t="s">
        <v>234</v>
      </c>
      <c r="C225">
        <v>1</v>
      </c>
      <c r="D225" s="10">
        <v>5</v>
      </c>
      <c r="E225" s="9">
        <f t="shared" si="3"/>
        <v>5</v>
      </c>
      <c r="F225" t="s">
        <v>163</v>
      </c>
      <c r="G225" t="s">
        <v>148</v>
      </c>
      <c r="H225" t="s">
        <v>282</v>
      </c>
      <c r="I225" s="2" t="str">
        <f>_xlfn.XLOOKUP(H225,'Reference table'!$A$2:$A$76,'Reference table'!$B$2:$B$76)</f>
        <v>Household</v>
      </c>
      <c r="J225" t="s">
        <v>24</v>
      </c>
    </row>
    <row r="226" spans="1:10">
      <c r="A226" s="8">
        <v>44777</v>
      </c>
      <c r="B226" t="s">
        <v>235</v>
      </c>
      <c r="C226">
        <v>1</v>
      </c>
      <c r="D226" s="10">
        <v>0.55000000000000004</v>
      </c>
      <c r="E226" s="9">
        <f t="shared" si="3"/>
        <v>0.55000000000000004</v>
      </c>
      <c r="F226" t="s">
        <v>163</v>
      </c>
      <c r="G226" t="s">
        <v>148</v>
      </c>
      <c r="H226" t="s">
        <v>45</v>
      </c>
      <c r="I226" s="2" t="str">
        <f>_xlfn.XLOOKUP(H226,'Reference table'!$A$2:$A$76,'Reference table'!$B$2:$B$76)</f>
        <v>Grocery</v>
      </c>
      <c r="J226" t="s">
        <v>24</v>
      </c>
    </row>
    <row r="227" spans="1:10">
      <c r="A227" s="8">
        <v>44777</v>
      </c>
      <c r="B227" t="s">
        <v>236</v>
      </c>
      <c r="C227">
        <v>1</v>
      </c>
      <c r="D227" s="10">
        <v>3.35</v>
      </c>
      <c r="E227" s="9">
        <f t="shared" si="3"/>
        <v>3.35</v>
      </c>
      <c r="F227" t="s">
        <v>163</v>
      </c>
      <c r="G227" t="s">
        <v>39</v>
      </c>
      <c r="H227" t="s">
        <v>142</v>
      </c>
      <c r="I227" s="2" t="str">
        <f>_xlfn.XLOOKUP(H227,'Reference table'!$A$2:$A$76,'Reference table'!$B$2:$B$76)</f>
        <v>Grocery</v>
      </c>
      <c r="J227" t="s">
        <v>24</v>
      </c>
    </row>
    <row r="228" spans="1:10">
      <c r="A228" s="8">
        <v>44777</v>
      </c>
      <c r="B228" t="s">
        <v>237</v>
      </c>
      <c r="C228">
        <v>1</v>
      </c>
      <c r="D228" s="10">
        <v>3.09</v>
      </c>
      <c r="E228" s="9">
        <f t="shared" si="3"/>
        <v>3.09</v>
      </c>
      <c r="F228" t="s">
        <v>163</v>
      </c>
      <c r="G228" t="s">
        <v>39</v>
      </c>
      <c r="H228" t="s">
        <v>49</v>
      </c>
      <c r="I228" s="2" t="str">
        <f>_xlfn.XLOOKUP(H228,'Reference table'!$A$2:$A$76,'Reference table'!$B$2:$B$76)</f>
        <v>Grocery</v>
      </c>
      <c r="J228" t="s">
        <v>24</v>
      </c>
    </row>
    <row r="229" spans="1:10">
      <c r="A229" s="8">
        <v>44777</v>
      </c>
      <c r="B229" t="s">
        <v>238</v>
      </c>
      <c r="C229">
        <v>1</v>
      </c>
      <c r="D229" s="10">
        <v>1.39</v>
      </c>
      <c r="E229" s="9">
        <f t="shared" si="3"/>
        <v>1.39</v>
      </c>
      <c r="F229" t="s">
        <v>163</v>
      </c>
      <c r="G229" t="s">
        <v>39</v>
      </c>
      <c r="H229" t="s">
        <v>512</v>
      </c>
      <c r="I229" s="2" t="str">
        <f>_xlfn.XLOOKUP(H229,'Reference table'!$A$2:$A$76,'Reference table'!$B$2:$B$76)</f>
        <v>Grocery</v>
      </c>
      <c r="J229" t="s">
        <v>24</v>
      </c>
    </row>
    <row r="230" spans="1:10">
      <c r="A230" s="8">
        <v>44777</v>
      </c>
      <c r="B230" t="s">
        <v>239</v>
      </c>
      <c r="C230">
        <v>1</v>
      </c>
      <c r="D230" s="10">
        <v>0.59</v>
      </c>
      <c r="E230" s="9">
        <f t="shared" si="3"/>
        <v>0.59</v>
      </c>
      <c r="F230" t="s">
        <v>163</v>
      </c>
      <c r="G230" t="s">
        <v>36</v>
      </c>
      <c r="H230" t="s">
        <v>220</v>
      </c>
      <c r="I230" s="2" t="str">
        <f>_xlfn.XLOOKUP(H230,'Reference table'!$A$2:$A$76,'Reference table'!$B$2:$B$76)</f>
        <v>Grocery</v>
      </c>
      <c r="J230" t="s">
        <v>24</v>
      </c>
    </row>
    <row r="231" spans="1:10">
      <c r="A231" s="8">
        <v>44777</v>
      </c>
      <c r="B231" t="s">
        <v>166</v>
      </c>
      <c r="C231">
        <v>1</v>
      </c>
      <c r="D231" s="10">
        <v>2.25</v>
      </c>
      <c r="E231" s="9">
        <f t="shared" si="3"/>
        <v>2.25</v>
      </c>
      <c r="F231" t="s">
        <v>163</v>
      </c>
      <c r="G231" t="s">
        <v>36</v>
      </c>
      <c r="H231" t="s">
        <v>52</v>
      </c>
      <c r="I231" s="2" t="str">
        <f>_xlfn.XLOOKUP(H231,'Reference table'!$A$2:$A$76,'Reference table'!$B$2:$B$76)</f>
        <v>Grocery</v>
      </c>
      <c r="J231" t="s">
        <v>24</v>
      </c>
    </row>
    <row r="232" spans="1:10">
      <c r="A232" s="8">
        <v>44777</v>
      </c>
      <c r="B232" t="s">
        <v>240</v>
      </c>
      <c r="C232">
        <v>1</v>
      </c>
      <c r="D232" s="10">
        <v>0.85</v>
      </c>
      <c r="E232" s="9">
        <f t="shared" si="3"/>
        <v>0.85</v>
      </c>
      <c r="F232" t="s">
        <v>163</v>
      </c>
      <c r="G232" t="s">
        <v>36</v>
      </c>
      <c r="H232" t="s">
        <v>45</v>
      </c>
      <c r="I232" s="2" t="str">
        <f>_xlfn.XLOOKUP(H232,'Reference table'!$A$2:$A$76,'Reference table'!$B$2:$B$76)</f>
        <v>Grocery</v>
      </c>
      <c r="J232" t="s">
        <v>24</v>
      </c>
    </row>
    <row r="233" spans="1:10">
      <c r="A233" s="8">
        <v>44777</v>
      </c>
      <c r="B233" t="s">
        <v>241</v>
      </c>
      <c r="C233">
        <v>1</v>
      </c>
      <c r="D233" s="10">
        <v>0.96</v>
      </c>
      <c r="E233" s="9">
        <f t="shared" si="3"/>
        <v>0.96</v>
      </c>
      <c r="F233" t="s">
        <v>163</v>
      </c>
      <c r="G233" t="s">
        <v>148</v>
      </c>
      <c r="H233" t="s">
        <v>49</v>
      </c>
      <c r="I233" s="2" t="str">
        <f>_xlfn.XLOOKUP(H233,'Reference table'!$A$2:$A$76,'Reference table'!$B$2:$B$76)</f>
        <v>Grocery</v>
      </c>
      <c r="J233" t="s">
        <v>24</v>
      </c>
    </row>
    <row r="234" spans="1:10">
      <c r="A234" s="8">
        <v>44777</v>
      </c>
      <c r="B234" t="s">
        <v>242</v>
      </c>
      <c r="C234">
        <v>2</v>
      </c>
      <c r="D234" s="10">
        <v>0.6</v>
      </c>
      <c r="E234" s="9">
        <f t="shared" si="3"/>
        <v>1.2</v>
      </c>
      <c r="F234" t="s">
        <v>163</v>
      </c>
      <c r="G234" t="s">
        <v>148</v>
      </c>
      <c r="H234" t="s">
        <v>512</v>
      </c>
      <c r="I234" s="2" t="str">
        <f>_xlfn.XLOOKUP(H234,'Reference table'!$A$2:$A$76,'Reference table'!$B$2:$B$76)</f>
        <v>Grocery</v>
      </c>
      <c r="J234" t="s">
        <v>24</v>
      </c>
    </row>
    <row r="235" spans="1:10">
      <c r="A235" s="8">
        <v>44777</v>
      </c>
      <c r="B235" t="s">
        <v>243</v>
      </c>
      <c r="C235">
        <v>1</v>
      </c>
      <c r="D235" s="10">
        <v>1</v>
      </c>
      <c r="E235" s="9">
        <f t="shared" si="3"/>
        <v>1</v>
      </c>
      <c r="F235" t="s">
        <v>163</v>
      </c>
      <c r="G235" t="s">
        <v>148</v>
      </c>
      <c r="H235" t="s">
        <v>512</v>
      </c>
      <c r="I235" s="2" t="str">
        <f>_xlfn.XLOOKUP(H235,'Reference table'!$A$2:$A$76,'Reference table'!$B$2:$B$76)</f>
        <v>Grocery</v>
      </c>
      <c r="J235" t="s">
        <v>24</v>
      </c>
    </row>
    <row r="236" spans="1:10">
      <c r="A236" s="8">
        <v>44777</v>
      </c>
      <c r="B236" t="s">
        <v>81</v>
      </c>
      <c r="C236">
        <v>1</v>
      </c>
      <c r="D236" s="10">
        <v>1</v>
      </c>
      <c r="E236" s="9">
        <f t="shared" si="3"/>
        <v>1</v>
      </c>
      <c r="F236" t="s">
        <v>163</v>
      </c>
      <c r="G236" t="s">
        <v>148</v>
      </c>
      <c r="H236" t="s">
        <v>51</v>
      </c>
      <c r="I236" s="2" t="str">
        <f>_xlfn.XLOOKUP(H236,'Reference table'!$A$2:$A$76,'Reference table'!$B$2:$B$76)</f>
        <v>Grocery</v>
      </c>
      <c r="J236" t="s">
        <v>24</v>
      </c>
    </row>
    <row r="237" spans="1:10">
      <c r="A237" s="8">
        <v>44777</v>
      </c>
      <c r="B237" t="s">
        <v>244</v>
      </c>
      <c r="C237">
        <v>1</v>
      </c>
      <c r="D237" s="10">
        <v>1</v>
      </c>
      <c r="E237" s="9">
        <f t="shared" si="3"/>
        <v>1</v>
      </c>
      <c r="F237" t="s">
        <v>163</v>
      </c>
      <c r="G237" t="s">
        <v>148</v>
      </c>
      <c r="H237" t="s">
        <v>227</v>
      </c>
      <c r="I237" s="2" t="str">
        <f>_xlfn.XLOOKUP(H237,'Reference table'!$A$2:$A$76,'Reference table'!$B$2:$B$76)</f>
        <v>Household</v>
      </c>
      <c r="J237" t="s">
        <v>24</v>
      </c>
    </row>
    <row r="238" spans="1:10">
      <c r="A238" s="8">
        <v>44777</v>
      </c>
      <c r="B238" t="s">
        <v>473</v>
      </c>
      <c r="C238">
        <v>1</v>
      </c>
      <c r="D238" s="10">
        <v>50.15</v>
      </c>
      <c r="E238" s="9">
        <f t="shared" si="3"/>
        <v>50.15</v>
      </c>
      <c r="F238" t="s">
        <v>163</v>
      </c>
      <c r="G238" t="s">
        <v>474</v>
      </c>
      <c r="H238" t="s">
        <v>473</v>
      </c>
      <c r="I238" s="2" t="str">
        <f>_xlfn.XLOOKUP(H238,'Reference table'!$A$2:$A$76,'Reference table'!$B$2:$B$76)</f>
        <v>Skincare</v>
      </c>
      <c r="J238" t="s">
        <v>25</v>
      </c>
    </row>
    <row r="239" spans="1:10">
      <c r="A239" s="8">
        <v>44778</v>
      </c>
      <c r="B239" t="s">
        <v>23</v>
      </c>
      <c r="C239">
        <v>3</v>
      </c>
      <c r="D239" s="10">
        <v>1.65</v>
      </c>
      <c r="E239" s="9">
        <f t="shared" si="3"/>
        <v>4.9499999999999993</v>
      </c>
      <c r="F239" t="s">
        <v>163</v>
      </c>
      <c r="G239" t="s">
        <v>526</v>
      </c>
      <c r="H239" t="s">
        <v>23</v>
      </c>
      <c r="I239" s="2" t="str">
        <f>_xlfn.XLOOKUP(H239,'Reference table'!$A$2:$A$76,'Reference table'!$B$2:$B$76)</f>
        <v>Transportation</v>
      </c>
      <c r="J239" t="s">
        <v>24</v>
      </c>
    </row>
    <row r="240" spans="1:10">
      <c r="A240" s="8">
        <v>44778</v>
      </c>
      <c r="B240" t="s">
        <v>23</v>
      </c>
      <c r="C240">
        <v>3</v>
      </c>
      <c r="D240" s="10">
        <v>1.65</v>
      </c>
      <c r="E240" s="9">
        <f t="shared" si="3"/>
        <v>4.9499999999999993</v>
      </c>
      <c r="F240" t="s">
        <v>163</v>
      </c>
      <c r="G240" t="s">
        <v>526</v>
      </c>
      <c r="H240" t="s">
        <v>23</v>
      </c>
      <c r="I240" s="2" t="str">
        <f>_xlfn.XLOOKUP(H240,'Reference table'!$A$2:$A$76,'Reference table'!$B$2:$B$76)</f>
        <v>Transportation</v>
      </c>
      <c r="J240" t="s">
        <v>25</v>
      </c>
    </row>
    <row r="241" spans="1:10">
      <c r="A241" s="8">
        <v>44778</v>
      </c>
      <c r="B241" t="s">
        <v>245</v>
      </c>
      <c r="C241">
        <v>1</v>
      </c>
      <c r="D241" s="10">
        <v>30</v>
      </c>
      <c r="E241" s="9">
        <f t="shared" si="3"/>
        <v>30</v>
      </c>
      <c r="F241" t="s">
        <v>164</v>
      </c>
      <c r="G241" t="s">
        <v>38</v>
      </c>
      <c r="H241" t="s">
        <v>530</v>
      </c>
      <c r="I241" s="2" t="str">
        <f>_xlfn.XLOOKUP(H241,'Reference table'!$A$2:$A$76,'Reference table'!$B$2:$B$76)</f>
        <v>Household</v>
      </c>
      <c r="J241" t="s">
        <v>24</v>
      </c>
    </row>
    <row r="242" spans="1:10">
      <c r="A242" s="8">
        <v>44778</v>
      </c>
      <c r="B242" t="s">
        <v>246</v>
      </c>
      <c r="C242">
        <v>1</v>
      </c>
      <c r="D242" s="10">
        <v>15.34</v>
      </c>
      <c r="E242" s="9">
        <f t="shared" si="3"/>
        <v>15.34</v>
      </c>
      <c r="F242" t="s">
        <v>163</v>
      </c>
      <c r="G242" t="s">
        <v>120</v>
      </c>
      <c r="H242" t="s">
        <v>120</v>
      </c>
      <c r="I242" s="2" t="str">
        <f>_xlfn.XLOOKUP(H242,'Reference table'!$A$2:$A$76,'Reference table'!$B$2:$B$76)</f>
        <v>Transportation</v>
      </c>
      <c r="J242" t="s">
        <v>25</v>
      </c>
    </row>
    <row r="243" spans="1:10">
      <c r="A243" s="8">
        <v>44778</v>
      </c>
      <c r="B243" t="s">
        <v>114</v>
      </c>
      <c r="C243">
        <v>1</v>
      </c>
      <c r="D243" s="10">
        <v>5.77</v>
      </c>
      <c r="E243" s="9">
        <f t="shared" si="3"/>
        <v>5.77</v>
      </c>
      <c r="F243" t="s">
        <v>163</v>
      </c>
      <c r="G243" t="s">
        <v>225</v>
      </c>
      <c r="H243" t="s">
        <v>56</v>
      </c>
      <c r="I243" s="2" t="str">
        <f>_xlfn.XLOOKUP(H243,'Reference table'!$A$2:$A$76,'Reference table'!$B$2:$B$76)</f>
        <v>Dinning</v>
      </c>
      <c r="J243" t="s">
        <v>25</v>
      </c>
    </row>
    <row r="244" spans="1:10">
      <c r="A244" s="8">
        <v>44778</v>
      </c>
      <c r="B244" t="s">
        <v>247</v>
      </c>
      <c r="C244">
        <v>1</v>
      </c>
      <c r="D244" s="10">
        <v>1</v>
      </c>
      <c r="E244" s="9">
        <f t="shared" si="3"/>
        <v>1</v>
      </c>
      <c r="F244" t="s">
        <v>163</v>
      </c>
      <c r="G244" t="s">
        <v>183</v>
      </c>
      <c r="H244" t="s">
        <v>174</v>
      </c>
      <c r="I244" s="2" t="str">
        <f>_xlfn.XLOOKUP(H244,'Reference table'!$A$2:$A$76,'Reference table'!$B$2:$B$76)</f>
        <v>Household</v>
      </c>
      <c r="J244" t="s">
        <v>24</v>
      </c>
    </row>
    <row r="245" spans="1:10">
      <c r="A245" s="8">
        <v>44778</v>
      </c>
      <c r="B245" t="s">
        <v>248</v>
      </c>
      <c r="C245">
        <v>1</v>
      </c>
      <c r="D245" s="10">
        <v>3.99</v>
      </c>
      <c r="E245" s="9">
        <f t="shared" si="3"/>
        <v>3.99</v>
      </c>
      <c r="F245" t="s">
        <v>163</v>
      </c>
      <c r="G245" t="s">
        <v>183</v>
      </c>
      <c r="H245" t="s">
        <v>227</v>
      </c>
      <c r="I245" s="2" t="str">
        <f>_xlfn.XLOOKUP(H245,'Reference table'!$A$2:$A$76,'Reference table'!$B$2:$B$76)</f>
        <v>Household</v>
      </c>
      <c r="J245" t="s">
        <v>24</v>
      </c>
    </row>
    <row r="246" spans="1:10">
      <c r="A246" s="8">
        <v>44778</v>
      </c>
      <c r="B246" t="s">
        <v>249</v>
      </c>
      <c r="C246">
        <v>1</v>
      </c>
      <c r="D246" s="10">
        <v>12</v>
      </c>
      <c r="E246" s="9">
        <f t="shared" si="3"/>
        <v>12</v>
      </c>
      <c r="F246" t="s">
        <v>163</v>
      </c>
      <c r="G246" t="s">
        <v>183</v>
      </c>
      <c r="H246" t="s">
        <v>174</v>
      </c>
      <c r="I246" s="2" t="str">
        <f>_xlfn.XLOOKUP(H246,'Reference table'!$A$2:$A$76,'Reference table'!$B$2:$B$76)</f>
        <v>Household</v>
      </c>
      <c r="J246" t="s">
        <v>24</v>
      </c>
    </row>
    <row r="247" spans="1:10">
      <c r="A247" s="8">
        <v>44778</v>
      </c>
      <c r="B247" t="s">
        <v>250</v>
      </c>
      <c r="C247">
        <v>1</v>
      </c>
      <c r="D247" s="10">
        <v>10.5</v>
      </c>
      <c r="E247" s="9">
        <f t="shared" si="3"/>
        <v>10.5</v>
      </c>
      <c r="F247" t="s">
        <v>163</v>
      </c>
      <c r="G247" t="s">
        <v>183</v>
      </c>
      <c r="H247" t="s">
        <v>174</v>
      </c>
      <c r="I247" s="2" t="str">
        <f>_xlfn.XLOOKUP(H247,'Reference table'!$A$2:$A$76,'Reference table'!$B$2:$B$76)</f>
        <v>Household</v>
      </c>
      <c r="J247" t="s">
        <v>24</v>
      </c>
    </row>
    <row r="248" spans="1:10">
      <c r="A248" s="8">
        <v>44778</v>
      </c>
      <c r="B248" t="s">
        <v>26</v>
      </c>
      <c r="C248">
        <v>1</v>
      </c>
      <c r="D248" s="10">
        <v>4.55</v>
      </c>
      <c r="E248" s="9">
        <f t="shared" si="3"/>
        <v>4.55</v>
      </c>
      <c r="F248" t="s">
        <v>163</v>
      </c>
      <c r="G248" t="s">
        <v>251</v>
      </c>
      <c r="H248" t="s">
        <v>274</v>
      </c>
      <c r="I248" s="2" t="str">
        <f>_xlfn.XLOOKUP(H248,'Reference table'!$A$2:$A$76,'Reference table'!$B$2:$B$76)</f>
        <v>Dinning</v>
      </c>
      <c r="J248" t="s">
        <v>25</v>
      </c>
    </row>
    <row r="249" spans="1:10">
      <c r="A249" s="8">
        <v>44778</v>
      </c>
      <c r="B249" t="s">
        <v>252</v>
      </c>
      <c r="C249">
        <v>1</v>
      </c>
      <c r="D249" s="10">
        <v>2.9</v>
      </c>
      <c r="E249" s="9">
        <f t="shared" si="3"/>
        <v>2.9</v>
      </c>
      <c r="F249" t="s">
        <v>163</v>
      </c>
      <c r="G249" t="s">
        <v>253</v>
      </c>
      <c r="H249" t="s">
        <v>51</v>
      </c>
      <c r="I249" s="2" t="str">
        <f>_xlfn.XLOOKUP(H249,'Reference table'!$A$2:$A$76,'Reference table'!$B$2:$B$76)</f>
        <v>Grocery</v>
      </c>
      <c r="J249" t="s">
        <v>24</v>
      </c>
    </row>
    <row r="250" spans="1:10">
      <c r="A250" s="8">
        <v>44778</v>
      </c>
      <c r="B250" t="s">
        <v>254</v>
      </c>
      <c r="C250">
        <v>1</v>
      </c>
      <c r="D250" s="10">
        <v>1.95</v>
      </c>
      <c r="E250" s="9">
        <f t="shared" si="3"/>
        <v>1.95</v>
      </c>
      <c r="F250" t="s">
        <v>163</v>
      </c>
      <c r="G250" t="s">
        <v>253</v>
      </c>
      <c r="H250" t="s">
        <v>142</v>
      </c>
      <c r="I250" s="2" t="str">
        <f>_xlfn.XLOOKUP(H250,'Reference table'!$A$2:$A$76,'Reference table'!$B$2:$B$76)</f>
        <v>Grocery</v>
      </c>
      <c r="J250" t="s">
        <v>24</v>
      </c>
    </row>
    <row r="251" spans="1:10">
      <c r="A251" s="8">
        <v>44778</v>
      </c>
      <c r="B251" t="s">
        <v>255</v>
      </c>
      <c r="C251">
        <v>1</v>
      </c>
      <c r="D251" s="10">
        <v>1.1000000000000001</v>
      </c>
      <c r="E251" s="9">
        <f t="shared" si="3"/>
        <v>1.1000000000000001</v>
      </c>
      <c r="F251" t="s">
        <v>163</v>
      </c>
      <c r="G251" t="s">
        <v>253</v>
      </c>
      <c r="H251" t="s">
        <v>142</v>
      </c>
      <c r="I251" s="2" t="str">
        <f>_xlfn.XLOOKUP(H251,'Reference table'!$A$2:$A$76,'Reference table'!$B$2:$B$76)</f>
        <v>Grocery</v>
      </c>
      <c r="J251" t="s">
        <v>24</v>
      </c>
    </row>
    <row r="252" spans="1:10">
      <c r="A252" s="8">
        <v>44778</v>
      </c>
      <c r="B252" t="s">
        <v>256</v>
      </c>
      <c r="C252">
        <v>1</v>
      </c>
      <c r="D252" s="10">
        <v>3.98</v>
      </c>
      <c r="E252" s="9">
        <f t="shared" si="3"/>
        <v>3.98</v>
      </c>
      <c r="F252" t="s">
        <v>163</v>
      </c>
      <c r="G252" t="s">
        <v>253</v>
      </c>
      <c r="H252" t="s">
        <v>49</v>
      </c>
      <c r="I252" s="2" t="str">
        <f>_xlfn.XLOOKUP(H252,'Reference table'!$A$2:$A$76,'Reference table'!$B$2:$B$76)</f>
        <v>Grocery</v>
      </c>
      <c r="J252" t="s">
        <v>24</v>
      </c>
    </row>
    <row r="253" spans="1:10">
      <c r="A253" s="8">
        <v>44778</v>
      </c>
      <c r="B253" t="s">
        <v>257</v>
      </c>
      <c r="C253">
        <v>1</v>
      </c>
      <c r="D253" s="10">
        <v>2.5</v>
      </c>
      <c r="E253" s="9">
        <f t="shared" si="3"/>
        <v>2.5</v>
      </c>
      <c r="F253" t="s">
        <v>163</v>
      </c>
      <c r="G253" t="s">
        <v>253</v>
      </c>
      <c r="H253" t="s">
        <v>512</v>
      </c>
      <c r="I253" s="2" t="str">
        <f>_xlfn.XLOOKUP(H253,'Reference table'!$A$2:$A$76,'Reference table'!$B$2:$B$76)</f>
        <v>Grocery</v>
      </c>
      <c r="J253" t="s">
        <v>24</v>
      </c>
    </row>
    <row r="254" spans="1:10">
      <c r="A254" s="8">
        <v>44778</v>
      </c>
      <c r="B254" t="s">
        <v>258</v>
      </c>
      <c r="C254">
        <v>1</v>
      </c>
      <c r="D254" s="10">
        <v>1.65</v>
      </c>
      <c r="E254" s="9">
        <f t="shared" si="3"/>
        <v>1.65</v>
      </c>
      <c r="F254" t="s">
        <v>163</v>
      </c>
      <c r="G254" t="s">
        <v>253</v>
      </c>
      <c r="H254" t="s">
        <v>512</v>
      </c>
      <c r="I254" s="2" t="str">
        <f>_xlfn.XLOOKUP(H254,'Reference table'!$A$2:$A$76,'Reference table'!$B$2:$B$76)</f>
        <v>Grocery</v>
      </c>
      <c r="J254" t="s">
        <v>24</v>
      </c>
    </row>
    <row r="255" spans="1:10">
      <c r="A255" s="8">
        <v>44778</v>
      </c>
      <c r="B255" t="s">
        <v>259</v>
      </c>
      <c r="C255">
        <v>1</v>
      </c>
      <c r="D255" s="10">
        <v>2.95</v>
      </c>
      <c r="E255" s="9">
        <f t="shared" si="3"/>
        <v>2.95</v>
      </c>
      <c r="F255" t="s">
        <v>163</v>
      </c>
      <c r="G255" t="s">
        <v>253</v>
      </c>
      <c r="H255" t="s">
        <v>49</v>
      </c>
      <c r="I255" s="2" t="str">
        <f>_xlfn.XLOOKUP(H255,'Reference table'!$A$2:$A$76,'Reference table'!$B$2:$B$76)</f>
        <v>Grocery</v>
      </c>
      <c r="J255" t="s">
        <v>24</v>
      </c>
    </row>
    <row r="256" spans="1:10">
      <c r="A256" s="8">
        <v>44778</v>
      </c>
      <c r="B256" t="s">
        <v>260</v>
      </c>
      <c r="C256">
        <v>1</v>
      </c>
      <c r="D256" s="10">
        <v>6.95</v>
      </c>
      <c r="E256" s="9">
        <f t="shared" si="3"/>
        <v>6.95</v>
      </c>
      <c r="F256" t="s">
        <v>163</v>
      </c>
      <c r="G256" t="s">
        <v>253</v>
      </c>
      <c r="H256" t="s">
        <v>49</v>
      </c>
      <c r="I256" s="2" t="str">
        <f>_xlfn.XLOOKUP(H256,'Reference table'!$A$2:$A$76,'Reference table'!$B$2:$B$76)</f>
        <v>Grocery</v>
      </c>
      <c r="J256" t="s">
        <v>24</v>
      </c>
    </row>
    <row r="257" spans="1:10">
      <c r="A257" s="8">
        <v>44778</v>
      </c>
      <c r="B257" t="s">
        <v>261</v>
      </c>
      <c r="C257">
        <v>2</v>
      </c>
      <c r="D257" s="10">
        <v>1.8</v>
      </c>
      <c r="E257" s="9">
        <f t="shared" si="3"/>
        <v>3.6</v>
      </c>
      <c r="F257" t="s">
        <v>163</v>
      </c>
      <c r="G257" t="s">
        <v>253</v>
      </c>
      <c r="H257" t="s">
        <v>49</v>
      </c>
      <c r="I257" s="2" t="str">
        <f>_xlfn.XLOOKUP(H257,'Reference table'!$A$2:$A$76,'Reference table'!$B$2:$B$76)</f>
        <v>Grocery</v>
      </c>
      <c r="J257" t="s">
        <v>24</v>
      </c>
    </row>
    <row r="258" spans="1:10">
      <c r="A258" s="8">
        <v>44778</v>
      </c>
      <c r="B258" t="s">
        <v>262</v>
      </c>
      <c r="C258">
        <v>1</v>
      </c>
      <c r="D258" s="10">
        <v>2.5</v>
      </c>
      <c r="E258" s="9">
        <f t="shared" si="3"/>
        <v>2.5</v>
      </c>
      <c r="F258" t="s">
        <v>163</v>
      </c>
      <c r="G258" t="s">
        <v>253</v>
      </c>
      <c r="H258" t="s">
        <v>263</v>
      </c>
      <c r="I258" s="2" t="str">
        <f>_xlfn.XLOOKUP(H258,'Reference table'!$A$2:$A$76,'Reference table'!$B$2:$B$76)</f>
        <v>Grocery</v>
      </c>
      <c r="J258" t="s">
        <v>24</v>
      </c>
    </row>
    <row r="259" spans="1:10">
      <c r="A259" s="8">
        <v>44778</v>
      </c>
      <c r="B259" t="s">
        <v>264</v>
      </c>
      <c r="C259">
        <v>1</v>
      </c>
      <c r="D259" s="10">
        <v>1</v>
      </c>
      <c r="E259" s="9">
        <f t="shared" ref="E259:E322" si="4">C259*D259</f>
        <v>1</v>
      </c>
      <c r="F259" t="s">
        <v>163</v>
      </c>
      <c r="G259" t="s">
        <v>253</v>
      </c>
      <c r="H259" t="s">
        <v>512</v>
      </c>
      <c r="I259" s="2" t="str">
        <f>_xlfn.XLOOKUP(H259,'Reference table'!$A$2:$A$76,'Reference table'!$B$2:$B$76)</f>
        <v>Grocery</v>
      </c>
      <c r="J259" t="s">
        <v>24</v>
      </c>
    </row>
    <row r="260" spans="1:10">
      <c r="A260" s="8">
        <v>44778</v>
      </c>
      <c r="B260" t="s">
        <v>265</v>
      </c>
      <c r="C260">
        <v>1</v>
      </c>
      <c r="D260" s="10">
        <v>1</v>
      </c>
      <c r="E260" s="9">
        <f t="shared" si="4"/>
        <v>1</v>
      </c>
      <c r="F260" t="s">
        <v>163</v>
      </c>
      <c r="G260" t="s">
        <v>253</v>
      </c>
      <c r="H260" t="s">
        <v>512</v>
      </c>
      <c r="I260" s="2" t="str">
        <f>_xlfn.XLOOKUP(H260,'Reference table'!$A$2:$A$76,'Reference table'!$B$2:$B$76)</f>
        <v>Grocery</v>
      </c>
      <c r="J260" t="s">
        <v>24</v>
      </c>
    </row>
    <row r="261" spans="1:10">
      <c r="A261" s="8">
        <v>44778</v>
      </c>
      <c r="B261" t="s">
        <v>266</v>
      </c>
      <c r="C261">
        <v>1</v>
      </c>
      <c r="D261" s="10">
        <v>1.1000000000000001</v>
      </c>
      <c r="E261" s="9">
        <f t="shared" si="4"/>
        <v>1.1000000000000001</v>
      </c>
      <c r="F261" t="s">
        <v>163</v>
      </c>
      <c r="G261" t="s">
        <v>253</v>
      </c>
      <c r="H261" t="s">
        <v>512</v>
      </c>
      <c r="I261" s="2" t="str">
        <f>_xlfn.XLOOKUP(H261,'Reference table'!$A$2:$A$76,'Reference table'!$B$2:$B$76)</f>
        <v>Grocery</v>
      </c>
      <c r="J261" t="s">
        <v>24</v>
      </c>
    </row>
    <row r="262" spans="1:10">
      <c r="A262" s="8">
        <v>44778</v>
      </c>
      <c r="B262" t="s">
        <v>267</v>
      </c>
      <c r="C262">
        <v>1</v>
      </c>
      <c r="D262" s="10">
        <v>1.95</v>
      </c>
      <c r="E262" s="9">
        <f t="shared" si="4"/>
        <v>1.95</v>
      </c>
      <c r="F262" t="s">
        <v>163</v>
      </c>
      <c r="G262" t="s">
        <v>253</v>
      </c>
      <c r="H262" t="s">
        <v>142</v>
      </c>
      <c r="I262" s="2" t="str">
        <f>_xlfn.XLOOKUP(H262,'Reference table'!$A$2:$A$76,'Reference table'!$B$2:$B$76)</f>
        <v>Grocery</v>
      </c>
      <c r="J262" t="s">
        <v>24</v>
      </c>
    </row>
    <row r="263" spans="1:10">
      <c r="A263" s="8">
        <v>44778</v>
      </c>
      <c r="B263" t="s">
        <v>268</v>
      </c>
      <c r="C263">
        <v>1</v>
      </c>
      <c r="D263" s="10">
        <v>1.4</v>
      </c>
      <c r="E263" s="9">
        <f t="shared" si="4"/>
        <v>1.4</v>
      </c>
      <c r="F263" t="s">
        <v>163</v>
      </c>
      <c r="G263" t="s">
        <v>253</v>
      </c>
      <c r="H263" t="s">
        <v>512</v>
      </c>
      <c r="I263" s="2" t="str">
        <f>_xlfn.XLOOKUP(H263,'Reference table'!$A$2:$A$76,'Reference table'!$B$2:$B$76)</f>
        <v>Grocery</v>
      </c>
      <c r="J263" t="s">
        <v>24</v>
      </c>
    </row>
    <row r="264" spans="1:10">
      <c r="A264" s="8">
        <v>44778</v>
      </c>
      <c r="B264" t="s">
        <v>269</v>
      </c>
      <c r="C264">
        <v>1</v>
      </c>
      <c r="D264" s="10">
        <v>195</v>
      </c>
      <c r="E264" s="9">
        <f t="shared" si="4"/>
        <v>195</v>
      </c>
      <c r="F264" t="s">
        <v>164</v>
      </c>
      <c r="G264" t="s">
        <v>38</v>
      </c>
      <c r="H264" t="s">
        <v>530</v>
      </c>
      <c r="I264" s="2" t="str">
        <f>_xlfn.XLOOKUP(H264,'Reference table'!$A$2:$A$76,'Reference table'!$B$2:$B$76)</f>
        <v>Household</v>
      </c>
      <c r="J264" t="s">
        <v>25</v>
      </c>
    </row>
    <row r="265" spans="1:10">
      <c r="A265" s="8">
        <v>44778</v>
      </c>
      <c r="B265" t="s">
        <v>280</v>
      </c>
      <c r="C265">
        <v>1</v>
      </c>
      <c r="D265" s="10">
        <v>2</v>
      </c>
      <c r="E265" s="9">
        <f t="shared" si="4"/>
        <v>2</v>
      </c>
      <c r="F265" t="s">
        <v>163</v>
      </c>
      <c r="G265" t="s">
        <v>148</v>
      </c>
      <c r="H265" t="s">
        <v>149</v>
      </c>
      <c r="I265" s="2" t="str">
        <f>_xlfn.XLOOKUP(H265,'Reference table'!$A$2:$A$76,'Reference table'!$B$2:$B$76)</f>
        <v>Household</v>
      </c>
      <c r="J265" t="s">
        <v>24</v>
      </c>
    </row>
    <row r="266" spans="1:10">
      <c r="A266" s="8">
        <v>44778</v>
      </c>
      <c r="B266" t="s">
        <v>281</v>
      </c>
      <c r="C266">
        <v>1</v>
      </c>
      <c r="D266" s="10">
        <v>9.25</v>
      </c>
      <c r="E266" s="9">
        <f t="shared" si="4"/>
        <v>9.25</v>
      </c>
      <c r="F266" t="s">
        <v>163</v>
      </c>
      <c r="G266" t="s">
        <v>148</v>
      </c>
      <c r="H266" t="s">
        <v>282</v>
      </c>
      <c r="I266" s="2" t="str">
        <f>_xlfn.XLOOKUP(H266,'Reference table'!$A$2:$A$76,'Reference table'!$B$2:$B$76)</f>
        <v>Household</v>
      </c>
      <c r="J266" t="s">
        <v>24</v>
      </c>
    </row>
    <row r="267" spans="1:10">
      <c r="A267" s="8">
        <v>44778</v>
      </c>
      <c r="B267" t="s">
        <v>283</v>
      </c>
      <c r="C267">
        <v>2</v>
      </c>
      <c r="D267" s="10">
        <v>4</v>
      </c>
      <c r="E267" s="9">
        <f t="shared" si="4"/>
        <v>8</v>
      </c>
      <c r="F267" t="s">
        <v>163</v>
      </c>
      <c r="G267" t="s">
        <v>148</v>
      </c>
      <c r="H267" t="s">
        <v>282</v>
      </c>
      <c r="I267" s="2" t="str">
        <f>_xlfn.XLOOKUP(H267,'Reference table'!$A$2:$A$76,'Reference table'!$B$2:$B$76)</f>
        <v>Household</v>
      </c>
      <c r="J267" t="s">
        <v>24</v>
      </c>
    </row>
    <row r="268" spans="1:10">
      <c r="A268" s="8">
        <v>44778</v>
      </c>
      <c r="B268" t="s">
        <v>284</v>
      </c>
      <c r="C268">
        <v>1</v>
      </c>
      <c r="D268" s="10">
        <v>1.85</v>
      </c>
      <c r="E268" s="9">
        <f t="shared" si="4"/>
        <v>1.85</v>
      </c>
      <c r="F268" t="s">
        <v>163</v>
      </c>
      <c r="G268" t="s">
        <v>39</v>
      </c>
      <c r="H268" t="s">
        <v>49</v>
      </c>
      <c r="I268" s="2" t="str">
        <f>_xlfn.XLOOKUP(H268,'Reference table'!$A$2:$A$76,'Reference table'!$B$2:$B$76)</f>
        <v>Grocery</v>
      </c>
      <c r="J268" t="s">
        <v>24</v>
      </c>
    </row>
    <row r="269" spans="1:10">
      <c r="A269" s="8">
        <v>44778</v>
      </c>
      <c r="B269" t="s">
        <v>294</v>
      </c>
      <c r="C269">
        <v>1</v>
      </c>
      <c r="D269" s="10">
        <v>170</v>
      </c>
      <c r="E269" s="9">
        <f t="shared" si="4"/>
        <v>170</v>
      </c>
      <c r="F269" t="s">
        <v>163</v>
      </c>
      <c r="G269" t="s">
        <v>271</v>
      </c>
      <c r="H269" t="s">
        <v>174</v>
      </c>
      <c r="I269" s="2" t="str">
        <f>_xlfn.XLOOKUP(H269,'Reference table'!$A$2:$A$76,'Reference table'!$B$2:$B$76)</f>
        <v>Household</v>
      </c>
      <c r="J269" t="s">
        <v>25</v>
      </c>
    </row>
    <row r="270" spans="1:10">
      <c r="A270" s="8">
        <v>44779</v>
      </c>
      <c r="B270" t="s">
        <v>464</v>
      </c>
      <c r="C270">
        <v>1</v>
      </c>
      <c r="D270" s="10">
        <v>68.39</v>
      </c>
      <c r="E270" s="9">
        <f t="shared" si="4"/>
        <v>68.39</v>
      </c>
      <c r="F270" t="s">
        <v>163</v>
      </c>
      <c r="G270" t="s">
        <v>271</v>
      </c>
      <c r="H270" t="s">
        <v>530</v>
      </c>
      <c r="I270" s="2" t="str">
        <f>_xlfn.XLOOKUP(H270,'Reference table'!$A$2:$A$76,'Reference table'!$B$2:$B$76)</f>
        <v>Household</v>
      </c>
      <c r="J270" t="s">
        <v>25</v>
      </c>
    </row>
    <row r="271" spans="1:10">
      <c r="A271" s="8">
        <v>44779</v>
      </c>
      <c r="B271" t="s">
        <v>272</v>
      </c>
      <c r="C271">
        <v>1</v>
      </c>
      <c r="D271" s="10">
        <v>4</v>
      </c>
      <c r="E271" s="9">
        <f t="shared" si="4"/>
        <v>4</v>
      </c>
      <c r="F271" t="s">
        <v>163</v>
      </c>
      <c r="G271" t="s">
        <v>148</v>
      </c>
      <c r="H271" t="s">
        <v>52</v>
      </c>
      <c r="I271" s="2" t="str">
        <f>_xlfn.XLOOKUP(H271,'Reference table'!$A$2:$A$76,'Reference table'!$B$2:$B$76)</f>
        <v>Grocery</v>
      </c>
      <c r="J271" t="s">
        <v>24</v>
      </c>
    </row>
    <row r="272" spans="1:10">
      <c r="A272" s="8">
        <v>44779</v>
      </c>
      <c r="B272" t="s">
        <v>273</v>
      </c>
      <c r="C272">
        <v>1</v>
      </c>
      <c r="D272" s="10">
        <v>4.7</v>
      </c>
      <c r="E272" s="9">
        <f t="shared" si="4"/>
        <v>4.7</v>
      </c>
      <c r="F272" t="s">
        <v>163</v>
      </c>
      <c r="G272" t="s">
        <v>148</v>
      </c>
      <c r="H272" t="s">
        <v>217</v>
      </c>
      <c r="I272" s="2" t="str">
        <f>_xlfn.XLOOKUP(H272,'Reference table'!$A$2:$A$76,'Reference table'!$B$2:$B$76)</f>
        <v>Grocery</v>
      </c>
      <c r="J272" t="s">
        <v>24</v>
      </c>
    </row>
    <row r="273" spans="1:10">
      <c r="A273" s="8">
        <v>44779</v>
      </c>
      <c r="B273" t="s">
        <v>231</v>
      </c>
      <c r="C273">
        <v>1</v>
      </c>
      <c r="D273" s="10">
        <v>0.79</v>
      </c>
      <c r="E273" s="9">
        <f t="shared" si="4"/>
        <v>0.79</v>
      </c>
      <c r="F273" t="s">
        <v>163</v>
      </c>
      <c r="G273" t="s">
        <v>148</v>
      </c>
      <c r="H273" t="s">
        <v>51</v>
      </c>
      <c r="I273" s="2" t="str">
        <f>_xlfn.XLOOKUP(H273,'Reference table'!$A$2:$A$76,'Reference table'!$B$2:$B$76)</f>
        <v>Grocery</v>
      </c>
      <c r="J273" t="s">
        <v>24</v>
      </c>
    </row>
    <row r="274" spans="1:10">
      <c r="A274" s="8">
        <v>44779</v>
      </c>
      <c r="B274" t="s">
        <v>274</v>
      </c>
      <c r="C274">
        <v>1</v>
      </c>
      <c r="D274" s="10">
        <v>1</v>
      </c>
      <c r="E274" s="9">
        <f t="shared" si="4"/>
        <v>1</v>
      </c>
      <c r="F274" t="s">
        <v>163</v>
      </c>
      <c r="G274" t="s">
        <v>148</v>
      </c>
      <c r="H274" t="s">
        <v>50</v>
      </c>
      <c r="I274" s="2" t="str">
        <f>_xlfn.XLOOKUP(H274,'Reference table'!$A$2:$A$76,'Reference table'!$B$2:$B$76)</f>
        <v>Grocery</v>
      </c>
      <c r="J274" t="s">
        <v>24</v>
      </c>
    </row>
    <row r="275" spans="1:10">
      <c r="A275" s="8">
        <v>44779</v>
      </c>
      <c r="B275" t="s">
        <v>275</v>
      </c>
      <c r="C275">
        <v>1</v>
      </c>
      <c r="D275" s="10">
        <v>0.45</v>
      </c>
      <c r="E275" s="9">
        <f t="shared" si="4"/>
        <v>0.45</v>
      </c>
      <c r="F275" t="s">
        <v>163</v>
      </c>
      <c r="G275" t="s">
        <v>148</v>
      </c>
      <c r="H275" t="s">
        <v>50</v>
      </c>
      <c r="I275" s="2" t="str">
        <f>_xlfn.XLOOKUP(H275,'Reference table'!$A$2:$A$76,'Reference table'!$B$2:$B$76)</f>
        <v>Grocery</v>
      </c>
      <c r="J275" t="s">
        <v>24</v>
      </c>
    </row>
    <row r="276" spans="1:10">
      <c r="A276" s="8">
        <v>44779</v>
      </c>
      <c r="B276" t="s">
        <v>276</v>
      </c>
      <c r="C276">
        <v>1</v>
      </c>
      <c r="D276" s="10">
        <v>0.45</v>
      </c>
      <c r="E276" s="9">
        <f t="shared" si="4"/>
        <v>0.45</v>
      </c>
      <c r="F276" t="s">
        <v>163</v>
      </c>
      <c r="G276" t="s">
        <v>148</v>
      </c>
      <c r="H276" t="s">
        <v>142</v>
      </c>
      <c r="I276" s="2" t="str">
        <f>_xlfn.XLOOKUP(H276,'Reference table'!$A$2:$A$76,'Reference table'!$B$2:$B$76)</f>
        <v>Grocery</v>
      </c>
      <c r="J276" t="s">
        <v>24</v>
      </c>
    </row>
    <row r="277" spans="1:10">
      <c r="A277" s="8">
        <v>44779</v>
      </c>
      <c r="B277" t="s">
        <v>275</v>
      </c>
      <c r="C277">
        <v>1</v>
      </c>
      <c r="D277" s="10">
        <v>0.48</v>
      </c>
      <c r="E277" s="9">
        <f t="shared" si="4"/>
        <v>0.48</v>
      </c>
      <c r="F277" t="s">
        <v>163</v>
      </c>
      <c r="G277" t="s">
        <v>148</v>
      </c>
      <c r="H277" t="s">
        <v>50</v>
      </c>
      <c r="I277" s="2" t="str">
        <f>_xlfn.XLOOKUP(H277,'Reference table'!$A$2:$A$76,'Reference table'!$B$2:$B$76)</f>
        <v>Grocery</v>
      </c>
      <c r="J277" t="s">
        <v>24</v>
      </c>
    </row>
    <row r="278" spans="1:10">
      <c r="A278" s="8">
        <v>44779</v>
      </c>
      <c r="B278" t="s">
        <v>275</v>
      </c>
      <c r="C278">
        <v>1</v>
      </c>
      <c r="D278" s="10">
        <v>1.4</v>
      </c>
      <c r="E278" s="9">
        <f t="shared" si="4"/>
        <v>1.4</v>
      </c>
      <c r="F278" t="s">
        <v>163</v>
      </c>
      <c r="G278" t="s">
        <v>148</v>
      </c>
      <c r="H278" t="s">
        <v>50</v>
      </c>
      <c r="I278" s="2" t="str">
        <f>_xlfn.XLOOKUP(H278,'Reference table'!$A$2:$A$76,'Reference table'!$B$2:$B$76)</f>
        <v>Grocery</v>
      </c>
      <c r="J278" t="s">
        <v>24</v>
      </c>
    </row>
    <row r="279" spans="1:10">
      <c r="A279" s="8">
        <v>44779</v>
      </c>
      <c r="B279" t="s">
        <v>232</v>
      </c>
      <c r="C279">
        <v>1</v>
      </c>
      <c r="D279" s="10">
        <v>0.6</v>
      </c>
      <c r="E279" s="9">
        <f t="shared" si="4"/>
        <v>0.6</v>
      </c>
      <c r="F279" t="s">
        <v>163</v>
      </c>
      <c r="G279" t="s">
        <v>148</v>
      </c>
      <c r="H279" t="s">
        <v>142</v>
      </c>
      <c r="I279" s="2" t="str">
        <f>_xlfn.XLOOKUP(H279,'Reference table'!$A$2:$A$76,'Reference table'!$B$2:$B$76)</f>
        <v>Grocery</v>
      </c>
      <c r="J279" t="s">
        <v>24</v>
      </c>
    </row>
    <row r="280" spans="1:10">
      <c r="A280" s="8">
        <v>44779</v>
      </c>
      <c r="B280" t="s">
        <v>277</v>
      </c>
      <c r="C280">
        <v>1</v>
      </c>
      <c r="D280" s="10">
        <v>1.5</v>
      </c>
      <c r="E280" s="9">
        <f t="shared" si="4"/>
        <v>1.5</v>
      </c>
      <c r="F280" t="s">
        <v>163</v>
      </c>
      <c r="G280" t="s">
        <v>148</v>
      </c>
      <c r="H280" t="s">
        <v>512</v>
      </c>
      <c r="I280" s="2" t="str">
        <f>_xlfn.XLOOKUP(H280,'Reference table'!$A$2:$A$76,'Reference table'!$B$2:$B$76)</f>
        <v>Grocery</v>
      </c>
      <c r="J280" t="s">
        <v>24</v>
      </c>
    </row>
    <row r="281" spans="1:10">
      <c r="A281" s="8">
        <v>44779</v>
      </c>
      <c r="B281" t="s">
        <v>278</v>
      </c>
      <c r="C281">
        <v>1</v>
      </c>
      <c r="D281" s="10">
        <v>0.6</v>
      </c>
      <c r="E281" s="9">
        <f t="shared" si="4"/>
        <v>0.6</v>
      </c>
      <c r="F281" t="s">
        <v>163</v>
      </c>
      <c r="G281" t="s">
        <v>148</v>
      </c>
      <c r="H281" t="s">
        <v>220</v>
      </c>
      <c r="I281" s="2" t="str">
        <f>_xlfn.XLOOKUP(H281,'Reference table'!$A$2:$A$76,'Reference table'!$B$2:$B$76)</f>
        <v>Grocery</v>
      </c>
      <c r="J281" t="s">
        <v>24</v>
      </c>
    </row>
    <row r="282" spans="1:10">
      <c r="A282" s="8">
        <v>44779</v>
      </c>
      <c r="B282" t="s">
        <v>279</v>
      </c>
      <c r="C282">
        <v>1</v>
      </c>
      <c r="D282" s="10">
        <v>0.3</v>
      </c>
      <c r="E282" s="9">
        <f t="shared" si="4"/>
        <v>0.3</v>
      </c>
      <c r="F282" t="s">
        <v>163</v>
      </c>
      <c r="G282" t="s">
        <v>148</v>
      </c>
      <c r="H282" t="s">
        <v>53</v>
      </c>
      <c r="I282" s="2" t="str">
        <f>_xlfn.XLOOKUP(H282,'Reference table'!$A$2:$A$76,'Reference table'!$B$2:$B$76)</f>
        <v>Grocery</v>
      </c>
      <c r="J282" t="s">
        <v>24</v>
      </c>
    </row>
    <row r="283" spans="1:10">
      <c r="A283" s="8">
        <v>44779</v>
      </c>
      <c r="B283" t="s">
        <v>152</v>
      </c>
      <c r="C283">
        <v>1</v>
      </c>
      <c r="D283" s="10">
        <v>0.1</v>
      </c>
      <c r="E283" s="9">
        <f t="shared" si="4"/>
        <v>0.1</v>
      </c>
      <c r="F283" t="s">
        <v>163</v>
      </c>
      <c r="G283" t="s">
        <v>148</v>
      </c>
      <c r="H283" t="s">
        <v>51</v>
      </c>
      <c r="I283" s="2" t="str">
        <f>_xlfn.XLOOKUP(H283,'Reference table'!$A$2:$A$76,'Reference table'!$B$2:$B$76)</f>
        <v>Grocery</v>
      </c>
      <c r="J283" t="s">
        <v>24</v>
      </c>
    </row>
    <row r="284" spans="1:10">
      <c r="A284" s="8">
        <v>44779</v>
      </c>
      <c r="B284" t="s">
        <v>285</v>
      </c>
      <c r="C284">
        <v>1</v>
      </c>
      <c r="D284" s="10">
        <v>1.5</v>
      </c>
      <c r="E284" s="9">
        <f t="shared" si="4"/>
        <v>1.5</v>
      </c>
      <c r="F284" t="s">
        <v>163</v>
      </c>
      <c r="G284" t="s">
        <v>201</v>
      </c>
      <c r="H284" t="s">
        <v>227</v>
      </c>
      <c r="I284" s="2" t="str">
        <f>_xlfn.XLOOKUP(H284,'Reference table'!$A$2:$A$76,'Reference table'!$B$2:$B$76)</f>
        <v>Household</v>
      </c>
      <c r="J284" t="s">
        <v>25</v>
      </c>
    </row>
    <row r="285" spans="1:10">
      <c r="A285" s="8">
        <v>44779</v>
      </c>
      <c r="B285" t="s">
        <v>290</v>
      </c>
      <c r="C285">
        <v>1</v>
      </c>
      <c r="D285" s="10">
        <v>8.99</v>
      </c>
      <c r="E285" s="9">
        <f t="shared" si="4"/>
        <v>8.99</v>
      </c>
      <c r="F285" t="s">
        <v>163</v>
      </c>
      <c r="G285" t="s">
        <v>291</v>
      </c>
      <c r="H285" t="s">
        <v>227</v>
      </c>
      <c r="I285" s="2" t="str">
        <f>_xlfn.XLOOKUP(H285,'Reference table'!$A$2:$A$76,'Reference table'!$B$2:$B$76)</f>
        <v>Household</v>
      </c>
      <c r="J285" t="s">
        <v>25</v>
      </c>
    </row>
    <row r="286" spans="1:10">
      <c r="A286" s="8">
        <v>44780</v>
      </c>
      <c r="B286" t="s">
        <v>67</v>
      </c>
      <c r="C286">
        <v>1</v>
      </c>
      <c r="D286" s="10">
        <v>4.0999999999999996</v>
      </c>
      <c r="E286" s="9">
        <f t="shared" si="4"/>
        <v>4.0999999999999996</v>
      </c>
      <c r="F286" t="s">
        <v>286</v>
      </c>
      <c r="G286" t="s">
        <v>526</v>
      </c>
      <c r="H286" t="s">
        <v>67</v>
      </c>
      <c r="I286" s="2" t="str">
        <f>_xlfn.XLOOKUP(H286,'Reference table'!$A$2:$A$76,'Reference table'!$B$2:$B$76)</f>
        <v>Transportation</v>
      </c>
      <c r="J286" t="s">
        <v>25</v>
      </c>
    </row>
    <row r="287" spans="1:10">
      <c r="A287" s="8">
        <v>44780</v>
      </c>
      <c r="B287" t="s">
        <v>67</v>
      </c>
      <c r="C287">
        <v>1</v>
      </c>
      <c r="D287" s="10">
        <v>4.0999999999999996</v>
      </c>
      <c r="E287" s="9">
        <f t="shared" si="4"/>
        <v>4.0999999999999996</v>
      </c>
      <c r="F287" t="s">
        <v>286</v>
      </c>
      <c r="G287" t="s">
        <v>526</v>
      </c>
      <c r="H287" t="s">
        <v>67</v>
      </c>
      <c r="I287" s="2" t="str">
        <f>_xlfn.XLOOKUP(H287,'Reference table'!$A$2:$A$76,'Reference table'!$B$2:$B$76)</f>
        <v>Transportation</v>
      </c>
      <c r="J287" t="s">
        <v>24</v>
      </c>
    </row>
    <row r="288" spans="1:10">
      <c r="A288" s="8">
        <v>44780</v>
      </c>
      <c r="B288" t="s">
        <v>169</v>
      </c>
      <c r="C288">
        <v>1</v>
      </c>
      <c r="D288" s="10">
        <v>27.35</v>
      </c>
      <c r="E288" s="9">
        <f t="shared" si="4"/>
        <v>27.35</v>
      </c>
      <c r="F288" t="s">
        <v>163</v>
      </c>
      <c r="G288" t="s">
        <v>287</v>
      </c>
      <c r="H288" t="s">
        <v>516</v>
      </c>
      <c r="I288" s="2" t="str">
        <f>_xlfn.XLOOKUP(H288,'Reference table'!$A$2:$A$76,'Reference table'!$B$2:$B$76)</f>
        <v>Dinning</v>
      </c>
      <c r="J288" t="s">
        <v>24</v>
      </c>
    </row>
    <row r="289" spans="1:10">
      <c r="A289" s="8">
        <v>44780</v>
      </c>
      <c r="B289" t="s">
        <v>26</v>
      </c>
      <c r="C289">
        <v>1</v>
      </c>
      <c r="D289" s="10">
        <v>4.45</v>
      </c>
      <c r="E289" s="9">
        <f t="shared" si="4"/>
        <v>4.45</v>
      </c>
      <c r="F289" t="s">
        <v>163</v>
      </c>
      <c r="G289" t="s">
        <v>288</v>
      </c>
      <c r="H289" t="s">
        <v>274</v>
      </c>
      <c r="I289" s="2" t="str">
        <f>_xlfn.XLOOKUP(H289,'Reference table'!$A$2:$A$76,'Reference table'!$B$2:$B$76)</f>
        <v>Dinning</v>
      </c>
      <c r="J289" t="s">
        <v>25</v>
      </c>
    </row>
    <row r="290" spans="1:10">
      <c r="A290" s="8">
        <v>44780</v>
      </c>
      <c r="B290" t="s">
        <v>289</v>
      </c>
      <c r="C290">
        <v>1</v>
      </c>
      <c r="D290" s="10">
        <v>170</v>
      </c>
      <c r="E290" s="9">
        <f t="shared" si="4"/>
        <v>170</v>
      </c>
      <c r="F290" t="s">
        <v>164</v>
      </c>
      <c r="G290" t="s">
        <v>38</v>
      </c>
      <c r="H290" t="s">
        <v>531</v>
      </c>
      <c r="I290" s="2" t="str">
        <f>_xlfn.XLOOKUP(H290,'Reference table'!$A$2:$A$76,'Reference table'!$B$2:$B$76)</f>
        <v>Household</v>
      </c>
      <c r="J290" t="s">
        <v>25</v>
      </c>
    </row>
    <row r="291" spans="1:10">
      <c r="A291" s="8">
        <v>44781</v>
      </c>
      <c r="B291" t="s">
        <v>145</v>
      </c>
      <c r="C291">
        <v>1</v>
      </c>
      <c r="D291" s="10">
        <v>4.3899999999999997</v>
      </c>
      <c r="E291" s="9">
        <f t="shared" si="4"/>
        <v>4.3899999999999997</v>
      </c>
      <c r="F291" t="s">
        <v>163</v>
      </c>
      <c r="G291" t="s">
        <v>292</v>
      </c>
      <c r="H291" t="s">
        <v>49</v>
      </c>
      <c r="I291" s="2" t="str">
        <f>_xlfn.XLOOKUP(H291,'Reference table'!$A$2:$A$76,'Reference table'!$B$2:$B$76)</f>
        <v>Grocery</v>
      </c>
      <c r="J291" t="s">
        <v>25</v>
      </c>
    </row>
    <row r="292" spans="1:10">
      <c r="A292" s="8">
        <v>44781</v>
      </c>
      <c r="B292" t="s">
        <v>67</v>
      </c>
      <c r="C292">
        <v>1</v>
      </c>
      <c r="D292" s="10">
        <v>4.0999999999999996</v>
      </c>
      <c r="E292" s="9">
        <f t="shared" si="4"/>
        <v>4.0999999999999996</v>
      </c>
      <c r="F292" t="s">
        <v>286</v>
      </c>
      <c r="G292" t="s">
        <v>526</v>
      </c>
      <c r="H292" t="s">
        <v>67</v>
      </c>
      <c r="I292" s="2" t="str">
        <f>_xlfn.XLOOKUP(H292,'Reference table'!$A$2:$A$76,'Reference table'!$B$2:$B$76)</f>
        <v>Transportation</v>
      </c>
      <c r="J292" t="s">
        <v>24</v>
      </c>
    </row>
    <row r="293" spans="1:10">
      <c r="A293" s="8">
        <v>44781</v>
      </c>
      <c r="B293" t="s">
        <v>296</v>
      </c>
      <c r="C293">
        <v>1</v>
      </c>
      <c r="D293" s="10">
        <v>2.25</v>
      </c>
      <c r="E293" s="9">
        <f t="shared" si="4"/>
        <v>2.25</v>
      </c>
      <c r="F293" t="s">
        <v>163</v>
      </c>
      <c r="G293" t="s">
        <v>36</v>
      </c>
      <c r="H293" t="s">
        <v>45</v>
      </c>
      <c r="I293" s="2" t="str">
        <f>_xlfn.XLOOKUP(H293,'Reference table'!$A$2:$A$76,'Reference table'!$B$2:$B$76)</f>
        <v>Grocery</v>
      </c>
      <c r="J293" t="s">
        <v>24</v>
      </c>
    </row>
    <row r="294" spans="1:10">
      <c r="A294" s="8">
        <v>44781</v>
      </c>
      <c r="B294" t="s">
        <v>297</v>
      </c>
      <c r="C294">
        <v>1</v>
      </c>
      <c r="D294" s="10">
        <v>1.69</v>
      </c>
      <c r="E294" s="9">
        <f t="shared" si="4"/>
        <v>1.69</v>
      </c>
      <c r="F294" t="s">
        <v>163</v>
      </c>
      <c r="G294" t="s">
        <v>36</v>
      </c>
      <c r="H294" t="s">
        <v>52</v>
      </c>
      <c r="I294" s="2" t="str">
        <f>_xlfn.XLOOKUP(H294,'Reference table'!$A$2:$A$76,'Reference table'!$B$2:$B$76)</f>
        <v>Grocery</v>
      </c>
      <c r="J294" t="s">
        <v>24</v>
      </c>
    </row>
    <row r="295" spans="1:10">
      <c r="A295" s="8">
        <v>44781</v>
      </c>
      <c r="B295" t="s">
        <v>298</v>
      </c>
      <c r="C295">
        <v>1</v>
      </c>
      <c r="D295" s="10">
        <v>3.19</v>
      </c>
      <c r="E295" s="9">
        <f t="shared" si="4"/>
        <v>3.19</v>
      </c>
      <c r="F295" t="s">
        <v>163</v>
      </c>
      <c r="G295" t="s">
        <v>36</v>
      </c>
      <c r="H295" t="s">
        <v>45</v>
      </c>
      <c r="I295" s="2" t="str">
        <f>_xlfn.XLOOKUP(H295,'Reference table'!$A$2:$A$76,'Reference table'!$B$2:$B$76)</f>
        <v>Grocery</v>
      </c>
      <c r="J295" t="s">
        <v>24</v>
      </c>
    </row>
    <row r="296" spans="1:10">
      <c r="A296" s="8">
        <v>44781</v>
      </c>
      <c r="B296" t="s">
        <v>299</v>
      </c>
      <c r="C296">
        <v>1</v>
      </c>
      <c r="D296" s="10">
        <v>0.89</v>
      </c>
      <c r="E296" s="9">
        <f t="shared" si="4"/>
        <v>0.89</v>
      </c>
      <c r="F296" t="s">
        <v>163</v>
      </c>
      <c r="G296" t="s">
        <v>36</v>
      </c>
      <c r="H296" t="s">
        <v>49</v>
      </c>
      <c r="I296" s="2" t="str">
        <f>_xlfn.XLOOKUP(H296,'Reference table'!$A$2:$A$76,'Reference table'!$B$2:$B$76)</f>
        <v>Grocery</v>
      </c>
      <c r="J296" t="s">
        <v>24</v>
      </c>
    </row>
    <row r="297" spans="1:10">
      <c r="A297" s="8">
        <v>44781</v>
      </c>
      <c r="B297" t="s">
        <v>300</v>
      </c>
      <c r="C297">
        <v>1</v>
      </c>
      <c r="D297" s="10">
        <v>0.32</v>
      </c>
      <c r="E297" s="9">
        <f t="shared" si="4"/>
        <v>0.32</v>
      </c>
      <c r="F297" t="s">
        <v>163</v>
      </c>
      <c r="G297" t="s">
        <v>36</v>
      </c>
      <c r="H297" t="s">
        <v>512</v>
      </c>
      <c r="I297" s="2" t="str">
        <f>_xlfn.XLOOKUP(H297,'Reference table'!$A$2:$A$76,'Reference table'!$B$2:$B$76)</f>
        <v>Grocery</v>
      </c>
      <c r="J297" t="s">
        <v>24</v>
      </c>
    </row>
    <row r="298" spans="1:10">
      <c r="A298" s="8">
        <v>44781</v>
      </c>
      <c r="B298" t="s">
        <v>301</v>
      </c>
      <c r="C298">
        <v>1</v>
      </c>
      <c r="D298" s="10">
        <v>0.45</v>
      </c>
      <c r="E298" s="9">
        <f t="shared" si="4"/>
        <v>0.45</v>
      </c>
      <c r="F298" t="s">
        <v>163</v>
      </c>
      <c r="G298" t="s">
        <v>36</v>
      </c>
      <c r="H298" t="s">
        <v>217</v>
      </c>
      <c r="I298" s="2" t="str">
        <f>_xlfn.XLOOKUP(H298,'Reference table'!$A$2:$A$76,'Reference table'!$B$2:$B$76)</f>
        <v>Grocery</v>
      </c>
      <c r="J298" t="s">
        <v>24</v>
      </c>
    </row>
    <row r="299" spans="1:10">
      <c r="A299" s="8">
        <v>44781</v>
      </c>
      <c r="B299" t="s">
        <v>86</v>
      </c>
      <c r="C299">
        <v>1</v>
      </c>
      <c r="D299" s="10">
        <v>0.5</v>
      </c>
      <c r="E299" s="9">
        <f t="shared" si="4"/>
        <v>0.5</v>
      </c>
      <c r="F299" t="s">
        <v>163</v>
      </c>
      <c r="G299" t="s">
        <v>36</v>
      </c>
      <c r="H299" t="s">
        <v>53</v>
      </c>
      <c r="I299" s="2" t="str">
        <f>_xlfn.XLOOKUP(H299,'Reference table'!$A$2:$A$76,'Reference table'!$B$2:$B$76)</f>
        <v>Grocery</v>
      </c>
      <c r="J299" t="s">
        <v>24</v>
      </c>
    </row>
    <row r="300" spans="1:10">
      <c r="A300" s="8">
        <v>44781</v>
      </c>
      <c r="B300" t="s">
        <v>302</v>
      </c>
      <c r="C300">
        <v>1</v>
      </c>
      <c r="D300" s="10">
        <v>1.3</v>
      </c>
      <c r="E300" s="9">
        <f t="shared" si="4"/>
        <v>1.3</v>
      </c>
      <c r="F300" t="s">
        <v>163</v>
      </c>
      <c r="G300" t="s">
        <v>148</v>
      </c>
      <c r="H300" t="s">
        <v>227</v>
      </c>
      <c r="I300" s="2" t="str">
        <f>_xlfn.XLOOKUP(H300,'Reference table'!$A$2:$A$76,'Reference table'!$B$2:$B$76)</f>
        <v>Household</v>
      </c>
      <c r="J300" t="s">
        <v>24</v>
      </c>
    </row>
    <row r="301" spans="1:10">
      <c r="A301" s="8">
        <v>44782</v>
      </c>
      <c r="B301" t="s">
        <v>303</v>
      </c>
      <c r="C301">
        <v>1</v>
      </c>
      <c r="D301" s="10">
        <v>1.5</v>
      </c>
      <c r="E301" s="9">
        <f t="shared" si="4"/>
        <v>1.5</v>
      </c>
      <c r="F301" t="s">
        <v>163</v>
      </c>
      <c r="G301" t="s">
        <v>148</v>
      </c>
      <c r="H301" t="s">
        <v>282</v>
      </c>
      <c r="I301" s="2" t="str">
        <f>_xlfn.XLOOKUP(H301,'Reference table'!$A$2:$A$76,'Reference table'!$B$2:$B$76)</f>
        <v>Household</v>
      </c>
      <c r="J301" t="s">
        <v>25</v>
      </c>
    </row>
    <row r="302" spans="1:10">
      <c r="A302" s="8">
        <v>44782</v>
      </c>
      <c r="B302" t="s">
        <v>304</v>
      </c>
      <c r="C302">
        <v>1</v>
      </c>
      <c r="D302" s="10">
        <v>0.9</v>
      </c>
      <c r="E302" s="9">
        <f t="shared" si="4"/>
        <v>0.9</v>
      </c>
      <c r="F302" t="s">
        <v>163</v>
      </c>
      <c r="G302" t="s">
        <v>148</v>
      </c>
      <c r="H302" t="s">
        <v>529</v>
      </c>
      <c r="I302" s="2" t="str">
        <f>_xlfn.XLOOKUP(H302,'Reference table'!$A$2:$A$76,'Reference table'!$B$2:$B$76)</f>
        <v>Household</v>
      </c>
      <c r="J302" t="s">
        <v>25</v>
      </c>
    </row>
    <row r="303" spans="1:10">
      <c r="A303" s="8">
        <v>44782</v>
      </c>
      <c r="B303" t="s">
        <v>305</v>
      </c>
      <c r="C303">
        <v>1</v>
      </c>
      <c r="D303" s="10">
        <v>0.95</v>
      </c>
      <c r="E303" s="9">
        <f t="shared" si="4"/>
        <v>0.95</v>
      </c>
      <c r="F303" t="s">
        <v>163</v>
      </c>
      <c r="G303" t="s">
        <v>148</v>
      </c>
      <c r="H303" t="s">
        <v>51</v>
      </c>
      <c r="I303" s="2" t="str">
        <f>_xlfn.XLOOKUP(H303,'Reference table'!$A$2:$A$76,'Reference table'!$B$2:$B$76)</f>
        <v>Grocery</v>
      </c>
      <c r="J303" t="s">
        <v>25</v>
      </c>
    </row>
    <row r="304" spans="1:10">
      <c r="A304" s="8">
        <v>44782</v>
      </c>
      <c r="B304" t="s">
        <v>306</v>
      </c>
      <c r="C304">
        <v>1</v>
      </c>
      <c r="D304" s="10">
        <v>-5</v>
      </c>
      <c r="E304" s="9">
        <f t="shared" si="4"/>
        <v>-5</v>
      </c>
      <c r="F304" t="s">
        <v>163</v>
      </c>
      <c r="G304" t="s">
        <v>148</v>
      </c>
      <c r="H304" t="s">
        <v>227</v>
      </c>
      <c r="I304" s="2" t="str">
        <f>_xlfn.XLOOKUP(H304,'Reference table'!$A$2:$A$76,'Reference table'!$B$2:$B$76)</f>
        <v>Household</v>
      </c>
      <c r="J304" t="s">
        <v>24</v>
      </c>
    </row>
    <row r="305" spans="1:10">
      <c r="A305" s="8">
        <v>44782</v>
      </c>
      <c r="B305" t="s">
        <v>222</v>
      </c>
      <c r="C305">
        <v>1</v>
      </c>
      <c r="D305" s="10">
        <v>1.27</v>
      </c>
      <c r="E305" s="9">
        <f t="shared" si="4"/>
        <v>1.27</v>
      </c>
      <c r="F305" t="s">
        <v>163</v>
      </c>
      <c r="G305" t="s">
        <v>36</v>
      </c>
      <c r="H305" t="s">
        <v>53</v>
      </c>
      <c r="I305" s="2" t="str">
        <f>_xlfn.XLOOKUP(H305,'Reference table'!$A$2:$A$76,'Reference table'!$B$2:$B$76)</f>
        <v>Grocery</v>
      </c>
      <c r="J305" t="s">
        <v>25</v>
      </c>
    </row>
    <row r="306" spans="1:10">
      <c r="A306" s="8">
        <v>44782</v>
      </c>
      <c r="B306" t="s">
        <v>307</v>
      </c>
      <c r="C306">
        <v>1</v>
      </c>
      <c r="D306" s="10">
        <v>1.35</v>
      </c>
      <c r="E306" s="9">
        <f t="shared" si="4"/>
        <v>1.35</v>
      </c>
      <c r="F306" t="s">
        <v>163</v>
      </c>
      <c r="G306" t="s">
        <v>36</v>
      </c>
      <c r="H306" t="s">
        <v>45</v>
      </c>
      <c r="I306" s="2" t="str">
        <f>_xlfn.XLOOKUP(H306,'Reference table'!$A$2:$A$76,'Reference table'!$B$2:$B$76)</f>
        <v>Grocery</v>
      </c>
      <c r="J306" t="s">
        <v>25</v>
      </c>
    </row>
    <row r="307" spans="1:10">
      <c r="A307" s="8">
        <v>44782</v>
      </c>
      <c r="B307" t="s">
        <v>308</v>
      </c>
      <c r="C307">
        <v>1</v>
      </c>
      <c r="D307" s="10">
        <v>0.85</v>
      </c>
      <c r="E307" s="9">
        <f t="shared" si="4"/>
        <v>0.85</v>
      </c>
      <c r="F307" t="s">
        <v>163</v>
      </c>
      <c r="G307" t="s">
        <v>36</v>
      </c>
      <c r="H307" t="s">
        <v>45</v>
      </c>
      <c r="I307" s="2" t="str">
        <f>_xlfn.XLOOKUP(H307,'Reference table'!$A$2:$A$76,'Reference table'!$B$2:$B$76)</f>
        <v>Grocery</v>
      </c>
      <c r="J307" t="s">
        <v>25</v>
      </c>
    </row>
    <row r="308" spans="1:10">
      <c r="A308" s="8">
        <v>44782</v>
      </c>
      <c r="B308" t="s">
        <v>309</v>
      </c>
      <c r="C308">
        <v>1</v>
      </c>
      <c r="D308" s="10">
        <v>0.65</v>
      </c>
      <c r="E308" s="9">
        <f t="shared" si="4"/>
        <v>0.65</v>
      </c>
      <c r="F308" t="s">
        <v>163</v>
      </c>
      <c r="G308" t="s">
        <v>36</v>
      </c>
      <c r="H308" t="s">
        <v>45</v>
      </c>
      <c r="I308" s="2" t="str">
        <f>_xlfn.XLOOKUP(H308,'Reference table'!$A$2:$A$76,'Reference table'!$B$2:$B$76)</f>
        <v>Grocery</v>
      </c>
      <c r="J308" t="s">
        <v>25</v>
      </c>
    </row>
    <row r="309" spans="1:10">
      <c r="A309" s="8">
        <v>44782</v>
      </c>
      <c r="B309" t="s">
        <v>310</v>
      </c>
      <c r="C309">
        <v>1</v>
      </c>
      <c r="D309" s="10">
        <v>1.39</v>
      </c>
      <c r="E309" s="9">
        <f t="shared" si="4"/>
        <v>1.39</v>
      </c>
      <c r="F309" t="s">
        <v>163</v>
      </c>
      <c r="G309" t="s">
        <v>36</v>
      </c>
      <c r="H309" t="s">
        <v>217</v>
      </c>
      <c r="I309" s="2" t="str">
        <f>_xlfn.XLOOKUP(H309,'Reference table'!$A$2:$A$76,'Reference table'!$B$2:$B$76)</f>
        <v>Grocery</v>
      </c>
      <c r="J309" t="s">
        <v>25</v>
      </c>
    </row>
    <row r="310" spans="1:10">
      <c r="A310" s="8">
        <v>44782</v>
      </c>
      <c r="B310" t="s">
        <v>311</v>
      </c>
      <c r="C310">
        <v>1</v>
      </c>
      <c r="D310" s="10">
        <v>1.05</v>
      </c>
      <c r="E310" s="9">
        <f t="shared" si="4"/>
        <v>1.05</v>
      </c>
      <c r="F310" t="s">
        <v>163</v>
      </c>
      <c r="G310" t="s">
        <v>36</v>
      </c>
      <c r="H310" t="s">
        <v>45</v>
      </c>
      <c r="I310" s="2" t="str">
        <f>_xlfn.XLOOKUP(H310,'Reference table'!$A$2:$A$76,'Reference table'!$B$2:$B$76)</f>
        <v>Grocery</v>
      </c>
      <c r="J310" t="s">
        <v>25</v>
      </c>
    </row>
    <row r="311" spans="1:10">
      <c r="A311" s="8">
        <v>44782</v>
      </c>
      <c r="B311" t="s">
        <v>88</v>
      </c>
      <c r="C311">
        <v>2</v>
      </c>
      <c r="D311" s="10">
        <v>0.14000000000000001</v>
      </c>
      <c r="E311" s="9">
        <f t="shared" si="4"/>
        <v>0.28000000000000003</v>
      </c>
      <c r="F311" t="s">
        <v>163</v>
      </c>
      <c r="G311" t="s">
        <v>36</v>
      </c>
      <c r="H311" t="s">
        <v>53</v>
      </c>
      <c r="I311" s="2" t="str">
        <f>_xlfn.XLOOKUP(H311,'Reference table'!$A$2:$A$76,'Reference table'!$B$2:$B$76)</f>
        <v>Grocery</v>
      </c>
      <c r="J311" t="s">
        <v>25</v>
      </c>
    </row>
    <row r="312" spans="1:10">
      <c r="A312" s="8">
        <v>44782</v>
      </c>
      <c r="B312" t="s">
        <v>312</v>
      </c>
      <c r="C312">
        <v>1</v>
      </c>
      <c r="D312" s="10">
        <v>2</v>
      </c>
      <c r="E312" s="9">
        <f t="shared" si="4"/>
        <v>2</v>
      </c>
      <c r="F312" t="s">
        <v>163</v>
      </c>
      <c r="G312" t="s">
        <v>186</v>
      </c>
      <c r="H312" t="s">
        <v>529</v>
      </c>
      <c r="I312" s="2" t="str">
        <f>_xlfn.XLOOKUP(H312,'Reference table'!$A$2:$A$76,'Reference table'!$B$2:$B$76)</f>
        <v>Household</v>
      </c>
      <c r="J312" t="s">
        <v>25</v>
      </c>
    </row>
    <row r="313" spans="1:10">
      <c r="A313" s="8">
        <v>44782</v>
      </c>
      <c r="B313" t="s">
        <v>313</v>
      </c>
      <c r="C313">
        <v>1</v>
      </c>
      <c r="D313" s="10">
        <v>1.5</v>
      </c>
      <c r="E313" s="9">
        <f t="shared" si="4"/>
        <v>1.5</v>
      </c>
      <c r="F313" t="s">
        <v>163</v>
      </c>
      <c r="G313" t="s">
        <v>186</v>
      </c>
      <c r="H313" t="s">
        <v>468</v>
      </c>
      <c r="I313" s="2" t="str">
        <f>_xlfn.XLOOKUP(H313,'Reference table'!$A$2:$A$76,'Reference table'!$B$2:$B$76)</f>
        <v>Household</v>
      </c>
      <c r="J313" t="s">
        <v>25</v>
      </c>
    </row>
    <row r="314" spans="1:10">
      <c r="A314" s="8">
        <v>44782</v>
      </c>
      <c r="B314" t="s">
        <v>314</v>
      </c>
      <c r="C314">
        <v>1</v>
      </c>
      <c r="D314" s="10">
        <v>2.75</v>
      </c>
      <c r="E314" s="9">
        <f t="shared" si="4"/>
        <v>2.75</v>
      </c>
      <c r="F314" t="s">
        <v>163</v>
      </c>
      <c r="G314" t="s">
        <v>186</v>
      </c>
      <c r="H314" t="s">
        <v>227</v>
      </c>
      <c r="I314" s="2" t="str">
        <f>_xlfn.XLOOKUP(H314,'Reference table'!$A$2:$A$76,'Reference table'!$B$2:$B$76)</f>
        <v>Household</v>
      </c>
      <c r="J314" t="s">
        <v>25</v>
      </c>
    </row>
    <row r="315" spans="1:10">
      <c r="A315" s="8">
        <v>44784</v>
      </c>
      <c r="B315" t="s">
        <v>23</v>
      </c>
      <c r="C315">
        <v>1</v>
      </c>
      <c r="D315" s="10">
        <v>1.65</v>
      </c>
      <c r="E315" s="9">
        <f t="shared" si="4"/>
        <v>1.65</v>
      </c>
      <c r="F315" t="s">
        <v>163</v>
      </c>
      <c r="G315" t="s">
        <v>526</v>
      </c>
      <c r="H315" t="s">
        <v>23</v>
      </c>
      <c r="I315" s="2" t="str">
        <f>_xlfn.XLOOKUP(H315,'Reference table'!$A$2:$A$76,'Reference table'!$B$2:$B$76)</f>
        <v>Transportation</v>
      </c>
      <c r="J315" t="s">
        <v>25</v>
      </c>
    </row>
    <row r="316" spans="1:10">
      <c r="A316" s="8">
        <v>44784</v>
      </c>
      <c r="B316" t="s">
        <v>23</v>
      </c>
      <c r="C316">
        <v>1</v>
      </c>
      <c r="D316" s="10">
        <v>1.65</v>
      </c>
      <c r="E316" s="9">
        <f t="shared" si="4"/>
        <v>1.65</v>
      </c>
      <c r="F316" t="s">
        <v>286</v>
      </c>
      <c r="G316" t="s">
        <v>526</v>
      </c>
      <c r="H316" t="s">
        <v>23</v>
      </c>
      <c r="I316" s="2" t="str">
        <f>_xlfn.XLOOKUP(H316,'Reference table'!$A$2:$A$76,'Reference table'!$B$2:$B$76)</f>
        <v>Transportation</v>
      </c>
      <c r="J316" t="s">
        <v>24</v>
      </c>
    </row>
    <row r="317" spans="1:10">
      <c r="A317" s="8">
        <v>44784</v>
      </c>
      <c r="B317" t="s">
        <v>315</v>
      </c>
      <c r="C317">
        <v>1</v>
      </c>
      <c r="D317" s="10">
        <v>1.5</v>
      </c>
      <c r="E317" s="9">
        <f t="shared" si="4"/>
        <v>1.5</v>
      </c>
      <c r="F317" t="s">
        <v>163</v>
      </c>
      <c r="G317" t="s">
        <v>316</v>
      </c>
      <c r="H317" t="s">
        <v>227</v>
      </c>
      <c r="I317" s="2" t="str">
        <f>_xlfn.XLOOKUP(H317,'Reference table'!$A$2:$A$76,'Reference table'!$B$2:$B$76)</f>
        <v>Household</v>
      </c>
      <c r="J317" t="s">
        <v>24</v>
      </c>
    </row>
    <row r="318" spans="1:10">
      <c r="A318" s="8">
        <v>44784</v>
      </c>
      <c r="B318" t="s">
        <v>318</v>
      </c>
      <c r="C318">
        <v>1</v>
      </c>
      <c r="D318" s="10">
        <v>2</v>
      </c>
      <c r="E318" s="9">
        <f t="shared" si="4"/>
        <v>2</v>
      </c>
      <c r="F318" t="s">
        <v>163</v>
      </c>
      <c r="G318" t="s">
        <v>316</v>
      </c>
      <c r="H318" t="s">
        <v>227</v>
      </c>
      <c r="I318" s="2" t="str">
        <f>_xlfn.XLOOKUP(H318,'Reference table'!$A$2:$A$76,'Reference table'!$B$2:$B$76)</f>
        <v>Household</v>
      </c>
      <c r="J318" t="s">
        <v>24</v>
      </c>
    </row>
    <row r="319" spans="1:10">
      <c r="A319" s="8">
        <v>44784</v>
      </c>
      <c r="B319" t="s">
        <v>317</v>
      </c>
      <c r="C319">
        <v>1</v>
      </c>
      <c r="D319" s="10">
        <v>2</v>
      </c>
      <c r="E319" s="9">
        <f t="shared" si="4"/>
        <v>2</v>
      </c>
      <c r="F319" t="s">
        <v>163</v>
      </c>
      <c r="G319" t="s">
        <v>316</v>
      </c>
      <c r="H319" t="s">
        <v>282</v>
      </c>
      <c r="I319" s="2" t="str">
        <f>_xlfn.XLOOKUP(H319,'Reference table'!$A$2:$A$76,'Reference table'!$B$2:$B$76)</f>
        <v>Household</v>
      </c>
      <c r="J319" t="s">
        <v>24</v>
      </c>
    </row>
    <row r="320" spans="1:10">
      <c r="A320" s="8">
        <v>44784</v>
      </c>
      <c r="B320" t="s">
        <v>319</v>
      </c>
      <c r="C320">
        <v>1</v>
      </c>
      <c r="D320" s="10">
        <v>14.5</v>
      </c>
      <c r="E320" s="9">
        <f t="shared" si="4"/>
        <v>14.5</v>
      </c>
      <c r="F320" t="s">
        <v>163</v>
      </c>
      <c r="G320" t="s">
        <v>320</v>
      </c>
      <c r="H320" t="s">
        <v>319</v>
      </c>
      <c r="I320" s="2" t="str">
        <f>_xlfn.XLOOKUP(H320,'Reference table'!$A$2:$A$76,'Reference table'!$B$2:$B$76)</f>
        <v>Dinning</v>
      </c>
      <c r="J320" t="s">
        <v>25</v>
      </c>
    </row>
    <row r="321" spans="1:10">
      <c r="A321" s="8">
        <v>44784</v>
      </c>
      <c r="B321" t="s">
        <v>321</v>
      </c>
      <c r="C321">
        <v>1</v>
      </c>
      <c r="D321" s="10">
        <v>0.45</v>
      </c>
      <c r="E321" s="9">
        <f t="shared" si="4"/>
        <v>0.45</v>
      </c>
      <c r="F321" t="s">
        <v>163</v>
      </c>
      <c r="G321" t="s">
        <v>322</v>
      </c>
      <c r="H321" t="s">
        <v>46</v>
      </c>
      <c r="I321" s="2" t="str">
        <f>_xlfn.XLOOKUP(H321,'Reference table'!$A$2:$A$76,'Reference table'!$B$2:$B$76)</f>
        <v>Grocery</v>
      </c>
      <c r="J321" t="s">
        <v>24</v>
      </c>
    </row>
    <row r="322" spans="1:10">
      <c r="A322" s="8">
        <v>44784</v>
      </c>
      <c r="B322" t="s">
        <v>323</v>
      </c>
      <c r="C322">
        <v>1</v>
      </c>
      <c r="D322" s="10">
        <v>8.99</v>
      </c>
      <c r="E322" s="9">
        <f t="shared" si="4"/>
        <v>8.99</v>
      </c>
      <c r="F322" t="s">
        <v>163</v>
      </c>
      <c r="G322" t="s">
        <v>322</v>
      </c>
      <c r="H322" t="s">
        <v>217</v>
      </c>
      <c r="I322" s="2" t="str">
        <f>_xlfn.XLOOKUP(H322,'Reference table'!$A$2:$A$76,'Reference table'!$B$2:$B$76)</f>
        <v>Grocery</v>
      </c>
      <c r="J322" t="s">
        <v>24</v>
      </c>
    </row>
    <row r="323" spans="1:10">
      <c r="A323" s="8">
        <v>44784</v>
      </c>
      <c r="B323" t="s">
        <v>29</v>
      </c>
      <c r="C323">
        <v>1</v>
      </c>
      <c r="D323" s="10">
        <v>0.86</v>
      </c>
      <c r="E323" s="9">
        <f t="shared" ref="E323:E386" si="5">C323*D323</f>
        <v>0.86</v>
      </c>
      <c r="F323" t="s">
        <v>163</v>
      </c>
      <c r="G323" t="s">
        <v>322</v>
      </c>
      <c r="H323" t="s">
        <v>51</v>
      </c>
      <c r="I323" s="2" t="str">
        <f>_xlfn.XLOOKUP(H323,'Reference table'!$A$2:$A$76,'Reference table'!$B$2:$B$76)</f>
        <v>Grocery</v>
      </c>
      <c r="J323" t="s">
        <v>24</v>
      </c>
    </row>
    <row r="324" spans="1:10">
      <c r="A324" s="8">
        <v>44784</v>
      </c>
      <c r="B324" t="s">
        <v>324</v>
      </c>
      <c r="C324">
        <v>1</v>
      </c>
      <c r="D324" s="10">
        <v>1.99</v>
      </c>
      <c r="E324" s="9">
        <f t="shared" si="5"/>
        <v>1.99</v>
      </c>
      <c r="F324" t="s">
        <v>163</v>
      </c>
      <c r="G324" t="s">
        <v>322</v>
      </c>
      <c r="H324" t="s">
        <v>52</v>
      </c>
      <c r="I324" s="2" t="str">
        <f>_xlfn.XLOOKUP(H324,'Reference table'!$A$2:$A$76,'Reference table'!$B$2:$B$76)</f>
        <v>Grocery</v>
      </c>
      <c r="J324" t="s">
        <v>24</v>
      </c>
    </row>
    <row r="325" spans="1:10">
      <c r="A325" s="8">
        <v>44784</v>
      </c>
      <c r="B325" t="s">
        <v>325</v>
      </c>
      <c r="C325">
        <v>1</v>
      </c>
      <c r="D325" s="10">
        <v>0.4</v>
      </c>
      <c r="E325" s="9">
        <f t="shared" si="5"/>
        <v>0.4</v>
      </c>
      <c r="F325" t="s">
        <v>163</v>
      </c>
      <c r="G325" t="s">
        <v>322</v>
      </c>
      <c r="H325" t="s">
        <v>263</v>
      </c>
      <c r="I325" s="2" t="str">
        <f>_xlfn.XLOOKUP(H325,'Reference table'!$A$2:$A$76,'Reference table'!$B$2:$B$76)</f>
        <v>Grocery</v>
      </c>
      <c r="J325" t="s">
        <v>24</v>
      </c>
    </row>
    <row r="326" spans="1:10">
      <c r="A326" s="8">
        <v>44784</v>
      </c>
      <c r="B326" t="s">
        <v>326</v>
      </c>
      <c r="C326">
        <v>1</v>
      </c>
      <c r="D326" s="10">
        <v>0.85</v>
      </c>
      <c r="E326" s="9">
        <f t="shared" si="5"/>
        <v>0.85</v>
      </c>
      <c r="F326" t="s">
        <v>163</v>
      </c>
      <c r="G326" t="s">
        <v>322</v>
      </c>
      <c r="H326" t="s">
        <v>51</v>
      </c>
      <c r="I326" s="2" t="str">
        <f>_xlfn.XLOOKUP(H326,'Reference table'!$A$2:$A$76,'Reference table'!$B$2:$B$76)</f>
        <v>Grocery</v>
      </c>
      <c r="J326" t="s">
        <v>24</v>
      </c>
    </row>
    <row r="327" spans="1:10">
      <c r="A327" s="8">
        <v>44784</v>
      </c>
      <c r="B327" t="s">
        <v>327</v>
      </c>
      <c r="C327">
        <v>1</v>
      </c>
      <c r="D327" s="10">
        <v>0.99</v>
      </c>
      <c r="E327" s="9">
        <f t="shared" si="5"/>
        <v>0.99</v>
      </c>
      <c r="F327" t="s">
        <v>163</v>
      </c>
      <c r="G327" t="s">
        <v>322</v>
      </c>
      <c r="H327" t="s">
        <v>512</v>
      </c>
      <c r="I327" s="2" t="str">
        <f>_xlfn.XLOOKUP(H327,'Reference table'!$A$2:$A$76,'Reference table'!$B$2:$B$76)</f>
        <v>Grocery</v>
      </c>
      <c r="J327" t="s">
        <v>24</v>
      </c>
    </row>
    <row r="328" spans="1:10">
      <c r="A328" s="8">
        <v>44784</v>
      </c>
      <c r="B328" t="s">
        <v>328</v>
      </c>
      <c r="C328">
        <v>1</v>
      </c>
      <c r="D328" s="10">
        <v>4.99</v>
      </c>
      <c r="E328" s="9">
        <f t="shared" si="5"/>
        <v>4.99</v>
      </c>
      <c r="F328" t="s">
        <v>163</v>
      </c>
      <c r="G328" t="s">
        <v>322</v>
      </c>
      <c r="H328" t="s">
        <v>52</v>
      </c>
      <c r="I328" s="2" t="str">
        <f>_xlfn.XLOOKUP(H328,'Reference table'!$A$2:$A$76,'Reference table'!$B$2:$B$76)</f>
        <v>Grocery</v>
      </c>
      <c r="J328" t="s">
        <v>24</v>
      </c>
    </row>
    <row r="329" spans="1:10">
      <c r="A329" s="8">
        <v>44784</v>
      </c>
      <c r="B329" t="s">
        <v>329</v>
      </c>
      <c r="C329">
        <v>1</v>
      </c>
      <c r="D329" s="10">
        <v>3.49</v>
      </c>
      <c r="E329" s="9">
        <f t="shared" si="5"/>
        <v>3.49</v>
      </c>
      <c r="F329" t="s">
        <v>163</v>
      </c>
      <c r="G329" t="s">
        <v>322</v>
      </c>
      <c r="H329" t="s">
        <v>52</v>
      </c>
      <c r="I329" s="2" t="str">
        <f>_xlfn.XLOOKUP(H329,'Reference table'!$A$2:$A$76,'Reference table'!$B$2:$B$76)</f>
        <v>Grocery</v>
      </c>
      <c r="J329" t="s">
        <v>24</v>
      </c>
    </row>
    <row r="330" spans="1:10">
      <c r="A330" s="8">
        <v>44784</v>
      </c>
      <c r="B330" t="s">
        <v>330</v>
      </c>
      <c r="C330">
        <v>1</v>
      </c>
      <c r="D330" s="10">
        <v>1.49</v>
      </c>
      <c r="E330" s="9">
        <f t="shared" si="5"/>
        <v>1.49</v>
      </c>
      <c r="F330" t="s">
        <v>163</v>
      </c>
      <c r="G330" t="s">
        <v>322</v>
      </c>
      <c r="H330" t="s">
        <v>45</v>
      </c>
      <c r="I330" s="2" t="str">
        <f>_xlfn.XLOOKUP(H330,'Reference table'!$A$2:$A$76,'Reference table'!$B$2:$B$76)</f>
        <v>Grocery</v>
      </c>
      <c r="J330" t="s">
        <v>24</v>
      </c>
    </row>
    <row r="331" spans="1:10">
      <c r="A331" s="8">
        <v>44784</v>
      </c>
      <c r="B331" t="s">
        <v>331</v>
      </c>
      <c r="C331">
        <v>2</v>
      </c>
      <c r="D331" s="10">
        <v>0.39</v>
      </c>
      <c r="E331" s="9">
        <f t="shared" si="5"/>
        <v>0.78</v>
      </c>
      <c r="F331" t="s">
        <v>163</v>
      </c>
      <c r="G331" t="s">
        <v>322</v>
      </c>
      <c r="H331" t="s">
        <v>512</v>
      </c>
      <c r="I331" s="2" t="str">
        <f>_xlfn.XLOOKUP(H331,'Reference table'!$A$2:$A$76,'Reference table'!$B$2:$B$76)</f>
        <v>Grocery</v>
      </c>
      <c r="J331" t="s">
        <v>24</v>
      </c>
    </row>
    <row r="332" spans="1:10">
      <c r="A332" s="8">
        <v>44784</v>
      </c>
      <c r="B332" t="s">
        <v>332</v>
      </c>
      <c r="C332">
        <v>1</v>
      </c>
      <c r="D332" s="10">
        <v>1.05</v>
      </c>
      <c r="E332" s="9">
        <f t="shared" si="5"/>
        <v>1.05</v>
      </c>
      <c r="F332" t="s">
        <v>163</v>
      </c>
      <c r="G332" t="s">
        <v>322</v>
      </c>
      <c r="H332" t="s">
        <v>142</v>
      </c>
      <c r="I332" s="2" t="str">
        <f>_xlfn.XLOOKUP(H332,'Reference table'!$A$2:$A$76,'Reference table'!$B$2:$B$76)</f>
        <v>Grocery</v>
      </c>
      <c r="J332" t="s">
        <v>24</v>
      </c>
    </row>
    <row r="333" spans="1:10">
      <c r="A333" s="8">
        <v>44784</v>
      </c>
      <c r="B333" t="s">
        <v>333</v>
      </c>
      <c r="C333">
        <v>1</v>
      </c>
      <c r="D333" s="10">
        <v>1.05</v>
      </c>
      <c r="E333" s="9">
        <f t="shared" si="5"/>
        <v>1.05</v>
      </c>
      <c r="F333" t="s">
        <v>163</v>
      </c>
      <c r="G333" t="s">
        <v>322</v>
      </c>
      <c r="H333" t="s">
        <v>142</v>
      </c>
      <c r="I333" s="2" t="str">
        <f>_xlfn.XLOOKUP(H333,'Reference table'!$A$2:$A$76,'Reference table'!$B$2:$B$76)</f>
        <v>Grocery</v>
      </c>
      <c r="J333" t="s">
        <v>24</v>
      </c>
    </row>
    <row r="334" spans="1:10">
      <c r="A334" s="8">
        <v>44784</v>
      </c>
      <c r="B334" t="s">
        <v>60</v>
      </c>
      <c r="C334">
        <v>1</v>
      </c>
      <c r="D334" s="10">
        <v>1.35</v>
      </c>
      <c r="E334" s="9">
        <f t="shared" si="5"/>
        <v>1.35</v>
      </c>
      <c r="F334" t="s">
        <v>163</v>
      </c>
      <c r="G334" t="s">
        <v>322</v>
      </c>
      <c r="H334" t="s">
        <v>50</v>
      </c>
      <c r="I334" s="2" t="str">
        <f>_xlfn.XLOOKUP(H334,'Reference table'!$A$2:$A$76,'Reference table'!$B$2:$B$76)</f>
        <v>Grocery</v>
      </c>
      <c r="J334" t="s">
        <v>24</v>
      </c>
    </row>
    <row r="335" spans="1:10">
      <c r="A335" s="8">
        <v>44784</v>
      </c>
      <c r="B335" t="s">
        <v>334</v>
      </c>
      <c r="C335">
        <v>1</v>
      </c>
      <c r="D335" s="10">
        <v>0.55000000000000004</v>
      </c>
      <c r="E335" s="9">
        <f t="shared" si="5"/>
        <v>0.55000000000000004</v>
      </c>
      <c r="F335" t="s">
        <v>163</v>
      </c>
      <c r="G335" t="s">
        <v>322</v>
      </c>
      <c r="H335" t="s">
        <v>50</v>
      </c>
      <c r="I335" s="2" t="str">
        <f>_xlfn.XLOOKUP(H335,'Reference table'!$A$2:$A$76,'Reference table'!$B$2:$B$76)</f>
        <v>Grocery</v>
      </c>
      <c r="J335" t="s">
        <v>24</v>
      </c>
    </row>
    <row r="336" spans="1:10">
      <c r="A336" s="8">
        <v>44784</v>
      </c>
      <c r="B336" t="s">
        <v>335</v>
      </c>
      <c r="C336">
        <v>1</v>
      </c>
      <c r="D336" s="10">
        <v>0.95</v>
      </c>
      <c r="E336" s="9">
        <f t="shared" si="5"/>
        <v>0.95</v>
      </c>
      <c r="F336" t="s">
        <v>163</v>
      </c>
      <c r="G336" t="s">
        <v>322</v>
      </c>
      <c r="H336" t="s">
        <v>227</v>
      </c>
      <c r="I336" s="2" t="str">
        <f>_xlfn.XLOOKUP(H336,'Reference table'!$A$2:$A$76,'Reference table'!$B$2:$B$76)</f>
        <v>Household</v>
      </c>
      <c r="J336" t="s">
        <v>24</v>
      </c>
    </row>
    <row r="337" spans="1:10">
      <c r="A337" s="8">
        <v>44784</v>
      </c>
      <c r="B337" t="s">
        <v>336</v>
      </c>
      <c r="C337">
        <v>1</v>
      </c>
      <c r="D337" s="10">
        <v>1.49</v>
      </c>
      <c r="E337" s="9">
        <f t="shared" si="5"/>
        <v>1.49</v>
      </c>
      <c r="F337" t="s">
        <v>163</v>
      </c>
      <c r="G337" t="s">
        <v>322</v>
      </c>
      <c r="H337" t="s">
        <v>45</v>
      </c>
      <c r="I337" s="2" t="str">
        <f>_xlfn.XLOOKUP(H337,'Reference table'!$A$2:$A$76,'Reference table'!$B$2:$B$76)</f>
        <v>Grocery</v>
      </c>
      <c r="J337" t="s">
        <v>24</v>
      </c>
    </row>
    <row r="338" spans="1:10">
      <c r="A338" s="8">
        <v>44784</v>
      </c>
      <c r="B338" t="s">
        <v>337</v>
      </c>
      <c r="C338">
        <v>1</v>
      </c>
      <c r="D338" s="10">
        <v>0.34</v>
      </c>
      <c r="E338" s="9">
        <f t="shared" si="5"/>
        <v>0.34</v>
      </c>
      <c r="F338" t="s">
        <v>163</v>
      </c>
      <c r="G338" t="s">
        <v>322</v>
      </c>
      <c r="H338" t="s">
        <v>50</v>
      </c>
      <c r="I338" s="2" t="str">
        <f>_xlfn.XLOOKUP(H338,'Reference table'!$A$2:$A$76,'Reference table'!$B$2:$B$76)</f>
        <v>Grocery</v>
      </c>
      <c r="J338" t="s">
        <v>24</v>
      </c>
    </row>
    <row r="339" spans="1:10">
      <c r="A339" s="8">
        <v>44784</v>
      </c>
      <c r="B339" t="s">
        <v>338</v>
      </c>
      <c r="C339">
        <v>1</v>
      </c>
      <c r="D339" s="10">
        <v>1.29</v>
      </c>
      <c r="E339" s="9">
        <f t="shared" si="5"/>
        <v>1.29</v>
      </c>
      <c r="F339" t="s">
        <v>163</v>
      </c>
      <c r="G339" t="s">
        <v>322</v>
      </c>
      <c r="H339" t="s">
        <v>50</v>
      </c>
      <c r="I339" s="2" t="str">
        <f>_xlfn.XLOOKUP(H339,'Reference table'!$A$2:$A$76,'Reference table'!$B$2:$B$76)</f>
        <v>Grocery</v>
      </c>
      <c r="J339" t="s">
        <v>24</v>
      </c>
    </row>
    <row r="340" spans="1:10">
      <c r="A340" s="8">
        <v>44784</v>
      </c>
      <c r="B340" t="s">
        <v>68</v>
      </c>
      <c r="C340">
        <v>1</v>
      </c>
      <c r="D340" s="10">
        <v>0.69</v>
      </c>
      <c r="E340" s="9">
        <f t="shared" si="5"/>
        <v>0.69</v>
      </c>
      <c r="F340" t="s">
        <v>163</v>
      </c>
      <c r="G340" t="s">
        <v>322</v>
      </c>
      <c r="H340" t="s">
        <v>512</v>
      </c>
      <c r="I340" s="2" t="str">
        <f>_xlfn.XLOOKUP(H340,'Reference table'!$A$2:$A$76,'Reference table'!$B$2:$B$76)</f>
        <v>Grocery</v>
      </c>
      <c r="J340" t="s">
        <v>24</v>
      </c>
    </row>
    <row r="341" spans="1:10">
      <c r="A341" s="8">
        <v>44784</v>
      </c>
      <c r="B341" t="s">
        <v>28</v>
      </c>
      <c r="C341">
        <v>4</v>
      </c>
      <c r="D341" s="10">
        <v>0.89</v>
      </c>
      <c r="E341" s="9">
        <f t="shared" si="5"/>
        <v>3.56</v>
      </c>
      <c r="F341" t="s">
        <v>163</v>
      </c>
      <c r="G341" t="s">
        <v>322</v>
      </c>
      <c r="H341" t="s">
        <v>50</v>
      </c>
      <c r="I341" s="2" t="str">
        <f>_xlfn.XLOOKUP(H341,'Reference table'!$A$2:$A$76,'Reference table'!$B$2:$B$76)</f>
        <v>Grocery</v>
      </c>
      <c r="J341" t="s">
        <v>24</v>
      </c>
    </row>
    <row r="342" spans="1:10">
      <c r="A342" s="8">
        <v>44784</v>
      </c>
      <c r="B342" t="s">
        <v>346</v>
      </c>
      <c r="C342">
        <v>1</v>
      </c>
      <c r="D342" s="10">
        <v>0.32</v>
      </c>
      <c r="E342" s="9">
        <f t="shared" si="5"/>
        <v>0.32</v>
      </c>
      <c r="F342" t="s">
        <v>163</v>
      </c>
      <c r="G342" t="s">
        <v>322</v>
      </c>
      <c r="H342" t="s">
        <v>51</v>
      </c>
      <c r="I342" s="2" t="str">
        <f>_xlfn.XLOOKUP(H342,'Reference table'!$A$2:$A$76,'Reference table'!$B$2:$B$76)</f>
        <v>Grocery</v>
      </c>
      <c r="J342" t="s">
        <v>24</v>
      </c>
    </row>
    <row r="343" spans="1:10">
      <c r="A343" s="8">
        <v>44785</v>
      </c>
      <c r="B343" t="s">
        <v>339</v>
      </c>
      <c r="C343">
        <v>1</v>
      </c>
      <c r="D343" s="10">
        <v>15.16</v>
      </c>
      <c r="E343" s="9">
        <f t="shared" si="5"/>
        <v>15.16</v>
      </c>
      <c r="F343" t="s">
        <v>163</v>
      </c>
      <c r="G343" t="s">
        <v>38</v>
      </c>
      <c r="H343" t="s">
        <v>524</v>
      </c>
      <c r="I343" s="2" t="str">
        <f>_xlfn.XLOOKUP(H343,'Reference table'!$A$2:$A$76,'Reference table'!$B$2:$B$76)</f>
        <v>Utility</v>
      </c>
      <c r="J343" t="s">
        <v>25</v>
      </c>
    </row>
    <row r="344" spans="1:10">
      <c r="A344" s="8">
        <v>44786</v>
      </c>
      <c r="B344" t="s">
        <v>342</v>
      </c>
      <c r="C344">
        <v>1</v>
      </c>
      <c r="D344" s="10">
        <v>2</v>
      </c>
      <c r="E344" s="9">
        <f t="shared" si="5"/>
        <v>2</v>
      </c>
      <c r="F344" t="s">
        <v>163</v>
      </c>
      <c r="G344" t="s">
        <v>148</v>
      </c>
      <c r="H344" t="s">
        <v>142</v>
      </c>
      <c r="I344" s="2" t="str">
        <f>_xlfn.XLOOKUP(H344,'Reference table'!$A$2:$A$76,'Reference table'!$B$2:$B$76)</f>
        <v>Grocery</v>
      </c>
      <c r="J344" t="s">
        <v>25</v>
      </c>
    </row>
    <row r="345" spans="1:10">
      <c r="A345" s="8">
        <v>44786</v>
      </c>
      <c r="B345" t="s">
        <v>343</v>
      </c>
      <c r="C345">
        <v>1</v>
      </c>
      <c r="D345" s="10">
        <v>0.8</v>
      </c>
      <c r="E345" s="9">
        <f t="shared" si="5"/>
        <v>0.8</v>
      </c>
      <c r="F345" t="s">
        <v>163</v>
      </c>
      <c r="G345" t="s">
        <v>344</v>
      </c>
      <c r="H345" t="s">
        <v>468</v>
      </c>
      <c r="I345" s="2" t="str">
        <f>_xlfn.XLOOKUP(H345,'Reference table'!$A$2:$A$76,'Reference table'!$B$2:$B$76)</f>
        <v>Household</v>
      </c>
      <c r="J345" t="s">
        <v>25</v>
      </c>
    </row>
    <row r="346" spans="1:10">
      <c r="A346" s="8">
        <v>44786</v>
      </c>
      <c r="B346" t="s">
        <v>345</v>
      </c>
      <c r="C346">
        <v>1</v>
      </c>
      <c r="D346" s="10">
        <v>2</v>
      </c>
      <c r="E346" s="9">
        <f t="shared" si="5"/>
        <v>2</v>
      </c>
      <c r="F346" t="s">
        <v>163</v>
      </c>
      <c r="G346" t="s">
        <v>344</v>
      </c>
      <c r="H346" t="s">
        <v>468</v>
      </c>
      <c r="I346" s="2" t="str">
        <f>_xlfn.XLOOKUP(H346,'Reference table'!$A$2:$A$76,'Reference table'!$B$2:$B$76)</f>
        <v>Household</v>
      </c>
      <c r="J346" t="s">
        <v>25</v>
      </c>
    </row>
    <row r="347" spans="1:10">
      <c r="A347" s="8">
        <v>44786</v>
      </c>
      <c r="B347" t="s">
        <v>70</v>
      </c>
      <c r="C347">
        <v>1</v>
      </c>
      <c r="D347" s="10">
        <v>0.99</v>
      </c>
      <c r="E347" s="9">
        <f t="shared" si="5"/>
        <v>0.99</v>
      </c>
      <c r="F347" t="s">
        <v>163</v>
      </c>
      <c r="G347" t="s">
        <v>322</v>
      </c>
      <c r="H347" t="s">
        <v>53</v>
      </c>
      <c r="I347" s="2" t="str">
        <f>_xlfn.XLOOKUP(H347,'Reference table'!$A$2:$A$76,'Reference table'!$B$2:$B$76)</f>
        <v>Grocery</v>
      </c>
      <c r="J347" t="s">
        <v>25</v>
      </c>
    </row>
    <row r="348" spans="1:10">
      <c r="A348" s="8">
        <v>44786</v>
      </c>
      <c r="B348" t="s">
        <v>347</v>
      </c>
      <c r="C348">
        <v>1</v>
      </c>
      <c r="D348" s="10">
        <v>3.99</v>
      </c>
      <c r="E348" s="9">
        <f t="shared" si="5"/>
        <v>3.99</v>
      </c>
      <c r="F348" t="s">
        <v>163</v>
      </c>
      <c r="G348" t="s">
        <v>322</v>
      </c>
      <c r="H348" t="s">
        <v>217</v>
      </c>
      <c r="I348" s="2" t="str">
        <f>_xlfn.XLOOKUP(H348,'Reference table'!$A$2:$A$76,'Reference table'!$B$2:$B$76)</f>
        <v>Grocery</v>
      </c>
      <c r="J348" t="s">
        <v>25</v>
      </c>
    </row>
    <row r="349" spans="1:10">
      <c r="A349" s="8">
        <v>44786</v>
      </c>
      <c r="B349" t="s">
        <v>348</v>
      </c>
      <c r="C349">
        <v>2</v>
      </c>
      <c r="D349" s="10">
        <v>0.59</v>
      </c>
      <c r="E349" s="9">
        <f t="shared" si="5"/>
        <v>1.18</v>
      </c>
      <c r="F349" t="s">
        <v>163</v>
      </c>
      <c r="G349" t="s">
        <v>322</v>
      </c>
      <c r="H349" t="s">
        <v>512</v>
      </c>
      <c r="I349" s="2" t="str">
        <f>_xlfn.XLOOKUP(H349,'Reference table'!$A$2:$A$76,'Reference table'!$B$2:$B$76)</f>
        <v>Grocery</v>
      </c>
      <c r="J349" t="s">
        <v>25</v>
      </c>
    </row>
    <row r="350" spans="1:10">
      <c r="A350" s="8">
        <v>44786</v>
      </c>
      <c r="B350" t="s">
        <v>349</v>
      </c>
      <c r="C350">
        <v>1</v>
      </c>
      <c r="D350" s="10">
        <v>1.0900000000000001</v>
      </c>
      <c r="E350" s="9">
        <f t="shared" si="5"/>
        <v>1.0900000000000001</v>
      </c>
      <c r="F350" t="s">
        <v>163</v>
      </c>
      <c r="G350" t="s">
        <v>322</v>
      </c>
      <c r="H350" t="s">
        <v>50</v>
      </c>
      <c r="I350" s="2" t="str">
        <f>_xlfn.XLOOKUP(H350,'Reference table'!$A$2:$A$76,'Reference table'!$B$2:$B$76)</f>
        <v>Grocery</v>
      </c>
      <c r="J350" t="s">
        <v>25</v>
      </c>
    </row>
    <row r="351" spans="1:10">
      <c r="A351" s="8">
        <v>44786</v>
      </c>
      <c r="B351" t="s">
        <v>350</v>
      </c>
      <c r="C351">
        <v>1</v>
      </c>
      <c r="D351" s="10">
        <v>1.49</v>
      </c>
      <c r="E351" s="9">
        <f t="shared" si="5"/>
        <v>1.49</v>
      </c>
      <c r="F351" t="s">
        <v>163</v>
      </c>
      <c r="G351" t="s">
        <v>322</v>
      </c>
      <c r="H351" t="s">
        <v>50</v>
      </c>
      <c r="I351" s="2" t="str">
        <f>_xlfn.XLOOKUP(H351,'Reference table'!$A$2:$A$76,'Reference table'!$B$2:$B$76)</f>
        <v>Grocery</v>
      </c>
      <c r="J351" t="s">
        <v>25</v>
      </c>
    </row>
    <row r="352" spans="1:10">
      <c r="A352" s="8">
        <v>44786</v>
      </c>
      <c r="B352" t="s">
        <v>246</v>
      </c>
      <c r="C352">
        <v>1</v>
      </c>
      <c r="D352" s="10">
        <v>20.89</v>
      </c>
      <c r="E352" s="9">
        <f t="shared" si="5"/>
        <v>20.89</v>
      </c>
      <c r="F352" t="s">
        <v>163</v>
      </c>
      <c r="G352" t="s">
        <v>120</v>
      </c>
      <c r="H352" t="s">
        <v>120</v>
      </c>
      <c r="I352" s="2" t="str">
        <f>_xlfn.XLOOKUP(H352,'Reference table'!$A$2:$A$76,'Reference table'!$B$2:$B$76)</f>
        <v>Transportation</v>
      </c>
      <c r="J352" t="s">
        <v>25</v>
      </c>
    </row>
    <row r="353" spans="1:10">
      <c r="A353" s="8">
        <v>44786</v>
      </c>
      <c r="B353" t="s">
        <v>457</v>
      </c>
      <c r="C353">
        <v>2</v>
      </c>
      <c r="D353" s="10">
        <v>2.93</v>
      </c>
      <c r="E353" s="9">
        <f t="shared" si="5"/>
        <v>5.86</v>
      </c>
      <c r="F353" t="s">
        <v>163</v>
      </c>
      <c r="G353" t="s">
        <v>458</v>
      </c>
      <c r="H353" t="s">
        <v>174</v>
      </c>
      <c r="I353" s="2" t="str">
        <f>_xlfn.XLOOKUP(H353,'Reference table'!$A$2:$A$76,'Reference table'!$B$2:$B$76)</f>
        <v>Household</v>
      </c>
      <c r="J353" t="s">
        <v>25</v>
      </c>
    </row>
    <row r="354" spans="1:10">
      <c r="A354" s="8">
        <v>44786</v>
      </c>
      <c r="B354" t="s">
        <v>459</v>
      </c>
      <c r="C354">
        <v>1</v>
      </c>
      <c r="D354" s="10">
        <v>1.1299999999999999</v>
      </c>
      <c r="E354" s="9">
        <f t="shared" si="5"/>
        <v>1.1299999999999999</v>
      </c>
      <c r="F354" t="s">
        <v>163</v>
      </c>
      <c r="G354" t="s">
        <v>458</v>
      </c>
      <c r="H354" t="s">
        <v>227</v>
      </c>
      <c r="I354" s="2" t="str">
        <f>_xlfn.XLOOKUP(H354,'Reference table'!$A$2:$A$76,'Reference table'!$B$2:$B$76)</f>
        <v>Household</v>
      </c>
      <c r="J354" t="s">
        <v>25</v>
      </c>
    </row>
    <row r="355" spans="1:10">
      <c r="A355" s="8">
        <v>44786</v>
      </c>
      <c r="B355" t="s">
        <v>470</v>
      </c>
      <c r="C355">
        <v>1</v>
      </c>
      <c r="D355" s="10">
        <f>10.8+12.58+2.03</f>
        <v>25.410000000000004</v>
      </c>
      <c r="E355" s="9">
        <f t="shared" si="5"/>
        <v>25.410000000000004</v>
      </c>
      <c r="F355" t="s">
        <v>163</v>
      </c>
      <c r="G355" t="s">
        <v>458</v>
      </c>
      <c r="H355" t="s">
        <v>470</v>
      </c>
      <c r="I355" s="2" t="str">
        <f>_xlfn.XLOOKUP(H355,'Reference table'!$A$2:$A$76,'Reference table'!$B$2:$B$76)</f>
        <v>Outfit</v>
      </c>
      <c r="J355" t="s">
        <v>25</v>
      </c>
    </row>
    <row r="356" spans="1:10">
      <c r="A356" s="8">
        <v>44787</v>
      </c>
      <c r="B356" t="s">
        <v>67</v>
      </c>
      <c r="C356">
        <v>2</v>
      </c>
      <c r="D356" s="10">
        <v>2.0499999999999998</v>
      </c>
      <c r="E356" s="9">
        <f t="shared" si="5"/>
        <v>4.0999999999999996</v>
      </c>
      <c r="F356" t="s">
        <v>286</v>
      </c>
      <c r="G356" t="s">
        <v>526</v>
      </c>
      <c r="H356" t="s">
        <v>67</v>
      </c>
      <c r="I356" s="2" t="str">
        <f>_xlfn.XLOOKUP(H356,'Reference table'!$A$2:$A$76,'Reference table'!$B$2:$B$76)</f>
        <v>Transportation</v>
      </c>
      <c r="J356" t="s">
        <v>25</v>
      </c>
    </row>
    <row r="357" spans="1:10">
      <c r="A357" s="8">
        <v>44787</v>
      </c>
      <c r="B357" t="s">
        <v>67</v>
      </c>
      <c r="C357">
        <v>2</v>
      </c>
      <c r="D357" s="10">
        <v>2.0499999999999998</v>
      </c>
      <c r="E357" s="9">
        <f t="shared" si="5"/>
        <v>4.0999999999999996</v>
      </c>
      <c r="F357" t="s">
        <v>286</v>
      </c>
      <c r="G357" t="s">
        <v>526</v>
      </c>
      <c r="H357" t="s">
        <v>67</v>
      </c>
      <c r="I357" s="2" t="str">
        <f>_xlfn.XLOOKUP(H357,'Reference table'!$A$2:$A$76,'Reference table'!$B$2:$B$76)</f>
        <v>Transportation</v>
      </c>
      <c r="J357" t="s">
        <v>24</v>
      </c>
    </row>
    <row r="358" spans="1:10">
      <c r="A358" s="8">
        <v>44787</v>
      </c>
      <c r="B358" t="s">
        <v>351</v>
      </c>
      <c r="C358">
        <v>2</v>
      </c>
      <c r="D358" s="10">
        <f>18.89/2</f>
        <v>9.4450000000000003</v>
      </c>
      <c r="E358" s="9">
        <f t="shared" si="5"/>
        <v>18.89</v>
      </c>
      <c r="F358" t="s">
        <v>163</v>
      </c>
      <c r="G358" t="s">
        <v>527</v>
      </c>
      <c r="H358" t="s">
        <v>629</v>
      </c>
      <c r="I358" s="2" t="str">
        <f>_xlfn.XLOOKUP(H358,'Reference table'!$A$2:$A$76,'Reference table'!$B$2:$B$76)</f>
        <v>Transportation</v>
      </c>
      <c r="J358" t="s">
        <v>25</v>
      </c>
    </row>
    <row r="359" spans="1:10">
      <c r="A359" s="8">
        <v>44787</v>
      </c>
      <c r="B359" t="s">
        <v>168</v>
      </c>
      <c r="C359">
        <v>1</v>
      </c>
      <c r="D359" s="10">
        <v>1.1399999999999999</v>
      </c>
      <c r="E359" s="9">
        <f t="shared" si="5"/>
        <v>1.1399999999999999</v>
      </c>
      <c r="F359" t="s">
        <v>163</v>
      </c>
      <c r="G359" t="s">
        <v>38</v>
      </c>
      <c r="H359" t="s">
        <v>114</v>
      </c>
      <c r="I359" s="2" t="str">
        <f>_xlfn.XLOOKUP(H359,'Reference table'!$A$2:$A$76,'Reference table'!$B$2:$B$76)</f>
        <v>Dinning</v>
      </c>
      <c r="J359" t="s">
        <v>25</v>
      </c>
    </row>
    <row r="360" spans="1:10">
      <c r="A360" s="8">
        <v>44787</v>
      </c>
      <c r="B360" t="s">
        <v>352</v>
      </c>
      <c r="C360">
        <v>2</v>
      </c>
      <c r="D360" s="10">
        <v>15.12</v>
      </c>
      <c r="E360" s="9">
        <f t="shared" si="5"/>
        <v>30.24</v>
      </c>
      <c r="F360" t="s">
        <v>163</v>
      </c>
      <c r="G360" t="s">
        <v>38</v>
      </c>
      <c r="H360" t="s">
        <v>533</v>
      </c>
      <c r="I360" s="2" t="str">
        <f>_xlfn.XLOOKUP(H360,'Reference table'!$A$2:$A$76,'Reference table'!$B$2:$B$76)</f>
        <v>Entertainemnt</v>
      </c>
      <c r="J360" t="s">
        <v>25</v>
      </c>
    </row>
    <row r="361" spans="1:10">
      <c r="A361" s="8">
        <v>44787</v>
      </c>
      <c r="B361" t="s">
        <v>353</v>
      </c>
      <c r="C361">
        <v>2</v>
      </c>
      <c r="D361" s="10">
        <f>14.95/2</f>
        <v>7.4749999999999996</v>
      </c>
      <c r="E361" s="9">
        <f t="shared" si="5"/>
        <v>14.95</v>
      </c>
      <c r="F361" t="s">
        <v>163</v>
      </c>
      <c r="G361" t="s">
        <v>38</v>
      </c>
      <c r="H361" t="s">
        <v>533</v>
      </c>
      <c r="I361" s="2" t="str">
        <f>_xlfn.XLOOKUP(H361,'Reference table'!$A$2:$A$76,'Reference table'!$B$2:$B$76)</f>
        <v>Entertainemnt</v>
      </c>
      <c r="J361" t="s">
        <v>25</v>
      </c>
    </row>
    <row r="362" spans="1:10">
      <c r="A362" s="8">
        <v>44787</v>
      </c>
      <c r="B362" t="s">
        <v>145</v>
      </c>
      <c r="C362">
        <v>1</v>
      </c>
      <c r="D362" s="10">
        <v>2.4900000000000002</v>
      </c>
      <c r="E362" s="9">
        <f t="shared" si="5"/>
        <v>2.4900000000000002</v>
      </c>
      <c r="F362" t="s">
        <v>163</v>
      </c>
      <c r="G362" t="s">
        <v>355</v>
      </c>
      <c r="H362" t="s">
        <v>46</v>
      </c>
      <c r="I362" s="2" t="str">
        <f>_xlfn.XLOOKUP(H362,'Reference table'!$A$2:$A$76,'Reference table'!$B$2:$B$76)</f>
        <v>Grocery</v>
      </c>
      <c r="J362" t="s">
        <v>25</v>
      </c>
    </row>
    <row r="363" spans="1:10">
      <c r="A363" s="8">
        <v>44787</v>
      </c>
      <c r="B363" t="s">
        <v>487</v>
      </c>
      <c r="C363">
        <v>1</v>
      </c>
      <c r="D363" s="10">
        <v>3.75</v>
      </c>
      <c r="E363" s="9">
        <f t="shared" si="5"/>
        <v>3.75</v>
      </c>
      <c r="F363" t="s">
        <v>163</v>
      </c>
      <c r="G363" t="s">
        <v>488</v>
      </c>
      <c r="H363" t="s">
        <v>274</v>
      </c>
      <c r="I363" s="2" t="str">
        <f>_xlfn.XLOOKUP(H363,'Reference table'!$A$2:$A$76,'Reference table'!$B$2:$B$76)</f>
        <v>Dinning</v>
      </c>
      <c r="J363" t="s">
        <v>24</v>
      </c>
    </row>
    <row r="364" spans="1:10">
      <c r="A364" s="8">
        <v>44787</v>
      </c>
      <c r="B364" t="s">
        <v>356</v>
      </c>
      <c r="C364">
        <v>1</v>
      </c>
      <c r="D364" s="10">
        <v>1.8</v>
      </c>
      <c r="E364" s="9">
        <f t="shared" si="5"/>
        <v>1.8</v>
      </c>
      <c r="F364" t="s">
        <v>469</v>
      </c>
      <c r="G364" t="s">
        <v>125</v>
      </c>
      <c r="H364" t="s">
        <v>282</v>
      </c>
      <c r="I364" s="2" t="str">
        <f>_xlfn.XLOOKUP(H364,'Reference table'!$A$2:$A$76,'Reference table'!$B$2:$B$76)</f>
        <v>Household</v>
      </c>
      <c r="J364" t="s">
        <v>25</v>
      </c>
    </row>
    <row r="365" spans="1:10">
      <c r="A365" s="8">
        <v>44787</v>
      </c>
      <c r="B365" t="s">
        <v>114</v>
      </c>
      <c r="C365">
        <v>1</v>
      </c>
      <c r="D365" s="10">
        <v>5</v>
      </c>
      <c r="E365" s="9">
        <f t="shared" si="5"/>
        <v>5</v>
      </c>
      <c r="F365" t="s">
        <v>163</v>
      </c>
      <c r="G365" t="s">
        <v>498</v>
      </c>
      <c r="H365" t="s">
        <v>114</v>
      </c>
      <c r="I365" s="2" t="str">
        <f>_xlfn.XLOOKUP(H365,'Reference table'!$A$2:$A$76,'Reference table'!$B$2:$B$76)</f>
        <v>Dinning</v>
      </c>
      <c r="J365" t="s">
        <v>24</v>
      </c>
    </row>
    <row r="366" spans="1:10">
      <c r="A366" s="8">
        <v>44788</v>
      </c>
      <c r="B366" t="s">
        <v>357</v>
      </c>
      <c r="C366">
        <v>1</v>
      </c>
      <c r="D366" s="10">
        <v>0.99</v>
      </c>
      <c r="E366" s="9">
        <f t="shared" si="5"/>
        <v>0.99</v>
      </c>
      <c r="F366" t="s">
        <v>163</v>
      </c>
      <c r="G366" t="s">
        <v>36</v>
      </c>
      <c r="H366" t="s">
        <v>217</v>
      </c>
      <c r="I366" s="2" t="str">
        <f>_xlfn.XLOOKUP(H366,'Reference table'!$A$2:$A$76,'Reference table'!$B$2:$B$76)</f>
        <v>Grocery</v>
      </c>
      <c r="J366" t="s">
        <v>25</v>
      </c>
    </row>
    <row r="367" spans="1:10">
      <c r="A367" s="8">
        <v>44788</v>
      </c>
      <c r="B367" t="s">
        <v>301</v>
      </c>
      <c r="C367">
        <v>1</v>
      </c>
      <c r="D367" s="10">
        <v>0.45</v>
      </c>
      <c r="E367" s="9">
        <f t="shared" si="5"/>
        <v>0.45</v>
      </c>
      <c r="F367" t="s">
        <v>163</v>
      </c>
      <c r="G367" t="s">
        <v>36</v>
      </c>
      <c r="H367" t="s">
        <v>217</v>
      </c>
      <c r="I367" s="2" t="str">
        <f>_xlfn.XLOOKUP(H367,'Reference table'!$A$2:$A$76,'Reference table'!$B$2:$B$76)</f>
        <v>Grocery</v>
      </c>
      <c r="J367" t="s">
        <v>25</v>
      </c>
    </row>
    <row r="368" spans="1:10">
      <c r="A368" s="8">
        <v>44788</v>
      </c>
      <c r="B368" t="s">
        <v>299</v>
      </c>
      <c r="C368">
        <v>1</v>
      </c>
      <c r="D368" s="10">
        <v>0.89</v>
      </c>
      <c r="E368" s="9">
        <f t="shared" si="5"/>
        <v>0.89</v>
      </c>
      <c r="F368" t="s">
        <v>163</v>
      </c>
      <c r="G368" t="s">
        <v>36</v>
      </c>
      <c r="H368" t="s">
        <v>49</v>
      </c>
      <c r="I368" s="2" t="str">
        <f>_xlfn.XLOOKUP(H368,'Reference table'!$A$2:$A$76,'Reference table'!$B$2:$B$76)</f>
        <v>Grocery</v>
      </c>
      <c r="J368" t="s">
        <v>25</v>
      </c>
    </row>
    <row r="369" spans="1:10">
      <c r="A369" s="8">
        <v>44788</v>
      </c>
      <c r="B369" t="s">
        <v>277</v>
      </c>
      <c r="C369">
        <v>1</v>
      </c>
      <c r="D369" s="10">
        <v>0.95</v>
      </c>
      <c r="E369" s="9">
        <f t="shared" si="5"/>
        <v>0.95</v>
      </c>
      <c r="F369" t="s">
        <v>163</v>
      </c>
      <c r="G369" t="s">
        <v>36</v>
      </c>
      <c r="H369" t="s">
        <v>512</v>
      </c>
      <c r="I369" s="2" t="str">
        <f>_xlfn.XLOOKUP(H369,'Reference table'!$A$2:$A$76,'Reference table'!$B$2:$B$76)</f>
        <v>Grocery</v>
      </c>
      <c r="J369" t="s">
        <v>25</v>
      </c>
    </row>
    <row r="370" spans="1:10">
      <c r="A370" s="8">
        <v>44788</v>
      </c>
      <c r="B370" t="s">
        <v>358</v>
      </c>
      <c r="C370">
        <v>1</v>
      </c>
      <c r="D370" s="10">
        <v>0.49</v>
      </c>
      <c r="E370" s="9">
        <f t="shared" si="5"/>
        <v>0.49</v>
      </c>
      <c r="F370" t="s">
        <v>163</v>
      </c>
      <c r="G370" t="s">
        <v>36</v>
      </c>
      <c r="H370" t="s">
        <v>51</v>
      </c>
      <c r="I370" s="2" t="str">
        <f>_xlfn.XLOOKUP(H370,'Reference table'!$A$2:$A$76,'Reference table'!$B$2:$B$76)</f>
        <v>Grocery</v>
      </c>
      <c r="J370" t="s">
        <v>25</v>
      </c>
    </row>
    <row r="371" spans="1:10">
      <c r="A371" s="8">
        <v>44788</v>
      </c>
      <c r="B371" t="s">
        <v>86</v>
      </c>
      <c r="C371">
        <v>1</v>
      </c>
      <c r="D371" s="10">
        <v>0.5</v>
      </c>
      <c r="E371" s="9">
        <f t="shared" si="5"/>
        <v>0.5</v>
      </c>
      <c r="F371" t="s">
        <v>163</v>
      </c>
      <c r="G371" t="s">
        <v>36</v>
      </c>
      <c r="H371" t="s">
        <v>53</v>
      </c>
      <c r="I371" s="2" t="str">
        <f>_xlfn.XLOOKUP(H371,'Reference table'!$A$2:$A$76,'Reference table'!$B$2:$B$76)</f>
        <v>Grocery</v>
      </c>
      <c r="J371" t="s">
        <v>25</v>
      </c>
    </row>
    <row r="372" spans="1:10">
      <c r="A372" s="8">
        <v>44788</v>
      </c>
      <c r="B372" t="s">
        <v>359</v>
      </c>
      <c r="C372">
        <v>1</v>
      </c>
      <c r="D372" s="10">
        <v>3.5</v>
      </c>
      <c r="E372" s="9">
        <f t="shared" si="5"/>
        <v>3.5</v>
      </c>
      <c r="F372" t="s">
        <v>163</v>
      </c>
      <c r="G372" t="s">
        <v>148</v>
      </c>
      <c r="H372" t="s">
        <v>174</v>
      </c>
      <c r="I372" s="2" t="str">
        <f>_xlfn.XLOOKUP(H372,'Reference table'!$A$2:$A$76,'Reference table'!$B$2:$B$76)</f>
        <v>Household</v>
      </c>
      <c r="J372" t="s">
        <v>25</v>
      </c>
    </row>
    <row r="373" spans="1:10">
      <c r="A373" s="8">
        <v>44788</v>
      </c>
      <c r="B373" t="s">
        <v>360</v>
      </c>
      <c r="C373">
        <v>1</v>
      </c>
      <c r="D373" s="10">
        <v>10</v>
      </c>
      <c r="E373" s="9">
        <f t="shared" si="5"/>
        <v>10</v>
      </c>
      <c r="F373" t="s">
        <v>163</v>
      </c>
      <c r="G373" t="s">
        <v>148</v>
      </c>
      <c r="H373" t="s">
        <v>227</v>
      </c>
      <c r="I373" s="2" t="str">
        <f>_xlfn.XLOOKUP(H373,'Reference table'!$A$2:$A$76,'Reference table'!$B$2:$B$76)</f>
        <v>Household</v>
      </c>
      <c r="J373" t="s">
        <v>25</v>
      </c>
    </row>
    <row r="374" spans="1:10">
      <c r="A374" s="8">
        <v>44788</v>
      </c>
      <c r="B374" t="s">
        <v>361</v>
      </c>
      <c r="C374">
        <v>1</v>
      </c>
      <c r="D374" s="10">
        <v>1</v>
      </c>
      <c r="E374" s="9">
        <f t="shared" si="5"/>
        <v>1</v>
      </c>
      <c r="F374" t="s">
        <v>163</v>
      </c>
      <c r="G374" t="s">
        <v>148</v>
      </c>
      <c r="H374" t="s">
        <v>50</v>
      </c>
      <c r="I374" s="2" t="str">
        <f>_xlfn.XLOOKUP(H374,'Reference table'!$A$2:$A$76,'Reference table'!$B$2:$B$76)</f>
        <v>Grocery</v>
      </c>
      <c r="J374" t="s">
        <v>25</v>
      </c>
    </row>
    <row r="375" spans="1:10">
      <c r="A375" s="8">
        <v>44788</v>
      </c>
      <c r="B375" t="s">
        <v>231</v>
      </c>
      <c r="C375">
        <v>1</v>
      </c>
      <c r="D375" s="10">
        <v>0.95</v>
      </c>
      <c r="E375" s="9">
        <f t="shared" si="5"/>
        <v>0.95</v>
      </c>
      <c r="F375" t="s">
        <v>163</v>
      </c>
      <c r="G375" t="s">
        <v>148</v>
      </c>
      <c r="H375" t="s">
        <v>51</v>
      </c>
      <c r="I375" s="2" t="str">
        <f>_xlfn.XLOOKUP(H375,'Reference table'!$A$2:$A$76,'Reference table'!$B$2:$B$76)</f>
        <v>Grocery</v>
      </c>
      <c r="J375" t="s">
        <v>25</v>
      </c>
    </row>
    <row r="376" spans="1:10">
      <c r="A376" s="8">
        <v>44788</v>
      </c>
      <c r="B376" t="s">
        <v>362</v>
      </c>
      <c r="C376">
        <v>1</v>
      </c>
      <c r="D376" s="10">
        <v>4</v>
      </c>
      <c r="E376" s="9">
        <f t="shared" si="5"/>
        <v>4</v>
      </c>
      <c r="F376" t="s">
        <v>163</v>
      </c>
      <c r="G376" t="s">
        <v>148</v>
      </c>
      <c r="H376" t="s">
        <v>149</v>
      </c>
      <c r="I376" s="2" t="str">
        <f>_xlfn.XLOOKUP(H376,'Reference table'!$A$2:$A$76,'Reference table'!$B$2:$B$76)</f>
        <v>Household</v>
      </c>
      <c r="J376" t="s">
        <v>25</v>
      </c>
    </row>
    <row r="377" spans="1:10">
      <c r="A377" s="8">
        <v>44788</v>
      </c>
      <c r="B377" t="s">
        <v>108</v>
      </c>
      <c r="C377">
        <v>1</v>
      </c>
      <c r="D377" s="10">
        <v>0.9</v>
      </c>
      <c r="E377" s="9">
        <f t="shared" si="5"/>
        <v>0.9</v>
      </c>
      <c r="F377" t="s">
        <v>163</v>
      </c>
      <c r="G377" t="s">
        <v>148</v>
      </c>
      <c r="H377" t="s">
        <v>50</v>
      </c>
      <c r="I377" s="2" t="str">
        <f>_xlfn.XLOOKUP(H377,'Reference table'!$A$2:$A$76,'Reference table'!$B$2:$B$76)</f>
        <v>Grocery</v>
      </c>
      <c r="J377" t="s">
        <v>25</v>
      </c>
    </row>
    <row r="378" spans="1:10">
      <c r="A378" s="8">
        <v>44788</v>
      </c>
      <c r="B378" t="s">
        <v>363</v>
      </c>
      <c r="C378">
        <v>1</v>
      </c>
      <c r="D378" s="10">
        <v>0.85</v>
      </c>
      <c r="E378" s="9">
        <f t="shared" si="5"/>
        <v>0.85</v>
      </c>
      <c r="F378" t="s">
        <v>163</v>
      </c>
      <c r="G378" t="s">
        <v>148</v>
      </c>
      <c r="H378" t="s">
        <v>45</v>
      </c>
      <c r="I378" s="2" t="str">
        <f>_xlfn.XLOOKUP(H378,'Reference table'!$A$2:$A$76,'Reference table'!$B$2:$B$76)</f>
        <v>Grocery</v>
      </c>
      <c r="J378" t="s">
        <v>25</v>
      </c>
    </row>
    <row r="379" spans="1:10">
      <c r="A379" s="8">
        <v>44788</v>
      </c>
      <c r="B379" t="s">
        <v>364</v>
      </c>
      <c r="C379">
        <v>1</v>
      </c>
      <c r="D379" s="10">
        <v>1.75</v>
      </c>
      <c r="E379" s="9">
        <f t="shared" si="5"/>
        <v>1.75</v>
      </c>
      <c r="F379" t="s">
        <v>163</v>
      </c>
      <c r="G379" t="s">
        <v>148</v>
      </c>
      <c r="H379" t="s">
        <v>149</v>
      </c>
      <c r="I379" s="2" t="str">
        <f>_xlfn.XLOOKUP(H379,'Reference table'!$A$2:$A$76,'Reference table'!$B$2:$B$76)</f>
        <v>Household</v>
      </c>
      <c r="J379" t="s">
        <v>25</v>
      </c>
    </row>
    <row r="380" spans="1:10">
      <c r="A380" s="8">
        <v>44788</v>
      </c>
      <c r="B380" t="s">
        <v>359</v>
      </c>
      <c r="C380">
        <v>1</v>
      </c>
      <c r="D380" s="10">
        <v>4.5</v>
      </c>
      <c r="E380" s="9">
        <f t="shared" si="5"/>
        <v>4.5</v>
      </c>
      <c r="F380" t="s">
        <v>163</v>
      </c>
      <c r="G380" t="s">
        <v>186</v>
      </c>
      <c r="H380" t="s">
        <v>174</v>
      </c>
      <c r="I380" s="2" t="str">
        <f>_xlfn.XLOOKUP(H380,'Reference table'!$A$2:$A$76,'Reference table'!$B$2:$B$76)</f>
        <v>Household</v>
      </c>
      <c r="J380" t="s">
        <v>24</v>
      </c>
    </row>
    <row r="381" spans="1:10">
      <c r="A381" s="8">
        <v>44789</v>
      </c>
      <c r="B381" t="s">
        <v>471</v>
      </c>
      <c r="C381">
        <v>1</v>
      </c>
      <c r="D381" s="10">
        <v>12.5</v>
      </c>
      <c r="E381" s="9">
        <f t="shared" si="5"/>
        <v>12.5</v>
      </c>
      <c r="F381" t="s">
        <v>469</v>
      </c>
      <c r="G381" t="s">
        <v>472</v>
      </c>
      <c r="H381" t="s">
        <v>227</v>
      </c>
      <c r="I381" s="2" t="str">
        <f>_xlfn.XLOOKUP(H381,'Reference table'!$A$2:$A$76,'Reference table'!$B$2:$B$76)</f>
        <v>Household</v>
      </c>
      <c r="J381" t="s">
        <v>25</v>
      </c>
    </row>
    <row r="382" spans="1:10">
      <c r="A382" s="8">
        <v>44790</v>
      </c>
      <c r="B382" t="s">
        <v>365</v>
      </c>
      <c r="C382">
        <v>1</v>
      </c>
      <c r="D382" s="10">
        <v>3</v>
      </c>
      <c r="E382" s="9">
        <f t="shared" si="5"/>
        <v>3</v>
      </c>
      <c r="F382" t="s">
        <v>163</v>
      </c>
      <c r="G382" t="s">
        <v>186</v>
      </c>
      <c r="H382" t="s">
        <v>529</v>
      </c>
      <c r="I382" s="2" t="str">
        <f>_xlfn.XLOOKUP(H382,'Reference table'!$A$2:$A$76,'Reference table'!$B$2:$B$76)</f>
        <v>Household</v>
      </c>
      <c r="J382" t="s">
        <v>24</v>
      </c>
    </row>
    <row r="383" spans="1:10">
      <c r="A383" s="8">
        <v>44790</v>
      </c>
      <c r="B383" t="s">
        <v>366</v>
      </c>
      <c r="C383">
        <v>1</v>
      </c>
      <c r="D383" s="10">
        <v>0.75</v>
      </c>
      <c r="E383" s="9">
        <f t="shared" si="5"/>
        <v>0.75</v>
      </c>
      <c r="F383" t="s">
        <v>163</v>
      </c>
      <c r="G383" t="s">
        <v>186</v>
      </c>
      <c r="H383" t="s">
        <v>227</v>
      </c>
      <c r="I383" s="2" t="str">
        <f>_xlfn.XLOOKUP(H383,'Reference table'!$A$2:$A$76,'Reference table'!$B$2:$B$76)</f>
        <v>Household</v>
      </c>
      <c r="J383" t="s">
        <v>24</v>
      </c>
    </row>
    <row r="384" spans="1:10">
      <c r="A384" s="8">
        <v>44790</v>
      </c>
      <c r="B384" t="s">
        <v>367</v>
      </c>
      <c r="C384">
        <v>1</v>
      </c>
      <c r="D384" s="10">
        <v>0.79</v>
      </c>
      <c r="E384" s="9">
        <f t="shared" si="5"/>
        <v>0.79</v>
      </c>
      <c r="F384" t="s">
        <v>163</v>
      </c>
      <c r="G384" t="s">
        <v>36</v>
      </c>
      <c r="H384" t="s">
        <v>217</v>
      </c>
      <c r="I384" s="2" t="str">
        <f>_xlfn.XLOOKUP(H384,'Reference table'!$A$2:$A$76,'Reference table'!$B$2:$B$76)</f>
        <v>Grocery</v>
      </c>
      <c r="J384" t="s">
        <v>24</v>
      </c>
    </row>
    <row r="385" spans="1:10">
      <c r="A385" s="8">
        <v>44790</v>
      </c>
      <c r="B385" t="s">
        <v>255</v>
      </c>
      <c r="C385">
        <v>1</v>
      </c>
      <c r="D385" s="10">
        <v>0.32</v>
      </c>
      <c r="E385" s="9">
        <f t="shared" si="5"/>
        <v>0.32</v>
      </c>
      <c r="F385" t="s">
        <v>163</v>
      </c>
      <c r="G385" t="s">
        <v>36</v>
      </c>
      <c r="H385" t="s">
        <v>142</v>
      </c>
      <c r="I385" s="2" t="str">
        <f>_xlfn.XLOOKUP(H385,'Reference table'!$A$2:$A$76,'Reference table'!$B$2:$B$76)</f>
        <v>Grocery</v>
      </c>
      <c r="J385" t="s">
        <v>24</v>
      </c>
    </row>
    <row r="386" spans="1:10">
      <c r="A386" s="8">
        <v>44790</v>
      </c>
      <c r="B386" t="s">
        <v>368</v>
      </c>
      <c r="C386">
        <v>1</v>
      </c>
      <c r="D386" s="10">
        <v>0.59</v>
      </c>
      <c r="E386" s="9">
        <f t="shared" si="5"/>
        <v>0.59</v>
      </c>
      <c r="F386" t="s">
        <v>163</v>
      </c>
      <c r="G386" t="s">
        <v>36</v>
      </c>
      <c r="H386" t="s">
        <v>369</v>
      </c>
      <c r="I386" s="2" t="str">
        <f>_xlfn.XLOOKUP(H386,'Reference table'!$A$2:$A$76,'Reference table'!$B$2:$B$76)</f>
        <v>Grocery</v>
      </c>
      <c r="J386" t="s">
        <v>24</v>
      </c>
    </row>
    <row r="387" spans="1:10">
      <c r="A387" s="8">
        <v>44790</v>
      </c>
      <c r="B387" t="s">
        <v>370</v>
      </c>
      <c r="C387">
        <v>1</v>
      </c>
      <c r="D387" s="10">
        <v>1.69</v>
      </c>
      <c r="E387" s="9">
        <f t="shared" ref="E387:E451" si="6">C387*D387</f>
        <v>1.69</v>
      </c>
      <c r="F387" t="s">
        <v>163</v>
      </c>
      <c r="G387" t="s">
        <v>36</v>
      </c>
      <c r="H387" t="s">
        <v>53</v>
      </c>
      <c r="I387" s="2" t="str">
        <f>_xlfn.XLOOKUP(H387,'Reference table'!$A$2:$A$76,'Reference table'!$B$2:$B$76)</f>
        <v>Grocery</v>
      </c>
      <c r="J387" t="s">
        <v>24</v>
      </c>
    </row>
    <row r="388" spans="1:10">
      <c r="A388" s="8">
        <v>44790</v>
      </c>
      <c r="B388" t="s">
        <v>86</v>
      </c>
      <c r="C388">
        <v>1</v>
      </c>
      <c r="D388" s="10">
        <v>0.5</v>
      </c>
      <c r="E388" s="9">
        <f t="shared" si="6"/>
        <v>0.5</v>
      </c>
      <c r="F388" t="s">
        <v>163</v>
      </c>
      <c r="G388" t="s">
        <v>36</v>
      </c>
      <c r="H388" t="s">
        <v>53</v>
      </c>
      <c r="I388" s="2" t="str">
        <f>_xlfn.XLOOKUP(H388,'Reference table'!$A$2:$A$76,'Reference table'!$B$2:$B$76)</f>
        <v>Grocery</v>
      </c>
      <c r="J388" t="s">
        <v>24</v>
      </c>
    </row>
    <row r="389" spans="1:10">
      <c r="A389" s="8">
        <v>44790</v>
      </c>
      <c r="B389" t="s">
        <v>81</v>
      </c>
      <c r="C389">
        <v>1</v>
      </c>
      <c r="D389" s="10">
        <v>0.53</v>
      </c>
      <c r="E389" s="9">
        <f t="shared" si="6"/>
        <v>0.53</v>
      </c>
      <c r="F389" t="s">
        <v>163</v>
      </c>
      <c r="G389" t="s">
        <v>36</v>
      </c>
      <c r="H389" t="s">
        <v>51</v>
      </c>
      <c r="I389" s="2" t="str">
        <f>_xlfn.XLOOKUP(H389,'Reference table'!$A$2:$A$76,'Reference table'!$B$2:$B$76)</f>
        <v>Grocery</v>
      </c>
      <c r="J389" t="s">
        <v>24</v>
      </c>
    </row>
    <row r="390" spans="1:10">
      <c r="A390" s="8">
        <v>44790</v>
      </c>
      <c r="B390" t="s">
        <v>371</v>
      </c>
      <c r="C390">
        <v>1</v>
      </c>
      <c r="D390" s="10">
        <v>2.0499999999999998</v>
      </c>
      <c r="E390" s="9">
        <f t="shared" si="6"/>
        <v>2.0499999999999998</v>
      </c>
      <c r="F390" t="s">
        <v>163</v>
      </c>
      <c r="G390" t="s">
        <v>148</v>
      </c>
      <c r="H390" t="s">
        <v>45</v>
      </c>
      <c r="I390" s="2" t="str">
        <f>_xlfn.XLOOKUP(H390,'Reference table'!$A$2:$A$76,'Reference table'!$B$2:$B$76)</f>
        <v>Grocery</v>
      </c>
      <c r="J390" t="s">
        <v>25</v>
      </c>
    </row>
    <row r="391" spans="1:10">
      <c r="A391" s="8">
        <v>44790</v>
      </c>
      <c r="B391" t="s">
        <v>372</v>
      </c>
      <c r="C391">
        <v>1</v>
      </c>
      <c r="D391" s="10">
        <v>2</v>
      </c>
      <c r="E391" s="9">
        <f t="shared" si="6"/>
        <v>2</v>
      </c>
      <c r="F391" t="s">
        <v>163</v>
      </c>
      <c r="G391" t="s">
        <v>148</v>
      </c>
      <c r="H391" t="s">
        <v>227</v>
      </c>
      <c r="I391" s="2" t="str">
        <f>_xlfn.XLOOKUP(H391,'Reference table'!$A$2:$A$76,'Reference table'!$B$2:$B$76)</f>
        <v>Household</v>
      </c>
      <c r="J391" t="s">
        <v>25</v>
      </c>
    </row>
    <row r="392" spans="1:10">
      <c r="A392" s="8">
        <v>44790</v>
      </c>
      <c r="B392" t="s">
        <v>373</v>
      </c>
      <c r="C392">
        <v>1</v>
      </c>
      <c r="D392" s="10">
        <v>3.5</v>
      </c>
      <c r="E392" s="9">
        <f t="shared" si="6"/>
        <v>3.5</v>
      </c>
      <c r="F392" t="s">
        <v>163</v>
      </c>
      <c r="G392" t="s">
        <v>148</v>
      </c>
      <c r="H392" t="s">
        <v>369</v>
      </c>
      <c r="I392" s="2" t="str">
        <f>_xlfn.XLOOKUP(H392,'Reference table'!$A$2:$A$76,'Reference table'!$B$2:$B$76)</f>
        <v>Grocery</v>
      </c>
      <c r="J392" t="s">
        <v>25</v>
      </c>
    </row>
    <row r="393" spans="1:10">
      <c r="A393" s="8">
        <v>44790</v>
      </c>
      <c r="B393" t="s">
        <v>374</v>
      </c>
      <c r="C393">
        <v>1</v>
      </c>
      <c r="D393" s="10">
        <v>2</v>
      </c>
      <c r="E393" s="9">
        <f t="shared" si="6"/>
        <v>2</v>
      </c>
      <c r="F393" t="s">
        <v>163</v>
      </c>
      <c r="G393" t="s">
        <v>148</v>
      </c>
      <c r="H393" t="s">
        <v>227</v>
      </c>
      <c r="I393" s="2" t="str">
        <f>_xlfn.XLOOKUP(H393,'Reference table'!$A$2:$A$76,'Reference table'!$B$2:$B$76)</f>
        <v>Household</v>
      </c>
      <c r="J393" t="s">
        <v>25</v>
      </c>
    </row>
    <row r="394" spans="1:10">
      <c r="A394" s="8">
        <v>44790</v>
      </c>
      <c r="B394" t="s">
        <v>375</v>
      </c>
      <c r="C394">
        <v>1</v>
      </c>
      <c r="D394" s="10">
        <v>1.5</v>
      </c>
      <c r="E394" s="9">
        <f t="shared" si="6"/>
        <v>1.5</v>
      </c>
      <c r="F394" t="s">
        <v>163</v>
      </c>
      <c r="G394" t="s">
        <v>148</v>
      </c>
      <c r="H394" t="s">
        <v>369</v>
      </c>
      <c r="I394" s="2" t="str">
        <f>_xlfn.XLOOKUP(H394,'Reference table'!$A$2:$A$76,'Reference table'!$B$2:$B$76)</f>
        <v>Grocery</v>
      </c>
      <c r="J394" t="s">
        <v>25</v>
      </c>
    </row>
    <row r="395" spans="1:10">
      <c r="A395" s="8">
        <v>44790</v>
      </c>
      <c r="B395" t="s">
        <v>377</v>
      </c>
      <c r="C395">
        <v>1</v>
      </c>
      <c r="D395" s="10">
        <v>0.79</v>
      </c>
      <c r="E395" s="9">
        <f t="shared" si="6"/>
        <v>0.79</v>
      </c>
      <c r="F395" t="s">
        <v>163</v>
      </c>
      <c r="G395" t="s">
        <v>148</v>
      </c>
      <c r="H395" t="s">
        <v>220</v>
      </c>
      <c r="I395" s="2" t="str">
        <f>_xlfn.XLOOKUP(H395,'Reference table'!$A$2:$A$76,'Reference table'!$B$2:$B$76)</f>
        <v>Grocery</v>
      </c>
      <c r="J395" t="s">
        <v>25</v>
      </c>
    </row>
    <row r="396" spans="1:10">
      <c r="A396" s="8">
        <v>44790</v>
      </c>
      <c r="B396" t="s">
        <v>378</v>
      </c>
      <c r="C396">
        <v>1</v>
      </c>
      <c r="D396" s="10">
        <v>1.2</v>
      </c>
      <c r="E396" s="9">
        <f t="shared" si="6"/>
        <v>1.2</v>
      </c>
      <c r="F396" t="s">
        <v>163</v>
      </c>
      <c r="G396" t="s">
        <v>148</v>
      </c>
      <c r="H396" t="s">
        <v>369</v>
      </c>
      <c r="I396" s="2" t="str">
        <f>_xlfn.XLOOKUP(H396,'Reference table'!$A$2:$A$76,'Reference table'!$B$2:$B$76)</f>
        <v>Grocery</v>
      </c>
      <c r="J396" t="s">
        <v>25</v>
      </c>
    </row>
    <row r="397" spans="1:10">
      <c r="A397" s="8">
        <v>44790</v>
      </c>
      <c r="B397" t="s">
        <v>379</v>
      </c>
      <c r="C397">
        <v>2</v>
      </c>
      <c r="D397" s="10">
        <v>0.45</v>
      </c>
      <c r="E397" s="9">
        <f t="shared" si="6"/>
        <v>0.9</v>
      </c>
      <c r="F397" t="s">
        <v>163</v>
      </c>
      <c r="G397" t="s">
        <v>148</v>
      </c>
      <c r="H397" t="s">
        <v>217</v>
      </c>
      <c r="I397" s="2" t="str">
        <f>_xlfn.XLOOKUP(H397,'Reference table'!$A$2:$A$76,'Reference table'!$B$2:$B$76)</f>
        <v>Grocery</v>
      </c>
      <c r="J397" t="s">
        <v>25</v>
      </c>
    </row>
    <row r="398" spans="1:10">
      <c r="A398" s="8">
        <v>44790</v>
      </c>
      <c r="B398" t="s">
        <v>380</v>
      </c>
      <c r="C398">
        <v>1</v>
      </c>
      <c r="D398" s="10">
        <v>1</v>
      </c>
      <c r="E398" s="9">
        <f t="shared" si="6"/>
        <v>1</v>
      </c>
      <c r="F398" t="s">
        <v>163</v>
      </c>
      <c r="G398" t="s">
        <v>148</v>
      </c>
      <c r="H398" t="s">
        <v>45</v>
      </c>
      <c r="I398" s="2" t="str">
        <f>_xlfn.XLOOKUP(H398,'Reference table'!$A$2:$A$76,'Reference table'!$B$2:$B$76)</f>
        <v>Grocery</v>
      </c>
      <c r="J398" t="s">
        <v>25</v>
      </c>
    </row>
    <row r="399" spans="1:10">
      <c r="A399" s="8">
        <v>44790</v>
      </c>
      <c r="B399" t="s">
        <v>381</v>
      </c>
      <c r="C399">
        <v>1</v>
      </c>
      <c r="D399" s="10">
        <v>1.9</v>
      </c>
      <c r="E399" s="9">
        <f t="shared" si="6"/>
        <v>1.9</v>
      </c>
      <c r="F399" t="s">
        <v>163</v>
      </c>
      <c r="G399" t="s">
        <v>148</v>
      </c>
      <c r="H399" t="s">
        <v>45</v>
      </c>
      <c r="I399" s="2" t="str">
        <f>_xlfn.XLOOKUP(H399,'Reference table'!$A$2:$A$76,'Reference table'!$B$2:$B$76)</f>
        <v>Grocery</v>
      </c>
      <c r="J399" t="s">
        <v>25</v>
      </c>
    </row>
    <row r="400" spans="1:10">
      <c r="A400" s="8">
        <v>44790</v>
      </c>
      <c r="B400" t="s">
        <v>382</v>
      </c>
      <c r="C400">
        <v>1</v>
      </c>
      <c r="D400" s="10">
        <v>1.25</v>
      </c>
      <c r="E400" s="9">
        <f t="shared" si="6"/>
        <v>1.25</v>
      </c>
      <c r="F400" t="s">
        <v>163</v>
      </c>
      <c r="G400" t="s">
        <v>148</v>
      </c>
      <c r="H400" t="s">
        <v>369</v>
      </c>
      <c r="I400" s="2" t="str">
        <f>_xlfn.XLOOKUP(H400,'Reference table'!$A$2:$A$76,'Reference table'!$B$2:$B$76)</f>
        <v>Grocery</v>
      </c>
      <c r="J400" t="s">
        <v>25</v>
      </c>
    </row>
    <row r="401" spans="1:10">
      <c r="A401" s="8">
        <v>44790</v>
      </c>
      <c r="B401" t="s">
        <v>16</v>
      </c>
      <c r="C401">
        <v>1</v>
      </c>
      <c r="D401" s="10">
        <v>0.02</v>
      </c>
      <c r="E401" s="9">
        <f t="shared" si="6"/>
        <v>0.02</v>
      </c>
      <c r="F401" t="s">
        <v>163</v>
      </c>
      <c r="G401" t="s">
        <v>148</v>
      </c>
      <c r="H401" t="s">
        <v>51</v>
      </c>
      <c r="I401" s="2" t="str">
        <f>_xlfn.XLOOKUP(H401,'Reference table'!$A$2:$A$76,'Reference table'!$B$2:$B$76)</f>
        <v>Grocery</v>
      </c>
      <c r="J401" t="s">
        <v>25</v>
      </c>
    </row>
    <row r="402" spans="1:10">
      <c r="A402" s="8">
        <v>44790</v>
      </c>
      <c r="B402" t="s">
        <v>376</v>
      </c>
      <c r="C402">
        <v>1</v>
      </c>
      <c r="D402" s="10">
        <v>10</v>
      </c>
      <c r="E402" s="9">
        <f t="shared" si="6"/>
        <v>10</v>
      </c>
      <c r="F402" t="s">
        <v>163</v>
      </c>
      <c r="G402" t="s">
        <v>148</v>
      </c>
      <c r="H402" t="s">
        <v>369</v>
      </c>
      <c r="I402" s="2" t="str">
        <f>_xlfn.XLOOKUP(H402,'Reference table'!$A$2:$A$76,'Reference table'!$B$2:$B$76)</f>
        <v>Grocery</v>
      </c>
      <c r="J402" t="s">
        <v>25</v>
      </c>
    </row>
    <row r="403" spans="1:10">
      <c r="A403" s="8">
        <v>44790</v>
      </c>
      <c r="B403" t="s">
        <v>383</v>
      </c>
      <c r="C403">
        <v>1</v>
      </c>
      <c r="D403" s="10">
        <v>0.57999999999999996</v>
      </c>
      <c r="E403" s="9">
        <f t="shared" si="6"/>
        <v>0.57999999999999996</v>
      </c>
      <c r="F403" t="s">
        <v>163</v>
      </c>
      <c r="G403" t="s">
        <v>148</v>
      </c>
      <c r="H403" t="s">
        <v>51</v>
      </c>
      <c r="I403" s="2" t="str">
        <f>_xlfn.XLOOKUP(H403,'Reference table'!$A$2:$A$76,'Reference table'!$B$2:$B$76)</f>
        <v>Grocery</v>
      </c>
      <c r="J403" t="s">
        <v>25</v>
      </c>
    </row>
    <row r="404" spans="1:10">
      <c r="A404" s="8">
        <v>44790</v>
      </c>
      <c r="B404" t="s">
        <v>465</v>
      </c>
      <c r="C404">
        <v>1</v>
      </c>
      <c r="D404" s="10">
        <v>2.4900000000000002</v>
      </c>
      <c r="E404" s="9">
        <f t="shared" si="6"/>
        <v>2.4900000000000002</v>
      </c>
      <c r="F404" t="s">
        <v>163</v>
      </c>
      <c r="G404" t="s">
        <v>291</v>
      </c>
      <c r="H404" t="s">
        <v>174</v>
      </c>
      <c r="I404" s="2" t="str">
        <f>_xlfn.XLOOKUP(H404,'Reference table'!$A$2:$A$76,'Reference table'!$B$2:$B$76)</f>
        <v>Household</v>
      </c>
      <c r="J404" t="s">
        <v>25</v>
      </c>
    </row>
    <row r="405" spans="1:10">
      <c r="A405" s="8">
        <v>44791</v>
      </c>
      <c r="B405" t="s">
        <v>385</v>
      </c>
      <c r="C405">
        <v>1</v>
      </c>
      <c r="D405" s="10">
        <v>2.99</v>
      </c>
      <c r="E405" s="9">
        <f t="shared" si="6"/>
        <v>2.99</v>
      </c>
      <c r="F405" t="s">
        <v>163</v>
      </c>
      <c r="G405" t="s">
        <v>36</v>
      </c>
      <c r="H405" t="s">
        <v>217</v>
      </c>
      <c r="I405" s="2" t="str">
        <f>_xlfn.XLOOKUP(H405,'Reference table'!$A$2:$A$76,'Reference table'!$B$2:$B$76)</f>
        <v>Grocery</v>
      </c>
      <c r="J405" t="s">
        <v>24</v>
      </c>
    </row>
    <row r="406" spans="1:10">
      <c r="A406" s="8">
        <v>44791</v>
      </c>
      <c r="B406" t="s">
        <v>198</v>
      </c>
      <c r="C406">
        <v>1</v>
      </c>
      <c r="D406" s="10">
        <v>0.39</v>
      </c>
      <c r="E406" s="9">
        <f t="shared" si="6"/>
        <v>0.39</v>
      </c>
      <c r="F406" t="s">
        <v>163</v>
      </c>
      <c r="G406" t="s">
        <v>36</v>
      </c>
      <c r="H406" t="s">
        <v>217</v>
      </c>
      <c r="I406" s="2" t="str">
        <f>_xlfn.XLOOKUP(H406,'Reference table'!$A$2:$A$76,'Reference table'!$B$2:$B$76)</f>
        <v>Grocery</v>
      </c>
      <c r="J406" t="s">
        <v>24</v>
      </c>
    </row>
    <row r="407" spans="1:10">
      <c r="A407" s="8">
        <v>44791</v>
      </c>
      <c r="B407" t="s">
        <v>386</v>
      </c>
      <c r="C407">
        <v>1</v>
      </c>
      <c r="D407" s="10">
        <v>0.69</v>
      </c>
      <c r="E407" s="9">
        <f t="shared" si="6"/>
        <v>0.69</v>
      </c>
      <c r="F407" t="s">
        <v>163</v>
      </c>
      <c r="G407" t="s">
        <v>36</v>
      </c>
      <c r="H407" t="s">
        <v>51</v>
      </c>
      <c r="I407" s="2" t="str">
        <f>_xlfn.XLOOKUP(H407,'Reference table'!$A$2:$A$76,'Reference table'!$B$2:$B$76)</f>
        <v>Grocery</v>
      </c>
      <c r="J407" t="s">
        <v>24</v>
      </c>
    </row>
    <row r="408" spans="1:10">
      <c r="A408" s="8">
        <v>44791</v>
      </c>
      <c r="B408" t="s">
        <v>384</v>
      </c>
      <c r="C408">
        <v>1</v>
      </c>
      <c r="D408" s="10">
        <v>1.1399999999999999</v>
      </c>
      <c r="E408" s="9">
        <f t="shared" si="6"/>
        <v>1.1399999999999999</v>
      </c>
      <c r="F408" t="s">
        <v>163</v>
      </c>
      <c r="G408" t="s">
        <v>36</v>
      </c>
      <c r="H408" t="s">
        <v>51</v>
      </c>
      <c r="I408" s="2" t="str">
        <f>_xlfn.XLOOKUP(H408,'Reference table'!$A$2:$A$76,'Reference table'!$B$2:$B$76)</f>
        <v>Grocery</v>
      </c>
      <c r="J408" t="s">
        <v>24</v>
      </c>
    </row>
    <row r="409" spans="1:10">
      <c r="A409" s="8">
        <v>44791</v>
      </c>
      <c r="B409" t="s">
        <v>16</v>
      </c>
      <c r="C409">
        <v>1</v>
      </c>
      <c r="D409" s="10">
        <v>0.24</v>
      </c>
      <c r="E409" s="9">
        <f t="shared" si="6"/>
        <v>0.24</v>
      </c>
      <c r="F409" t="s">
        <v>163</v>
      </c>
      <c r="G409" t="s">
        <v>36</v>
      </c>
      <c r="H409" t="s">
        <v>51</v>
      </c>
      <c r="I409" s="2" t="str">
        <f>_xlfn.XLOOKUP(H409,'Reference table'!$A$2:$A$76,'Reference table'!$B$2:$B$76)</f>
        <v>Grocery</v>
      </c>
      <c r="J409" t="s">
        <v>24</v>
      </c>
    </row>
    <row r="410" spans="1:10">
      <c r="A410" s="8">
        <v>44791</v>
      </c>
      <c r="B410" t="s">
        <v>387</v>
      </c>
      <c r="C410">
        <v>1</v>
      </c>
      <c r="D410" s="10">
        <v>1.25</v>
      </c>
      <c r="E410" s="9">
        <f t="shared" si="6"/>
        <v>1.25</v>
      </c>
      <c r="F410" t="s">
        <v>163</v>
      </c>
      <c r="G410" t="s">
        <v>36</v>
      </c>
      <c r="H410" t="s">
        <v>50</v>
      </c>
      <c r="I410" s="2" t="str">
        <f>_xlfn.XLOOKUP(H410,'Reference table'!$A$2:$A$76,'Reference table'!$B$2:$B$76)</f>
        <v>Grocery</v>
      </c>
      <c r="J410" t="s">
        <v>24</v>
      </c>
    </row>
    <row r="411" spans="1:10">
      <c r="A411" s="8">
        <v>44791</v>
      </c>
      <c r="B411" t="s">
        <v>388</v>
      </c>
      <c r="C411">
        <v>1</v>
      </c>
      <c r="D411" s="10">
        <v>1.25</v>
      </c>
      <c r="E411" s="9">
        <f t="shared" si="6"/>
        <v>1.25</v>
      </c>
      <c r="F411" t="s">
        <v>163</v>
      </c>
      <c r="G411" t="s">
        <v>36</v>
      </c>
      <c r="H411" t="s">
        <v>217</v>
      </c>
      <c r="I411" s="2" t="str">
        <f>_xlfn.XLOOKUP(H411,'Reference table'!$A$2:$A$76,'Reference table'!$B$2:$B$76)</f>
        <v>Grocery</v>
      </c>
      <c r="J411" t="s">
        <v>24</v>
      </c>
    </row>
    <row r="412" spans="1:10">
      <c r="A412" s="8">
        <v>44791</v>
      </c>
      <c r="B412" t="s">
        <v>389</v>
      </c>
      <c r="C412">
        <v>1</v>
      </c>
      <c r="D412" s="10">
        <v>3.59</v>
      </c>
      <c r="E412" s="9">
        <f t="shared" si="6"/>
        <v>3.59</v>
      </c>
      <c r="F412" t="s">
        <v>163</v>
      </c>
      <c r="G412" t="s">
        <v>36</v>
      </c>
      <c r="H412" t="s">
        <v>217</v>
      </c>
      <c r="I412" s="2" t="str">
        <f>_xlfn.XLOOKUP(H412,'Reference table'!$A$2:$A$76,'Reference table'!$B$2:$B$76)</f>
        <v>Grocery</v>
      </c>
      <c r="J412" t="s">
        <v>24</v>
      </c>
    </row>
    <row r="413" spans="1:10">
      <c r="A413" s="8">
        <v>44791</v>
      </c>
      <c r="B413" t="s">
        <v>358</v>
      </c>
      <c r="C413">
        <v>1</v>
      </c>
      <c r="D413" s="10">
        <v>0.49</v>
      </c>
      <c r="E413" s="9">
        <f t="shared" si="6"/>
        <v>0.49</v>
      </c>
      <c r="F413" t="s">
        <v>163</v>
      </c>
      <c r="G413" t="s">
        <v>36</v>
      </c>
      <c r="H413" t="s">
        <v>51</v>
      </c>
      <c r="I413" s="2" t="str">
        <f>_xlfn.XLOOKUP(H413,'Reference table'!$A$2:$A$76,'Reference table'!$B$2:$B$76)</f>
        <v>Grocery</v>
      </c>
      <c r="J413" t="s">
        <v>24</v>
      </c>
    </row>
    <row r="414" spans="1:10">
      <c r="A414" s="8">
        <v>44792</v>
      </c>
      <c r="B414" t="s">
        <v>390</v>
      </c>
      <c r="C414">
        <v>1</v>
      </c>
      <c r="D414" s="10">
        <v>3.5</v>
      </c>
      <c r="E414" s="9">
        <f t="shared" si="6"/>
        <v>3.5</v>
      </c>
      <c r="F414" t="s">
        <v>163</v>
      </c>
      <c r="G414" t="s">
        <v>148</v>
      </c>
      <c r="H414" t="s">
        <v>529</v>
      </c>
      <c r="I414" s="2" t="str">
        <f>_xlfn.XLOOKUP(H414,'Reference table'!$A$2:$A$76,'Reference table'!$B$2:$B$76)</f>
        <v>Household</v>
      </c>
      <c r="J414" t="s">
        <v>24</v>
      </c>
    </row>
    <row r="415" spans="1:10">
      <c r="A415" s="8">
        <v>44792</v>
      </c>
      <c r="B415" t="s">
        <v>391</v>
      </c>
      <c r="C415">
        <v>1</v>
      </c>
      <c r="D415" s="10">
        <v>7.27</v>
      </c>
      <c r="E415" s="9">
        <f t="shared" si="6"/>
        <v>7.27</v>
      </c>
      <c r="F415" t="s">
        <v>163</v>
      </c>
      <c r="G415" t="s">
        <v>39</v>
      </c>
      <c r="H415" t="s">
        <v>49</v>
      </c>
      <c r="I415" s="2" t="str">
        <f>_xlfn.XLOOKUP(H415,'Reference table'!$A$2:$A$76,'Reference table'!$B$2:$B$76)</f>
        <v>Grocery</v>
      </c>
      <c r="J415" t="s">
        <v>24</v>
      </c>
    </row>
    <row r="416" spans="1:10">
      <c r="A416" s="8">
        <v>44792</v>
      </c>
      <c r="B416" t="s">
        <v>392</v>
      </c>
      <c r="C416">
        <v>1</v>
      </c>
      <c r="D416" s="10">
        <v>49</v>
      </c>
      <c r="E416" s="9">
        <f t="shared" si="6"/>
        <v>49</v>
      </c>
      <c r="F416" t="s">
        <v>393</v>
      </c>
      <c r="G416" t="s">
        <v>38</v>
      </c>
      <c r="H416" t="s">
        <v>392</v>
      </c>
      <c r="I416" s="2" t="str">
        <f>_xlfn.XLOOKUP(H416,'Reference table'!$A$2:$A$76,'Reference table'!$B$2:$B$76)</f>
        <v>Dinning</v>
      </c>
      <c r="J416" t="s">
        <v>24</v>
      </c>
    </row>
    <row r="417" spans="1:10">
      <c r="A417" s="8">
        <v>44792</v>
      </c>
      <c r="B417" t="s">
        <v>735</v>
      </c>
      <c r="C417">
        <v>1</v>
      </c>
      <c r="D417" s="10">
        <v>31</v>
      </c>
      <c r="E417" s="9">
        <f t="shared" si="6"/>
        <v>31</v>
      </c>
      <c r="F417" t="s">
        <v>163</v>
      </c>
      <c r="G417" t="s">
        <v>736</v>
      </c>
      <c r="H417" t="s">
        <v>737</v>
      </c>
      <c r="I417" s="2" t="str">
        <f>_xlfn.XLOOKUP(H417,'Reference table'!$A$2:$A$76,'Reference table'!$B$2:$B$76)</f>
        <v>Others</v>
      </c>
      <c r="J417" t="s">
        <v>24</v>
      </c>
    </row>
    <row r="418" spans="1:10">
      <c r="A418" s="8">
        <v>44794</v>
      </c>
      <c r="B418" t="s">
        <v>23</v>
      </c>
      <c r="C418">
        <v>1</v>
      </c>
      <c r="D418" s="10">
        <v>3.3</v>
      </c>
      <c r="E418" s="9">
        <f t="shared" si="6"/>
        <v>3.3</v>
      </c>
      <c r="F418" t="s">
        <v>163</v>
      </c>
      <c r="G418" t="s">
        <v>526</v>
      </c>
      <c r="H418" t="s">
        <v>23</v>
      </c>
      <c r="I418" s="2" t="str">
        <f>_xlfn.XLOOKUP(H418,'Reference table'!$A$2:$A$76,'Reference table'!$B$2:$B$76)</f>
        <v>Transportation</v>
      </c>
      <c r="J418" t="s">
        <v>24</v>
      </c>
    </row>
    <row r="419" spans="1:10">
      <c r="A419" s="8">
        <v>44794</v>
      </c>
      <c r="B419" t="s">
        <v>23</v>
      </c>
      <c r="C419">
        <v>1</v>
      </c>
      <c r="D419" s="10">
        <v>3.3</v>
      </c>
      <c r="E419" s="9">
        <f t="shared" si="6"/>
        <v>3.3</v>
      </c>
      <c r="F419" t="s">
        <v>163</v>
      </c>
      <c r="G419" t="s">
        <v>526</v>
      </c>
      <c r="H419" t="s">
        <v>23</v>
      </c>
      <c r="I419" s="2" t="str">
        <f>_xlfn.XLOOKUP(H419,'Reference table'!$A$2:$A$76,'Reference table'!$B$2:$B$76)</f>
        <v>Transportation</v>
      </c>
      <c r="J419" t="s">
        <v>25</v>
      </c>
    </row>
    <row r="420" spans="1:10">
      <c r="A420" s="8">
        <v>44794</v>
      </c>
      <c r="B420" t="s">
        <v>394</v>
      </c>
      <c r="C420">
        <v>1</v>
      </c>
      <c r="D420" s="10">
        <v>8</v>
      </c>
      <c r="E420" s="9">
        <f t="shared" si="6"/>
        <v>8</v>
      </c>
      <c r="F420" t="s">
        <v>164</v>
      </c>
      <c r="G420" t="s">
        <v>38</v>
      </c>
      <c r="H420" t="s">
        <v>174</v>
      </c>
      <c r="I420" s="2" t="str">
        <f>_xlfn.XLOOKUP(H420,'Reference table'!$A$2:$A$76,'Reference table'!$B$2:$B$76)</f>
        <v>Household</v>
      </c>
      <c r="J420" t="s">
        <v>24</v>
      </c>
    </row>
    <row r="421" spans="1:10">
      <c r="A421" s="8">
        <v>44794</v>
      </c>
      <c r="B421" t="s">
        <v>395</v>
      </c>
      <c r="C421">
        <v>1</v>
      </c>
      <c r="D421" s="10">
        <v>0.95</v>
      </c>
      <c r="E421" s="9">
        <f t="shared" si="6"/>
        <v>0.95</v>
      </c>
      <c r="F421" t="s">
        <v>163</v>
      </c>
      <c r="G421" t="s">
        <v>322</v>
      </c>
      <c r="H421" t="s">
        <v>45</v>
      </c>
      <c r="I421" s="2" t="str">
        <f>_xlfn.XLOOKUP(H421,'Reference table'!$A$2:$A$76,'Reference table'!$B$2:$B$76)</f>
        <v>Grocery</v>
      </c>
      <c r="J421" t="s">
        <v>24</v>
      </c>
    </row>
    <row r="422" spans="1:10">
      <c r="A422" s="8">
        <v>44794</v>
      </c>
      <c r="B422" t="s">
        <v>396</v>
      </c>
      <c r="C422">
        <v>1</v>
      </c>
      <c r="D422" s="10">
        <v>0.71</v>
      </c>
      <c r="E422" s="9">
        <f t="shared" si="6"/>
        <v>0.71</v>
      </c>
      <c r="F422" t="s">
        <v>163</v>
      </c>
      <c r="G422" t="s">
        <v>322</v>
      </c>
      <c r="H422" t="s">
        <v>51</v>
      </c>
      <c r="I422" s="2" t="str">
        <f>_xlfn.XLOOKUP(H422,'Reference table'!$A$2:$A$76,'Reference table'!$B$2:$B$76)</f>
        <v>Grocery</v>
      </c>
      <c r="J422" t="s">
        <v>24</v>
      </c>
    </row>
    <row r="423" spans="1:10">
      <c r="A423" s="8">
        <v>44794</v>
      </c>
      <c r="B423" t="s">
        <v>397</v>
      </c>
      <c r="C423">
        <v>1</v>
      </c>
      <c r="D423" s="10">
        <v>0.85</v>
      </c>
      <c r="E423" s="9">
        <f t="shared" si="6"/>
        <v>0.85</v>
      </c>
      <c r="F423" t="s">
        <v>163</v>
      </c>
      <c r="G423" t="s">
        <v>322</v>
      </c>
      <c r="H423" t="s">
        <v>53</v>
      </c>
      <c r="I423" s="2" t="str">
        <f>_xlfn.XLOOKUP(H423,'Reference table'!$A$2:$A$76,'Reference table'!$B$2:$B$76)</f>
        <v>Grocery</v>
      </c>
      <c r="J423" t="s">
        <v>24</v>
      </c>
    </row>
    <row r="424" spans="1:10">
      <c r="A424" s="8">
        <v>44794</v>
      </c>
      <c r="B424" t="s">
        <v>379</v>
      </c>
      <c r="C424">
        <v>1</v>
      </c>
      <c r="D424" s="10">
        <v>0.4</v>
      </c>
      <c r="E424" s="9">
        <f t="shared" si="6"/>
        <v>0.4</v>
      </c>
      <c r="F424" t="s">
        <v>163</v>
      </c>
      <c r="G424" t="s">
        <v>107</v>
      </c>
      <c r="H424" t="s">
        <v>217</v>
      </c>
      <c r="I424" s="2" t="str">
        <f>_xlfn.XLOOKUP(H424,'Reference table'!$A$2:$A$76,'Reference table'!$B$2:$B$76)</f>
        <v>Grocery</v>
      </c>
      <c r="J424" t="s">
        <v>25</v>
      </c>
    </row>
    <row r="425" spans="1:10">
      <c r="A425" s="8">
        <v>44794</v>
      </c>
      <c r="B425" t="s">
        <v>398</v>
      </c>
      <c r="C425">
        <v>1</v>
      </c>
      <c r="D425" s="10">
        <v>1.25</v>
      </c>
      <c r="E425" s="9">
        <f t="shared" si="6"/>
        <v>1.25</v>
      </c>
      <c r="F425" t="s">
        <v>163</v>
      </c>
      <c r="G425" t="s">
        <v>107</v>
      </c>
      <c r="H425" t="s">
        <v>142</v>
      </c>
      <c r="I425" s="2" t="str">
        <f>_xlfn.XLOOKUP(H425,'Reference table'!$A$2:$A$76,'Reference table'!$B$2:$B$76)</f>
        <v>Grocery</v>
      </c>
      <c r="J425" t="s">
        <v>25</v>
      </c>
    </row>
    <row r="426" spans="1:10">
      <c r="A426" s="8">
        <v>44794</v>
      </c>
      <c r="B426" t="s">
        <v>399</v>
      </c>
      <c r="C426">
        <v>1</v>
      </c>
      <c r="D426" s="10">
        <v>4</v>
      </c>
      <c r="E426" s="9">
        <f t="shared" si="6"/>
        <v>4</v>
      </c>
      <c r="F426" t="s">
        <v>163</v>
      </c>
      <c r="G426" t="s">
        <v>107</v>
      </c>
      <c r="H426" t="s">
        <v>217</v>
      </c>
      <c r="I426" s="2" t="str">
        <f>_xlfn.XLOOKUP(H426,'Reference table'!$A$2:$A$76,'Reference table'!$B$2:$B$76)</f>
        <v>Grocery</v>
      </c>
      <c r="J426" t="s">
        <v>25</v>
      </c>
    </row>
    <row r="427" spans="1:10">
      <c r="A427" s="8">
        <v>44795</v>
      </c>
      <c r="B427" t="s">
        <v>319</v>
      </c>
      <c r="C427">
        <v>1</v>
      </c>
      <c r="D427" s="10">
        <v>15.5</v>
      </c>
      <c r="E427" s="9">
        <f t="shared" si="6"/>
        <v>15.5</v>
      </c>
      <c r="F427" t="s">
        <v>163</v>
      </c>
      <c r="G427" t="s">
        <v>400</v>
      </c>
      <c r="H427" t="s">
        <v>319</v>
      </c>
      <c r="I427" s="2" t="str">
        <f>_xlfn.XLOOKUP(H427,'Reference table'!$A$2:$A$76,'Reference table'!$B$2:$B$76)</f>
        <v>Dinning</v>
      </c>
      <c r="J427" t="s">
        <v>24</v>
      </c>
    </row>
    <row r="428" spans="1:10">
      <c r="A428" s="8">
        <v>44795</v>
      </c>
      <c r="B428" t="s">
        <v>307</v>
      </c>
      <c r="C428">
        <v>1</v>
      </c>
      <c r="D428" s="10">
        <v>1.35</v>
      </c>
      <c r="E428" s="9">
        <f t="shared" si="6"/>
        <v>1.35</v>
      </c>
      <c r="F428" t="s">
        <v>163</v>
      </c>
      <c r="G428" t="s">
        <v>36</v>
      </c>
      <c r="H428" t="s">
        <v>45</v>
      </c>
      <c r="I428" s="2" t="str">
        <f>_xlfn.XLOOKUP(H428,'Reference table'!$A$2:$A$76,'Reference table'!$B$2:$B$76)</f>
        <v>Grocery</v>
      </c>
      <c r="J428" t="s">
        <v>25</v>
      </c>
    </row>
    <row r="429" spans="1:10">
      <c r="A429" s="8">
        <v>44795</v>
      </c>
      <c r="B429" t="s">
        <v>401</v>
      </c>
      <c r="C429">
        <v>1</v>
      </c>
      <c r="D429" s="10">
        <v>1.89</v>
      </c>
      <c r="E429" s="9">
        <f t="shared" si="6"/>
        <v>1.89</v>
      </c>
      <c r="F429" t="s">
        <v>163</v>
      </c>
      <c r="G429" t="s">
        <v>36</v>
      </c>
      <c r="H429" t="s">
        <v>52</v>
      </c>
      <c r="I429" s="2" t="str">
        <f>_xlfn.XLOOKUP(H429,'Reference table'!$A$2:$A$76,'Reference table'!$B$2:$B$76)</f>
        <v>Grocery</v>
      </c>
      <c r="J429" t="s">
        <v>25</v>
      </c>
    </row>
    <row r="430" spans="1:10">
      <c r="A430" s="8">
        <v>44795</v>
      </c>
      <c r="B430" t="s">
        <v>81</v>
      </c>
      <c r="C430">
        <v>1</v>
      </c>
      <c r="D430" s="10">
        <v>0.53</v>
      </c>
      <c r="E430" s="9">
        <f t="shared" si="6"/>
        <v>0.53</v>
      </c>
      <c r="F430" t="s">
        <v>163</v>
      </c>
      <c r="G430" t="s">
        <v>36</v>
      </c>
      <c r="H430" t="s">
        <v>51</v>
      </c>
      <c r="I430" s="2" t="str">
        <f>_xlfn.XLOOKUP(H430,'Reference table'!$A$2:$A$76,'Reference table'!$B$2:$B$76)</f>
        <v>Grocery</v>
      </c>
      <c r="J430" t="s">
        <v>25</v>
      </c>
    </row>
    <row r="431" spans="1:10">
      <c r="A431" s="8">
        <v>44795</v>
      </c>
      <c r="B431" t="s">
        <v>402</v>
      </c>
      <c r="C431">
        <v>1</v>
      </c>
      <c r="D431" s="10">
        <v>0.75</v>
      </c>
      <c r="E431" s="9">
        <f t="shared" si="6"/>
        <v>0.75</v>
      </c>
      <c r="F431" t="s">
        <v>163</v>
      </c>
      <c r="G431" t="s">
        <v>36</v>
      </c>
      <c r="H431" t="s">
        <v>274</v>
      </c>
      <c r="I431" s="2" t="str">
        <f>_xlfn.XLOOKUP(H431,'Reference table'!$A$2:$A$76,'Reference table'!$B$2:$B$76)</f>
        <v>Dinning</v>
      </c>
      <c r="J431" t="s">
        <v>25</v>
      </c>
    </row>
    <row r="432" spans="1:10">
      <c r="A432" s="8">
        <v>44795</v>
      </c>
      <c r="B432" t="s">
        <v>231</v>
      </c>
      <c r="C432">
        <v>1</v>
      </c>
      <c r="D432" s="10">
        <v>0.89</v>
      </c>
      <c r="E432" s="9">
        <f t="shared" si="6"/>
        <v>0.89</v>
      </c>
      <c r="F432" t="s">
        <v>163</v>
      </c>
      <c r="G432" t="s">
        <v>36</v>
      </c>
      <c r="H432" t="s">
        <v>51</v>
      </c>
      <c r="I432" s="2" t="str">
        <f>_xlfn.XLOOKUP(H432,'Reference table'!$A$2:$A$76,'Reference table'!$B$2:$B$76)</f>
        <v>Grocery</v>
      </c>
      <c r="J432" t="s">
        <v>25</v>
      </c>
    </row>
    <row r="433" spans="1:10">
      <c r="A433" s="8">
        <v>44795</v>
      </c>
      <c r="B433" t="s">
        <v>403</v>
      </c>
      <c r="C433">
        <v>1</v>
      </c>
      <c r="D433" s="10">
        <v>0.69</v>
      </c>
      <c r="E433" s="9">
        <f t="shared" si="6"/>
        <v>0.69</v>
      </c>
      <c r="F433" t="s">
        <v>163</v>
      </c>
      <c r="G433" t="s">
        <v>36</v>
      </c>
      <c r="H433" t="s">
        <v>51</v>
      </c>
      <c r="I433" s="2" t="str">
        <f>_xlfn.XLOOKUP(H433,'Reference table'!$A$2:$A$76,'Reference table'!$B$2:$B$76)</f>
        <v>Grocery</v>
      </c>
      <c r="J433" t="s">
        <v>25</v>
      </c>
    </row>
    <row r="434" spans="1:10">
      <c r="A434" s="8">
        <v>44795</v>
      </c>
      <c r="B434" t="s">
        <v>16</v>
      </c>
      <c r="C434">
        <v>1</v>
      </c>
      <c r="D434" s="10">
        <v>0.45</v>
      </c>
      <c r="E434" s="9">
        <f t="shared" si="6"/>
        <v>0.45</v>
      </c>
      <c r="F434" t="s">
        <v>163</v>
      </c>
      <c r="G434" t="s">
        <v>36</v>
      </c>
      <c r="H434" t="s">
        <v>51</v>
      </c>
      <c r="I434" s="2" t="str">
        <f>_xlfn.XLOOKUP(H434,'Reference table'!$A$2:$A$76,'Reference table'!$B$2:$B$76)</f>
        <v>Grocery</v>
      </c>
      <c r="J434" t="s">
        <v>25</v>
      </c>
    </row>
    <row r="435" spans="1:10">
      <c r="A435" s="8">
        <v>44795</v>
      </c>
      <c r="B435" t="s">
        <v>404</v>
      </c>
      <c r="C435">
        <v>1</v>
      </c>
      <c r="D435" s="10">
        <v>3.12</v>
      </c>
      <c r="E435" s="9">
        <f t="shared" si="6"/>
        <v>3.12</v>
      </c>
      <c r="F435" t="s">
        <v>163</v>
      </c>
      <c r="G435" t="s">
        <v>36</v>
      </c>
      <c r="H435" t="s">
        <v>52</v>
      </c>
      <c r="I435" s="2" t="str">
        <f>_xlfn.XLOOKUP(H435,'Reference table'!$A$2:$A$76,'Reference table'!$B$2:$B$76)</f>
        <v>Grocery</v>
      </c>
      <c r="J435" t="s">
        <v>25</v>
      </c>
    </row>
    <row r="436" spans="1:10">
      <c r="A436" s="8">
        <v>44795</v>
      </c>
      <c r="B436" t="s">
        <v>86</v>
      </c>
      <c r="C436">
        <v>1</v>
      </c>
      <c r="D436" s="10">
        <v>0.5</v>
      </c>
      <c r="E436" s="9">
        <f t="shared" si="6"/>
        <v>0.5</v>
      </c>
      <c r="F436" t="s">
        <v>163</v>
      </c>
      <c r="G436" t="s">
        <v>36</v>
      </c>
      <c r="H436" t="s">
        <v>53</v>
      </c>
      <c r="I436" s="2" t="str">
        <f>_xlfn.XLOOKUP(H436,'Reference table'!$A$2:$A$76,'Reference table'!$B$2:$B$76)</f>
        <v>Grocery</v>
      </c>
      <c r="J436" t="s">
        <v>25</v>
      </c>
    </row>
    <row r="437" spans="1:10">
      <c r="A437" s="8">
        <v>44795</v>
      </c>
      <c r="B437" t="s">
        <v>405</v>
      </c>
      <c r="C437">
        <v>1</v>
      </c>
      <c r="D437" s="10">
        <v>0.6</v>
      </c>
      <c r="E437" s="9">
        <f t="shared" si="6"/>
        <v>0.6</v>
      </c>
      <c r="F437" t="s">
        <v>163</v>
      </c>
      <c r="G437" t="s">
        <v>148</v>
      </c>
      <c r="H437" t="s">
        <v>45</v>
      </c>
      <c r="I437" s="2" t="str">
        <f>_xlfn.XLOOKUP(H437,'Reference table'!$A$2:$A$76,'Reference table'!$B$2:$B$76)</f>
        <v>Grocery</v>
      </c>
      <c r="J437" t="s">
        <v>25</v>
      </c>
    </row>
    <row r="438" spans="1:10">
      <c r="A438" s="8">
        <v>44795</v>
      </c>
      <c r="B438" t="s">
        <v>406</v>
      </c>
      <c r="C438">
        <v>1</v>
      </c>
      <c r="D438" s="10">
        <v>2.7</v>
      </c>
      <c r="E438" s="9">
        <f t="shared" si="6"/>
        <v>2.7</v>
      </c>
      <c r="F438" t="s">
        <v>163</v>
      </c>
      <c r="G438" t="s">
        <v>148</v>
      </c>
      <c r="H438" t="s">
        <v>282</v>
      </c>
      <c r="I438" s="2" t="str">
        <f>_xlfn.XLOOKUP(H438,'Reference table'!$A$2:$A$76,'Reference table'!$B$2:$B$76)</f>
        <v>Household</v>
      </c>
      <c r="J438" t="s">
        <v>25</v>
      </c>
    </row>
    <row r="439" spans="1:10">
      <c r="A439" s="8">
        <v>44795</v>
      </c>
      <c r="B439" t="s">
        <v>408</v>
      </c>
      <c r="C439">
        <v>1</v>
      </c>
      <c r="D439" s="10">
        <v>1.3</v>
      </c>
      <c r="E439" s="9">
        <f t="shared" si="6"/>
        <v>1.3</v>
      </c>
      <c r="F439" t="s">
        <v>163</v>
      </c>
      <c r="G439" t="s">
        <v>148</v>
      </c>
      <c r="H439" t="s">
        <v>369</v>
      </c>
      <c r="I439" s="2" t="str">
        <f>_xlfn.XLOOKUP(H439,'Reference table'!$A$2:$A$76,'Reference table'!$B$2:$B$76)</f>
        <v>Grocery</v>
      </c>
      <c r="J439" t="s">
        <v>25</v>
      </c>
    </row>
    <row r="440" spans="1:10">
      <c r="A440" s="8">
        <v>44795</v>
      </c>
      <c r="B440" t="s">
        <v>409</v>
      </c>
      <c r="C440">
        <v>1</v>
      </c>
      <c r="D440" s="10">
        <v>2.5</v>
      </c>
      <c r="E440" s="9">
        <f t="shared" si="6"/>
        <v>2.5</v>
      </c>
      <c r="F440" t="s">
        <v>163</v>
      </c>
      <c r="G440" t="s">
        <v>148</v>
      </c>
      <c r="H440" t="s">
        <v>149</v>
      </c>
      <c r="I440" s="2" t="str">
        <f>_xlfn.XLOOKUP(H440,'Reference table'!$A$2:$A$76,'Reference table'!$B$2:$B$76)</f>
        <v>Household</v>
      </c>
      <c r="J440" t="s">
        <v>25</v>
      </c>
    </row>
    <row r="441" spans="1:10">
      <c r="A441" s="8">
        <v>44795</v>
      </c>
      <c r="B441" t="s">
        <v>410</v>
      </c>
      <c r="C441">
        <v>1</v>
      </c>
      <c r="D441" s="10">
        <v>0.5</v>
      </c>
      <c r="E441" s="9">
        <f t="shared" si="6"/>
        <v>0.5</v>
      </c>
      <c r="F441" t="s">
        <v>163</v>
      </c>
      <c r="G441" t="s">
        <v>148</v>
      </c>
      <c r="H441" t="s">
        <v>149</v>
      </c>
      <c r="I441" s="2" t="str">
        <f>_xlfn.XLOOKUP(H441,'Reference table'!$A$2:$A$76,'Reference table'!$B$2:$B$76)</f>
        <v>Household</v>
      </c>
      <c r="J441" t="s">
        <v>25</v>
      </c>
    </row>
    <row r="442" spans="1:10">
      <c r="A442" s="8">
        <v>44796</v>
      </c>
      <c r="B442" t="s">
        <v>382</v>
      </c>
      <c r="C442">
        <v>1</v>
      </c>
      <c r="D442" s="10">
        <v>1.25</v>
      </c>
      <c r="E442" s="9">
        <f t="shared" si="6"/>
        <v>1.25</v>
      </c>
      <c r="F442" t="s">
        <v>163</v>
      </c>
      <c r="G442" t="s">
        <v>148</v>
      </c>
      <c r="H442" t="s">
        <v>369</v>
      </c>
      <c r="I442" s="2" t="str">
        <f>_xlfn.XLOOKUP(H442,'Reference table'!$A$2:$A$76,'Reference table'!$B$2:$B$76)</f>
        <v>Grocery</v>
      </c>
      <c r="J442" t="s">
        <v>25</v>
      </c>
    </row>
    <row r="443" spans="1:10">
      <c r="A443" s="8">
        <v>44796</v>
      </c>
      <c r="B443" t="s">
        <v>222</v>
      </c>
      <c r="C443">
        <v>1</v>
      </c>
      <c r="D443" s="10">
        <v>1.2</v>
      </c>
      <c r="E443" s="9">
        <f t="shared" si="6"/>
        <v>1.2</v>
      </c>
      <c r="F443" t="s">
        <v>163</v>
      </c>
      <c r="G443" t="s">
        <v>148</v>
      </c>
      <c r="H443" t="s">
        <v>53</v>
      </c>
      <c r="I443" s="2" t="str">
        <f>_xlfn.XLOOKUP(H443,'Reference table'!$A$2:$A$76,'Reference table'!$B$2:$B$76)</f>
        <v>Grocery</v>
      </c>
      <c r="J443" t="s">
        <v>25</v>
      </c>
    </row>
    <row r="444" spans="1:10">
      <c r="A444" s="8">
        <v>44796</v>
      </c>
      <c r="B444" t="s">
        <v>411</v>
      </c>
      <c r="C444">
        <v>1</v>
      </c>
      <c r="D444" s="10">
        <v>0.6</v>
      </c>
      <c r="E444" s="9">
        <f t="shared" si="6"/>
        <v>0.6</v>
      </c>
      <c r="F444" t="s">
        <v>163</v>
      </c>
      <c r="G444" t="s">
        <v>148</v>
      </c>
      <c r="H444" t="s">
        <v>45</v>
      </c>
      <c r="I444" s="2" t="str">
        <f>_xlfn.XLOOKUP(H444,'Reference table'!$A$2:$A$76,'Reference table'!$B$2:$B$76)</f>
        <v>Grocery</v>
      </c>
      <c r="J444" t="s">
        <v>25</v>
      </c>
    </row>
    <row r="445" spans="1:10">
      <c r="A445" s="8">
        <v>44796</v>
      </c>
      <c r="B445" t="s">
        <v>412</v>
      </c>
      <c r="C445">
        <v>1</v>
      </c>
      <c r="D445" s="10">
        <v>2.25</v>
      </c>
      <c r="E445" s="9">
        <f t="shared" si="6"/>
        <v>2.25</v>
      </c>
      <c r="F445" t="s">
        <v>163</v>
      </c>
      <c r="G445" t="s">
        <v>148</v>
      </c>
      <c r="H445" t="s">
        <v>369</v>
      </c>
      <c r="I445" s="2" t="str">
        <f>_xlfn.XLOOKUP(H445,'Reference table'!$A$2:$A$76,'Reference table'!$B$2:$B$76)</f>
        <v>Grocery</v>
      </c>
      <c r="J445" t="s">
        <v>25</v>
      </c>
    </row>
    <row r="446" spans="1:10">
      <c r="A446" s="8">
        <v>44796</v>
      </c>
      <c r="B446" t="s">
        <v>413</v>
      </c>
      <c r="C446">
        <v>1</v>
      </c>
      <c r="D446" s="10">
        <v>1.85</v>
      </c>
      <c r="E446" s="9">
        <f t="shared" si="6"/>
        <v>1.85</v>
      </c>
      <c r="F446" t="s">
        <v>163</v>
      </c>
      <c r="G446" t="s">
        <v>148</v>
      </c>
      <c r="H446" t="s">
        <v>220</v>
      </c>
      <c r="I446" s="2" t="str">
        <f>_xlfn.XLOOKUP(H446,'Reference table'!$A$2:$A$76,'Reference table'!$B$2:$B$76)</f>
        <v>Grocery</v>
      </c>
      <c r="J446" t="s">
        <v>25</v>
      </c>
    </row>
    <row r="447" spans="1:10">
      <c r="A447" s="8">
        <v>44796</v>
      </c>
      <c r="B447" t="s">
        <v>414</v>
      </c>
      <c r="C447">
        <v>1</v>
      </c>
      <c r="D447" s="10">
        <v>0.45</v>
      </c>
      <c r="E447" s="9">
        <f t="shared" si="6"/>
        <v>0.45</v>
      </c>
      <c r="F447" t="s">
        <v>163</v>
      </c>
      <c r="G447" t="s">
        <v>148</v>
      </c>
      <c r="H447" t="s">
        <v>51</v>
      </c>
      <c r="I447" s="2" t="str">
        <f>_xlfn.XLOOKUP(H447,'Reference table'!$A$2:$A$76,'Reference table'!$B$2:$B$76)</f>
        <v>Grocery</v>
      </c>
      <c r="J447" t="s">
        <v>25</v>
      </c>
    </row>
    <row r="448" spans="1:10">
      <c r="A448" s="8">
        <v>44797</v>
      </c>
      <c r="B448" t="s">
        <v>415</v>
      </c>
      <c r="C448">
        <v>1</v>
      </c>
      <c r="D448" s="10">
        <v>29.89</v>
      </c>
      <c r="E448" s="9">
        <f t="shared" si="6"/>
        <v>29.89</v>
      </c>
      <c r="F448" t="s">
        <v>163</v>
      </c>
      <c r="G448" t="s">
        <v>38</v>
      </c>
      <c r="H448" t="s">
        <v>489</v>
      </c>
      <c r="I448" s="2" t="str">
        <f>_xlfn.XLOOKUP(H448,'Reference table'!$A$2:$A$76,'Reference table'!$B$2:$B$76)</f>
        <v>Others</v>
      </c>
      <c r="J448" t="s">
        <v>25</v>
      </c>
    </row>
    <row r="449" spans="1:10">
      <c r="A449" s="8">
        <v>44797</v>
      </c>
      <c r="B449" t="s">
        <v>467</v>
      </c>
      <c r="C449">
        <v>1</v>
      </c>
      <c r="D449" s="10">
        <v>12.25</v>
      </c>
      <c r="E449" s="9">
        <f t="shared" si="6"/>
        <v>12.25</v>
      </c>
      <c r="F449" t="s">
        <v>163</v>
      </c>
      <c r="G449" t="s">
        <v>467</v>
      </c>
      <c r="H449" t="s">
        <v>539</v>
      </c>
      <c r="I449" s="2" t="str">
        <f>_xlfn.XLOOKUP(H449,'Reference table'!$A$2:$A$76,'Reference table'!$B$2:$B$76)</f>
        <v>Grocery</v>
      </c>
      <c r="J449" t="s">
        <v>25</v>
      </c>
    </row>
    <row r="450" spans="1:10">
      <c r="A450" s="8">
        <v>44797</v>
      </c>
      <c r="B450" t="s">
        <v>371</v>
      </c>
      <c r="C450">
        <v>1</v>
      </c>
      <c r="D450" s="10">
        <v>1.45</v>
      </c>
      <c r="E450" s="9">
        <f t="shared" si="6"/>
        <v>1.45</v>
      </c>
      <c r="F450" t="s">
        <v>163</v>
      </c>
      <c r="G450" t="s">
        <v>36</v>
      </c>
      <c r="H450" t="s">
        <v>45</v>
      </c>
      <c r="I450" s="2" t="str">
        <f>_xlfn.XLOOKUP(H450,'Reference table'!$A$2:$A$76,'Reference table'!$B$2:$B$76)</f>
        <v>Grocery</v>
      </c>
      <c r="J450" t="s">
        <v>24</v>
      </c>
    </row>
    <row r="451" spans="1:10">
      <c r="A451" s="8">
        <v>44797</v>
      </c>
      <c r="B451" t="s">
        <v>277</v>
      </c>
      <c r="C451">
        <v>1</v>
      </c>
      <c r="D451" s="10">
        <v>0.95</v>
      </c>
      <c r="E451" s="9">
        <f t="shared" si="6"/>
        <v>0.95</v>
      </c>
      <c r="F451" t="s">
        <v>163</v>
      </c>
      <c r="G451" t="s">
        <v>36</v>
      </c>
      <c r="H451" t="s">
        <v>512</v>
      </c>
      <c r="I451" s="2" t="str">
        <f>_xlfn.XLOOKUP(H451,'Reference table'!$A$2:$A$76,'Reference table'!$B$2:$B$76)</f>
        <v>Grocery</v>
      </c>
      <c r="J451" t="s">
        <v>24</v>
      </c>
    </row>
    <row r="452" spans="1:10">
      <c r="A452" s="8">
        <v>44797</v>
      </c>
      <c r="B452" t="s">
        <v>416</v>
      </c>
      <c r="C452">
        <v>1</v>
      </c>
      <c r="D452" s="10">
        <v>3</v>
      </c>
      <c r="E452" s="9">
        <f t="shared" ref="E452:E515" si="7">C452*D452</f>
        <v>3</v>
      </c>
      <c r="F452" t="s">
        <v>163</v>
      </c>
      <c r="G452" t="s">
        <v>148</v>
      </c>
      <c r="H452" t="s">
        <v>142</v>
      </c>
      <c r="I452" s="2" t="str">
        <f>_xlfn.XLOOKUP(H452,'Reference table'!$A$2:$A$76,'Reference table'!$B$2:$B$76)</f>
        <v>Grocery</v>
      </c>
      <c r="J452" t="s">
        <v>24</v>
      </c>
    </row>
    <row r="453" spans="1:10">
      <c r="A453" s="8">
        <v>44797</v>
      </c>
      <c r="B453" t="s">
        <v>232</v>
      </c>
      <c r="C453">
        <v>1</v>
      </c>
      <c r="D453" s="10">
        <v>1.65</v>
      </c>
      <c r="E453" s="9">
        <f t="shared" si="7"/>
        <v>1.65</v>
      </c>
      <c r="F453" t="s">
        <v>163</v>
      </c>
      <c r="G453" t="s">
        <v>148</v>
      </c>
      <c r="H453" t="s">
        <v>220</v>
      </c>
      <c r="I453" s="2" t="str">
        <f>_xlfn.XLOOKUP(H453,'Reference table'!$A$2:$A$76,'Reference table'!$B$2:$B$76)</f>
        <v>Grocery</v>
      </c>
      <c r="J453" t="s">
        <v>24</v>
      </c>
    </row>
    <row r="454" spans="1:10">
      <c r="A454" s="8">
        <v>44797</v>
      </c>
      <c r="B454" t="s">
        <v>417</v>
      </c>
      <c r="C454">
        <v>1</v>
      </c>
      <c r="D454" s="10">
        <v>3.09</v>
      </c>
      <c r="E454" s="9">
        <f t="shared" si="7"/>
        <v>3.09</v>
      </c>
      <c r="F454" t="s">
        <v>163</v>
      </c>
      <c r="G454" t="s">
        <v>39</v>
      </c>
      <c r="H454" t="s">
        <v>142</v>
      </c>
      <c r="I454" s="2" t="str">
        <f>_xlfn.XLOOKUP(H454,'Reference table'!$A$2:$A$76,'Reference table'!$B$2:$B$76)</f>
        <v>Grocery</v>
      </c>
      <c r="J454" t="s">
        <v>24</v>
      </c>
    </row>
    <row r="455" spans="1:10">
      <c r="A455" s="8">
        <v>44798</v>
      </c>
      <c r="B455" t="s">
        <v>93</v>
      </c>
      <c r="C455">
        <v>1</v>
      </c>
      <c r="D455" s="10">
        <v>10</v>
      </c>
      <c r="E455" s="9">
        <f t="shared" si="7"/>
        <v>10</v>
      </c>
      <c r="F455" t="s">
        <v>163</v>
      </c>
      <c r="G455" t="s">
        <v>94</v>
      </c>
      <c r="H455" t="s">
        <v>523</v>
      </c>
      <c r="I455" s="2" t="str">
        <f>_xlfn.XLOOKUP(H455,'Reference table'!$A$2:$A$76,'Reference table'!$B$2:$B$76)</f>
        <v>Utility</v>
      </c>
      <c r="J455" t="s">
        <v>25</v>
      </c>
    </row>
    <row r="456" spans="1:10">
      <c r="A456" s="8">
        <v>44798</v>
      </c>
      <c r="B456" t="s">
        <v>93</v>
      </c>
      <c r="C456">
        <v>1</v>
      </c>
      <c r="D456" s="10">
        <v>10</v>
      </c>
      <c r="E456" s="9">
        <f t="shared" si="7"/>
        <v>10</v>
      </c>
      <c r="F456" t="s">
        <v>163</v>
      </c>
      <c r="G456" t="s">
        <v>94</v>
      </c>
      <c r="H456" t="s">
        <v>523</v>
      </c>
      <c r="I456" s="2" t="str">
        <f>_xlfn.XLOOKUP(H456,'Reference table'!$A$2:$A$76,'Reference table'!$B$2:$B$76)</f>
        <v>Utility</v>
      </c>
      <c r="J456" t="s">
        <v>24</v>
      </c>
    </row>
    <row r="457" spans="1:10">
      <c r="A457" s="8">
        <v>44799</v>
      </c>
      <c r="B457" t="s">
        <v>89</v>
      </c>
      <c r="C457">
        <v>1</v>
      </c>
      <c r="D457" s="10">
        <v>15.5</v>
      </c>
      <c r="E457" s="9">
        <f t="shared" si="7"/>
        <v>15.5</v>
      </c>
      <c r="F457" t="s">
        <v>163</v>
      </c>
      <c r="G457" t="s">
        <v>418</v>
      </c>
      <c r="H457" t="s">
        <v>419</v>
      </c>
      <c r="I457" s="2" t="str">
        <f>_xlfn.XLOOKUP(H457,'Reference table'!$A$2:$A$76,'Reference table'!$B$2:$B$76)</f>
        <v>Others</v>
      </c>
      <c r="J457" t="s">
        <v>24</v>
      </c>
    </row>
    <row r="458" spans="1:10">
      <c r="A458" s="8">
        <v>44799</v>
      </c>
      <c r="B458" t="s">
        <v>89</v>
      </c>
      <c r="C458">
        <v>1</v>
      </c>
      <c r="D458" s="10">
        <v>18.5</v>
      </c>
      <c r="E458" s="9">
        <f t="shared" si="7"/>
        <v>18.5</v>
      </c>
      <c r="F458" t="s">
        <v>163</v>
      </c>
      <c r="G458" t="s">
        <v>38</v>
      </c>
      <c r="H458" t="s">
        <v>419</v>
      </c>
      <c r="I458" s="2" t="str">
        <f>_xlfn.XLOOKUP(H458,'Reference table'!$A$2:$A$76,'Reference table'!$B$2:$B$76)</f>
        <v>Others</v>
      </c>
      <c r="J458" t="s">
        <v>25</v>
      </c>
    </row>
    <row r="459" spans="1:10">
      <c r="A459" s="8">
        <v>44799</v>
      </c>
      <c r="B459" t="s">
        <v>420</v>
      </c>
      <c r="C459">
        <v>1</v>
      </c>
      <c r="D459" s="10">
        <v>1.2</v>
      </c>
      <c r="E459" s="9">
        <f t="shared" si="7"/>
        <v>1.2</v>
      </c>
      <c r="F459" t="s">
        <v>163</v>
      </c>
      <c r="G459" t="s">
        <v>36</v>
      </c>
      <c r="H459" t="s">
        <v>45</v>
      </c>
      <c r="I459" s="2" t="str">
        <f>_xlfn.XLOOKUP(H459,'Reference table'!$A$2:$A$76,'Reference table'!$B$2:$B$76)</f>
        <v>Grocery</v>
      </c>
      <c r="J459" t="s">
        <v>25</v>
      </c>
    </row>
    <row r="460" spans="1:10">
      <c r="A460" s="8">
        <v>44799</v>
      </c>
      <c r="B460" t="s">
        <v>421</v>
      </c>
      <c r="C460">
        <v>1</v>
      </c>
      <c r="D460" s="10">
        <v>1.89</v>
      </c>
      <c r="E460" s="9">
        <f t="shared" si="7"/>
        <v>1.89</v>
      </c>
      <c r="F460" t="s">
        <v>163</v>
      </c>
      <c r="G460" t="s">
        <v>36</v>
      </c>
      <c r="H460" t="s">
        <v>49</v>
      </c>
      <c r="I460" s="2" t="str">
        <f>_xlfn.XLOOKUP(H460,'Reference table'!$A$2:$A$76,'Reference table'!$B$2:$B$76)</f>
        <v>Grocery</v>
      </c>
      <c r="J460" t="s">
        <v>25</v>
      </c>
    </row>
    <row r="461" spans="1:10">
      <c r="A461" s="8">
        <v>44799</v>
      </c>
      <c r="B461" t="s">
        <v>422</v>
      </c>
      <c r="C461">
        <v>1</v>
      </c>
      <c r="D461" s="10">
        <v>1.0900000000000001</v>
      </c>
      <c r="E461" s="9">
        <f t="shared" si="7"/>
        <v>1.0900000000000001</v>
      </c>
      <c r="F461" t="s">
        <v>163</v>
      </c>
      <c r="G461" t="s">
        <v>36</v>
      </c>
      <c r="H461" t="s">
        <v>45</v>
      </c>
      <c r="I461" s="2" t="str">
        <f>_xlfn.XLOOKUP(H461,'Reference table'!$A$2:$A$76,'Reference table'!$B$2:$B$76)</f>
        <v>Grocery</v>
      </c>
      <c r="J461" t="s">
        <v>25</v>
      </c>
    </row>
    <row r="462" spans="1:10">
      <c r="A462" s="8">
        <v>44799</v>
      </c>
      <c r="B462" t="s">
        <v>324</v>
      </c>
      <c r="C462">
        <v>1</v>
      </c>
      <c r="D462" s="10">
        <v>1.99</v>
      </c>
      <c r="E462" s="9">
        <f t="shared" si="7"/>
        <v>1.99</v>
      </c>
      <c r="F462" t="s">
        <v>163</v>
      </c>
      <c r="G462" t="s">
        <v>36</v>
      </c>
      <c r="H462" t="s">
        <v>45</v>
      </c>
      <c r="I462" s="2" t="str">
        <f>_xlfn.XLOOKUP(H462,'Reference table'!$A$2:$A$76,'Reference table'!$B$2:$B$76)</f>
        <v>Grocery</v>
      </c>
      <c r="J462" t="s">
        <v>25</v>
      </c>
    </row>
    <row r="463" spans="1:10">
      <c r="A463" s="8">
        <v>44799</v>
      </c>
      <c r="B463" t="s">
        <v>423</v>
      </c>
      <c r="C463">
        <v>1</v>
      </c>
      <c r="D463" s="10">
        <v>0.31</v>
      </c>
      <c r="E463" s="9">
        <f t="shared" si="7"/>
        <v>0.31</v>
      </c>
      <c r="F463" t="s">
        <v>163</v>
      </c>
      <c r="G463" t="s">
        <v>36</v>
      </c>
      <c r="H463" t="s">
        <v>369</v>
      </c>
      <c r="I463" s="2" t="str">
        <f>_xlfn.XLOOKUP(H463,'Reference table'!$A$2:$A$76,'Reference table'!$B$2:$B$76)</f>
        <v>Grocery</v>
      </c>
      <c r="J463" t="s">
        <v>25</v>
      </c>
    </row>
    <row r="464" spans="1:10">
      <c r="A464" s="8">
        <v>44799</v>
      </c>
      <c r="B464" t="s">
        <v>361</v>
      </c>
      <c r="C464">
        <v>1</v>
      </c>
      <c r="D464" s="10">
        <v>0.89</v>
      </c>
      <c r="E464" s="9">
        <f t="shared" si="7"/>
        <v>0.89</v>
      </c>
      <c r="F464" t="s">
        <v>163</v>
      </c>
      <c r="G464" t="s">
        <v>36</v>
      </c>
      <c r="H464" t="s">
        <v>50</v>
      </c>
      <c r="I464" s="2" t="str">
        <f>_xlfn.XLOOKUP(H464,'Reference table'!$A$2:$A$76,'Reference table'!$B$2:$B$76)</f>
        <v>Grocery</v>
      </c>
      <c r="J464" t="s">
        <v>25</v>
      </c>
    </row>
    <row r="465" spans="1:10">
      <c r="A465" s="8">
        <v>44799</v>
      </c>
      <c r="B465" t="s">
        <v>13</v>
      </c>
      <c r="C465">
        <v>1</v>
      </c>
      <c r="D465" s="10">
        <v>0.85</v>
      </c>
      <c r="E465" s="9">
        <f t="shared" si="7"/>
        <v>0.85</v>
      </c>
      <c r="F465" t="s">
        <v>163</v>
      </c>
      <c r="G465" t="s">
        <v>36</v>
      </c>
      <c r="H465" t="s">
        <v>512</v>
      </c>
      <c r="I465" s="2" t="str">
        <f>_xlfn.XLOOKUP(H465,'Reference table'!$A$2:$A$76,'Reference table'!$B$2:$B$76)</f>
        <v>Grocery</v>
      </c>
      <c r="J465" t="s">
        <v>25</v>
      </c>
    </row>
    <row r="466" spans="1:10">
      <c r="A466" s="8">
        <v>44799</v>
      </c>
      <c r="B466" t="s">
        <v>424</v>
      </c>
      <c r="C466">
        <v>1</v>
      </c>
      <c r="D466" s="10">
        <v>0.49</v>
      </c>
      <c r="E466" s="9">
        <f t="shared" si="7"/>
        <v>0.49</v>
      </c>
      <c r="F466" t="s">
        <v>163</v>
      </c>
      <c r="G466" t="s">
        <v>36</v>
      </c>
      <c r="H466" t="s">
        <v>263</v>
      </c>
      <c r="I466" s="2" t="str">
        <f>_xlfn.XLOOKUP(H466,'Reference table'!$A$2:$A$76,'Reference table'!$B$2:$B$76)</f>
        <v>Grocery</v>
      </c>
      <c r="J466" t="s">
        <v>25</v>
      </c>
    </row>
    <row r="467" spans="1:10">
      <c r="A467" s="8">
        <v>44799</v>
      </c>
      <c r="B467" t="s">
        <v>425</v>
      </c>
      <c r="C467">
        <v>1</v>
      </c>
      <c r="D467" s="10">
        <v>2.25</v>
      </c>
      <c r="E467" s="9">
        <f t="shared" si="7"/>
        <v>2.25</v>
      </c>
      <c r="F467" t="s">
        <v>163</v>
      </c>
      <c r="G467" t="s">
        <v>186</v>
      </c>
      <c r="H467" t="s">
        <v>282</v>
      </c>
      <c r="I467" s="2" t="str">
        <f>_xlfn.XLOOKUP(H467,'Reference table'!$A$2:$A$76,'Reference table'!$B$2:$B$76)</f>
        <v>Household</v>
      </c>
      <c r="J467" t="s">
        <v>25</v>
      </c>
    </row>
    <row r="468" spans="1:10">
      <c r="A468" s="8">
        <v>44799</v>
      </c>
      <c r="B468" t="s">
        <v>426</v>
      </c>
      <c r="C468">
        <v>1</v>
      </c>
      <c r="D468" s="10">
        <v>0.8</v>
      </c>
      <c r="E468" s="9">
        <f t="shared" si="7"/>
        <v>0.8</v>
      </c>
      <c r="F468" t="s">
        <v>163</v>
      </c>
      <c r="G468" t="s">
        <v>186</v>
      </c>
      <c r="H468" t="s">
        <v>369</v>
      </c>
      <c r="I468" s="2" t="str">
        <f>_xlfn.XLOOKUP(H468,'Reference table'!$A$2:$A$76,'Reference table'!$B$2:$B$76)</f>
        <v>Grocery</v>
      </c>
      <c r="J468" t="s">
        <v>25</v>
      </c>
    </row>
    <row r="469" spans="1:10">
      <c r="A469" s="8">
        <v>44800</v>
      </c>
      <c r="B469" t="s">
        <v>23</v>
      </c>
      <c r="C469">
        <v>1</v>
      </c>
      <c r="D469" s="10">
        <v>1.65</v>
      </c>
      <c r="E469" s="9">
        <f t="shared" si="7"/>
        <v>1.65</v>
      </c>
      <c r="F469" t="s">
        <v>163</v>
      </c>
      <c r="G469" t="s">
        <v>526</v>
      </c>
      <c r="H469" t="s">
        <v>23</v>
      </c>
      <c r="I469" s="2" t="str">
        <f>_xlfn.XLOOKUP(H469,'Reference table'!$A$2:$A$76,'Reference table'!$B$2:$B$76)</f>
        <v>Transportation</v>
      </c>
      <c r="J469" t="s">
        <v>24</v>
      </c>
    </row>
    <row r="470" spans="1:10">
      <c r="A470" s="8">
        <v>44800</v>
      </c>
      <c r="B470" t="s">
        <v>23</v>
      </c>
      <c r="C470">
        <v>1</v>
      </c>
      <c r="D470" s="10">
        <v>1.65</v>
      </c>
      <c r="E470" s="9">
        <f t="shared" si="7"/>
        <v>1.65</v>
      </c>
      <c r="F470" t="s">
        <v>163</v>
      </c>
      <c r="G470" t="s">
        <v>526</v>
      </c>
      <c r="H470" t="s">
        <v>23</v>
      </c>
      <c r="I470" s="2" t="str">
        <f>_xlfn.XLOOKUP(H470,'Reference table'!$A$2:$A$76,'Reference table'!$B$2:$B$76)</f>
        <v>Transportation</v>
      </c>
      <c r="J470" t="s">
        <v>25</v>
      </c>
    </row>
    <row r="471" spans="1:10">
      <c r="A471" s="8">
        <v>44800</v>
      </c>
      <c r="B471" t="s">
        <v>427</v>
      </c>
      <c r="C471">
        <v>1</v>
      </c>
      <c r="D471" s="10">
        <v>8.2200000000000006</v>
      </c>
      <c r="E471" s="9">
        <f t="shared" si="7"/>
        <v>8.2200000000000006</v>
      </c>
      <c r="F471" t="s">
        <v>163</v>
      </c>
      <c r="G471" t="s">
        <v>428</v>
      </c>
      <c r="H471" t="s">
        <v>515</v>
      </c>
      <c r="I471" s="2" t="str">
        <f>_xlfn.XLOOKUP(H471,'Reference table'!$A$2:$A$76,'Reference table'!$B$2:$B$76)</f>
        <v>Dinning</v>
      </c>
      <c r="J471" t="s">
        <v>25</v>
      </c>
    </row>
    <row r="472" spans="1:10">
      <c r="A472" s="8">
        <v>44800</v>
      </c>
      <c r="B472" t="s">
        <v>427</v>
      </c>
      <c r="C472">
        <v>1</v>
      </c>
      <c r="D472" s="10">
        <v>8.2200000000000006</v>
      </c>
      <c r="E472" s="9">
        <f t="shared" si="7"/>
        <v>8.2200000000000006</v>
      </c>
      <c r="F472" t="s">
        <v>163</v>
      </c>
      <c r="G472" t="s">
        <v>428</v>
      </c>
      <c r="H472" t="s">
        <v>515</v>
      </c>
      <c r="I472" s="2" t="str">
        <f>_xlfn.XLOOKUP(H472,'Reference table'!$A$2:$A$76,'Reference table'!$B$2:$B$76)</f>
        <v>Dinning</v>
      </c>
      <c r="J472" t="s">
        <v>24</v>
      </c>
    </row>
    <row r="473" spans="1:10">
      <c r="A473" s="8">
        <v>44800</v>
      </c>
      <c r="B473" t="s">
        <v>13</v>
      </c>
      <c r="C473">
        <v>3</v>
      </c>
      <c r="D473" s="10">
        <v>0.65</v>
      </c>
      <c r="E473" s="9">
        <f t="shared" si="7"/>
        <v>1.9500000000000002</v>
      </c>
      <c r="F473" t="s">
        <v>163</v>
      </c>
      <c r="G473" t="s">
        <v>429</v>
      </c>
      <c r="H473" t="s">
        <v>512</v>
      </c>
      <c r="I473" s="2" t="str">
        <f>_xlfn.XLOOKUP(H473,'Reference table'!$A$2:$A$76,'Reference table'!$B$2:$B$76)</f>
        <v>Grocery</v>
      </c>
      <c r="J473" t="s">
        <v>24</v>
      </c>
    </row>
    <row r="474" spans="1:10">
      <c r="A474" s="8">
        <v>44800</v>
      </c>
      <c r="B474" t="s">
        <v>430</v>
      </c>
      <c r="C474">
        <v>1</v>
      </c>
      <c r="D474" s="10">
        <v>2.1</v>
      </c>
      <c r="E474" s="9">
        <f t="shared" si="7"/>
        <v>2.1</v>
      </c>
      <c r="F474" t="s">
        <v>163</v>
      </c>
      <c r="G474" t="s">
        <v>429</v>
      </c>
      <c r="H474" t="s">
        <v>512</v>
      </c>
      <c r="I474" s="2" t="str">
        <f>_xlfn.XLOOKUP(H474,'Reference table'!$A$2:$A$76,'Reference table'!$B$2:$B$76)</f>
        <v>Grocery</v>
      </c>
      <c r="J474" t="s">
        <v>24</v>
      </c>
    </row>
    <row r="475" spans="1:10">
      <c r="A475" s="8">
        <v>44800</v>
      </c>
      <c r="B475" t="s">
        <v>67</v>
      </c>
      <c r="C475">
        <v>2</v>
      </c>
      <c r="D475" s="10">
        <v>2.0499999999999998</v>
      </c>
      <c r="E475" s="9">
        <f t="shared" si="7"/>
        <v>4.0999999999999996</v>
      </c>
      <c r="F475" t="s">
        <v>286</v>
      </c>
      <c r="G475" t="s">
        <v>526</v>
      </c>
      <c r="H475" t="s">
        <v>67</v>
      </c>
      <c r="I475" s="2" t="str">
        <f>_xlfn.XLOOKUP(H475,'Reference table'!$A$2:$A$76,'Reference table'!$B$2:$B$76)</f>
        <v>Transportation</v>
      </c>
      <c r="J475" t="s">
        <v>24</v>
      </c>
    </row>
    <row r="476" spans="1:10">
      <c r="A476" s="8">
        <v>44800</v>
      </c>
      <c r="B476" t="s">
        <v>67</v>
      </c>
      <c r="C476">
        <v>2</v>
      </c>
      <c r="D476" s="10">
        <v>2.0499999999999998</v>
      </c>
      <c r="E476" s="9">
        <f t="shared" si="7"/>
        <v>4.0999999999999996</v>
      </c>
      <c r="F476" t="s">
        <v>286</v>
      </c>
      <c r="G476" t="s">
        <v>526</v>
      </c>
      <c r="H476" t="s">
        <v>67</v>
      </c>
      <c r="I476" s="2" t="str">
        <f>_xlfn.XLOOKUP(H476,'Reference table'!$A$2:$A$76,'Reference table'!$B$2:$B$76)</f>
        <v>Transportation</v>
      </c>
      <c r="J476" t="s">
        <v>25</v>
      </c>
    </row>
    <row r="477" spans="1:10">
      <c r="A477" s="8">
        <v>44800</v>
      </c>
      <c r="B477" t="s">
        <v>431</v>
      </c>
      <c r="C477">
        <v>1</v>
      </c>
      <c r="D477" s="10">
        <v>7.5</v>
      </c>
      <c r="E477" s="9">
        <f t="shared" si="7"/>
        <v>7.5</v>
      </c>
      <c r="F477" t="s">
        <v>163</v>
      </c>
      <c r="G477" t="s">
        <v>433</v>
      </c>
      <c r="H477" t="s">
        <v>274</v>
      </c>
      <c r="I477" s="2" t="str">
        <f>_xlfn.XLOOKUP(H477,'Reference table'!$A$2:$A$76,'Reference table'!$B$2:$B$76)</f>
        <v>Dinning</v>
      </c>
      <c r="J477" t="s">
        <v>25</v>
      </c>
    </row>
    <row r="478" spans="1:10">
      <c r="A478" s="8">
        <v>44800</v>
      </c>
      <c r="B478" t="s">
        <v>26</v>
      </c>
      <c r="C478">
        <v>1</v>
      </c>
      <c r="D478" s="10">
        <v>4.7</v>
      </c>
      <c r="E478" s="9">
        <f t="shared" si="7"/>
        <v>4.7</v>
      </c>
      <c r="F478" t="s">
        <v>163</v>
      </c>
      <c r="G478" t="s">
        <v>432</v>
      </c>
      <c r="H478" t="s">
        <v>274</v>
      </c>
      <c r="I478" s="2" t="str">
        <f>_xlfn.XLOOKUP(H478,'Reference table'!$A$2:$A$76,'Reference table'!$B$2:$B$76)</f>
        <v>Dinning</v>
      </c>
      <c r="J478" t="s">
        <v>25</v>
      </c>
    </row>
    <row r="479" spans="1:10">
      <c r="A479" s="8">
        <v>44801</v>
      </c>
      <c r="B479" t="s">
        <v>67</v>
      </c>
      <c r="C479">
        <v>2</v>
      </c>
      <c r="D479" s="10">
        <v>2.0499999999999998</v>
      </c>
      <c r="E479" s="9">
        <f t="shared" si="7"/>
        <v>4.0999999999999996</v>
      </c>
      <c r="F479" t="s">
        <v>286</v>
      </c>
      <c r="G479" t="s">
        <v>526</v>
      </c>
      <c r="H479" t="s">
        <v>67</v>
      </c>
      <c r="I479" s="2" t="str">
        <f>_xlfn.XLOOKUP(H479,'Reference table'!$A$2:$A$76,'Reference table'!$B$2:$B$76)</f>
        <v>Transportation</v>
      </c>
      <c r="J479" t="s">
        <v>24</v>
      </c>
    </row>
    <row r="480" spans="1:10">
      <c r="A480" s="8">
        <v>44801</v>
      </c>
      <c r="B480" t="s">
        <v>67</v>
      </c>
      <c r="C480">
        <v>2</v>
      </c>
      <c r="D480" s="10">
        <v>2.0499999999999998</v>
      </c>
      <c r="E480" s="9">
        <f t="shared" si="7"/>
        <v>4.0999999999999996</v>
      </c>
      <c r="F480" t="s">
        <v>286</v>
      </c>
      <c r="G480" t="s">
        <v>526</v>
      </c>
      <c r="H480" t="s">
        <v>67</v>
      </c>
      <c r="I480" s="2" t="str">
        <f>_xlfn.XLOOKUP(H480,'Reference table'!$A$2:$A$76,'Reference table'!$B$2:$B$76)</f>
        <v>Transportation</v>
      </c>
      <c r="J480" t="s">
        <v>25</v>
      </c>
    </row>
    <row r="481" spans="1:10">
      <c r="A481" s="8">
        <v>44801</v>
      </c>
      <c r="B481" t="s">
        <v>434</v>
      </c>
      <c r="C481">
        <v>1</v>
      </c>
      <c r="D481" s="10">
        <v>9.5</v>
      </c>
      <c r="E481" s="9">
        <f t="shared" si="7"/>
        <v>9.5</v>
      </c>
      <c r="F481" t="s">
        <v>163</v>
      </c>
      <c r="G481" t="s">
        <v>435</v>
      </c>
      <c r="H481" t="s">
        <v>520</v>
      </c>
      <c r="I481" s="2" t="str">
        <f>_xlfn.XLOOKUP(H481,'Reference table'!$A$2:$A$76,'Reference table'!$B$2:$B$76)</f>
        <v>Dinning</v>
      </c>
      <c r="J481" t="s">
        <v>25</v>
      </c>
    </row>
    <row r="482" spans="1:10">
      <c r="A482" s="8">
        <v>44801</v>
      </c>
      <c r="B482" t="s">
        <v>168</v>
      </c>
      <c r="C482">
        <v>1</v>
      </c>
      <c r="D482" s="10">
        <v>1.5</v>
      </c>
      <c r="E482" s="9">
        <f t="shared" si="7"/>
        <v>1.5</v>
      </c>
      <c r="F482" t="s">
        <v>163</v>
      </c>
      <c r="G482" t="s">
        <v>107</v>
      </c>
      <c r="H482" t="s">
        <v>217</v>
      </c>
      <c r="I482" s="2" t="str">
        <f>_xlfn.XLOOKUP(H482,'Reference table'!$A$2:$A$76,'Reference table'!$B$2:$B$76)</f>
        <v>Grocery</v>
      </c>
      <c r="J482" t="s">
        <v>24</v>
      </c>
    </row>
    <row r="483" spans="1:10">
      <c r="A483" s="8">
        <v>44801</v>
      </c>
      <c r="B483" t="s">
        <v>436</v>
      </c>
      <c r="C483">
        <v>1</v>
      </c>
      <c r="D483" s="10">
        <v>10</v>
      </c>
      <c r="E483" s="9">
        <f t="shared" si="7"/>
        <v>10</v>
      </c>
      <c r="F483" t="s">
        <v>163</v>
      </c>
      <c r="G483" t="s">
        <v>437</v>
      </c>
      <c r="H483" t="s">
        <v>534</v>
      </c>
      <c r="I483" s="2" t="str">
        <f>_xlfn.XLOOKUP(H483,'Reference table'!$A$2:$A$76,'Reference table'!$B$2:$B$76)</f>
        <v>Entertainemnt</v>
      </c>
      <c r="J483" t="s">
        <v>24</v>
      </c>
    </row>
    <row r="484" spans="1:10">
      <c r="A484" s="8">
        <v>44801</v>
      </c>
      <c r="B484" t="s">
        <v>438</v>
      </c>
      <c r="C484">
        <v>1</v>
      </c>
      <c r="D484" s="10">
        <v>21.02</v>
      </c>
      <c r="E484" s="9">
        <f t="shared" si="7"/>
        <v>21.02</v>
      </c>
      <c r="F484" t="s">
        <v>163</v>
      </c>
      <c r="G484" t="s">
        <v>439</v>
      </c>
      <c r="H484" t="s">
        <v>114</v>
      </c>
      <c r="I484" s="2" t="str">
        <f>_xlfn.XLOOKUP(H484,'Reference table'!$A$2:$A$76,'Reference table'!$B$2:$B$76)</f>
        <v>Dinning</v>
      </c>
      <c r="J484" t="s">
        <v>25</v>
      </c>
    </row>
    <row r="485" spans="1:10">
      <c r="A485" s="8">
        <v>44801</v>
      </c>
      <c r="B485" t="s">
        <v>466</v>
      </c>
      <c r="C485">
        <v>1</v>
      </c>
      <c r="D485" s="10">
        <v>5.69</v>
      </c>
      <c r="E485" s="9">
        <f t="shared" si="7"/>
        <v>5.69</v>
      </c>
      <c r="F485" t="s">
        <v>163</v>
      </c>
      <c r="G485" t="s">
        <v>291</v>
      </c>
      <c r="H485" t="s">
        <v>369</v>
      </c>
      <c r="I485" s="2" t="str">
        <f>_xlfn.XLOOKUP(H485,'Reference table'!$A$2:$A$76,'Reference table'!$B$2:$B$76)</f>
        <v>Grocery</v>
      </c>
      <c r="J485" t="s">
        <v>25</v>
      </c>
    </row>
    <row r="486" spans="1:10">
      <c r="A486" s="8">
        <v>44802</v>
      </c>
      <c r="B486" t="s">
        <v>440</v>
      </c>
      <c r="C486">
        <v>1</v>
      </c>
      <c r="D486" s="10">
        <v>2.59</v>
      </c>
      <c r="E486" s="9">
        <f t="shared" si="7"/>
        <v>2.59</v>
      </c>
      <c r="F486" t="s">
        <v>163</v>
      </c>
      <c r="G486" t="s">
        <v>36</v>
      </c>
      <c r="H486" t="s">
        <v>45</v>
      </c>
      <c r="I486" s="2" t="str">
        <f>_xlfn.XLOOKUP(H486,'Reference table'!$A$2:$A$76,'Reference table'!$B$2:$B$76)</f>
        <v>Grocery</v>
      </c>
      <c r="J486" t="s">
        <v>25</v>
      </c>
    </row>
    <row r="487" spans="1:10">
      <c r="A487" s="8">
        <v>44802</v>
      </c>
      <c r="B487" t="s">
        <v>441</v>
      </c>
      <c r="C487">
        <v>1</v>
      </c>
      <c r="D487" s="10">
        <v>1.45</v>
      </c>
      <c r="E487" s="9">
        <f t="shared" si="7"/>
        <v>1.45</v>
      </c>
      <c r="F487" t="s">
        <v>163</v>
      </c>
      <c r="G487" t="s">
        <v>36</v>
      </c>
      <c r="H487" t="s">
        <v>45</v>
      </c>
      <c r="I487" s="2" t="str">
        <f>_xlfn.XLOOKUP(H487,'Reference table'!$A$2:$A$76,'Reference table'!$B$2:$B$76)</f>
        <v>Grocery</v>
      </c>
      <c r="J487" t="s">
        <v>25</v>
      </c>
    </row>
    <row r="488" spans="1:10">
      <c r="A488" s="8">
        <v>44802</v>
      </c>
      <c r="B488" t="s">
        <v>442</v>
      </c>
      <c r="C488">
        <v>1</v>
      </c>
      <c r="D488" s="10">
        <v>0.95</v>
      </c>
      <c r="E488" s="9">
        <f t="shared" si="7"/>
        <v>0.95</v>
      </c>
      <c r="F488" t="s">
        <v>163</v>
      </c>
      <c r="G488" t="s">
        <v>36</v>
      </c>
      <c r="H488" t="s">
        <v>369</v>
      </c>
      <c r="I488" s="2" t="str">
        <f>_xlfn.XLOOKUP(H488,'Reference table'!$A$2:$A$76,'Reference table'!$B$2:$B$76)</f>
        <v>Grocery</v>
      </c>
      <c r="J488" t="s">
        <v>25</v>
      </c>
    </row>
    <row r="489" spans="1:10">
      <c r="A489" s="8">
        <v>44802</v>
      </c>
      <c r="B489" t="s">
        <v>443</v>
      </c>
      <c r="C489">
        <v>1</v>
      </c>
      <c r="D489" s="10">
        <v>0.72</v>
      </c>
      <c r="E489" s="9">
        <f t="shared" si="7"/>
        <v>0.72</v>
      </c>
      <c r="F489" t="s">
        <v>163</v>
      </c>
      <c r="G489" t="s">
        <v>36</v>
      </c>
      <c r="H489" t="s">
        <v>369</v>
      </c>
      <c r="I489" s="2" t="str">
        <f>_xlfn.XLOOKUP(H489,'Reference table'!$A$2:$A$76,'Reference table'!$B$2:$B$76)</f>
        <v>Grocery</v>
      </c>
      <c r="J489" t="s">
        <v>25</v>
      </c>
    </row>
    <row r="490" spans="1:10">
      <c r="A490" s="8">
        <v>44802</v>
      </c>
      <c r="B490" t="s">
        <v>444</v>
      </c>
      <c r="C490">
        <v>1</v>
      </c>
      <c r="D490" s="10">
        <v>0.59</v>
      </c>
      <c r="E490" s="9">
        <f t="shared" si="7"/>
        <v>0.59</v>
      </c>
      <c r="F490" t="s">
        <v>163</v>
      </c>
      <c r="G490" t="s">
        <v>36</v>
      </c>
      <c r="H490" t="s">
        <v>369</v>
      </c>
      <c r="I490" s="2" t="str">
        <f>_xlfn.XLOOKUP(H490,'Reference table'!$A$2:$A$76,'Reference table'!$B$2:$B$76)</f>
        <v>Grocery</v>
      </c>
      <c r="J490" t="s">
        <v>25</v>
      </c>
    </row>
    <row r="491" spans="1:10">
      <c r="A491" s="8">
        <v>44802</v>
      </c>
      <c r="B491" t="s">
        <v>445</v>
      </c>
      <c r="C491">
        <v>1</v>
      </c>
      <c r="D491" s="10">
        <v>0.45</v>
      </c>
      <c r="E491" s="9">
        <f t="shared" si="7"/>
        <v>0.45</v>
      </c>
      <c r="F491" t="s">
        <v>163</v>
      </c>
      <c r="G491" t="s">
        <v>36</v>
      </c>
      <c r="H491" t="s">
        <v>50</v>
      </c>
      <c r="I491" s="2" t="str">
        <f>_xlfn.XLOOKUP(H491,'Reference table'!$A$2:$A$76,'Reference table'!$B$2:$B$76)</f>
        <v>Grocery</v>
      </c>
      <c r="J491" t="s">
        <v>25</v>
      </c>
    </row>
    <row r="492" spans="1:10">
      <c r="A492" s="8">
        <v>44802</v>
      </c>
      <c r="B492" t="s">
        <v>446</v>
      </c>
      <c r="C492">
        <v>1</v>
      </c>
      <c r="D492" s="10">
        <v>0.59</v>
      </c>
      <c r="E492" s="9">
        <f t="shared" si="7"/>
        <v>0.59</v>
      </c>
      <c r="F492" t="s">
        <v>163</v>
      </c>
      <c r="G492" t="s">
        <v>36</v>
      </c>
      <c r="H492" t="s">
        <v>369</v>
      </c>
      <c r="I492" s="2" t="str">
        <f>_xlfn.XLOOKUP(H492,'Reference table'!$A$2:$A$76,'Reference table'!$B$2:$B$76)</f>
        <v>Grocery</v>
      </c>
      <c r="J492" t="s">
        <v>25</v>
      </c>
    </row>
    <row r="493" spans="1:10">
      <c r="A493" s="8">
        <v>44802</v>
      </c>
      <c r="B493" t="s">
        <v>88</v>
      </c>
      <c r="C493">
        <v>4</v>
      </c>
      <c r="D493" s="10">
        <v>0.14000000000000001</v>
      </c>
      <c r="E493" s="9">
        <f t="shared" si="7"/>
        <v>0.56000000000000005</v>
      </c>
      <c r="F493" t="s">
        <v>163</v>
      </c>
      <c r="G493" t="s">
        <v>36</v>
      </c>
      <c r="H493" t="s">
        <v>53</v>
      </c>
      <c r="I493" s="2" t="str">
        <f>_xlfn.XLOOKUP(H493,'Reference table'!$A$2:$A$76,'Reference table'!$B$2:$B$76)</f>
        <v>Grocery</v>
      </c>
      <c r="J493" t="s">
        <v>25</v>
      </c>
    </row>
    <row r="494" spans="1:10">
      <c r="A494" s="8">
        <v>44802</v>
      </c>
      <c r="B494" t="s">
        <v>447</v>
      </c>
      <c r="C494">
        <v>1</v>
      </c>
      <c r="D494" s="10">
        <v>0.79</v>
      </c>
      <c r="E494" s="9">
        <f t="shared" si="7"/>
        <v>0.79</v>
      </c>
      <c r="F494" t="s">
        <v>163</v>
      </c>
      <c r="G494" t="s">
        <v>36</v>
      </c>
      <c r="H494" t="s">
        <v>45</v>
      </c>
      <c r="I494" s="2" t="str">
        <f>_xlfn.XLOOKUP(H494,'Reference table'!$A$2:$A$76,'Reference table'!$B$2:$B$76)</f>
        <v>Grocery</v>
      </c>
      <c r="J494" t="s">
        <v>25</v>
      </c>
    </row>
    <row r="495" spans="1:10">
      <c r="A495" s="8">
        <v>44802</v>
      </c>
      <c r="B495" t="s">
        <v>277</v>
      </c>
      <c r="C495">
        <v>1</v>
      </c>
      <c r="D495" s="10">
        <v>1.5</v>
      </c>
      <c r="E495" s="9">
        <f t="shared" si="7"/>
        <v>1.5</v>
      </c>
      <c r="F495" t="s">
        <v>163</v>
      </c>
      <c r="G495" t="s">
        <v>148</v>
      </c>
      <c r="H495" t="s">
        <v>512</v>
      </c>
      <c r="I495" s="2" t="str">
        <f>_xlfn.XLOOKUP(H495,'Reference table'!$A$2:$A$76,'Reference table'!$B$2:$B$76)</f>
        <v>Grocery</v>
      </c>
      <c r="J495" t="s">
        <v>25</v>
      </c>
    </row>
    <row r="496" spans="1:10">
      <c r="A496" s="8">
        <v>44802</v>
      </c>
      <c r="B496" t="s">
        <v>380</v>
      </c>
      <c r="C496">
        <v>1</v>
      </c>
      <c r="D496" s="10">
        <v>1</v>
      </c>
      <c r="E496" s="9">
        <f t="shared" si="7"/>
        <v>1</v>
      </c>
      <c r="F496" t="s">
        <v>163</v>
      </c>
      <c r="G496" t="s">
        <v>148</v>
      </c>
      <c r="H496" t="s">
        <v>45</v>
      </c>
      <c r="I496" s="2" t="str">
        <f>_xlfn.XLOOKUP(H496,'Reference table'!$A$2:$A$76,'Reference table'!$B$2:$B$76)</f>
        <v>Grocery</v>
      </c>
      <c r="J496" t="s">
        <v>25</v>
      </c>
    </row>
    <row r="497" spans="1:10">
      <c r="A497" s="8">
        <v>44802</v>
      </c>
      <c r="B497" t="s">
        <v>448</v>
      </c>
      <c r="C497">
        <v>2</v>
      </c>
      <c r="D497" s="10">
        <v>1.25</v>
      </c>
      <c r="E497" s="9">
        <f t="shared" si="7"/>
        <v>2.5</v>
      </c>
      <c r="F497" t="s">
        <v>163</v>
      </c>
      <c r="G497" t="s">
        <v>148</v>
      </c>
      <c r="H497" t="s">
        <v>369</v>
      </c>
      <c r="I497" s="2" t="str">
        <f>_xlfn.XLOOKUP(H497,'Reference table'!$A$2:$A$76,'Reference table'!$B$2:$B$76)</f>
        <v>Grocery</v>
      </c>
      <c r="J497" t="s">
        <v>25</v>
      </c>
    </row>
    <row r="498" spans="1:10">
      <c r="A498" s="8">
        <v>44802</v>
      </c>
      <c r="B498" t="s">
        <v>470</v>
      </c>
      <c r="C498">
        <v>1</v>
      </c>
      <c r="D498" s="10">
        <v>23.98</v>
      </c>
      <c r="E498" s="9">
        <f t="shared" si="7"/>
        <v>23.98</v>
      </c>
      <c r="F498" t="s">
        <v>469</v>
      </c>
      <c r="G498" t="s">
        <v>33</v>
      </c>
      <c r="H498" t="s">
        <v>470</v>
      </c>
      <c r="I498" s="2" t="str">
        <f>_xlfn.XLOOKUP(H498,'Reference table'!$A$2:$A$76,'Reference table'!$B$2:$B$76)</f>
        <v>Outfit</v>
      </c>
      <c r="J498" t="s">
        <v>25</v>
      </c>
    </row>
    <row r="499" spans="1:10">
      <c r="A499" s="8">
        <v>44804</v>
      </c>
      <c r="B499" t="s">
        <v>379</v>
      </c>
      <c r="C499">
        <v>3</v>
      </c>
      <c r="D499" s="10">
        <v>3.3333333333333335</v>
      </c>
      <c r="E499" s="9">
        <f t="shared" si="7"/>
        <v>10</v>
      </c>
      <c r="F499" t="s">
        <v>163</v>
      </c>
      <c r="G499" t="s">
        <v>165</v>
      </c>
      <c r="H499" t="s">
        <v>217</v>
      </c>
      <c r="I499" s="2" t="str">
        <f>_xlfn.XLOOKUP(H499,'Reference table'!$A$2:$A$76,'Reference table'!$B$2:$B$76)</f>
        <v>Grocery</v>
      </c>
      <c r="J499" t="s">
        <v>24</v>
      </c>
    </row>
    <row r="500" spans="1:10">
      <c r="A500" s="8">
        <v>44804</v>
      </c>
      <c r="B500" t="s">
        <v>449</v>
      </c>
      <c r="C500">
        <v>1</v>
      </c>
      <c r="D500" s="10">
        <v>0.65</v>
      </c>
      <c r="E500" s="9">
        <f t="shared" si="7"/>
        <v>0.65</v>
      </c>
      <c r="F500" t="s">
        <v>163</v>
      </c>
      <c r="G500" t="s">
        <v>165</v>
      </c>
      <c r="H500" t="s">
        <v>50</v>
      </c>
      <c r="I500" s="2" t="str">
        <f>_xlfn.XLOOKUP(H500,'Reference table'!$A$2:$A$76,'Reference table'!$B$2:$B$76)</f>
        <v>Grocery</v>
      </c>
      <c r="J500" t="s">
        <v>24</v>
      </c>
    </row>
    <row r="501" spans="1:10">
      <c r="A501" s="8">
        <v>44804</v>
      </c>
      <c r="B501" t="s">
        <v>450</v>
      </c>
      <c r="C501">
        <v>1</v>
      </c>
      <c r="D501" s="10">
        <v>4.22</v>
      </c>
      <c r="E501" s="9">
        <f t="shared" si="7"/>
        <v>4.22</v>
      </c>
      <c r="F501" t="s">
        <v>163</v>
      </c>
      <c r="G501" t="s">
        <v>165</v>
      </c>
      <c r="H501" t="s">
        <v>52</v>
      </c>
      <c r="I501" s="2" t="str">
        <f>_xlfn.XLOOKUP(H501,'Reference table'!$A$2:$A$76,'Reference table'!$B$2:$B$76)</f>
        <v>Grocery</v>
      </c>
      <c r="J501" t="s">
        <v>24</v>
      </c>
    </row>
    <row r="502" spans="1:10">
      <c r="A502" s="8">
        <v>44804</v>
      </c>
      <c r="B502" t="s">
        <v>86</v>
      </c>
      <c r="C502">
        <v>1</v>
      </c>
      <c r="D502" s="10">
        <v>0.5</v>
      </c>
      <c r="E502" s="9">
        <f t="shared" si="7"/>
        <v>0.5</v>
      </c>
      <c r="F502" t="s">
        <v>163</v>
      </c>
      <c r="G502" t="s">
        <v>148</v>
      </c>
      <c r="H502" t="s">
        <v>53</v>
      </c>
      <c r="I502" s="2" t="str">
        <f>_xlfn.XLOOKUP(H502,'Reference table'!$A$2:$A$76,'Reference table'!$B$2:$B$76)</f>
        <v>Grocery</v>
      </c>
      <c r="J502" t="s">
        <v>25</v>
      </c>
    </row>
    <row r="503" spans="1:10">
      <c r="A503" s="8">
        <v>44804</v>
      </c>
      <c r="B503" t="s">
        <v>451</v>
      </c>
      <c r="C503">
        <v>1</v>
      </c>
      <c r="D503" s="10">
        <v>2.1</v>
      </c>
      <c r="E503" s="9">
        <f t="shared" si="7"/>
        <v>2.1</v>
      </c>
      <c r="F503" t="s">
        <v>163</v>
      </c>
      <c r="G503" t="s">
        <v>148</v>
      </c>
      <c r="H503" t="s">
        <v>142</v>
      </c>
      <c r="I503" s="2" t="str">
        <f>_xlfn.XLOOKUP(H503,'Reference table'!$A$2:$A$76,'Reference table'!$B$2:$B$76)</f>
        <v>Grocery</v>
      </c>
      <c r="J503" t="s">
        <v>25</v>
      </c>
    </row>
    <row r="504" spans="1:10">
      <c r="A504" s="8">
        <v>44804</v>
      </c>
      <c r="B504" t="s">
        <v>452</v>
      </c>
      <c r="C504">
        <v>1</v>
      </c>
      <c r="D504" s="10">
        <v>0.56000000000000005</v>
      </c>
      <c r="E504" s="9">
        <f t="shared" si="7"/>
        <v>0.56000000000000005</v>
      </c>
      <c r="F504" t="s">
        <v>163</v>
      </c>
      <c r="G504" t="s">
        <v>148</v>
      </c>
      <c r="H504" t="s">
        <v>51</v>
      </c>
      <c r="I504" s="2" t="str">
        <f>_xlfn.XLOOKUP(H504,'Reference table'!$A$2:$A$76,'Reference table'!$B$2:$B$76)</f>
        <v>Grocery</v>
      </c>
      <c r="J504" t="s">
        <v>25</v>
      </c>
    </row>
    <row r="505" spans="1:10">
      <c r="A505" s="8">
        <v>44804</v>
      </c>
      <c r="B505" t="s">
        <v>273</v>
      </c>
      <c r="C505">
        <v>1</v>
      </c>
      <c r="D505" s="10">
        <v>3.79</v>
      </c>
      <c r="E505" s="9">
        <f t="shared" si="7"/>
        <v>3.79</v>
      </c>
      <c r="F505" t="s">
        <v>163</v>
      </c>
      <c r="G505" t="s">
        <v>36</v>
      </c>
      <c r="H505" t="s">
        <v>217</v>
      </c>
      <c r="I505" s="2" t="str">
        <f>_xlfn.XLOOKUP(H505,'Reference table'!$A$2:$A$76,'Reference table'!$B$2:$B$76)</f>
        <v>Grocery</v>
      </c>
      <c r="J505" t="s">
        <v>24</v>
      </c>
    </row>
    <row r="506" spans="1:10">
      <c r="A506" s="8">
        <v>44804</v>
      </c>
      <c r="B506" t="s">
        <v>453</v>
      </c>
      <c r="C506">
        <v>1</v>
      </c>
      <c r="D506" s="10">
        <v>0.89</v>
      </c>
      <c r="E506" s="9">
        <f t="shared" si="7"/>
        <v>0.89</v>
      </c>
      <c r="F506" t="s">
        <v>163</v>
      </c>
      <c r="G506" t="s">
        <v>36</v>
      </c>
      <c r="H506" t="s">
        <v>49</v>
      </c>
      <c r="I506" s="2" t="str">
        <f>_xlfn.XLOOKUP(H506,'Reference table'!$A$2:$A$76,'Reference table'!$B$2:$B$76)</f>
        <v>Grocery</v>
      </c>
      <c r="J506" t="s">
        <v>24</v>
      </c>
    </row>
    <row r="507" spans="1:10">
      <c r="A507" s="8">
        <v>44804</v>
      </c>
      <c r="B507" t="s">
        <v>454</v>
      </c>
      <c r="C507">
        <v>1</v>
      </c>
      <c r="D507" s="10">
        <v>0.89</v>
      </c>
      <c r="E507" s="9">
        <f t="shared" si="7"/>
        <v>0.89</v>
      </c>
      <c r="F507" t="s">
        <v>163</v>
      </c>
      <c r="G507" t="s">
        <v>36</v>
      </c>
      <c r="H507" t="s">
        <v>49</v>
      </c>
      <c r="I507" s="2" t="str">
        <f>_xlfn.XLOOKUP(H507,'Reference table'!$A$2:$A$76,'Reference table'!$B$2:$B$76)</f>
        <v>Grocery</v>
      </c>
      <c r="J507" t="s">
        <v>24</v>
      </c>
    </row>
    <row r="508" spans="1:10">
      <c r="A508" s="8">
        <v>44804</v>
      </c>
      <c r="B508" t="s">
        <v>370</v>
      </c>
      <c r="C508">
        <v>1</v>
      </c>
      <c r="D508" s="10">
        <v>1.69</v>
      </c>
      <c r="E508" s="9">
        <f t="shared" si="7"/>
        <v>1.69</v>
      </c>
      <c r="F508" t="s">
        <v>163</v>
      </c>
      <c r="G508" t="s">
        <v>36</v>
      </c>
      <c r="H508" t="s">
        <v>53</v>
      </c>
      <c r="I508" s="2" t="str">
        <f>_xlfn.XLOOKUP(H508,'Reference table'!$A$2:$A$76,'Reference table'!$B$2:$B$76)</f>
        <v>Grocery</v>
      </c>
      <c r="J508" t="s">
        <v>24</v>
      </c>
    </row>
    <row r="509" spans="1:10">
      <c r="A509" s="8">
        <v>44804</v>
      </c>
      <c r="B509" t="s">
        <v>358</v>
      </c>
      <c r="C509">
        <v>1</v>
      </c>
      <c r="D509" s="10">
        <v>0.49</v>
      </c>
      <c r="E509" s="9">
        <f t="shared" si="7"/>
        <v>0.49</v>
      </c>
      <c r="F509" t="s">
        <v>163</v>
      </c>
      <c r="G509" t="s">
        <v>36</v>
      </c>
      <c r="H509" t="s">
        <v>51</v>
      </c>
      <c r="I509" s="2" t="str">
        <f>_xlfn.XLOOKUP(H509,'Reference table'!$A$2:$A$76,'Reference table'!$B$2:$B$76)</f>
        <v>Grocery</v>
      </c>
      <c r="J509" t="s">
        <v>24</v>
      </c>
    </row>
    <row r="510" spans="1:10">
      <c r="A510" s="8">
        <v>44805</v>
      </c>
      <c r="B510" t="s">
        <v>455</v>
      </c>
      <c r="C510">
        <v>1</v>
      </c>
      <c r="D510" s="10">
        <v>0.99</v>
      </c>
      <c r="E510" s="9">
        <f t="shared" si="7"/>
        <v>0.99</v>
      </c>
      <c r="F510" t="s">
        <v>163</v>
      </c>
      <c r="G510" t="s">
        <v>36</v>
      </c>
      <c r="H510" t="s">
        <v>45</v>
      </c>
      <c r="I510" s="2" t="str">
        <f>_xlfn.XLOOKUP(H510,'Reference table'!$A$2:$A$76,'Reference table'!$B$2:$B$76)</f>
        <v>Grocery</v>
      </c>
      <c r="J510" t="s">
        <v>24</v>
      </c>
    </row>
    <row r="511" spans="1:10">
      <c r="A511" s="8">
        <v>44805</v>
      </c>
      <c r="B511" t="s">
        <v>456</v>
      </c>
      <c r="C511">
        <v>1</v>
      </c>
      <c r="D511" s="10">
        <f>2.49-0.75</f>
        <v>1.7400000000000002</v>
      </c>
      <c r="E511" s="9">
        <f t="shared" si="7"/>
        <v>1.7400000000000002</v>
      </c>
      <c r="F511" t="s">
        <v>163</v>
      </c>
      <c r="G511" t="s">
        <v>36</v>
      </c>
      <c r="H511" t="s">
        <v>52</v>
      </c>
      <c r="I511" s="2" t="str">
        <f>_xlfn.XLOOKUP(H511,'Reference table'!$A$2:$A$76,'Reference table'!$B$2:$B$76)</f>
        <v>Grocery</v>
      </c>
      <c r="J511" t="s">
        <v>24</v>
      </c>
    </row>
    <row r="512" spans="1:10">
      <c r="A512" s="8">
        <v>44805</v>
      </c>
      <c r="B512" t="s">
        <v>152</v>
      </c>
      <c r="C512">
        <v>1</v>
      </c>
      <c r="D512" s="10">
        <v>0.65</v>
      </c>
      <c r="E512" s="9">
        <f t="shared" si="7"/>
        <v>0.65</v>
      </c>
      <c r="F512" t="s">
        <v>163</v>
      </c>
      <c r="G512" t="s">
        <v>36</v>
      </c>
      <c r="H512" t="s">
        <v>51</v>
      </c>
      <c r="I512" s="2" t="str">
        <f>_xlfn.XLOOKUP(H512,'Reference table'!$A$2:$A$76,'Reference table'!$B$2:$B$76)</f>
        <v>Grocery</v>
      </c>
      <c r="J512" t="s">
        <v>24</v>
      </c>
    </row>
    <row r="513" spans="1:10">
      <c r="A513" s="8">
        <v>44805</v>
      </c>
      <c r="B513" t="s">
        <v>150</v>
      </c>
      <c r="C513">
        <v>1</v>
      </c>
      <c r="D513" s="10">
        <v>0.69</v>
      </c>
      <c r="E513" s="9">
        <f t="shared" si="7"/>
        <v>0.69</v>
      </c>
      <c r="F513" t="s">
        <v>163</v>
      </c>
      <c r="G513" t="s">
        <v>36</v>
      </c>
      <c r="H513" t="s">
        <v>51</v>
      </c>
      <c r="I513" s="2" t="str">
        <f>_xlfn.XLOOKUP(H513,'Reference table'!$A$2:$A$76,'Reference table'!$B$2:$B$76)</f>
        <v>Grocery</v>
      </c>
      <c r="J513" t="s">
        <v>24</v>
      </c>
    </row>
    <row r="514" spans="1:10">
      <c r="A514" s="8">
        <v>44805</v>
      </c>
      <c r="B514" t="s">
        <v>383</v>
      </c>
      <c r="C514">
        <v>1</v>
      </c>
      <c r="D514" s="10">
        <v>1</v>
      </c>
      <c r="E514" s="9">
        <f t="shared" si="7"/>
        <v>1</v>
      </c>
      <c r="F514" t="s">
        <v>163</v>
      </c>
      <c r="G514" t="s">
        <v>148</v>
      </c>
      <c r="H514" t="s">
        <v>51</v>
      </c>
      <c r="I514" s="2" t="str">
        <f>_xlfn.XLOOKUP(H514,'Reference table'!$A$2:$A$76,'Reference table'!$B$2:$B$76)</f>
        <v>Grocery</v>
      </c>
      <c r="J514" t="s">
        <v>24</v>
      </c>
    </row>
    <row r="515" spans="1:10">
      <c r="A515" s="8">
        <v>44805</v>
      </c>
      <c r="B515" t="s">
        <v>13</v>
      </c>
      <c r="C515">
        <v>1</v>
      </c>
      <c r="D515" s="10">
        <v>1.25</v>
      </c>
      <c r="E515" s="9">
        <f t="shared" si="7"/>
        <v>1.25</v>
      </c>
      <c r="F515" t="s">
        <v>163</v>
      </c>
      <c r="G515" t="s">
        <v>148</v>
      </c>
      <c r="H515" t="s">
        <v>512</v>
      </c>
      <c r="I515" s="2" t="str">
        <f>_xlfn.XLOOKUP(H515,'Reference table'!$A$2:$A$76,'Reference table'!$B$2:$B$76)</f>
        <v>Grocery</v>
      </c>
      <c r="J515" t="s">
        <v>24</v>
      </c>
    </row>
    <row r="516" spans="1:10">
      <c r="A516" s="8">
        <v>44805</v>
      </c>
      <c r="B516" t="s">
        <v>460</v>
      </c>
      <c r="C516">
        <v>1</v>
      </c>
      <c r="D516" s="10">
        <v>4.2300000000000004</v>
      </c>
      <c r="E516" s="9">
        <f t="shared" ref="E516:E581" si="8">C516*D516</f>
        <v>4.2300000000000004</v>
      </c>
      <c r="F516" t="s">
        <v>163</v>
      </c>
      <c r="G516" t="s">
        <v>458</v>
      </c>
      <c r="H516" t="s">
        <v>174</v>
      </c>
      <c r="I516" s="2" t="str">
        <f>_xlfn.XLOOKUP(H516,'Reference table'!$A$2:$A$76,'Reference table'!$B$2:$B$76)</f>
        <v>Household</v>
      </c>
      <c r="J516" t="s">
        <v>25</v>
      </c>
    </row>
    <row r="517" spans="1:10">
      <c r="A517" s="8">
        <v>44805</v>
      </c>
      <c r="B517" t="s">
        <v>461</v>
      </c>
      <c r="C517">
        <v>1</v>
      </c>
      <c r="D517" s="10">
        <v>2.13</v>
      </c>
      <c r="E517" s="9">
        <f t="shared" si="8"/>
        <v>2.13</v>
      </c>
      <c r="F517" t="s">
        <v>163</v>
      </c>
      <c r="G517" t="s">
        <v>458</v>
      </c>
      <c r="H517" t="s">
        <v>174</v>
      </c>
      <c r="I517" s="2" t="str">
        <f>_xlfn.XLOOKUP(H517,'Reference table'!$A$2:$A$76,'Reference table'!$B$2:$B$76)</f>
        <v>Household</v>
      </c>
      <c r="J517" t="s">
        <v>25</v>
      </c>
    </row>
    <row r="518" spans="1:10">
      <c r="A518" s="8">
        <v>44805</v>
      </c>
      <c r="B518" t="s">
        <v>462</v>
      </c>
      <c r="C518">
        <v>1</v>
      </c>
      <c r="D518" s="10">
        <v>2.56</v>
      </c>
      <c r="E518" s="9">
        <f t="shared" si="8"/>
        <v>2.56</v>
      </c>
      <c r="F518" t="s">
        <v>163</v>
      </c>
      <c r="G518" t="s">
        <v>458</v>
      </c>
      <c r="H518" t="s">
        <v>174</v>
      </c>
      <c r="I518" s="2" t="str">
        <f>_xlfn.XLOOKUP(H518,'Reference table'!$A$2:$A$76,'Reference table'!$B$2:$B$76)</f>
        <v>Household</v>
      </c>
      <c r="J518" t="s">
        <v>25</v>
      </c>
    </row>
    <row r="519" spans="1:10">
      <c r="A519" s="8">
        <v>44805</v>
      </c>
      <c r="B519" t="s">
        <v>463</v>
      </c>
      <c r="C519">
        <v>1</v>
      </c>
      <c r="D519" s="10">
        <v>1.07</v>
      </c>
      <c r="E519" s="9">
        <f t="shared" si="8"/>
        <v>1.07</v>
      </c>
      <c r="F519" t="s">
        <v>163</v>
      </c>
      <c r="G519" t="s">
        <v>458</v>
      </c>
      <c r="H519" t="s">
        <v>174</v>
      </c>
      <c r="I519" s="2" t="str">
        <f>_xlfn.XLOOKUP(H519,'Reference table'!$A$2:$A$76,'Reference table'!$B$2:$B$76)</f>
        <v>Household</v>
      </c>
      <c r="J519" t="s">
        <v>25</v>
      </c>
    </row>
    <row r="520" spans="1:10">
      <c r="A520" s="8">
        <v>44805</v>
      </c>
      <c r="B520" t="s">
        <v>467</v>
      </c>
      <c r="C520">
        <v>1</v>
      </c>
      <c r="D520" s="10">
        <v>12.25</v>
      </c>
      <c r="E520" s="9">
        <f t="shared" si="8"/>
        <v>12.25</v>
      </c>
      <c r="F520" t="s">
        <v>163</v>
      </c>
      <c r="G520" t="s">
        <v>467</v>
      </c>
      <c r="H520" t="s">
        <v>539</v>
      </c>
      <c r="I520" s="2" t="str">
        <f>_xlfn.XLOOKUP(H520,'Reference table'!$A$2:$A$76,'Reference table'!$B$2:$B$76)</f>
        <v>Grocery</v>
      </c>
      <c r="J520" t="s">
        <v>25</v>
      </c>
    </row>
    <row r="521" spans="1:10">
      <c r="A521" s="8">
        <v>44806</v>
      </c>
      <c r="B521" t="s">
        <v>478</v>
      </c>
      <c r="C521">
        <v>1</v>
      </c>
      <c r="D521" s="10">
        <v>1.75</v>
      </c>
      <c r="E521" s="9">
        <f t="shared" si="8"/>
        <v>1.75</v>
      </c>
      <c r="F521" t="s">
        <v>163</v>
      </c>
      <c r="G521" t="s">
        <v>36</v>
      </c>
      <c r="H521" t="s">
        <v>45</v>
      </c>
      <c r="I521" s="2" t="str">
        <f>_xlfn.XLOOKUP(H521,'Reference table'!$A$2:$A$76,'Reference table'!$B$2:$B$76)</f>
        <v>Grocery</v>
      </c>
      <c r="J521" t="s">
        <v>24</v>
      </c>
    </row>
    <row r="522" spans="1:10">
      <c r="A522" s="8">
        <v>44806</v>
      </c>
      <c r="B522" t="s">
        <v>81</v>
      </c>
      <c r="C522">
        <v>1</v>
      </c>
      <c r="D522" s="10">
        <v>0.56999999999999995</v>
      </c>
      <c r="E522" s="9">
        <f t="shared" si="8"/>
        <v>0.56999999999999995</v>
      </c>
      <c r="F522" t="s">
        <v>163</v>
      </c>
      <c r="G522" t="s">
        <v>36</v>
      </c>
      <c r="H522" t="s">
        <v>51</v>
      </c>
      <c r="I522" s="2" t="str">
        <f>_xlfn.XLOOKUP(H522,'Reference table'!$A$2:$A$76,'Reference table'!$B$2:$B$76)</f>
        <v>Grocery</v>
      </c>
      <c r="J522" t="s">
        <v>24</v>
      </c>
    </row>
    <row r="523" spans="1:10">
      <c r="A523" s="8">
        <v>44806</v>
      </c>
      <c r="B523" t="s">
        <v>310</v>
      </c>
      <c r="C523">
        <v>1</v>
      </c>
      <c r="D523" s="10">
        <v>1.39</v>
      </c>
      <c r="E523" s="9">
        <f t="shared" si="8"/>
        <v>1.39</v>
      </c>
      <c r="F523" t="s">
        <v>163</v>
      </c>
      <c r="G523" t="s">
        <v>36</v>
      </c>
      <c r="H523" t="s">
        <v>217</v>
      </c>
      <c r="I523" s="2" t="str">
        <f>_xlfn.XLOOKUP(H523,'Reference table'!$A$2:$A$76,'Reference table'!$B$2:$B$76)</f>
        <v>Grocery</v>
      </c>
      <c r="J523" t="s">
        <v>24</v>
      </c>
    </row>
    <row r="524" spans="1:10">
      <c r="A524" s="8">
        <v>44806</v>
      </c>
      <c r="B524" t="s">
        <v>479</v>
      </c>
      <c r="C524">
        <v>1</v>
      </c>
      <c r="D524" s="10">
        <v>0.23</v>
      </c>
      <c r="E524" s="9">
        <f t="shared" si="8"/>
        <v>0.23</v>
      </c>
      <c r="F524" t="s">
        <v>163</v>
      </c>
      <c r="G524" t="s">
        <v>36</v>
      </c>
      <c r="H524" t="s">
        <v>512</v>
      </c>
      <c r="I524" s="2" t="str">
        <f>_xlfn.XLOOKUP(H524,'Reference table'!$A$2:$A$76,'Reference table'!$B$2:$B$76)</f>
        <v>Grocery</v>
      </c>
      <c r="J524" t="s">
        <v>24</v>
      </c>
    </row>
    <row r="525" spans="1:10">
      <c r="A525" s="8">
        <v>44806</v>
      </c>
      <c r="B525" t="s">
        <v>480</v>
      </c>
      <c r="C525">
        <v>1</v>
      </c>
      <c r="D525" s="10">
        <v>4</v>
      </c>
      <c r="E525" s="9">
        <f t="shared" si="8"/>
        <v>4</v>
      </c>
      <c r="F525" t="s">
        <v>163</v>
      </c>
      <c r="G525" t="s">
        <v>186</v>
      </c>
      <c r="H525" t="s">
        <v>174</v>
      </c>
      <c r="I525" s="2" t="str">
        <f>_xlfn.XLOOKUP(H525,'Reference table'!$A$2:$A$76,'Reference table'!$B$2:$B$76)</f>
        <v>Household</v>
      </c>
      <c r="J525" t="s">
        <v>25</v>
      </c>
    </row>
    <row r="526" spans="1:10">
      <c r="A526" s="8">
        <v>44806</v>
      </c>
      <c r="B526" t="s">
        <v>481</v>
      </c>
      <c r="C526">
        <v>2</v>
      </c>
      <c r="D526" s="10">
        <v>3.25</v>
      </c>
      <c r="E526" s="9">
        <f t="shared" si="8"/>
        <v>6.5</v>
      </c>
      <c r="F526" t="s">
        <v>163</v>
      </c>
      <c r="G526" t="s">
        <v>186</v>
      </c>
      <c r="H526" t="s">
        <v>282</v>
      </c>
      <c r="I526" s="2" t="str">
        <f>_xlfn.XLOOKUP(H526,'Reference table'!$A$2:$A$76,'Reference table'!$B$2:$B$76)</f>
        <v>Household</v>
      </c>
      <c r="J526" t="s">
        <v>25</v>
      </c>
    </row>
    <row r="527" spans="1:10">
      <c r="A527" s="8">
        <v>44806</v>
      </c>
      <c r="B527" t="s">
        <v>482</v>
      </c>
      <c r="C527">
        <v>2</v>
      </c>
      <c r="D527" s="10">
        <v>2.5</v>
      </c>
      <c r="E527" s="9">
        <f t="shared" si="8"/>
        <v>5</v>
      </c>
      <c r="F527" t="s">
        <v>163</v>
      </c>
      <c r="G527" t="s">
        <v>186</v>
      </c>
      <c r="H527" t="s">
        <v>227</v>
      </c>
      <c r="I527" s="2" t="str">
        <f>_xlfn.XLOOKUP(H527,'Reference table'!$A$2:$A$76,'Reference table'!$B$2:$B$76)</f>
        <v>Household</v>
      </c>
      <c r="J527" t="s">
        <v>25</v>
      </c>
    </row>
    <row r="528" spans="1:10">
      <c r="A528" s="8">
        <v>44806</v>
      </c>
      <c r="B528" t="s">
        <v>483</v>
      </c>
      <c r="C528">
        <v>1</v>
      </c>
      <c r="D528" s="10">
        <v>7</v>
      </c>
      <c r="E528" s="9">
        <f t="shared" si="8"/>
        <v>7</v>
      </c>
      <c r="F528" t="s">
        <v>163</v>
      </c>
      <c r="G528" t="s">
        <v>186</v>
      </c>
      <c r="H528" t="s">
        <v>468</v>
      </c>
      <c r="I528" s="2" t="str">
        <f>_xlfn.XLOOKUP(H528,'Reference table'!$A$2:$A$76,'Reference table'!$B$2:$B$76)</f>
        <v>Household</v>
      </c>
      <c r="J528" t="s">
        <v>25</v>
      </c>
    </row>
    <row r="529" spans="1:10">
      <c r="A529" s="8">
        <v>44806</v>
      </c>
      <c r="B529" t="s">
        <v>484</v>
      </c>
      <c r="C529">
        <v>1</v>
      </c>
      <c r="D529" s="10">
        <v>0.75</v>
      </c>
      <c r="E529" s="9">
        <f t="shared" si="8"/>
        <v>0.75</v>
      </c>
      <c r="F529" t="s">
        <v>163</v>
      </c>
      <c r="G529" t="s">
        <v>201</v>
      </c>
      <c r="H529" t="s">
        <v>512</v>
      </c>
      <c r="I529" s="2" t="str">
        <f>_xlfn.XLOOKUP(H529,'Reference table'!$A$2:$A$76,'Reference table'!$B$2:$B$76)</f>
        <v>Grocery</v>
      </c>
      <c r="J529" t="s">
        <v>25</v>
      </c>
    </row>
    <row r="530" spans="1:10">
      <c r="A530" s="8">
        <v>44806</v>
      </c>
      <c r="B530" t="s">
        <v>485</v>
      </c>
      <c r="C530">
        <v>1</v>
      </c>
      <c r="D530" s="10">
        <v>1.25</v>
      </c>
      <c r="E530" s="9">
        <f t="shared" si="8"/>
        <v>1.25</v>
      </c>
      <c r="F530" t="s">
        <v>163</v>
      </c>
      <c r="G530" t="s">
        <v>201</v>
      </c>
      <c r="H530" t="s">
        <v>50</v>
      </c>
      <c r="I530" s="2" t="str">
        <f>_xlfn.XLOOKUP(H530,'Reference table'!$A$2:$A$76,'Reference table'!$B$2:$B$76)</f>
        <v>Grocery</v>
      </c>
      <c r="J530" t="s">
        <v>25</v>
      </c>
    </row>
    <row r="531" spans="1:10">
      <c r="A531" s="8">
        <v>44806</v>
      </c>
      <c r="B531" t="s">
        <v>486</v>
      </c>
      <c r="C531">
        <v>1</v>
      </c>
      <c r="D531" s="10">
        <v>7</v>
      </c>
      <c r="E531" s="9">
        <f t="shared" si="8"/>
        <v>7</v>
      </c>
      <c r="F531" t="s">
        <v>163</v>
      </c>
      <c r="G531" t="s">
        <v>201</v>
      </c>
      <c r="H531" t="s">
        <v>468</v>
      </c>
      <c r="I531" s="2" t="str">
        <f>_xlfn.XLOOKUP(H531,'Reference table'!$A$2:$A$76,'Reference table'!$B$2:$B$76)</f>
        <v>Household</v>
      </c>
      <c r="J531" t="s">
        <v>25</v>
      </c>
    </row>
    <row r="532" spans="1:10">
      <c r="A532" s="8">
        <v>44807</v>
      </c>
      <c r="B532" t="s">
        <v>67</v>
      </c>
      <c r="C532">
        <v>1</v>
      </c>
      <c r="D532" s="10">
        <v>1.2</v>
      </c>
      <c r="E532" s="9">
        <f t="shared" si="8"/>
        <v>1.2</v>
      </c>
      <c r="F532" t="s">
        <v>286</v>
      </c>
      <c r="G532" t="s">
        <v>526</v>
      </c>
      <c r="H532" t="s">
        <v>67</v>
      </c>
      <c r="I532" s="2" t="str">
        <f>_xlfn.XLOOKUP(H532,'Reference table'!$A$2:$A$76,'Reference table'!$B$2:$B$76)</f>
        <v>Transportation</v>
      </c>
      <c r="J532" t="s">
        <v>24</v>
      </c>
    </row>
    <row r="533" spans="1:10">
      <c r="A533" s="8">
        <v>44807</v>
      </c>
      <c r="B533" t="s">
        <v>67</v>
      </c>
      <c r="C533">
        <v>1</v>
      </c>
      <c r="D533" s="10">
        <v>1.2</v>
      </c>
      <c r="E533" s="9">
        <f t="shared" si="8"/>
        <v>1.2</v>
      </c>
      <c r="F533" t="s">
        <v>286</v>
      </c>
      <c r="G533" t="s">
        <v>526</v>
      </c>
      <c r="H533" t="s">
        <v>67</v>
      </c>
      <c r="I533" s="2" t="str">
        <f>_xlfn.XLOOKUP(H533,'Reference table'!$A$2:$A$76,'Reference table'!$B$2:$B$76)</f>
        <v>Transportation</v>
      </c>
      <c r="J533" t="s">
        <v>25</v>
      </c>
    </row>
    <row r="534" spans="1:10">
      <c r="A534" s="8">
        <v>44807</v>
      </c>
      <c r="B534" t="s">
        <v>67</v>
      </c>
      <c r="C534">
        <v>1</v>
      </c>
      <c r="D534" s="10">
        <v>1.1499999999999999</v>
      </c>
      <c r="E534" s="9">
        <f t="shared" si="8"/>
        <v>1.1499999999999999</v>
      </c>
      <c r="F534" t="s">
        <v>286</v>
      </c>
      <c r="G534" t="s">
        <v>526</v>
      </c>
      <c r="H534" t="s">
        <v>67</v>
      </c>
      <c r="I534" s="2" t="str">
        <f>_xlfn.XLOOKUP(H534,'Reference table'!$A$2:$A$76,'Reference table'!$B$2:$B$76)</f>
        <v>Transportation</v>
      </c>
      <c r="J534" t="s">
        <v>24</v>
      </c>
    </row>
    <row r="535" spans="1:10">
      <c r="A535" s="8">
        <v>44807</v>
      </c>
      <c r="B535" t="s">
        <v>67</v>
      </c>
      <c r="C535">
        <v>1</v>
      </c>
      <c r="D535" s="10">
        <v>1.1499999999999999</v>
      </c>
      <c r="E535" s="9">
        <f t="shared" si="8"/>
        <v>1.1499999999999999</v>
      </c>
      <c r="F535" t="s">
        <v>286</v>
      </c>
      <c r="G535" t="s">
        <v>526</v>
      </c>
      <c r="H535" t="s">
        <v>67</v>
      </c>
      <c r="I535" s="2" t="str">
        <f>_xlfn.XLOOKUP(H535,'Reference table'!$A$2:$A$76,'Reference table'!$B$2:$B$76)</f>
        <v>Transportation</v>
      </c>
      <c r="J535" t="s">
        <v>25</v>
      </c>
    </row>
    <row r="536" spans="1:10">
      <c r="A536" s="8">
        <v>44807</v>
      </c>
      <c r="B536" t="s">
        <v>490</v>
      </c>
      <c r="C536">
        <v>2</v>
      </c>
      <c r="D536" s="10">
        <v>3.99</v>
      </c>
      <c r="E536" s="9">
        <f t="shared" si="8"/>
        <v>7.98</v>
      </c>
      <c r="F536" t="s">
        <v>163</v>
      </c>
      <c r="G536" t="s">
        <v>491</v>
      </c>
      <c r="H536" t="s">
        <v>535</v>
      </c>
      <c r="I536" s="2" t="str">
        <f>_xlfn.XLOOKUP(H536,'Reference table'!$A$2:$A$76,'Reference table'!$B$2:$B$76)</f>
        <v>Entertainemnt</v>
      </c>
      <c r="J536" t="s">
        <v>25</v>
      </c>
    </row>
    <row r="537" spans="1:10">
      <c r="A537" s="8">
        <v>44807</v>
      </c>
      <c r="B537" t="s">
        <v>492</v>
      </c>
      <c r="C537">
        <v>1</v>
      </c>
      <c r="D537" s="10">
        <v>5.69</v>
      </c>
      <c r="E537" s="9">
        <f t="shared" si="8"/>
        <v>5.69</v>
      </c>
      <c r="F537" t="s">
        <v>163</v>
      </c>
      <c r="G537" t="s">
        <v>491</v>
      </c>
      <c r="H537" t="s">
        <v>50</v>
      </c>
      <c r="I537" s="2" t="str">
        <f>_xlfn.XLOOKUP(H537,'Reference table'!$A$2:$A$76,'Reference table'!$B$2:$B$76)</f>
        <v>Grocery</v>
      </c>
      <c r="J537" t="s">
        <v>24</v>
      </c>
    </row>
    <row r="538" spans="1:10">
      <c r="A538" s="8">
        <v>44807</v>
      </c>
      <c r="B538" t="s">
        <v>493</v>
      </c>
      <c r="C538">
        <v>1</v>
      </c>
      <c r="D538" s="10">
        <v>13</v>
      </c>
      <c r="E538" s="9">
        <f t="shared" si="8"/>
        <v>13</v>
      </c>
      <c r="F538" t="s">
        <v>163</v>
      </c>
      <c r="G538" t="s">
        <v>494</v>
      </c>
      <c r="H538" t="s">
        <v>217</v>
      </c>
      <c r="I538" s="2" t="str">
        <f>_xlfn.XLOOKUP(H538,'Reference table'!$A$2:$A$76,'Reference table'!$B$2:$B$76)</f>
        <v>Grocery</v>
      </c>
      <c r="J538" t="s">
        <v>24</v>
      </c>
    </row>
    <row r="539" spans="1:10">
      <c r="A539" s="8">
        <v>44807</v>
      </c>
      <c r="B539" t="s">
        <v>495</v>
      </c>
      <c r="C539">
        <v>1</v>
      </c>
      <c r="D539" s="10">
        <v>22</v>
      </c>
      <c r="E539" s="9">
        <f t="shared" si="8"/>
        <v>22</v>
      </c>
      <c r="F539" t="s">
        <v>163</v>
      </c>
      <c r="G539" t="s">
        <v>496</v>
      </c>
      <c r="H539" t="s">
        <v>518</v>
      </c>
      <c r="I539" s="2" t="str">
        <f>_xlfn.XLOOKUP(H539,'Reference table'!$A$2:$A$76,'Reference table'!$B$2:$B$76)</f>
        <v>Dinning</v>
      </c>
      <c r="J539" t="s">
        <v>24</v>
      </c>
    </row>
    <row r="540" spans="1:10">
      <c r="A540" s="8">
        <v>44808</v>
      </c>
      <c r="B540" t="s">
        <v>114</v>
      </c>
      <c r="C540">
        <v>1</v>
      </c>
      <c r="D540" s="10">
        <v>8.08</v>
      </c>
      <c r="E540" s="9">
        <f t="shared" si="8"/>
        <v>8.08</v>
      </c>
      <c r="F540" t="s">
        <v>163</v>
      </c>
      <c r="G540" t="s">
        <v>498</v>
      </c>
      <c r="H540" t="s">
        <v>114</v>
      </c>
      <c r="I540" s="2" t="str">
        <f>_xlfn.XLOOKUP(H540,'Reference table'!$A$2:$A$76,'Reference table'!$B$2:$B$76)</f>
        <v>Dinning</v>
      </c>
      <c r="J540" t="s">
        <v>24</v>
      </c>
    </row>
    <row r="541" spans="1:10">
      <c r="A541" s="8">
        <v>44808</v>
      </c>
      <c r="B541" t="s">
        <v>67</v>
      </c>
      <c r="C541">
        <v>2</v>
      </c>
      <c r="D541" s="10">
        <v>2.0499999999999998</v>
      </c>
      <c r="E541" s="9">
        <f t="shared" si="8"/>
        <v>4.0999999999999996</v>
      </c>
      <c r="F541" t="s">
        <v>286</v>
      </c>
      <c r="G541" t="s">
        <v>526</v>
      </c>
      <c r="H541" t="s">
        <v>67</v>
      </c>
      <c r="I541" s="2" t="str">
        <f>_xlfn.XLOOKUP(H541,'Reference table'!$A$2:$A$76,'Reference table'!$B$2:$B$76)</f>
        <v>Transportation</v>
      </c>
      <c r="J541" t="s">
        <v>24</v>
      </c>
    </row>
    <row r="542" spans="1:10">
      <c r="A542" s="8">
        <v>44808</v>
      </c>
      <c r="B542" t="s">
        <v>67</v>
      </c>
      <c r="C542">
        <v>2</v>
      </c>
      <c r="D542" s="10">
        <v>2.0499999999999998</v>
      </c>
      <c r="E542" s="9">
        <f t="shared" si="8"/>
        <v>4.0999999999999996</v>
      </c>
      <c r="F542" t="s">
        <v>286</v>
      </c>
      <c r="G542" t="s">
        <v>526</v>
      </c>
      <c r="H542" t="s">
        <v>67</v>
      </c>
      <c r="I542" s="2" t="str">
        <f>_xlfn.XLOOKUP(H542,'Reference table'!$A$2:$A$76,'Reference table'!$B$2:$B$76)</f>
        <v>Transportation</v>
      </c>
      <c r="J542" t="s">
        <v>25</v>
      </c>
    </row>
    <row r="543" spans="1:10">
      <c r="A543" s="8">
        <v>44808</v>
      </c>
      <c r="B543" t="s">
        <v>634</v>
      </c>
      <c r="C543">
        <v>1</v>
      </c>
      <c r="D543" s="10">
        <v>3.5</v>
      </c>
      <c r="E543" s="9">
        <f t="shared" si="8"/>
        <v>3.5</v>
      </c>
      <c r="F543" t="s">
        <v>163</v>
      </c>
      <c r="G543" t="s">
        <v>636</v>
      </c>
      <c r="H543" t="s">
        <v>637</v>
      </c>
      <c r="I543" s="2" t="str">
        <f>_xlfn.XLOOKUP(H543,'Reference table'!$A$2:$A$76,'Reference table'!$B$2:$B$76)</f>
        <v>Others</v>
      </c>
      <c r="J543" t="s">
        <v>25</v>
      </c>
    </row>
    <row r="544" spans="1:10">
      <c r="A544" s="8">
        <v>44808</v>
      </c>
      <c r="B544" t="s">
        <v>436</v>
      </c>
      <c r="C544">
        <v>1</v>
      </c>
      <c r="D544" s="10">
        <v>5</v>
      </c>
      <c r="E544" s="9">
        <f t="shared" si="8"/>
        <v>5</v>
      </c>
      <c r="F544" t="s">
        <v>163</v>
      </c>
      <c r="G544" t="s">
        <v>437</v>
      </c>
      <c r="H544" t="s">
        <v>534</v>
      </c>
      <c r="I544" s="2" t="str">
        <f>_xlfn.XLOOKUP(H544,'Reference table'!$A$2:$A$76,'Reference table'!$B$2:$B$76)</f>
        <v>Entertainemnt</v>
      </c>
      <c r="J544" t="s">
        <v>24</v>
      </c>
    </row>
    <row r="545" spans="1:10">
      <c r="A545" s="8">
        <v>44808</v>
      </c>
      <c r="B545" t="s">
        <v>436</v>
      </c>
      <c r="C545">
        <v>1</v>
      </c>
      <c r="D545" s="10">
        <v>5</v>
      </c>
      <c r="E545" s="9">
        <f t="shared" si="8"/>
        <v>5</v>
      </c>
      <c r="F545" t="s">
        <v>163</v>
      </c>
      <c r="G545" t="s">
        <v>437</v>
      </c>
      <c r="H545" t="s">
        <v>534</v>
      </c>
      <c r="I545" s="2" t="str">
        <f>_xlfn.XLOOKUP(H545,'Reference table'!$A$2:$A$76,'Reference table'!$B$2:$B$76)</f>
        <v>Entertainemnt</v>
      </c>
      <c r="J545" t="s">
        <v>25</v>
      </c>
    </row>
    <row r="546" spans="1:10">
      <c r="A546" s="8">
        <v>44808</v>
      </c>
      <c r="B546" t="s">
        <v>497</v>
      </c>
      <c r="C546">
        <v>1</v>
      </c>
      <c r="D546" s="10">
        <v>12.32</v>
      </c>
      <c r="E546" s="9">
        <f t="shared" si="8"/>
        <v>12.32</v>
      </c>
      <c r="F546" t="s">
        <v>163</v>
      </c>
      <c r="G546" t="s">
        <v>499</v>
      </c>
      <c r="H546" t="s">
        <v>508</v>
      </c>
      <c r="I546" s="2" t="str">
        <f>_xlfn.XLOOKUP(H546,'Reference table'!$A$2:$A$76,'Reference table'!$B$2:$B$76)</f>
        <v>Dinning</v>
      </c>
      <c r="J546" t="s">
        <v>24</v>
      </c>
    </row>
    <row r="547" spans="1:10">
      <c r="A547" s="8">
        <v>44808</v>
      </c>
      <c r="B547" t="s">
        <v>497</v>
      </c>
      <c r="C547">
        <v>1</v>
      </c>
      <c r="D547" s="10">
        <v>12.32</v>
      </c>
      <c r="E547" s="9">
        <f t="shared" si="8"/>
        <v>12.32</v>
      </c>
      <c r="F547" t="s">
        <v>163</v>
      </c>
      <c r="G547" t="s">
        <v>499</v>
      </c>
      <c r="H547" t="s">
        <v>508</v>
      </c>
      <c r="I547" s="2" t="str">
        <f>_xlfn.XLOOKUP(H547,'Reference table'!$A$2:$A$76,'Reference table'!$B$2:$B$76)</f>
        <v>Dinning</v>
      </c>
      <c r="J547" t="s">
        <v>25</v>
      </c>
    </row>
    <row r="548" spans="1:10">
      <c r="A548" s="8">
        <v>44809</v>
      </c>
      <c r="B548" t="s">
        <v>505</v>
      </c>
      <c r="C548">
        <v>1</v>
      </c>
      <c r="D548" s="10">
        <v>76.75</v>
      </c>
      <c r="E548" s="9">
        <f t="shared" si="8"/>
        <v>76.75</v>
      </c>
      <c r="F548" t="s">
        <v>163</v>
      </c>
      <c r="G548" t="s">
        <v>506</v>
      </c>
      <c r="H548" t="s">
        <v>525</v>
      </c>
      <c r="I548" s="2" t="str">
        <f>_xlfn.XLOOKUP(H548,'Reference table'!$A$2:$A$76,'Reference table'!$B$2:$B$76)</f>
        <v>Utility</v>
      </c>
      <c r="J548" t="s">
        <v>25</v>
      </c>
    </row>
    <row r="549" spans="1:10">
      <c r="A549" s="8">
        <v>44809</v>
      </c>
      <c r="B549" t="s">
        <v>341</v>
      </c>
      <c r="C549">
        <v>1</v>
      </c>
      <c r="D549" s="10">
        <v>35</v>
      </c>
      <c r="E549" s="9">
        <f t="shared" si="8"/>
        <v>35</v>
      </c>
      <c r="F549" t="s">
        <v>163</v>
      </c>
      <c r="G549" t="s">
        <v>507</v>
      </c>
      <c r="H549" t="s">
        <v>341</v>
      </c>
      <c r="I549" s="2" t="str">
        <f>_xlfn.XLOOKUP(H549,'Reference table'!$A$2:$A$76,'Reference table'!$B$2:$B$76)</f>
        <v>Utility</v>
      </c>
      <c r="J549" t="s">
        <v>25</v>
      </c>
    </row>
    <row r="550" spans="1:10">
      <c r="A550" s="8">
        <v>44810</v>
      </c>
      <c r="B550" t="s">
        <v>67</v>
      </c>
      <c r="C550">
        <v>2</v>
      </c>
      <c r="D550" s="10">
        <v>2.0499999999999998</v>
      </c>
      <c r="E550" s="9">
        <f t="shared" si="8"/>
        <v>4.0999999999999996</v>
      </c>
      <c r="F550" t="s">
        <v>286</v>
      </c>
      <c r="G550" t="s">
        <v>526</v>
      </c>
      <c r="H550" t="s">
        <v>67</v>
      </c>
      <c r="I550" s="2" t="str">
        <f>_xlfn.XLOOKUP(H550,'Reference table'!$A$2:$A$76,'Reference table'!$B$2:$B$76)</f>
        <v>Transportation</v>
      </c>
      <c r="J550" t="s">
        <v>25</v>
      </c>
    </row>
    <row r="551" spans="1:10">
      <c r="A551" s="8">
        <v>44810</v>
      </c>
      <c r="B551" t="s">
        <v>67</v>
      </c>
      <c r="C551">
        <v>2</v>
      </c>
      <c r="D551" s="10">
        <v>2.0499999999999998</v>
      </c>
      <c r="E551" s="9">
        <f t="shared" si="8"/>
        <v>4.0999999999999996</v>
      </c>
      <c r="F551" t="s">
        <v>286</v>
      </c>
      <c r="G551" t="s">
        <v>526</v>
      </c>
      <c r="H551" t="s">
        <v>67</v>
      </c>
      <c r="I551" s="2" t="str">
        <f>_xlfn.XLOOKUP(H551,'Reference table'!$A$2:$A$76,'Reference table'!$B$2:$B$76)</f>
        <v>Transportation</v>
      </c>
      <c r="J551" t="s">
        <v>24</v>
      </c>
    </row>
    <row r="552" spans="1:10">
      <c r="A552" s="8">
        <v>44810</v>
      </c>
      <c r="B552" t="s">
        <v>26</v>
      </c>
      <c r="C552">
        <v>1</v>
      </c>
      <c r="D552" s="10">
        <v>4.55</v>
      </c>
      <c r="E552" s="9">
        <f t="shared" si="8"/>
        <v>4.55</v>
      </c>
      <c r="F552" t="s">
        <v>163</v>
      </c>
      <c r="G552" t="s">
        <v>251</v>
      </c>
      <c r="H552" t="s">
        <v>274</v>
      </c>
      <c r="I552" s="2" t="str">
        <f>_xlfn.XLOOKUP(H552,'Reference table'!$A$2:$A$76,'Reference table'!$B$2:$B$76)</f>
        <v>Dinning</v>
      </c>
      <c r="J552" t="s">
        <v>25</v>
      </c>
    </row>
    <row r="553" spans="1:10">
      <c r="A553" s="8">
        <v>44810</v>
      </c>
      <c r="B553" t="s">
        <v>500</v>
      </c>
      <c r="C553">
        <v>1</v>
      </c>
      <c r="D553" s="10">
        <v>2.75</v>
      </c>
      <c r="E553" s="9">
        <f t="shared" si="8"/>
        <v>2.75</v>
      </c>
      <c r="F553" t="s">
        <v>469</v>
      </c>
      <c r="G553" t="s">
        <v>125</v>
      </c>
      <c r="H553" t="s">
        <v>282</v>
      </c>
      <c r="I553" s="2" t="str">
        <f>_xlfn.XLOOKUP(H553,'Reference table'!$A$2:$A$76,'Reference table'!$B$2:$B$76)</f>
        <v>Household</v>
      </c>
      <c r="J553" t="s">
        <v>25</v>
      </c>
    </row>
    <row r="554" spans="1:10">
      <c r="A554" s="8">
        <v>44810</v>
      </c>
      <c r="B554" t="s">
        <v>501</v>
      </c>
      <c r="C554">
        <v>1</v>
      </c>
      <c r="D554" s="10">
        <v>1.5</v>
      </c>
      <c r="E554" s="9">
        <f t="shared" si="8"/>
        <v>1.5</v>
      </c>
      <c r="F554" t="s">
        <v>469</v>
      </c>
      <c r="G554" t="s">
        <v>125</v>
      </c>
      <c r="H554" t="s">
        <v>282</v>
      </c>
      <c r="I554" s="2" t="str">
        <f>_xlfn.XLOOKUP(H554,'Reference table'!$A$2:$A$76,'Reference table'!$B$2:$B$76)</f>
        <v>Household</v>
      </c>
      <c r="J554" t="s">
        <v>25</v>
      </c>
    </row>
    <row r="555" spans="1:10">
      <c r="A555" s="8">
        <v>44810</v>
      </c>
      <c r="B555" t="s">
        <v>502</v>
      </c>
      <c r="C555">
        <v>1</v>
      </c>
      <c r="D555" s="10">
        <v>4.49</v>
      </c>
      <c r="E555" s="9">
        <f t="shared" si="8"/>
        <v>4.49</v>
      </c>
      <c r="F555" t="s">
        <v>163</v>
      </c>
      <c r="G555" t="s">
        <v>504</v>
      </c>
      <c r="H555" t="s">
        <v>116</v>
      </c>
      <c r="I555" s="2" t="str">
        <f>_xlfn.XLOOKUP(H555,'Reference table'!$A$2:$A$76,'Reference table'!$B$2:$B$76)</f>
        <v>Grocery</v>
      </c>
      <c r="J555" t="s">
        <v>24</v>
      </c>
    </row>
    <row r="556" spans="1:10">
      <c r="A556" s="8">
        <v>44810</v>
      </c>
      <c r="B556" t="s">
        <v>503</v>
      </c>
      <c r="C556">
        <v>1</v>
      </c>
      <c r="D556" s="10">
        <v>2.29</v>
      </c>
      <c r="E556" s="9">
        <f t="shared" si="8"/>
        <v>2.29</v>
      </c>
      <c r="F556" t="s">
        <v>163</v>
      </c>
      <c r="G556" t="s">
        <v>504</v>
      </c>
      <c r="H556" t="s">
        <v>274</v>
      </c>
      <c r="I556" s="2" t="str">
        <f>_xlfn.XLOOKUP(H556,'Reference table'!$A$2:$A$76,'Reference table'!$B$2:$B$76)</f>
        <v>Dinning</v>
      </c>
      <c r="J556" t="s">
        <v>24</v>
      </c>
    </row>
    <row r="557" spans="1:10">
      <c r="A557" s="8">
        <v>44810</v>
      </c>
      <c r="B557" t="s">
        <v>508</v>
      </c>
      <c r="C557">
        <v>1</v>
      </c>
      <c r="D557" s="10">
        <v>24.84</v>
      </c>
      <c r="E557" s="9">
        <f t="shared" si="8"/>
        <v>24.84</v>
      </c>
      <c r="F557" t="s">
        <v>163</v>
      </c>
      <c r="G557" t="s">
        <v>509</v>
      </c>
      <c r="H557" t="s">
        <v>508</v>
      </c>
      <c r="I557" s="2" t="str">
        <f>_xlfn.XLOOKUP(H557,'Reference table'!$A$2:$A$76,'Reference table'!$B$2:$B$76)</f>
        <v>Dinning</v>
      </c>
      <c r="J557" t="s">
        <v>24</v>
      </c>
    </row>
    <row r="558" spans="1:10">
      <c r="A558" s="8">
        <v>44810</v>
      </c>
      <c r="B558" t="s">
        <v>508</v>
      </c>
      <c r="C558">
        <v>1</v>
      </c>
      <c r="D558" s="10">
        <v>24.84</v>
      </c>
      <c r="E558" s="9">
        <f t="shared" si="8"/>
        <v>24.84</v>
      </c>
      <c r="F558" t="s">
        <v>163</v>
      </c>
      <c r="G558" t="s">
        <v>509</v>
      </c>
      <c r="H558" t="s">
        <v>508</v>
      </c>
      <c r="I558" s="2" t="str">
        <f>_xlfn.XLOOKUP(H558,'Reference table'!$A$2:$A$76,'Reference table'!$B$2:$B$76)</f>
        <v>Dinning</v>
      </c>
      <c r="J558" t="s">
        <v>25</v>
      </c>
    </row>
    <row r="559" spans="1:10">
      <c r="A559" s="8">
        <v>44811</v>
      </c>
      <c r="B559" t="s">
        <v>67</v>
      </c>
      <c r="C559">
        <v>2</v>
      </c>
      <c r="D559" s="10">
        <v>2.0499999999999998</v>
      </c>
      <c r="E559" s="9">
        <f t="shared" si="8"/>
        <v>4.0999999999999996</v>
      </c>
      <c r="F559" t="s">
        <v>286</v>
      </c>
      <c r="G559" t="s">
        <v>526</v>
      </c>
      <c r="H559" t="s">
        <v>67</v>
      </c>
      <c r="I559" s="2" t="str">
        <f>_xlfn.XLOOKUP(H559,'Reference table'!$A$2:$A$76,'Reference table'!$B$2:$B$76)</f>
        <v>Transportation</v>
      </c>
      <c r="J559" t="s">
        <v>24</v>
      </c>
    </row>
    <row r="560" spans="1:10">
      <c r="A560" s="8">
        <v>44811</v>
      </c>
      <c r="B560" t="s">
        <v>67</v>
      </c>
      <c r="C560">
        <v>2</v>
      </c>
      <c r="D560" s="10">
        <v>2.0499999999999998</v>
      </c>
      <c r="E560" s="9">
        <f t="shared" si="8"/>
        <v>4.0999999999999996</v>
      </c>
      <c r="F560" t="s">
        <v>286</v>
      </c>
      <c r="G560" t="s">
        <v>526</v>
      </c>
      <c r="H560" t="s">
        <v>67</v>
      </c>
      <c r="I560" s="2" t="str">
        <f>_xlfn.XLOOKUP(H560,'Reference table'!$A$2:$A$76,'Reference table'!$B$2:$B$76)</f>
        <v>Transportation</v>
      </c>
      <c r="J560" t="s">
        <v>25</v>
      </c>
    </row>
    <row r="561" spans="1:10">
      <c r="A561" s="8">
        <v>44811</v>
      </c>
      <c r="B561" t="s">
        <v>23</v>
      </c>
      <c r="C561">
        <v>2</v>
      </c>
      <c r="D561" s="10">
        <v>1.65</v>
      </c>
      <c r="E561" s="9">
        <f t="shared" si="8"/>
        <v>3.3</v>
      </c>
      <c r="F561" t="s">
        <v>163</v>
      </c>
      <c r="G561" t="s">
        <v>526</v>
      </c>
      <c r="H561" t="s">
        <v>23</v>
      </c>
      <c r="I561" s="2" t="str">
        <f>_xlfn.XLOOKUP(H561,'Reference table'!$A$2:$A$76,'Reference table'!$B$2:$B$76)</f>
        <v>Transportation</v>
      </c>
      <c r="J561" t="s">
        <v>24</v>
      </c>
    </row>
    <row r="562" spans="1:10">
      <c r="A562" s="8">
        <v>44811</v>
      </c>
      <c r="B562" t="s">
        <v>23</v>
      </c>
      <c r="C562">
        <v>1</v>
      </c>
      <c r="D562" s="10">
        <v>1.65</v>
      </c>
      <c r="E562" s="9">
        <f t="shared" si="8"/>
        <v>1.65</v>
      </c>
      <c r="F562" t="s">
        <v>163</v>
      </c>
      <c r="G562" t="s">
        <v>526</v>
      </c>
      <c r="H562" t="s">
        <v>23</v>
      </c>
      <c r="I562" s="2" t="str">
        <f>_xlfn.XLOOKUP(H562,'Reference table'!$A$2:$A$76,'Reference table'!$B$2:$B$76)</f>
        <v>Transportation</v>
      </c>
      <c r="J562" t="s">
        <v>25</v>
      </c>
    </row>
    <row r="563" spans="1:10">
      <c r="A563" s="8">
        <v>44811</v>
      </c>
      <c r="B563" t="s">
        <v>508</v>
      </c>
      <c r="C563">
        <v>1</v>
      </c>
      <c r="D563" s="10">
        <v>15.2</v>
      </c>
      <c r="E563" s="9">
        <f t="shared" si="8"/>
        <v>15.2</v>
      </c>
      <c r="F563" t="s">
        <v>163</v>
      </c>
      <c r="G563" t="s">
        <v>510</v>
      </c>
      <c r="H563" t="s">
        <v>508</v>
      </c>
      <c r="I563" s="2" t="str">
        <f>_xlfn.XLOOKUP(H563,'Reference table'!$A$2:$A$76,'Reference table'!$B$2:$B$76)</f>
        <v>Dinning</v>
      </c>
      <c r="J563" t="s">
        <v>24</v>
      </c>
    </row>
    <row r="564" spans="1:10">
      <c r="A564" s="8">
        <v>44811</v>
      </c>
      <c r="B564" t="s">
        <v>508</v>
      </c>
      <c r="C564">
        <v>1</v>
      </c>
      <c r="D564" s="10">
        <v>15.2</v>
      </c>
      <c r="E564" s="9">
        <f t="shared" si="8"/>
        <v>15.2</v>
      </c>
      <c r="F564" t="s">
        <v>163</v>
      </c>
      <c r="G564" t="s">
        <v>510</v>
      </c>
      <c r="H564" t="s">
        <v>508</v>
      </c>
      <c r="I564" s="2" t="str">
        <f>_xlfn.XLOOKUP(H564,'Reference table'!$A$2:$A$76,'Reference table'!$B$2:$B$76)</f>
        <v>Dinning</v>
      </c>
      <c r="J564" t="s">
        <v>25</v>
      </c>
    </row>
    <row r="565" spans="1:10">
      <c r="A565" s="8">
        <v>44811</v>
      </c>
      <c r="B565" t="s">
        <v>26</v>
      </c>
      <c r="C565">
        <v>1</v>
      </c>
      <c r="D565" s="10">
        <v>5.75</v>
      </c>
      <c r="E565" s="9">
        <f t="shared" si="8"/>
        <v>5.75</v>
      </c>
      <c r="F565" t="s">
        <v>163</v>
      </c>
      <c r="G565" t="s">
        <v>511</v>
      </c>
      <c r="H565" t="s">
        <v>274</v>
      </c>
      <c r="I565" s="2" t="str">
        <f>_xlfn.XLOOKUP(H565,'Reference table'!$A$2:$A$76,'Reference table'!$B$2:$B$76)</f>
        <v>Dinning</v>
      </c>
      <c r="J565" t="s">
        <v>25</v>
      </c>
    </row>
    <row r="566" spans="1:10">
      <c r="A566" s="8">
        <v>44812</v>
      </c>
      <c r="B566" t="s">
        <v>307</v>
      </c>
      <c r="C566">
        <v>1</v>
      </c>
      <c r="D566" s="10">
        <v>1.35</v>
      </c>
      <c r="E566" s="9">
        <f t="shared" si="8"/>
        <v>1.35</v>
      </c>
      <c r="F566" t="s">
        <v>163</v>
      </c>
      <c r="G566" t="s">
        <v>36</v>
      </c>
      <c r="H566" t="s">
        <v>45</v>
      </c>
      <c r="I566" s="2" t="str">
        <f>_xlfn.XLOOKUP(H566,'Reference table'!$A$2:$A$76,'Reference table'!$B$2:$B$76)</f>
        <v>Grocery</v>
      </c>
      <c r="J566" t="s">
        <v>24</v>
      </c>
    </row>
    <row r="567" spans="1:10">
      <c r="A567" s="8">
        <v>44812</v>
      </c>
      <c r="B567" t="s">
        <v>441</v>
      </c>
      <c r="C567">
        <v>1</v>
      </c>
      <c r="D567" s="10">
        <v>1.45</v>
      </c>
      <c r="E567" s="9">
        <f t="shared" si="8"/>
        <v>1.45</v>
      </c>
      <c r="F567" t="s">
        <v>163</v>
      </c>
      <c r="G567" t="s">
        <v>36</v>
      </c>
      <c r="H567" t="s">
        <v>45</v>
      </c>
      <c r="I567" s="2" t="str">
        <f>_xlfn.XLOOKUP(H567,'Reference table'!$A$2:$A$76,'Reference table'!$B$2:$B$76)</f>
        <v>Grocery</v>
      </c>
      <c r="J567" t="s">
        <v>24</v>
      </c>
    </row>
    <row r="568" spans="1:10">
      <c r="A568" s="8">
        <v>44812</v>
      </c>
      <c r="B568" t="s">
        <v>86</v>
      </c>
      <c r="C568">
        <v>1</v>
      </c>
      <c r="D568" s="10">
        <v>0.5</v>
      </c>
      <c r="E568" s="9">
        <f t="shared" si="8"/>
        <v>0.5</v>
      </c>
      <c r="F568" t="s">
        <v>163</v>
      </c>
      <c r="G568" t="s">
        <v>36</v>
      </c>
      <c r="H568" t="s">
        <v>53</v>
      </c>
      <c r="I568" s="2" t="str">
        <f>_xlfn.XLOOKUP(H568,'Reference table'!$A$2:$A$76,'Reference table'!$B$2:$B$76)</f>
        <v>Grocery</v>
      </c>
      <c r="J568" t="s">
        <v>24</v>
      </c>
    </row>
    <row r="569" spans="1:10">
      <c r="A569" s="8">
        <v>44813</v>
      </c>
      <c r="B569" t="s">
        <v>67</v>
      </c>
      <c r="C569">
        <v>2</v>
      </c>
      <c r="D569" s="3">
        <v>2.0499999999999998</v>
      </c>
      <c r="E569" s="9">
        <f t="shared" si="8"/>
        <v>4.0999999999999996</v>
      </c>
      <c r="F569" t="s">
        <v>286</v>
      </c>
      <c r="G569" t="s">
        <v>526</v>
      </c>
      <c r="H569" t="s">
        <v>67</v>
      </c>
      <c r="I569" s="2" t="str">
        <f>_xlfn.XLOOKUP(H569,'Reference table'!$A$2:$A$76,'Reference table'!$B$2:$B$76)</f>
        <v>Transportation</v>
      </c>
      <c r="J569" t="s">
        <v>24</v>
      </c>
    </row>
    <row r="570" spans="1:10">
      <c r="A570" s="8">
        <v>44813</v>
      </c>
      <c r="B570" t="s">
        <v>67</v>
      </c>
      <c r="C570">
        <v>2</v>
      </c>
      <c r="D570" s="3">
        <v>2.0499999999999998</v>
      </c>
      <c r="E570" s="9">
        <f t="shared" si="8"/>
        <v>4.0999999999999996</v>
      </c>
      <c r="F570" t="s">
        <v>286</v>
      </c>
      <c r="G570" t="s">
        <v>526</v>
      </c>
      <c r="H570" t="s">
        <v>67</v>
      </c>
      <c r="I570" s="2" t="str">
        <f>_xlfn.XLOOKUP(H570,'Reference table'!$A$2:$A$76,'Reference table'!$B$2:$B$76)</f>
        <v>Transportation</v>
      </c>
      <c r="J570" t="s">
        <v>25</v>
      </c>
    </row>
    <row r="571" spans="1:10">
      <c r="A571" s="8">
        <v>44813</v>
      </c>
      <c r="B571" t="s">
        <v>67</v>
      </c>
      <c r="C571">
        <v>1</v>
      </c>
      <c r="D571" s="3">
        <v>1.1499999999999999</v>
      </c>
      <c r="E571" s="9">
        <f t="shared" si="8"/>
        <v>1.1499999999999999</v>
      </c>
      <c r="F571" t="s">
        <v>286</v>
      </c>
      <c r="G571" t="s">
        <v>526</v>
      </c>
      <c r="H571" t="s">
        <v>67</v>
      </c>
      <c r="I571" s="2" t="str">
        <f>_xlfn.XLOOKUP(H571,'Reference table'!$A$2:$A$76,'Reference table'!$B$2:$B$76)</f>
        <v>Transportation</v>
      </c>
      <c r="J571" t="s">
        <v>24</v>
      </c>
    </row>
    <row r="572" spans="1:10">
      <c r="A572" s="8">
        <v>44813</v>
      </c>
      <c r="B572" t="s">
        <v>67</v>
      </c>
      <c r="C572">
        <v>1</v>
      </c>
      <c r="D572" s="3">
        <v>1.1499999999999999</v>
      </c>
      <c r="E572" s="9">
        <f t="shared" si="8"/>
        <v>1.1499999999999999</v>
      </c>
      <c r="F572" t="s">
        <v>286</v>
      </c>
      <c r="G572" t="s">
        <v>526</v>
      </c>
      <c r="H572" t="s">
        <v>67</v>
      </c>
      <c r="I572" s="2" t="str">
        <f>_xlfn.XLOOKUP(H572,'Reference table'!$A$2:$A$76,'Reference table'!$B$2:$B$76)</f>
        <v>Transportation</v>
      </c>
      <c r="J572" t="s">
        <v>25</v>
      </c>
    </row>
    <row r="573" spans="1:10">
      <c r="A573" s="8">
        <v>44813</v>
      </c>
      <c r="B573" t="s">
        <v>549</v>
      </c>
      <c r="C573">
        <v>1</v>
      </c>
      <c r="D573" s="3">
        <v>15.34</v>
      </c>
      <c r="E573" s="9">
        <f t="shared" si="8"/>
        <v>15.34</v>
      </c>
      <c r="F573" t="s">
        <v>163</v>
      </c>
      <c r="G573" t="s">
        <v>550</v>
      </c>
      <c r="H573" t="s">
        <v>533</v>
      </c>
      <c r="I573" s="2" t="str">
        <f>_xlfn.XLOOKUP(H573,'Reference table'!$A$2:$A$76,'Reference table'!$B$2:$B$76)</f>
        <v>Entertainemnt</v>
      </c>
      <c r="J573" t="s">
        <v>25</v>
      </c>
    </row>
    <row r="574" spans="1:10">
      <c r="A574" s="8">
        <v>44813</v>
      </c>
      <c r="B574" t="s">
        <v>638</v>
      </c>
      <c r="C574">
        <v>1</v>
      </c>
      <c r="D574" s="3">
        <v>2.4500000000000002</v>
      </c>
      <c r="E574" s="9">
        <f t="shared" si="8"/>
        <v>2.4500000000000002</v>
      </c>
      <c r="F574" t="s">
        <v>163</v>
      </c>
      <c r="G574" t="s">
        <v>35</v>
      </c>
      <c r="H574" t="s">
        <v>274</v>
      </c>
      <c r="I574" s="2" t="str">
        <f>_xlfn.XLOOKUP(H574,'Reference table'!$A$2:$A$76,'Reference table'!$B$2:$B$76)</f>
        <v>Dinning</v>
      </c>
      <c r="J574" t="s">
        <v>25</v>
      </c>
    </row>
    <row r="575" spans="1:10">
      <c r="A575" s="8">
        <v>44813</v>
      </c>
      <c r="B575" t="s">
        <v>552</v>
      </c>
      <c r="C575">
        <v>1</v>
      </c>
      <c r="D575" s="3">
        <v>6.8</v>
      </c>
      <c r="E575" s="9">
        <f t="shared" si="8"/>
        <v>6.8</v>
      </c>
      <c r="F575" t="s">
        <v>163</v>
      </c>
      <c r="G575" t="s">
        <v>551</v>
      </c>
      <c r="H575" t="s">
        <v>548</v>
      </c>
      <c r="I575" s="2" t="str">
        <f>_xlfn.XLOOKUP(H575,'Reference table'!$A$2:$A$76,'Reference table'!$B$2:$B$76)</f>
        <v>Dinning</v>
      </c>
      <c r="J575" t="s">
        <v>24</v>
      </c>
    </row>
    <row r="576" spans="1:10">
      <c r="A576" s="8">
        <v>44813</v>
      </c>
      <c r="B576" t="s">
        <v>553</v>
      </c>
      <c r="C576">
        <v>1</v>
      </c>
      <c r="D576" s="3">
        <v>11</v>
      </c>
      <c r="E576" s="9">
        <f t="shared" si="8"/>
        <v>11</v>
      </c>
      <c r="F576" t="s">
        <v>163</v>
      </c>
      <c r="G576" t="s">
        <v>551</v>
      </c>
      <c r="H576" t="s">
        <v>548</v>
      </c>
      <c r="I576" s="2" t="str">
        <f>_xlfn.XLOOKUP(H576,'Reference table'!$A$2:$A$76,'Reference table'!$B$2:$B$76)</f>
        <v>Dinning</v>
      </c>
      <c r="J576" t="s">
        <v>25</v>
      </c>
    </row>
    <row r="577" spans="1:10">
      <c r="A577" s="8">
        <v>44813</v>
      </c>
      <c r="B577" t="s">
        <v>438</v>
      </c>
      <c r="C577">
        <v>1</v>
      </c>
      <c r="D577" s="3">
        <v>39.950000000000003</v>
      </c>
      <c r="E577" s="9">
        <f t="shared" si="8"/>
        <v>39.950000000000003</v>
      </c>
      <c r="F577" t="s">
        <v>163</v>
      </c>
      <c r="G577" t="s">
        <v>547</v>
      </c>
      <c r="H577" t="s">
        <v>508</v>
      </c>
      <c r="I577" s="2" t="str">
        <f>_xlfn.XLOOKUP(H577,'Reference table'!$A$2:$A$76,'Reference table'!$B$2:$B$76)</f>
        <v>Dinning</v>
      </c>
      <c r="J577" t="s">
        <v>25</v>
      </c>
    </row>
    <row r="578" spans="1:10">
      <c r="A578" s="8">
        <v>44814</v>
      </c>
      <c r="B578" t="s">
        <v>427</v>
      </c>
      <c r="C578">
        <v>1</v>
      </c>
      <c r="D578" s="3">
        <f>3.69+4.19</f>
        <v>7.8800000000000008</v>
      </c>
      <c r="E578" s="9">
        <f t="shared" si="8"/>
        <v>7.8800000000000008</v>
      </c>
      <c r="F578" t="s">
        <v>163</v>
      </c>
      <c r="G578" t="s">
        <v>225</v>
      </c>
      <c r="H578" t="s">
        <v>114</v>
      </c>
      <c r="I578" s="2" t="str">
        <f>_xlfn.XLOOKUP(H578,'Reference table'!$A$2:$A$76,'Reference table'!$B$2:$B$76)</f>
        <v>Dinning</v>
      </c>
      <c r="J578" t="s">
        <v>25</v>
      </c>
    </row>
    <row r="579" spans="1:10">
      <c r="A579" s="8">
        <v>44814</v>
      </c>
      <c r="B579" t="s">
        <v>23</v>
      </c>
      <c r="C579">
        <v>2</v>
      </c>
      <c r="D579" s="3">
        <v>1.65</v>
      </c>
      <c r="E579" s="9">
        <f t="shared" si="8"/>
        <v>3.3</v>
      </c>
      <c r="F579" t="s">
        <v>163</v>
      </c>
      <c r="G579" t="s">
        <v>526</v>
      </c>
      <c r="H579" t="s">
        <v>23</v>
      </c>
      <c r="I579" s="2" t="str">
        <f>_xlfn.XLOOKUP(H579,'Reference table'!$A$2:$A$76,'Reference table'!$B$2:$B$76)</f>
        <v>Transportation</v>
      </c>
      <c r="J579" t="s">
        <v>25</v>
      </c>
    </row>
    <row r="580" spans="1:10">
      <c r="A580" s="8">
        <v>44814</v>
      </c>
      <c r="B580" t="s">
        <v>23</v>
      </c>
      <c r="C580">
        <v>2</v>
      </c>
      <c r="D580" s="3">
        <v>1.65</v>
      </c>
      <c r="E580" s="9">
        <f t="shared" si="8"/>
        <v>3.3</v>
      </c>
      <c r="F580" t="s">
        <v>163</v>
      </c>
      <c r="G580" t="s">
        <v>526</v>
      </c>
      <c r="H580" t="s">
        <v>23</v>
      </c>
      <c r="I580" s="2" t="str">
        <f>_xlfn.XLOOKUP(H580,'Reference table'!$A$2:$A$76,'Reference table'!$B$2:$B$76)</f>
        <v>Transportation</v>
      </c>
      <c r="J580" t="s">
        <v>24</v>
      </c>
    </row>
    <row r="581" spans="1:10">
      <c r="A581" s="8">
        <v>44814</v>
      </c>
      <c r="B581" t="s">
        <v>554</v>
      </c>
      <c r="C581">
        <v>1</v>
      </c>
      <c r="D581" s="3">
        <v>1.36</v>
      </c>
      <c r="E581" s="9">
        <f t="shared" si="8"/>
        <v>1.36</v>
      </c>
      <c r="F581" t="s">
        <v>163</v>
      </c>
      <c r="G581" t="s">
        <v>165</v>
      </c>
      <c r="H581" t="s">
        <v>536</v>
      </c>
      <c r="I581" s="2" t="str">
        <f>_xlfn.XLOOKUP(H581,'Reference table'!$A$2:$A$76,'Reference table'!$B$2:$B$76)</f>
        <v>Entertainemnt</v>
      </c>
      <c r="J581" t="s">
        <v>24</v>
      </c>
    </row>
    <row r="582" spans="1:10">
      <c r="A582" s="8">
        <v>44814</v>
      </c>
      <c r="B582" t="s">
        <v>555</v>
      </c>
      <c r="C582">
        <v>2</v>
      </c>
      <c r="D582" s="3">
        <v>0.49</v>
      </c>
      <c r="E582" s="9">
        <f t="shared" ref="E582:E664" si="9">C582*D582</f>
        <v>0.98</v>
      </c>
      <c r="F582" t="s">
        <v>163</v>
      </c>
      <c r="G582" t="s">
        <v>165</v>
      </c>
      <c r="H582" t="s">
        <v>536</v>
      </c>
      <c r="I582" s="2" t="str">
        <f>_xlfn.XLOOKUP(H582,'Reference table'!$A$2:$A$76,'Reference table'!$B$2:$B$76)</f>
        <v>Entertainemnt</v>
      </c>
      <c r="J582" t="s">
        <v>24</v>
      </c>
    </row>
    <row r="583" spans="1:10">
      <c r="A583" s="8">
        <v>44814</v>
      </c>
      <c r="B583" t="s">
        <v>399</v>
      </c>
      <c r="C583">
        <v>1</v>
      </c>
      <c r="D583" s="3">
        <v>6</v>
      </c>
      <c r="E583" s="9">
        <f t="shared" si="9"/>
        <v>6</v>
      </c>
      <c r="F583" t="s">
        <v>163</v>
      </c>
      <c r="G583" t="s">
        <v>165</v>
      </c>
      <c r="H583" t="s">
        <v>536</v>
      </c>
      <c r="I583" s="2" t="str">
        <f>_xlfn.XLOOKUP(H583,'Reference table'!$A$2:$A$76,'Reference table'!$B$2:$B$76)</f>
        <v>Entertainemnt</v>
      </c>
      <c r="J583" t="s">
        <v>24</v>
      </c>
    </row>
    <row r="584" spans="1:10">
      <c r="A584" s="8">
        <v>44815</v>
      </c>
      <c r="B584" t="s">
        <v>23</v>
      </c>
      <c r="C584">
        <v>2</v>
      </c>
      <c r="D584" s="3">
        <v>1.65</v>
      </c>
      <c r="E584" s="9">
        <f t="shared" si="9"/>
        <v>3.3</v>
      </c>
      <c r="F584" t="s">
        <v>163</v>
      </c>
      <c r="G584" t="s">
        <v>526</v>
      </c>
      <c r="H584" t="s">
        <v>23</v>
      </c>
      <c r="I584" s="2" t="str">
        <f>_xlfn.XLOOKUP(H584,'Reference table'!$A$2:$A$76,'Reference table'!$B$2:$B$76)</f>
        <v>Transportation</v>
      </c>
      <c r="J584" t="s">
        <v>24</v>
      </c>
    </row>
    <row r="585" spans="1:10">
      <c r="A585" s="8">
        <v>44815</v>
      </c>
      <c r="B585" t="s">
        <v>23</v>
      </c>
      <c r="C585">
        <v>2</v>
      </c>
      <c r="D585" s="3">
        <v>1.65</v>
      </c>
      <c r="E585" s="3">
        <f t="shared" si="9"/>
        <v>3.3</v>
      </c>
      <c r="F585" t="s">
        <v>163</v>
      </c>
      <c r="G585" t="s">
        <v>526</v>
      </c>
      <c r="H585" t="s">
        <v>23</v>
      </c>
      <c r="I585" s="2" t="str">
        <f>_xlfn.XLOOKUP(H585,'Reference table'!$A$2:$A$76,'Reference table'!$B$2:$B$76)</f>
        <v>Transportation</v>
      </c>
      <c r="J585" t="s">
        <v>25</v>
      </c>
    </row>
    <row r="586" spans="1:10">
      <c r="A586" s="8">
        <v>44815</v>
      </c>
      <c r="B586" t="s">
        <v>63</v>
      </c>
      <c r="C586">
        <v>1</v>
      </c>
      <c r="D586" s="3">
        <v>1</v>
      </c>
      <c r="E586" s="3">
        <f t="shared" si="9"/>
        <v>1</v>
      </c>
      <c r="F586" t="s">
        <v>163</v>
      </c>
      <c r="G586" t="s">
        <v>64</v>
      </c>
      <c r="H586" t="s">
        <v>53</v>
      </c>
      <c r="I586" s="2" t="str">
        <f>_xlfn.XLOOKUP(H586,'Reference table'!$A$2:$A$76,'Reference table'!$B$2:$B$76)</f>
        <v>Grocery</v>
      </c>
      <c r="J586" t="s">
        <v>25</v>
      </c>
    </row>
    <row r="587" spans="1:10">
      <c r="A587" s="8">
        <v>44815</v>
      </c>
      <c r="B587" t="s">
        <v>556</v>
      </c>
      <c r="C587">
        <v>1</v>
      </c>
      <c r="D587" s="3">
        <v>1</v>
      </c>
      <c r="E587" s="3">
        <f t="shared" si="9"/>
        <v>1</v>
      </c>
      <c r="F587" t="s">
        <v>163</v>
      </c>
      <c r="G587" t="s">
        <v>64</v>
      </c>
      <c r="H587" t="s">
        <v>53</v>
      </c>
      <c r="I587" s="2" t="str">
        <f>_xlfn.XLOOKUP(H587,'Reference table'!$A$2:$A$76,'Reference table'!$B$2:$B$76)</f>
        <v>Grocery</v>
      </c>
      <c r="J587" t="s">
        <v>25</v>
      </c>
    </row>
    <row r="588" spans="1:10">
      <c r="A588" s="8">
        <v>44815</v>
      </c>
      <c r="B588" t="s">
        <v>557</v>
      </c>
      <c r="C588">
        <v>1</v>
      </c>
      <c r="D588" s="3">
        <v>15</v>
      </c>
      <c r="E588" s="3">
        <f t="shared" si="9"/>
        <v>15</v>
      </c>
      <c r="F588" t="s">
        <v>163</v>
      </c>
      <c r="G588" t="s">
        <v>271</v>
      </c>
      <c r="H588" t="s">
        <v>174</v>
      </c>
      <c r="I588" s="2" t="str">
        <f>_xlfn.XLOOKUP(H588,'Reference table'!$A$2:$A$76,'Reference table'!$B$2:$B$76)</f>
        <v>Household</v>
      </c>
      <c r="J588" t="s">
        <v>25</v>
      </c>
    </row>
    <row r="589" spans="1:10">
      <c r="A589" s="8">
        <v>44815</v>
      </c>
      <c r="B589" t="s">
        <v>604</v>
      </c>
      <c r="C589">
        <v>1</v>
      </c>
      <c r="D589" s="3">
        <v>43</v>
      </c>
      <c r="E589" s="3">
        <f t="shared" si="9"/>
        <v>43</v>
      </c>
      <c r="F589" t="s">
        <v>393</v>
      </c>
      <c r="G589" t="s">
        <v>605</v>
      </c>
      <c r="H589" t="s">
        <v>630</v>
      </c>
      <c r="I589" s="2" t="str">
        <f>_xlfn.XLOOKUP(H589,'Reference table'!$A$2:$A$76,'Reference table'!$B$2:$B$76)</f>
        <v>Others</v>
      </c>
      <c r="J589" t="s">
        <v>24</v>
      </c>
    </row>
    <row r="590" spans="1:10">
      <c r="A590" s="8">
        <v>44816</v>
      </c>
      <c r="B590" t="s">
        <v>23</v>
      </c>
      <c r="C590">
        <v>2</v>
      </c>
      <c r="D590" s="3">
        <v>1.65</v>
      </c>
      <c r="E590" s="3">
        <f t="shared" si="9"/>
        <v>3.3</v>
      </c>
      <c r="F590" t="s">
        <v>163</v>
      </c>
      <c r="G590" t="s">
        <v>526</v>
      </c>
      <c r="H590" t="s">
        <v>23</v>
      </c>
      <c r="I590" s="2" t="str">
        <f>_xlfn.XLOOKUP(H590,'Reference table'!$A$2:$A$76,'Reference table'!$B$2:$B$76)</f>
        <v>Transportation</v>
      </c>
      <c r="J590" t="s">
        <v>25</v>
      </c>
    </row>
    <row r="591" spans="1:10">
      <c r="A591" s="8">
        <v>44816</v>
      </c>
      <c r="B591" t="s">
        <v>23</v>
      </c>
      <c r="C591">
        <v>2</v>
      </c>
      <c r="D591" s="3">
        <v>1.65</v>
      </c>
      <c r="E591" s="3">
        <f t="shared" si="9"/>
        <v>3.3</v>
      </c>
      <c r="F591" t="s">
        <v>163</v>
      </c>
      <c r="G591" t="s">
        <v>526</v>
      </c>
      <c r="H591" t="s">
        <v>23</v>
      </c>
      <c r="I591" s="2" t="str">
        <f>_xlfn.XLOOKUP(H591,'Reference table'!$A$2:$A$76,'Reference table'!$B$2:$B$76)</f>
        <v>Transportation</v>
      </c>
      <c r="J591" t="s">
        <v>24</v>
      </c>
    </row>
    <row r="592" spans="1:10">
      <c r="A592" s="8">
        <v>44816</v>
      </c>
      <c r="B592" t="s">
        <v>558</v>
      </c>
      <c r="C592">
        <v>1</v>
      </c>
      <c r="D592" s="3">
        <v>3</v>
      </c>
      <c r="E592" s="3">
        <f t="shared" si="9"/>
        <v>3</v>
      </c>
      <c r="F592" t="s">
        <v>163</v>
      </c>
      <c r="G592" t="s">
        <v>183</v>
      </c>
      <c r="H592" t="s">
        <v>174</v>
      </c>
      <c r="I592" s="2" t="str">
        <f>_xlfn.XLOOKUP(H592,'Reference table'!$A$2:$A$76,'Reference table'!$B$2:$B$76)</f>
        <v>Household</v>
      </c>
      <c r="J592" t="s">
        <v>24</v>
      </c>
    </row>
    <row r="593" spans="1:11">
      <c r="A593" s="8">
        <v>44816</v>
      </c>
      <c r="B593" t="s">
        <v>559</v>
      </c>
      <c r="C593">
        <v>1</v>
      </c>
      <c r="D593" s="3">
        <v>6</v>
      </c>
      <c r="E593" s="3">
        <f t="shared" si="9"/>
        <v>6</v>
      </c>
      <c r="F593" t="s">
        <v>163</v>
      </c>
      <c r="G593" t="s">
        <v>183</v>
      </c>
      <c r="H593" t="s">
        <v>174</v>
      </c>
      <c r="I593" s="2" t="str">
        <f>_xlfn.XLOOKUP(H593,'Reference table'!$A$2:$A$76,'Reference table'!$B$2:$B$76)</f>
        <v>Household</v>
      </c>
      <c r="J593" t="s">
        <v>24</v>
      </c>
    </row>
    <row r="594" spans="1:11">
      <c r="A594" s="8">
        <v>44816</v>
      </c>
      <c r="B594" t="s">
        <v>560</v>
      </c>
      <c r="C594">
        <v>1</v>
      </c>
      <c r="D594" s="3">
        <v>3.95</v>
      </c>
      <c r="E594" s="3">
        <f t="shared" si="9"/>
        <v>3.95</v>
      </c>
      <c r="F594" t="s">
        <v>163</v>
      </c>
      <c r="G594" t="s">
        <v>253</v>
      </c>
      <c r="H594" t="s">
        <v>49</v>
      </c>
      <c r="I594" s="2" t="str">
        <f>_xlfn.XLOOKUP(H594,'Reference table'!$A$2:$A$76,'Reference table'!$B$2:$B$76)</f>
        <v>Grocery</v>
      </c>
      <c r="J594" t="s">
        <v>25</v>
      </c>
    </row>
    <row r="595" spans="1:11">
      <c r="A595" s="8">
        <v>44816</v>
      </c>
      <c r="B595" t="s">
        <v>3</v>
      </c>
      <c r="C595">
        <v>1</v>
      </c>
      <c r="D595" s="3">
        <v>3.75</v>
      </c>
      <c r="E595" s="3">
        <f t="shared" si="9"/>
        <v>3.75</v>
      </c>
      <c r="F595" t="s">
        <v>163</v>
      </c>
      <c r="G595" t="s">
        <v>253</v>
      </c>
      <c r="H595" t="s">
        <v>512</v>
      </c>
      <c r="I595" s="2" t="str">
        <f>_xlfn.XLOOKUP(H595,'Reference table'!$A$2:$A$76,'Reference table'!$B$2:$B$76)</f>
        <v>Grocery</v>
      </c>
      <c r="J595" t="s">
        <v>25</v>
      </c>
    </row>
    <row r="596" spans="1:11">
      <c r="A596" s="8">
        <v>44816</v>
      </c>
      <c r="B596" t="s">
        <v>561</v>
      </c>
      <c r="C596">
        <v>1</v>
      </c>
      <c r="D596" s="3">
        <v>2.95</v>
      </c>
      <c r="E596" s="3">
        <f t="shared" si="9"/>
        <v>2.95</v>
      </c>
      <c r="F596" t="s">
        <v>163</v>
      </c>
      <c r="G596" t="s">
        <v>253</v>
      </c>
      <c r="H596" t="s">
        <v>49</v>
      </c>
      <c r="I596" s="2" t="str">
        <f>_xlfn.XLOOKUP(H596,'Reference table'!$A$2:$A$76,'Reference table'!$B$2:$B$76)</f>
        <v>Grocery</v>
      </c>
      <c r="J596" t="s">
        <v>25</v>
      </c>
    </row>
    <row r="597" spans="1:11">
      <c r="A597" s="8">
        <v>44816</v>
      </c>
      <c r="B597" t="s">
        <v>268</v>
      </c>
      <c r="C597">
        <v>1</v>
      </c>
      <c r="D597" s="3">
        <v>1.4</v>
      </c>
      <c r="E597" s="3">
        <f t="shared" si="9"/>
        <v>1.4</v>
      </c>
      <c r="F597" t="s">
        <v>163</v>
      </c>
      <c r="G597" t="s">
        <v>253</v>
      </c>
      <c r="H597" t="s">
        <v>512</v>
      </c>
      <c r="I597" s="2" t="str">
        <f>_xlfn.XLOOKUP(H597,'Reference table'!$A$2:$A$76,'Reference table'!$B$2:$B$76)</f>
        <v>Grocery</v>
      </c>
      <c r="J597" t="s">
        <v>25</v>
      </c>
    </row>
    <row r="598" spans="1:11">
      <c r="A598" s="8">
        <v>44816</v>
      </c>
      <c r="B598" t="s">
        <v>260</v>
      </c>
      <c r="C598">
        <v>1</v>
      </c>
      <c r="D598" s="3">
        <v>6.95</v>
      </c>
      <c r="E598" s="3">
        <f t="shared" si="9"/>
        <v>6.95</v>
      </c>
      <c r="F598" t="s">
        <v>163</v>
      </c>
      <c r="G598" t="s">
        <v>253</v>
      </c>
      <c r="H598" t="s">
        <v>49</v>
      </c>
      <c r="I598" s="2" t="str">
        <f>_xlfn.XLOOKUP(H598,'Reference table'!$A$2:$A$76,'Reference table'!$B$2:$B$76)</f>
        <v>Grocery</v>
      </c>
      <c r="J598" t="s">
        <v>25</v>
      </c>
    </row>
    <row r="599" spans="1:11">
      <c r="A599" s="8">
        <v>44816</v>
      </c>
      <c r="B599" t="s">
        <v>562</v>
      </c>
      <c r="C599">
        <v>1</v>
      </c>
      <c r="D599" s="3">
        <v>2.38</v>
      </c>
      <c r="E599" s="3">
        <f t="shared" si="9"/>
        <v>2.38</v>
      </c>
      <c r="F599" t="s">
        <v>163</v>
      </c>
      <c r="G599" t="s">
        <v>253</v>
      </c>
      <c r="H599" t="s">
        <v>512</v>
      </c>
      <c r="I599" s="2" t="str">
        <f>_xlfn.XLOOKUP(H599,'Reference table'!$A$2:$A$76,'Reference table'!$B$2:$B$76)</f>
        <v>Grocery</v>
      </c>
      <c r="J599" t="s">
        <v>25</v>
      </c>
    </row>
    <row r="600" spans="1:11">
      <c r="A600" s="8">
        <v>44816</v>
      </c>
      <c r="B600" t="s">
        <v>563</v>
      </c>
      <c r="C600">
        <v>1</v>
      </c>
      <c r="D600" s="3">
        <v>6.95</v>
      </c>
      <c r="E600" s="3">
        <f t="shared" si="9"/>
        <v>6.95</v>
      </c>
      <c r="F600" t="s">
        <v>163</v>
      </c>
      <c r="G600" t="s">
        <v>253</v>
      </c>
      <c r="H600" t="s">
        <v>49</v>
      </c>
      <c r="I600" s="2" t="str">
        <f>_xlfn.XLOOKUP(H600,'Reference table'!$A$2:$A$76,'Reference table'!$B$2:$B$76)</f>
        <v>Grocery</v>
      </c>
      <c r="J600" t="s">
        <v>25</v>
      </c>
    </row>
    <row r="601" spans="1:11">
      <c r="A601" s="8">
        <v>44816</v>
      </c>
      <c r="B601" t="s">
        <v>564</v>
      </c>
      <c r="C601">
        <v>1</v>
      </c>
      <c r="D601" s="3">
        <v>5.5</v>
      </c>
      <c r="E601" s="3">
        <f t="shared" si="9"/>
        <v>5.5</v>
      </c>
      <c r="F601" t="s">
        <v>163</v>
      </c>
      <c r="G601" t="s">
        <v>253</v>
      </c>
      <c r="H601" t="s">
        <v>49</v>
      </c>
      <c r="I601" s="2" t="str">
        <f>_xlfn.XLOOKUP(H601,'Reference table'!$A$2:$A$76,'Reference table'!$B$2:$B$76)</f>
        <v>Grocery</v>
      </c>
      <c r="J601" t="s">
        <v>25</v>
      </c>
    </row>
    <row r="602" spans="1:11">
      <c r="A602" s="8">
        <v>44816</v>
      </c>
      <c r="B602" t="s">
        <v>565</v>
      </c>
      <c r="C602">
        <v>1</v>
      </c>
      <c r="D602" s="3">
        <v>2.97</v>
      </c>
      <c r="E602" s="3">
        <f t="shared" si="9"/>
        <v>2.97</v>
      </c>
      <c r="F602" t="s">
        <v>163</v>
      </c>
      <c r="G602" t="s">
        <v>253</v>
      </c>
      <c r="H602" t="s">
        <v>51</v>
      </c>
      <c r="I602" s="2" t="str">
        <f>_xlfn.XLOOKUP(H602,'Reference table'!$A$2:$A$76,'Reference table'!$B$2:$B$76)</f>
        <v>Grocery</v>
      </c>
      <c r="J602" t="s">
        <v>25</v>
      </c>
    </row>
    <row r="603" spans="1:11">
      <c r="A603" s="8">
        <v>44816</v>
      </c>
      <c r="B603" t="s">
        <v>261</v>
      </c>
      <c r="C603">
        <v>1</v>
      </c>
      <c r="D603" s="3">
        <v>1.8</v>
      </c>
      <c r="E603" s="3">
        <f t="shared" si="9"/>
        <v>1.8</v>
      </c>
      <c r="F603" t="s">
        <v>163</v>
      </c>
      <c r="G603" t="s">
        <v>253</v>
      </c>
      <c r="H603" t="s">
        <v>49</v>
      </c>
      <c r="I603" s="2" t="str">
        <f>_xlfn.XLOOKUP(H603,'Reference table'!$A$2:$A$76,'Reference table'!$B$2:$B$76)</f>
        <v>Grocery</v>
      </c>
      <c r="J603" t="s">
        <v>25</v>
      </c>
    </row>
    <row r="604" spans="1:11">
      <c r="A604" s="8">
        <v>44816</v>
      </c>
      <c r="B604" t="s">
        <v>430</v>
      </c>
      <c r="C604">
        <v>1</v>
      </c>
      <c r="D604" s="3">
        <v>1.69</v>
      </c>
      <c r="E604" s="3">
        <f t="shared" si="9"/>
        <v>1.69</v>
      </c>
      <c r="F604" t="s">
        <v>163</v>
      </c>
      <c r="G604" t="s">
        <v>253</v>
      </c>
      <c r="H604" t="s">
        <v>512</v>
      </c>
      <c r="I604" s="2" t="str">
        <f>_xlfn.XLOOKUP(H604,'Reference table'!$A$2:$A$76,'Reference table'!$B$2:$B$76)</f>
        <v>Grocery</v>
      </c>
      <c r="J604" t="s">
        <v>25</v>
      </c>
      <c r="K604" s="3"/>
    </row>
    <row r="605" spans="1:11">
      <c r="A605" s="8">
        <v>44817</v>
      </c>
      <c r="B605" t="s">
        <v>566</v>
      </c>
      <c r="C605">
        <v>1</v>
      </c>
      <c r="D605" s="3">
        <v>1.1499999999999999</v>
      </c>
      <c r="E605" s="3">
        <f t="shared" si="9"/>
        <v>1.1499999999999999</v>
      </c>
      <c r="F605" t="s">
        <v>163</v>
      </c>
      <c r="G605" t="s">
        <v>148</v>
      </c>
      <c r="H605" t="s">
        <v>142</v>
      </c>
      <c r="I605" s="2" t="str">
        <f>_xlfn.XLOOKUP(H605,'Reference table'!$A$2:$A$76,'Reference table'!$B$2:$B$76)</f>
        <v>Grocery</v>
      </c>
      <c r="J605" t="s">
        <v>25</v>
      </c>
    </row>
    <row r="606" spans="1:11">
      <c r="A606" s="8">
        <v>44817</v>
      </c>
      <c r="B606" t="s">
        <v>382</v>
      </c>
      <c r="C606">
        <v>1</v>
      </c>
      <c r="D606" s="3">
        <v>1.25</v>
      </c>
      <c r="E606" s="3">
        <f t="shared" si="9"/>
        <v>1.25</v>
      </c>
      <c r="F606" t="s">
        <v>163</v>
      </c>
      <c r="G606" t="s">
        <v>148</v>
      </c>
      <c r="H606" t="s">
        <v>369</v>
      </c>
      <c r="I606" s="2" t="str">
        <f>_xlfn.XLOOKUP(H606,'Reference table'!$A$2:$A$76,'Reference table'!$B$2:$B$76)</f>
        <v>Grocery</v>
      </c>
      <c r="J606" t="s">
        <v>25</v>
      </c>
    </row>
    <row r="607" spans="1:11">
      <c r="A607" s="8">
        <v>44817</v>
      </c>
      <c r="B607" t="s">
        <v>231</v>
      </c>
      <c r="C607">
        <v>1</v>
      </c>
      <c r="D607" s="3">
        <v>0.95</v>
      </c>
      <c r="E607" s="3">
        <f t="shared" si="9"/>
        <v>0.95</v>
      </c>
      <c r="F607" t="s">
        <v>163</v>
      </c>
      <c r="G607" t="s">
        <v>148</v>
      </c>
      <c r="H607" t="s">
        <v>51</v>
      </c>
      <c r="I607" s="2" t="str">
        <f>_xlfn.XLOOKUP(H607,'Reference table'!$A$2:$A$76,'Reference table'!$B$2:$B$76)</f>
        <v>Grocery</v>
      </c>
      <c r="J607" t="s">
        <v>25</v>
      </c>
    </row>
    <row r="608" spans="1:11">
      <c r="A608" s="8">
        <v>44817</v>
      </c>
      <c r="B608" t="s">
        <v>567</v>
      </c>
      <c r="C608">
        <v>1</v>
      </c>
      <c r="D608" s="3">
        <v>0.95</v>
      </c>
      <c r="E608" s="3">
        <f t="shared" si="9"/>
        <v>0.95</v>
      </c>
      <c r="F608" t="s">
        <v>163</v>
      </c>
      <c r="G608" t="s">
        <v>148</v>
      </c>
      <c r="H608" t="s">
        <v>369</v>
      </c>
      <c r="I608" s="2" t="str">
        <f>_xlfn.XLOOKUP(H608,'Reference table'!$A$2:$A$76,'Reference table'!$B$2:$B$76)</f>
        <v>Grocery</v>
      </c>
      <c r="J608" t="s">
        <v>25</v>
      </c>
    </row>
    <row r="609" spans="1:10">
      <c r="A609" s="8">
        <v>44817</v>
      </c>
      <c r="B609" t="s">
        <v>361</v>
      </c>
      <c r="C609">
        <v>1</v>
      </c>
      <c r="D609" s="3">
        <v>1.5</v>
      </c>
      <c r="E609" s="3">
        <f t="shared" si="9"/>
        <v>1.5</v>
      </c>
      <c r="F609" t="s">
        <v>163</v>
      </c>
      <c r="G609" t="s">
        <v>148</v>
      </c>
      <c r="H609" t="s">
        <v>50</v>
      </c>
      <c r="I609" s="2" t="str">
        <f>_xlfn.XLOOKUP(H609,'Reference table'!$A$2:$A$76,'Reference table'!$B$2:$B$76)</f>
        <v>Grocery</v>
      </c>
      <c r="J609" t="s">
        <v>25</v>
      </c>
    </row>
    <row r="610" spans="1:10">
      <c r="A610" s="8">
        <v>44817</v>
      </c>
      <c r="B610" t="s">
        <v>568</v>
      </c>
      <c r="C610">
        <v>1</v>
      </c>
      <c r="D610" s="3">
        <v>0.7</v>
      </c>
      <c r="E610" s="3">
        <f t="shared" si="9"/>
        <v>0.7</v>
      </c>
      <c r="F610" t="s">
        <v>163</v>
      </c>
      <c r="G610" t="s">
        <v>148</v>
      </c>
      <c r="H610" t="s">
        <v>220</v>
      </c>
      <c r="I610" s="2" t="str">
        <f>_xlfn.XLOOKUP(H610,'Reference table'!$A$2:$A$76,'Reference table'!$B$2:$B$76)</f>
        <v>Grocery</v>
      </c>
      <c r="J610" t="s">
        <v>25</v>
      </c>
    </row>
    <row r="611" spans="1:10">
      <c r="A611" s="8">
        <v>44817</v>
      </c>
      <c r="B611" t="s">
        <v>569</v>
      </c>
      <c r="C611">
        <v>1</v>
      </c>
      <c r="D611" s="3">
        <v>0.6</v>
      </c>
      <c r="E611" s="3">
        <f t="shared" si="9"/>
        <v>0.6</v>
      </c>
      <c r="F611" t="s">
        <v>163</v>
      </c>
      <c r="G611" t="s">
        <v>148</v>
      </c>
      <c r="H611" t="s">
        <v>220</v>
      </c>
      <c r="I611" s="2" t="str">
        <f>_xlfn.XLOOKUP(H611,'Reference table'!$A$2:$A$76,'Reference table'!$B$2:$B$76)</f>
        <v>Grocery</v>
      </c>
      <c r="J611" t="s">
        <v>25</v>
      </c>
    </row>
    <row r="612" spans="1:10">
      <c r="A612" s="8">
        <v>44817</v>
      </c>
      <c r="B612" t="s">
        <v>570</v>
      </c>
      <c r="C612">
        <v>1</v>
      </c>
      <c r="D612" s="3">
        <v>0.95</v>
      </c>
      <c r="E612" s="3">
        <f t="shared" si="9"/>
        <v>0.95</v>
      </c>
      <c r="F612" t="s">
        <v>163</v>
      </c>
      <c r="G612" t="s">
        <v>148</v>
      </c>
      <c r="H612" t="s">
        <v>369</v>
      </c>
      <c r="I612" s="2" t="str">
        <f>_xlfn.XLOOKUP(H612,'Reference table'!$A$2:$A$76,'Reference table'!$B$2:$B$76)</f>
        <v>Grocery</v>
      </c>
      <c r="J612" t="s">
        <v>25</v>
      </c>
    </row>
    <row r="613" spans="1:10">
      <c r="A613" s="8">
        <v>44817</v>
      </c>
      <c r="B613" t="s">
        <v>571</v>
      </c>
      <c r="C613">
        <v>1</v>
      </c>
      <c r="D613" s="3">
        <v>1.5</v>
      </c>
      <c r="E613" s="3">
        <f t="shared" si="9"/>
        <v>1.5</v>
      </c>
      <c r="F613" t="s">
        <v>163</v>
      </c>
      <c r="G613" t="s">
        <v>148</v>
      </c>
      <c r="H613" t="s">
        <v>369</v>
      </c>
      <c r="I613" s="2" t="str">
        <f>_xlfn.XLOOKUP(H613,'Reference table'!$A$2:$A$76,'Reference table'!$B$2:$B$76)</f>
        <v>Grocery</v>
      </c>
      <c r="J613" t="s">
        <v>25</v>
      </c>
    </row>
    <row r="614" spans="1:10">
      <c r="A614" s="8">
        <v>44817</v>
      </c>
      <c r="B614" t="s">
        <v>659</v>
      </c>
      <c r="C614">
        <v>1</v>
      </c>
      <c r="D614" s="3">
        <v>121.44</v>
      </c>
      <c r="E614" s="3">
        <f t="shared" si="9"/>
        <v>121.44</v>
      </c>
      <c r="F614" t="s">
        <v>163</v>
      </c>
      <c r="G614" t="s">
        <v>660</v>
      </c>
      <c r="H614" t="s">
        <v>670</v>
      </c>
      <c r="I614" s="2" t="str">
        <f>_xlfn.XLOOKUP(H614,'Reference table'!$A$2:$A$76,'Reference table'!$B$2:$B$76)</f>
        <v>Travel</v>
      </c>
      <c r="J614" t="s">
        <v>25</v>
      </c>
    </row>
    <row r="615" spans="1:10">
      <c r="A615" s="8">
        <v>44817</v>
      </c>
      <c r="B615" t="s">
        <v>664</v>
      </c>
      <c r="C615">
        <v>1</v>
      </c>
      <c r="D615" s="3">
        <v>150</v>
      </c>
      <c r="E615" s="3">
        <f t="shared" si="9"/>
        <v>150</v>
      </c>
      <c r="F615" t="s">
        <v>163</v>
      </c>
      <c r="G615" t="s">
        <v>119</v>
      </c>
      <c r="H615" t="s">
        <v>665</v>
      </c>
      <c r="I615" s="2" t="str">
        <f>_xlfn.XLOOKUP(H615,'Reference table'!$A$2:$A$76,'Reference table'!$B$2:$B$76)</f>
        <v>Travel</v>
      </c>
      <c r="J615" t="s">
        <v>25</v>
      </c>
    </row>
    <row r="616" spans="1:10">
      <c r="A616" s="8">
        <v>44818</v>
      </c>
      <c r="B616" t="s">
        <v>427</v>
      </c>
      <c r="C616">
        <v>1</v>
      </c>
      <c r="D616" s="3">
        <v>17.600000000000001</v>
      </c>
      <c r="E616" s="3">
        <f t="shared" si="9"/>
        <v>17.600000000000001</v>
      </c>
      <c r="F616" t="s">
        <v>393</v>
      </c>
      <c r="G616" t="s">
        <v>38</v>
      </c>
      <c r="H616" t="s">
        <v>114</v>
      </c>
      <c r="I616" s="2" t="str">
        <f>_xlfn.XLOOKUP(H616,'Reference table'!$A$2:$A$76,'Reference table'!$B$2:$B$76)</f>
        <v>Dinning</v>
      </c>
      <c r="J616" t="s">
        <v>24</v>
      </c>
    </row>
    <row r="617" spans="1:10">
      <c r="A617" s="8">
        <v>44818</v>
      </c>
      <c r="B617" t="s">
        <v>572</v>
      </c>
      <c r="C617">
        <v>1</v>
      </c>
      <c r="D617" s="3">
        <v>30</v>
      </c>
      <c r="E617" s="3">
        <f t="shared" si="9"/>
        <v>30</v>
      </c>
      <c r="F617" t="s">
        <v>393</v>
      </c>
      <c r="G617" t="s">
        <v>38</v>
      </c>
      <c r="H617" t="s">
        <v>536</v>
      </c>
      <c r="I617" s="2" t="str">
        <f>_xlfn.XLOOKUP(H617,'Reference table'!$A$2:$A$76,'Reference table'!$B$2:$B$76)</f>
        <v>Entertainemnt</v>
      </c>
      <c r="J617" t="s">
        <v>24</v>
      </c>
    </row>
    <row r="618" spans="1:10">
      <c r="A618" s="8">
        <v>44818</v>
      </c>
      <c r="B618" t="s">
        <v>735</v>
      </c>
      <c r="C618">
        <v>1</v>
      </c>
      <c r="D618" s="3">
        <v>16.989999999999998</v>
      </c>
      <c r="E618" s="3">
        <f t="shared" si="9"/>
        <v>16.989999999999998</v>
      </c>
      <c r="F618" t="s">
        <v>163</v>
      </c>
      <c r="G618" t="s">
        <v>738</v>
      </c>
      <c r="H618" t="s">
        <v>737</v>
      </c>
      <c r="I618" s="2" t="str">
        <f>_xlfn.XLOOKUP(H618,'Reference table'!$A$2:$A$76,'Reference table'!$B$2:$B$76)</f>
        <v>Others</v>
      </c>
      <c r="J618" t="s">
        <v>24</v>
      </c>
    </row>
    <row r="619" spans="1:10">
      <c r="A619" s="8">
        <v>44819</v>
      </c>
      <c r="B619" t="s">
        <v>383</v>
      </c>
      <c r="C619">
        <v>1</v>
      </c>
      <c r="D619" s="3">
        <v>0.69</v>
      </c>
      <c r="E619" s="3">
        <f t="shared" si="9"/>
        <v>0.69</v>
      </c>
      <c r="F619" t="s">
        <v>163</v>
      </c>
      <c r="G619" t="s">
        <v>165</v>
      </c>
      <c r="H619" t="s">
        <v>51</v>
      </c>
      <c r="I619" s="2" t="str">
        <f>_xlfn.XLOOKUP(H619,'Reference table'!$A$2:$A$76,'Reference table'!$B$2:$B$76)</f>
        <v>Grocery</v>
      </c>
      <c r="J619" t="s">
        <v>24</v>
      </c>
    </row>
    <row r="620" spans="1:10">
      <c r="A620" s="8">
        <v>44819</v>
      </c>
      <c r="B620" t="s">
        <v>346</v>
      </c>
      <c r="C620">
        <v>1</v>
      </c>
      <c r="D620" s="3">
        <v>0.91</v>
      </c>
      <c r="E620" s="3">
        <f t="shared" si="9"/>
        <v>0.91</v>
      </c>
      <c r="F620" t="s">
        <v>163</v>
      </c>
      <c r="G620" t="s">
        <v>165</v>
      </c>
      <c r="H620" t="s">
        <v>51</v>
      </c>
      <c r="I620" s="2" t="str">
        <f>_xlfn.XLOOKUP(H620,'Reference table'!$A$2:$A$76,'Reference table'!$B$2:$B$76)</f>
        <v>Grocery</v>
      </c>
      <c r="J620" t="s">
        <v>24</v>
      </c>
    </row>
    <row r="621" spans="1:10">
      <c r="A621" s="8">
        <v>44819</v>
      </c>
      <c r="B621" t="s">
        <v>453</v>
      </c>
      <c r="C621">
        <v>1</v>
      </c>
      <c r="D621" s="3">
        <v>0.89</v>
      </c>
      <c r="E621" s="3">
        <f t="shared" si="9"/>
        <v>0.89</v>
      </c>
      <c r="F621" t="s">
        <v>163</v>
      </c>
      <c r="G621" t="s">
        <v>36</v>
      </c>
      <c r="H621" t="s">
        <v>49</v>
      </c>
      <c r="I621" s="2" t="str">
        <f>_xlfn.XLOOKUP(H621,'Reference table'!$A$2:$A$76,'Reference table'!$B$2:$B$76)</f>
        <v>Grocery</v>
      </c>
      <c r="J621" t="s">
        <v>24</v>
      </c>
    </row>
    <row r="622" spans="1:10">
      <c r="A622" s="8">
        <v>44819</v>
      </c>
      <c r="B622" t="s">
        <v>324</v>
      </c>
      <c r="C622">
        <v>1</v>
      </c>
      <c r="D622" s="3">
        <v>1.99</v>
      </c>
      <c r="E622" s="3">
        <f t="shared" si="9"/>
        <v>1.99</v>
      </c>
      <c r="F622" t="s">
        <v>163</v>
      </c>
      <c r="G622" t="s">
        <v>36</v>
      </c>
      <c r="H622" t="s">
        <v>52</v>
      </c>
      <c r="I622" s="2" t="str">
        <f>_xlfn.XLOOKUP(H622,'Reference table'!$A$2:$A$76,'Reference table'!$B$2:$B$76)</f>
        <v>Grocery</v>
      </c>
      <c r="J622" t="s">
        <v>24</v>
      </c>
    </row>
    <row r="623" spans="1:10">
      <c r="A623" s="8">
        <v>44819</v>
      </c>
      <c r="B623" t="s">
        <v>573</v>
      </c>
      <c r="C623">
        <v>1</v>
      </c>
      <c r="D623" s="3">
        <v>1.99</v>
      </c>
      <c r="E623" s="3">
        <f t="shared" si="9"/>
        <v>1.99</v>
      </c>
      <c r="F623" t="s">
        <v>163</v>
      </c>
      <c r="G623" t="s">
        <v>36</v>
      </c>
      <c r="H623" t="s">
        <v>52</v>
      </c>
      <c r="I623" s="2" t="str">
        <f>_xlfn.XLOOKUP(H623,'Reference table'!$A$2:$A$76,'Reference table'!$B$2:$B$76)</f>
        <v>Grocery</v>
      </c>
      <c r="J623" t="s">
        <v>24</v>
      </c>
    </row>
    <row r="624" spans="1:10">
      <c r="A624" s="8">
        <v>44819</v>
      </c>
      <c r="B624" t="s">
        <v>358</v>
      </c>
      <c r="C624">
        <v>1</v>
      </c>
      <c r="D624" s="3">
        <v>0.49</v>
      </c>
      <c r="E624" s="3">
        <f t="shared" si="9"/>
        <v>0.49</v>
      </c>
      <c r="F624" t="s">
        <v>163</v>
      </c>
      <c r="G624" t="s">
        <v>36</v>
      </c>
      <c r="H624" t="s">
        <v>51</v>
      </c>
      <c r="I624" s="2" t="str">
        <f>_xlfn.XLOOKUP(H624,'Reference table'!$A$2:$A$76,'Reference table'!$B$2:$B$76)</f>
        <v>Grocery</v>
      </c>
      <c r="J624" t="s">
        <v>24</v>
      </c>
    </row>
    <row r="625" spans="1:10">
      <c r="A625" s="8">
        <v>44819</v>
      </c>
      <c r="B625" t="s">
        <v>574</v>
      </c>
      <c r="C625">
        <v>1</v>
      </c>
      <c r="D625" s="3">
        <v>0.95</v>
      </c>
      <c r="E625" s="3">
        <f t="shared" si="9"/>
        <v>0.95</v>
      </c>
      <c r="F625" t="s">
        <v>163</v>
      </c>
      <c r="G625" t="s">
        <v>36</v>
      </c>
      <c r="H625" t="s">
        <v>51</v>
      </c>
      <c r="I625" s="2" t="str">
        <f>_xlfn.XLOOKUP(H625,'Reference table'!$A$2:$A$76,'Reference table'!$B$2:$B$76)</f>
        <v>Grocery</v>
      </c>
      <c r="J625" t="s">
        <v>24</v>
      </c>
    </row>
    <row r="626" spans="1:10">
      <c r="A626" s="8">
        <v>44819</v>
      </c>
      <c r="B626" t="s">
        <v>575</v>
      </c>
      <c r="C626">
        <v>1</v>
      </c>
      <c r="D626" s="3">
        <v>2</v>
      </c>
      <c r="E626" s="3">
        <f t="shared" si="9"/>
        <v>2</v>
      </c>
      <c r="F626" t="s">
        <v>163</v>
      </c>
      <c r="G626" t="s">
        <v>165</v>
      </c>
      <c r="H626" t="s">
        <v>142</v>
      </c>
      <c r="I626" s="2" t="str">
        <f>_xlfn.XLOOKUP(H626,'Reference table'!$A$2:$A$76,'Reference table'!$B$2:$B$76)</f>
        <v>Grocery</v>
      </c>
      <c r="J626" t="s">
        <v>24</v>
      </c>
    </row>
    <row r="627" spans="1:10">
      <c r="A627" s="8">
        <v>44819</v>
      </c>
      <c r="B627" t="s">
        <v>576</v>
      </c>
      <c r="C627">
        <v>1</v>
      </c>
      <c r="D627" s="3">
        <v>1.1499999999999999</v>
      </c>
      <c r="E627" s="3">
        <f t="shared" si="9"/>
        <v>1.1499999999999999</v>
      </c>
      <c r="F627" t="s">
        <v>163</v>
      </c>
      <c r="G627" t="s">
        <v>165</v>
      </c>
      <c r="H627" t="s">
        <v>220</v>
      </c>
      <c r="I627" s="2" t="str">
        <f>_xlfn.XLOOKUP(H627,'Reference table'!$A$2:$A$76,'Reference table'!$B$2:$B$76)</f>
        <v>Grocery</v>
      </c>
      <c r="J627" t="s">
        <v>24</v>
      </c>
    </row>
    <row r="628" spans="1:10">
      <c r="A628" s="8">
        <v>44819</v>
      </c>
      <c r="B628" t="s">
        <v>577</v>
      </c>
      <c r="C628">
        <v>1</v>
      </c>
      <c r="D628" s="3">
        <v>2.19</v>
      </c>
      <c r="E628" s="3">
        <f t="shared" si="9"/>
        <v>2.19</v>
      </c>
      <c r="F628" t="s">
        <v>163</v>
      </c>
      <c r="G628" t="s">
        <v>165</v>
      </c>
      <c r="H628" t="s">
        <v>52</v>
      </c>
      <c r="I628" s="2" t="str">
        <f>_xlfn.XLOOKUP(H628,'Reference table'!$A$2:$A$76,'Reference table'!$B$2:$B$76)</f>
        <v>Grocery</v>
      </c>
      <c r="J628" t="s">
        <v>24</v>
      </c>
    </row>
    <row r="629" spans="1:10">
      <c r="A629" s="8">
        <v>44819</v>
      </c>
      <c r="B629" t="s">
        <v>578</v>
      </c>
      <c r="C629">
        <v>1</v>
      </c>
      <c r="D629" s="3">
        <v>6.65</v>
      </c>
      <c r="E629" s="3">
        <f t="shared" si="9"/>
        <v>6.65</v>
      </c>
      <c r="F629" t="s">
        <v>163</v>
      </c>
      <c r="G629" t="s">
        <v>39</v>
      </c>
      <c r="H629" t="s">
        <v>49</v>
      </c>
      <c r="I629" s="2" t="str">
        <f>_xlfn.XLOOKUP(H629,'Reference table'!$A$2:$A$76,'Reference table'!$B$2:$B$76)</f>
        <v>Grocery</v>
      </c>
      <c r="J629" t="s">
        <v>24</v>
      </c>
    </row>
    <row r="630" spans="1:10">
      <c r="A630" s="8">
        <v>44820</v>
      </c>
      <c r="B630" t="s">
        <v>579</v>
      </c>
      <c r="C630">
        <v>1</v>
      </c>
      <c r="D630" s="3">
        <v>8.5</v>
      </c>
      <c r="E630" s="3">
        <f t="shared" si="9"/>
        <v>8.5</v>
      </c>
      <c r="F630" t="s">
        <v>163</v>
      </c>
      <c r="G630" t="s">
        <v>165</v>
      </c>
      <c r="H630" t="s">
        <v>217</v>
      </c>
      <c r="I630" s="2" t="str">
        <f>_xlfn.XLOOKUP(H630,'Reference table'!$A$2:$A$76,'Reference table'!$B$2:$B$76)</f>
        <v>Grocery</v>
      </c>
      <c r="J630" t="s">
        <v>24</v>
      </c>
    </row>
    <row r="631" spans="1:10">
      <c r="A631" s="8">
        <v>44820</v>
      </c>
      <c r="B631" t="s">
        <v>67</v>
      </c>
      <c r="C631">
        <v>1</v>
      </c>
      <c r="D631" s="3">
        <v>4.5999999999999996</v>
      </c>
      <c r="E631" s="3">
        <f t="shared" si="9"/>
        <v>4.5999999999999996</v>
      </c>
      <c r="F631" t="s">
        <v>286</v>
      </c>
      <c r="G631" t="s">
        <v>526</v>
      </c>
      <c r="H631" t="s">
        <v>67</v>
      </c>
      <c r="I631" s="2" t="str">
        <f>_xlfn.XLOOKUP(H631,'Reference table'!$A$2:$A$76,'Reference table'!$B$2:$B$76)</f>
        <v>Transportation</v>
      </c>
      <c r="J631" t="s">
        <v>24</v>
      </c>
    </row>
    <row r="632" spans="1:10">
      <c r="A632" s="8">
        <v>44820</v>
      </c>
      <c r="B632" t="s">
        <v>67</v>
      </c>
      <c r="C632">
        <v>1</v>
      </c>
      <c r="D632" s="3">
        <v>4.5999999999999996</v>
      </c>
      <c r="E632" s="3">
        <f t="shared" si="9"/>
        <v>4.5999999999999996</v>
      </c>
      <c r="F632" t="s">
        <v>286</v>
      </c>
      <c r="G632" t="s">
        <v>526</v>
      </c>
      <c r="H632" t="s">
        <v>67</v>
      </c>
      <c r="I632" s="2" t="str">
        <f>_xlfn.XLOOKUP(H632,'Reference table'!$A$2:$A$76,'Reference table'!$B$2:$B$76)</f>
        <v>Transportation</v>
      </c>
      <c r="J632" t="s">
        <v>25</v>
      </c>
    </row>
    <row r="633" spans="1:10">
      <c r="A633" s="8">
        <v>44820</v>
      </c>
      <c r="B633" t="s">
        <v>438</v>
      </c>
      <c r="C633">
        <v>1</v>
      </c>
      <c r="D633" s="3">
        <v>20.95</v>
      </c>
      <c r="E633" s="3">
        <f t="shared" si="9"/>
        <v>20.95</v>
      </c>
      <c r="F633" t="s">
        <v>163</v>
      </c>
      <c r="G633" t="s">
        <v>580</v>
      </c>
      <c r="H633" t="s">
        <v>581</v>
      </c>
      <c r="I633" s="2" t="str">
        <f>_xlfn.XLOOKUP(H633,'Reference table'!$A$2:$A$76,'Reference table'!$B$2:$B$76)</f>
        <v>Dinning</v>
      </c>
      <c r="J633" t="s">
        <v>24</v>
      </c>
    </row>
    <row r="634" spans="1:10">
      <c r="A634" s="8">
        <v>44820</v>
      </c>
      <c r="B634" t="s">
        <v>67</v>
      </c>
      <c r="C634">
        <v>1</v>
      </c>
      <c r="D634" s="3">
        <v>2.0499999999999998</v>
      </c>
      <c r="E634" s="3">
        <f t="shared" si="9"/>
        <v>2.0499999999999998</v>
      </c>
      <c r="F634" t="s">
        <v>286</v>
      </c>
      <c r="G634" t="s">
        <v>526</v>
      </c>
      <c r="H634" t="s">
        <v>67</v>
      </c>
      <c r="I634" s="2" t="str">
        <f>_xlfn.XLOOKUP(H634,'Reference table'!$A$2:$A$76,'Reference table'!$B$2:$B$76)</f>
        <v>Transportation</v>
      </c>
      <c r="J634" t="s">
        <v>24</v>
      </c>
    </row>
    <row r="635" spans="1:10">
      <c r="A635" s="8">
        <v>44820</v>
      </c>
      <c r="B635" t="s">
        <v>67</v>
      </c>
      <c r="C635">
        <v>1</v>
      </c>
      <c r="D635" s="3">
        <v>2.0499999999999998</v>
      </c>
      <c r="E635" s="3">
        <f t="shared" si="9"/>
        <v>2.0499999999999998</v>
      </c>
      <c r="F635" t="s">
        <v>286</v>
      </c>
      <c r="G635" t="s">
        <v>526</v>
      </c>
      <c r="H635" t="s">
        <v>67</v>
      </c>
      <c r="I635" s="2" t="str">
        <f>_xlfn.XLOOKUP(H635,'Reference table'!$A$2:$A$76,'Reference table'!$B$2:$B$76)</f>
        <v>Transportation</v>
      </c>
      <c r="J635" t="s">
        <v>25</v>
      </c>
    </row>
    <row r="636" spans="1:10">
      <c r="A636" s="8">
        <v>44821</v>
      </c>
      <c r="B636" t="s">
        <v>582</v>
      </c>
      <c r="C636">
        <v>1</v>
      </c>
      <c r="D636" s="3">
        <v>4.75</v>
      </c>
      <c r="E636" s="3">
        <f t="shared" si="9"/>
        <v>4.75</v>
      </c>
      <c r="F636" t="s">
        <v>163</v>
      </c>
      <c r="G636" t="s">
        <v>583</v>
      </c>
      <c r="H636" t="s">
        <v>629</v>
      </c>
      <c r="I636" s="2" t="str">
        <f>_xlfn.XLOOKUP(H636,'Reference table'!$A$2:$A$76,'Reference table'!$B$2:$B$76)</f>
        <v>Transportation</v>
      </c>
      <c r="J636" t="s">
        <v>24</v>
      </c>
    </row>
    <row r="637" spans="1:10">
      <c r="A637" s="8">
        <v>44821</v>
      </c>
      <c r="B637" t="s">
        <v>584</v>
      </c>
      <c r="C637">
        <v>1</v>
      </c>
      <c r="D637" s="3">
        <v>4.75</v>
      </c>
      <c r="E637" s="3">
        <f t="shared" si="9"/>
        <v>4.75</v>
      </c>
      <c r="F637" t="s">
        <v>163</v>
      </c>
      <c r="G637" t="s">
        <v>583</v>
      </c>
      <c r="H637" t="s">
        <v>629</v>
      </c>
      <c r="I637" s="2" t="str">
        <f>_xlfn.XLOOKUP(H637,'Reference table'!$A$2:$A$76,'Reference table'!$B$2:$B$76)</f>
        <v>Transportation</v>
      </c>
      <c r="J637" t="s">
        <v>25</v>
      </c>
    </row>
    <row r="638" spans="1:10">
      <c r="A638" s="8">
        <v>44821</v>
      </c>
      <c r="B638" t="s">
        <v>427</v>
      </c>
      <c r="C638">
        <v>1</v>
      </c>
      <c r="D638" s="3">
        <f>50.49-16.67</f>
        <v>33.82</v>
      </c>
      <c r="E638" s="3">
        <f t="shared" si="9"/>
        <v>33.82</v>
      </c>
      <c r="F638" t="s">
        <v>163</v>
      </c>
      <c r="G638" t="s">
        <v>585</v>
      </c>
      <c r="H638" t="s">
        <v>515</v>
      </c>
      <c r="I638" s="2" t="str">
        <f>_xlfn.XLOOKUP(H638,'Reference table'!$A$2:$A$76,'Reference table'!$B$2:$B$76)</f>
        <v>Dinning</v>
      </c>
      <c r="J638" t="s">
        <v>24</v>
      </c>
    </row>
    <row r="639" spans="1:10">
      <c r="A639" s="8">
        <v>44821</v>
      </c>
      <c r="B639" t="s">
        <v>222</v>
      </c>
      <c r="C639">
        <v>1</v>
      </c>
      <c r="D639" s="3">
        <v>1.27</v>
      </c>
      <c r="E639" s="3">
        <f t="shared" si="9"/>
        <v>1.27</v>
      </c>
      <c r="F639" t="s">
        <v>163</v>
      </c>
      <c r="G639" t="s">
        <v>107</v>
      </c>
      <c r="H639" t="s">
        <v>53</v>
      </c>
      <c r="I639" s="2" t="str">
        <f>_xlfn.XLOOKUP(H639,'Reference table'!$A$2:$A$76,'Reference table'!$B$2:$B$76)</f>
        <v>Grocery</v>
      </c>
      <c r="J639" t="s">
        <v>25</v>
      </c>
    </row>
    <row r="640" spans="1:10">
      <c r="A640" s="8">
        <v>44821</v>
      </c>
      <c r="B640" t="s">
        <v>586</v>
      </c>
      <c r="C640">
        <v>1</v>
      </c>
      <c r="D640" s="3">
        <v>0.85</v>
      </c>
      <c r="E640" s="3">
        <f t="shared" si="9"/>
        <v>0.85</v>
      </c>
      <c r="F640" t="s">
        <v>163</v>
      </c>
      <c r="G640" t="s">
        <v>107</v>
      </c>
      <c r="H640" t="s">
        <v>512</v>
      </c>
      <c r="I640" s="2" t="str">
        <f>_xlfn.XLOOKUP(H640,'Reference table'!$A$2:$A$76,'Reference table'!$B$2:$B$76)</f>
        <v>Grocery</v>
      </c>
      <c r="J640" t="s">
        <v>25</v>
      </c>
    </row>
    <row r="641" spans="1:10">
      <c r="A641" s="8">
        <v>44821</v>
      </c>
      <c r="B641" t="s">
        <v>587</v>
      </c>
      <c r="C641">
        <v>1</v>
      </c>
      <c r="D641" s="3">
        <v>1.25</v>
      </c>
      <c r="E641" s="3">
        <f t="shared" si="9"/>
        <v>1.25</v>
      </c>
      <c r="F641" t="s">
        <v>163</v>
      </c>
      <c r="G641" t="s">
        <v>107</v>
      </c>
      <c r="H641" t="s">
        <v>50</v>
      </c>
      <c r="I641" s="2" t="str">
        <f>_xlfn.XLOOKUP(H641,'Reference table'!$A$2:$A$76,'Reference table'!$B$2:$B$76)</f>
        <v>Grocery</v>
      </c>
      <c r="J641" t="s">
        <v>25</v>
      </c>
    </row>
    <row r="642" spans="1:10">
      <c r="A642" s="8">
        <v>44821</v>
      </c>
      <c r="B642" t="s">
        <v>588</v>
      </c>
      <c r="C642">
        <v>1</v>
      </c>
      <c r="D642" s="3">
        <v>4.0999999999999996</v>
      </c>
      <c r="E642" s="3">
        <f t="shared" si="9"/>
        <v>4.0999999999999996</v>
      </c>
      <c r="F642" t="s">
        <v>163</v>
      </c>
      <c r="G642" t="s">
        <v>107</v>
      </c>
      <c r="H642" t="s">
        <v>116</v>
      </c>
      <c r="I642" s="2" t="str">
        <f>_xlfn.XLOOKUP(H642,'Reference table'!$A$2:$A$76,'Reference table'!$B$2:$B$76)</f>
        <v>Grocery</v>
      </c>
      <c r="J642" t="s">
        <v>25</v>
      </c>
    </row>
    <row r="643" spans="1:10">
      <c r="A643" s="8">
        <v>44821</v>
      </c>
      <c r="B643" t="s">
        <v>589</v>
      </c>
      <c r="C643">
        <v>1</v>
      </c>
      <c r="D643" s="3">
        <v>0.65</v>
      </c>
      <c r="E643" s="3">
        <f t="shared" si="9"/>
        <v>0.65</v>
      </c>
      <c r="F643" t="s">
        <v>163</v>
      </c>
      <c r="G643" t="s">
        <v>107</v>
      </c>
      <c r="H643" t="s">
        <v>50</v>
      </c>
      <c r="I643" s="2" t="str">
        <f>_xlfn.XLOOKUP(H643,'Reference table'!$A$2:$A$76,'Reference table'!$B$2:$B$76)</f>
        <v>Grocery</v>
      </c>
      <c r="J643" t="s">
        <v>25</v>
      </c>
    </row>
    <row r="644" spans="1:10">
      <c r="A644" s="8">
        <v>44821</v>
      </c>
      <c r="B644" t="s">
        <v>467</v>
      </c>
      <c r="C644">
        <v>1</v>
      </c>
      <c r="D644" s="3">
        <v>8.24</v>
      </c>
      <c r="E644" s="3">
        <f t="shared" si="9"/>
        <v>8.24</v>
      </c>
      <c r="F644" t="s">
        <v>163</v>
      </c>
      <c r="G644" t="s">
        <v>467</v>
      </c>
      <c r="H644" t="s">
        <v>539</v>
      </c>
      <c r="I644" s="2" t="str">
        <f>_xlfn.XLOOKUP(H644,'Reference table'!$A$2:$A$76,'Reference table'!$B$2:$B$76)</f>
        <v>Grocery</v>
      </c>
      <c r="J644" t="s">
        <v>25</v>
      </c>
    </row>
    <row r="645" spans="1:10">
      <c r="A645" s="8">
        <v>44822</v>
      </c>
      <c r="B645" t="s">
        <v>67</v>
      </c>
      <c r="C645">
        <v>2</v>
      </c>
      <c r="D645" s="3">
        <v>2.2999999999999998</v>
      </c>
      <c r="E645" s="3">
        <f t="shared" si="9"/>
        <v>4.5999999999999996</v>
      </c>
      <c r="F645" t="s">
        <v>286</v>
      </c>
      <c r="G645" t="s">
        <v>526</v>
      </c>
      <c r="H645" t="s">
        <v>67</v>
      </c>
      <c r="I645" s="2" t="str">
        <f>_xlfn.XLOOKUP(H645,'Reference table'!$A$2:$A$76,'Reference table'!$B$2:$B$76)</f>
        <v>Transportation</v>
      </c>
      <c r="J645" t="s">
        <v>24</v>
      </c>
    </row>
    <row r="646" spans="1:10">
      <c r="A646" s="8">
        <v>44822</v>
      </c>
      <c r="B646" t="s">
        <v>67</v>
      </c>
      <c r="C646">
        <v>2</v>
      </c>
      <c r="D646" s="3">
        <v>2.2999999999999998</v>
      </c>
      <c r="E646" s="3">
        <f t="shared" si="9"/>
        <v>4.5999999999999996</v>
      </c>
      <c r="F646" t="s">
        <v>286</v>
      </c>
      <c r="G646" t="s">
        <v>526</v>
      </c>
      <c r="H646" t="s">
        <v>67</v>
      </c>
      <c r="I646" s="2" t="str">
        <f>_xlfn.XLOOKUP(H646,'Reference table'!$A$2:$A$76,'Reference table'!$B$2:$B$76)</f>
        <v>Transportation</v>
      </c>
      <c r="J646" t="s">
        <v>25</v>
      </c>
    </row>
    <row r="647" spans="1:10">
      <c r="A647" s="8">
        <v>44822</v>
      </c>
      <c r="B647" t="s">
        <v>590</v>
      </c>
      <c r="C647">
        <v>2</v>
      </c>
      <c r="D647" s="3">
        <v>10</v>
      </c>
      <c r="E647" s="3">
        <f t="shared" si="9"/>
        <v>20</v>
      </c>
      <c r="F647" t="s">
        <v>164</v>
      </c>
      <c r="G647" t="s">
        <v>591</v>
      </c>
      <c r="H647" t="s">
        <v>592</v>
      </c>
      <c r="I647" s="2" t="str">
        <f>_xlfn.XLOOKUP(H647,'Reference table'!$A$2:$A$76,'Reference table'!$B$2:$B$76)</f>
        <v>Others</v>
      </c>
      <c r="J647" t="s">
        <v>25</v>
      </c>
    </row>
    <row r="648" spans="1:10">
      <c r="A648" s="8">
        <v>44822</v>
      </c>
      <c r="B648" t="s">
        <v>593</v>
      </c>
      <c r="C648">
        <v>1</v>
      </c>
      <c r="D648" s="3">
        <v>5.75</v>
      </c>
      <c r="E648" s="3">
        <f t="shared" si="9"/>
        <v>5.75</v>
      </c>
      <c r="F648" t="s">
        <v>163</v>
      </c>
      <c r="G648" t="s">
        <v>594</v>
      </c>
      <c r="H648" t="s">
        <v>592</v>
      </c>
      <c r="I648" s="2" t="str">
        <f>_xlfn.XLOOKUP(H648,'Reference table'!$A$2:$A$76,'Reference table'!$B$2:$B$76)</f>
        <v>Others</v>
      </c>
      <c r="J648" t="s">
        <v>25</v>
      </c>
    </row>
    <row r="649" spans="1:10">
      <c r="A649" s="8">
        <v>44822</v>
      </c>
      <c r="B649" t="s">
        <v>595</v>
      </c>
      <c r="C649">
        <v>1</v>
      </c>
      <c r="D649" s="3">
        <f>2.19-0.66</f>
        <v>1.5299999999999998</v>
      </c>
      <c r="E649" s="3">
        <f t="shared" si="9"/>
        <v>1.5299999999999998</v>
      </c>
      <c r="F649" t="s">
        <v>163</v>
      </c>
      <c r="G649" t="s">
        <v>322</v>
      </c>
      <c r="H649" t="s">
        <v>49</v>
      </c>
      <c r="I649" s="2" t="str">
        <f>_xlfn.XLOOKUP(H649,'Reference table'!$A$2:$A$76,'Reference table'!$B$2:$B$76)</f>
        <v>Grocery</v>
      </c>
      <c r="J649" t="s">
        <v>25</v>
      </c>
    </row>
    <row r="650" spans="1:10">
      <c r="A650" s="8">
        <v>44822</v>
      </c>
      <c r="B650" t="s">
        <v>596</v>
      </c>
      <c r="C650">
        <v>1</v>
      </c>
      <c r="D650" s="3">
        <v>4.99</v>
      </c>
      <c r="E650" s="3">
        <f t="shared" si="9"/>
        <v>4.99</v>
      </c>
      <c r="F650" t="s">
        <v>163</v>
      </c>
      <c r="G650" t="s">
        <v>322</v>
      </c>
      <c r="H650" t="s">
        <v>217</v>
      </c>
      <c r="I650" s="2" t="str">
        <f>_xlfn.XLOOKUP(H650,'Reference table'!$A$2:$A$76,'Reference table'!$B$2:$B$76)</f>
        <v>Grocery</v>
      </c>
      <c r="J650" t="s">
        <v>25</v>
      </c>
    </row>
    <row r="651" spans="1:10">
      <c r="A651" s="8">
        <v>44822</v>
      </c>
      <c r="B651" t="s">
        <v>28</v>
      </c>
      <c r="C651">
        <v>2</v>
      </c>
      <c r="D651" s="3">
        <v>0.89</v>
      </c>
      <c r="E651" s="3">
        <f t="shared" si="9"/>
        <v>1.78</v>
      </c>
      <c r="F651" t="s">
        <v>163</v>
      </c>
      <c r="G651" t="s">
        <v>322</v>
      </c>
      <c r="H651" t="s">
        <v>50</v>
      </c>
      <c r="I651" s="2" t="str">
        <f>_xlfn.XLOOKUP(H651,'Reference table'!$A$2:$A$76,'Reference table'!$B$2:$B$76)</f>
        <v>Grocery</v>
      </c>
      <c r="J651" t="s">
        <v>25</v>
      </c>
    </row>
    <row r="652" spans="1:10">
      <c r="A652" s="8">
        <v>44822</v>
      </c>
      <c r="B652" t="s">
        <v>30</v>
      </c>
      <c r="C652">
        <v>2</v>
      </c>
      <c r="D652" s="3">
        <v>0.89</v>
      </c>
      <c r="E652" s="3">
        <f t="shared" si="9"/>
        <v>1.78</v>
      </c>
      <c r="F652" t="s">
        <v>163</v>
      </c>
      <c r="G652" t="s">
        <v>322</v>
      </c>
      <c r="H652" t="s">
        <v>50</v>
      </c>
      <c r="I652" s="2" t="str">
        <f>_xlfn.XLOOKUP(H652,'Reference table'!$A$2:$A$76,'Reference table'!$B$2:$B$76)</f>
        <v>Grocery</v>
      </c>
      <c r="J652" t="s">
        <v>25</v>
      </c>
    </row>
    <row r="653" spans="1:10">
      <c r="A653" s="8">
        <v>44822</v>
      </c>
      <c r="B653" t="s">
        <v>597</v>
      </c>
      <c r="C653">
        <v>1</v>
      </c>
      <c r="D653" s="3">
        <v>0.79</v>
      </c>
      <c r="E653" s="3">
        <f t="shared" si="9"/>
        <v>0.79</v>
      </c>
      <c r="F653" t="s">
        <v>163</v>
      </c>
      <c r="G653" t="s">
        <v>322</v>
      </c>
      <c r="H653" t="s">
        <v>50</v>
      </c>
      <c r="I653" s="2" t="str">
        <f>_xlfn.XLOOKUP(H653,'Reference table'!$A$2:$A$76,'Reference table'!$B$2:$B$76)</f>
        <v>Grocery</v>
      </c>
      <c r="J653" t="s">
        <v>25</v>
      </c>
    </row>
    <row r="654" spans="1:10">
      <c r="A654" s="8">
        <v>44822</v>
      </c>
      <c r="B654" t="s">
        <v>598</v>
      </c>
      <c r="C654">
        <v>1</v>
      </c>
      <c r="D654" s="3">
        <v>0.85</v>
      </c>
      <c r="E654" s="3">
        <f t="shared" si="9"/>
        <v>0.85</v>
      </c>
      <c r="F654" t="s">
        <v>163</v>
      </c>
      <c r="G654" t="s">
        <v>322</v>
      </c>
      <c r="H654" t="s">
        <v>50</v>
      </c>
      <c r="I654" s="2" t="str">
        <f>_xlfn.XLOOKUP(H654,'Reference table'!$A$2:$A$76,'Reference table'!$B$2:$B$76)</f>
        <v>Grocery</v>
      </c>
      <c r="J654" t="s">
        <v>25</v>
      </c>
    </row>
    <row r="655" spans="1:10">
      <c r="A655" s="8">
        <v>44822</v>
      </c>
      <c r="B655" t="s">
        <v>325</v>
      </c>
      <c r="C655">
        <v>1</v>
      </c>
      <c r="D655" s="3">
        <v>0.4</v>
      </c>
      <c r="E655" s="3">
        <f t="shared" si="9"/>
        <v>0.4</v>
      </c>
      <c r="F655" t="s">
        <v>163</v>
      </c>
      <c r="G655" t="s">
        <v>322</v>
      </c>
      <c r="H655" t="s">
        <v>263</v>
      </c>
      <c r="I655" s="2" t="str">
        <f>_xlfn.XLOOKUP(H655,'Reference table'!$A$2:$A$76,'Reference table'!$B$2:$B$76)</f>
        <v>Grocery</v>
      </c>
      <c r="J655" t="s">
        <v>25</v>
      </c>
    </row>
    <row r="656" spans="1:10">
      <c r="A656" s="8">
        <v>44822</v>
      </c>
      <c r="B656" t="s">
        <v>438</v>
      </c>
      <c r="C656">
        <v>1</v>
      </c>
      <c r="D656" s="3">
        <v>15.5</v>
      </c>
      <c r="E656" s="3">
        <f t="shared" si="9"/>
        <v>15.5</v>
      </c>
      <c r="F656" t="s">
        <v>163</v>
      </c>
      <c r="G656" t="s">
        <v>599</v>
      </c>
      <c r="H656" t="s">
        <v>114</v>
      </c>
      <c r="I656" s="2" t="str">
        <f>_xlfn.XLOOKUP(H656,'Reference table'!$A$2:$A$76,'Reference table'!$B$2:$B$76)</f>
        <v>Dinning</v>
      </c>
      <c r="J656" t="s">
        <v>25</v>
      </c>
    </row>
    <row r="657" spans="1:10">
      <c r="A657" s="8">
        <v>44822</v>
      </c>
      <c r="B657" t="s">
        <v>473</v>
      </c>
      <c r="C657">
        <v>1</v>
      </c>
      <c r="D657" s="3">
        <v>26.12</v>
      </c>
      <c r="E657" s="3">
        <f t="shared" si="9"/>
        <v>26.12</v>
      </c>
      <c r="F657" t="s">
        <v>163</v>
      </c>
      <c r="G657" t="s">
        <v>474</v>
      </c>
      <c r="H657" t="s">
        <v>473</v>
      </c>
      <c r="I657" s="2" t="str">
        <f>_xlfn.XLOOKUP(H657,'Reference table'!$A$2:$A$76,'Reference table'!$B$2:$B$76)</f>
        <v>Skincare</v>
      </c>
      <c r="J657" t="s">
        <v>25</v>
      </c>
    </row>
    <row r="658" spans="1:10">
      <c r="A658" s="8">
        <v>44824</v>
      </c>
      <c r="B658" t="s">
        <v>86</v>
      </c>
      <c r="C658">
        <v>1</v>
      </c>
      <c r="D658" s="3">
        <v>0.5</v>
      </c>
      <c r="E658" s="3">
        <f t="shared" si="9"/>
        <v>0.5</v>
      </c>
      <c r="F658" t="s">
        <v>163</v>
      </c>
      <c r="G658" t="s">
        <v>36</v>
      </c>
      <c r="H658" t="s">
        <v>53</v>
      </c>
      <c r="I658" s="2" t="str">
        <f>_xlfn.XLOOKUP(H658,'Reference table'!$A$2:$A$76,'Reference table'!$B$2:$B$76)</f>
        <v>Grocery</v>
      </c>
      <c r="J658" t="s">
        <v>25</v>
      </c>
    </row>
    <row r="659" spans="1:10">
      <c r="A659" s="8">
        <v>44824</v>
      </c>
      <c r="B659" t="s">
        <v>191</v>
      </c>
      <c r="C659">
        <v>1</v>
      </c>
      <c r="D659" s="3">
        <v>0.69</v>
      </c>
      <c r="E659" s="3">
        <f t="shared" si="9"/>
        <v>0.69</v>
      </c>
      <c r="F659" t="s">
        <v>163</v>
      </c>
      <c r="G659" t="s">
        <v>36</v>
      </c>
      <c r="H659" t="s">
        <v>529</v>
      </c>
      <c r="I659" s="2" t="str">
        <f>_xlfn.XLOOKUP(H659,'Reference table'!$A$2:$A$76,'Reference table'!$B$2:$B$76)</f>
        <v>Household</v>
      </c>
      <c r="J659" t="s">
        <v>25</v>
      </c>
    </row>
    <row r="660" spans="1:10">
      <c r="A660" s="8">
        <v>44824</v>
      </c>
      <c r="B660" t="s">
        <v>600</v>
      </c>
      <c r="C660">
        <v>1</v>
      </c>
      <c r="D660" s="3">
        <v>1.39</v>
      </c>
      <c r="E660" s="3">
        <f t="shared" si="9"/>
        <v>1.39</v>
      </c>
      <c r="F660" t="s">
        <v>163</v>
      </c>
      <c r="G660" t="s">
        <v>36</v>
      </c>
      <c r="H660" t="s">
        <v>45</v>
      </c>
      <c r="I660" s="2" t="str">
        <f>_xlfn.XLOOKUP(H660,'Reference table'!$A$2:$A$76,'Reference table'!$B$2:$B$76)</f>
        <v>Grocery</v>
      </c>
      <c r="J660" t="s">
        <v>25</v>
      </c>
    </row>
    <row r="661" spans="1:10">
      <c r="A661" s="8">
        <v>44824</v>
      </c>
      <c r="B661" t="s">
        <v>370</v>
      </c>
      <c r="C661">
        <v>1</v>
      </c>
      <c r="D661" s="3">
        <v>1.79</v>
      </c>
      <c r="E661" s="3">
        <f t="shared" si="9"/>
        <v>1.79</v>
      </c>
      <c r="F661" t="s">
        <v>163</v>
      </c>
      <c r="G661" t="s">
        <v>36</v>
      </c>
      <c r="H661" t="s">
        <v>53</v>
      </c>
      <c r="I661" s="2" t="str">
        <f>_xlfn.XLOOKUP(H661,'Reference table'!$A$2:$A$76,'Reference table'!$B$2:$B$76)</f>
        <v>Grocery</v>
      </c>
      <c r="J661" t="s">
        <v>25</v>
      </c>
    </row>
    <row r="662" spans="1:10">
      <c r="A662" s="8">
        <v>44824</v>
      </c>
      <c r="B662" t="s">
        <v>601</v>
      </c>
      <c r="C662">
        <v>1</v>
      </c>
      <c r="D662" s="3">
        <v>0.55000000000000004</v>
      </c>
      <c r="E662" s="3">
        <f t="shared" si="9"/>
        <v>0.55000000000000004</v>
      </c>
      <c r="F662" t="s">
        <v>163</v>
      </c>
      <c r="G662" t="s">
        <v>36</v>
      </c>
      <c r="H662" t="s">
        <v>529</v>
      </c>
      <c r="I662" s="2" t="str">
        <f>_xlfn.XLOOKUP(H662,'Reference table'!$A$2:$A$76,'Reference table'!$B$2:$B$76)</f>
        <v>Household</v>
      </c>
      <c r="J662" t="s">
        <v>25</v>
      </c>
    </row>
    <row r="663" spans="1:10">
      <c r="A663" s="8">
        <v>44824</v>
      </c>
      <c r="B663" t="s">
        <v>602</v>
      </c>
      <c r="C663">
        <v>1</v>
      </c>
      <c r="D663" s="3">
        <v>0.69</v>
      </c>
      <c r="E663" s="3">
        <f t="shared" si="9"/>
        <v>0.69</v>
      </c>
      <c r="F663" t="s">
        <v>163</v>
      </c>
      <c r="G663" t="s">
        <v>36</v>
      </c>
      <c r="H663" t="s">
        <v>282</v>
      </c>
      <c r="I663" s="2" t="str">
        <f>_xlfn.XLOOKUP(H663,'Reference table'!$A$2:$A$76,'Reference table'!$B$2:$B$76)</f>
        <v>Household</v>
      </c>
      <c r="J663" t="s">
        <v>25</v>
      </c>
    </row>
    <row r="664" spans="1:10">
      <c r="A664" s="8">
        <v>44824</v>
      </c>
      <c r="B664" t="s">
        <v>603</v>
      </c>
      <c r="C664">
        <v>1</v>
      </c>
      <c r="D664" s="3">
        <v>0.45</v>
      </c>
      <c r="E664" s="3">
        <f t="shared" si="9"/>
        <v>0.45</v>
      </c>
      <c r="F664" t="s">
        <v>163</v>
      </c>
      <c r="G664" t="s">
        <v>36</v>
      </c>
      <c r="H664" t="s">
        <v>217</v>
      </c>
      <c r="I664" s="2" t="str">
        <f>_xlfn.XLOOKUP(H664,'Reference table'!$A$2:$A$76,'Reference table'!$B$2:$B$76)</f>
        <v>Grocery</v>
      </c>
      <c r="J664" t="s">
        <v>25</v>
      </c>
    </row>
    <row r="665" spans="1:10">
      <c r="A665" s="8">
        <v>44826</v>
      </c>
      <c r="B665" t="s">
        <v>189</v>
      </c>
      <c r="C665">
        <v>3</v>
      </c>
      <c r="D665" s="3">
        <f>2.5/3</f>
        <v>0.83333333333333337</v>
      </c>
      <c r="E665" s="3">
        <f>D665*C665</f>
        <v>2.5</v>
      </c>
      <c r="F665" t="s">
        <v>163</v>
      </c>
      <c r="G665" t="s">
        <v>186</v>
      </c>
      <c r="H665" t="s">
        <v>529</v>
      </c>
      <c r="I665" s="2" t="str">
        <f>_xlfn.XLOOKUP(H665,'Reference table'!$A$2:$A$76,'Reference table'!$B$2:$B$76)</f>
        <v>Household</v>
      </c>
      <c r="J665" t="s">
        <v>25</v>
      </c>
    </row>
    <row r="666" spans="1:10">
      <c r="A666" s="8">
        <v>44826</v>
      </c>
      <c r="B666" t="s">
        <v>606</v>
      </c>
      <c r="C666">
        <v>1</v>
      </c>
      <c r="D666" s="3">
        <v>3.5</v>
      </c>
      <c r="E666" s="3">
        <f t="shared" ref="E666:E766" si="10">D666*C666</f>
        <v>3.5</v>
      </c>
      <c r="F666" t="s">
        <v>163</v>
      </c>
      <c r="G666" t="s">
        <v>186</v>
      </c>
      <c r="H666" t="s">
        <v>529</v>
      </c>
      <c r="I666" s="2" t="str">
        <f>_xlfn.XLOOKUP(H666,'Reference table'!$A$2:$A$76,'Reference table'!$B$2:$B$76)</f>
        <v>Household</v>
      </c>
      <c r="J666" t="s">
        <v>25</v>
      </c>
    </row>
    <row r="667" spans="1:10">
      <c r="A667" s="8">
        <v>44826</v>
      </c>
      <c r="B667" t="s">
        <v>607</v>
      </c>
      <c r="C667">
        <v>1</v>
      </c>
      <c r="D667" s="3">
        <v>2.1</v>
      </c>
      <c r="E667" s="3">
        <f t="shared" si="10"/>
        <v>2.1</v>
      </c>
      <c r="F667" t="s">
        <v>163</v>
      </c>
      <c r="G667" t="s">
        <v>186</v>
      </c>
      <c r="H667" t="s">
        <v>473</v>
      </c>
      <c r="I667" s="2" t="str">
        <f>_xlfn.XLOOKUP(H667,'Reference table'!$A$2:$A$76,'Reference table'!$B$2:$B$76)</f>
        <v>Skincare</v>
      </c>
      <c r="J667" t="s">
        <v>25</v>
      </c>
    </row>
    <row r="668" spans="1:10">
      <c r="A668" s="8">
        <v>44826</v>
      </c>
      <c r="B668" t="s">
        <v>608</v>
      </c>
      <c r="C668">
        <v>1</v>
      </c>
      <c r="D668" s="3">
        <v>0.55000000000000004</v>
      </c>
      <c r="E668" s="3">
        <f t="shared" si="10"/>
        <v>0.55000000000000004</v>
      </c>
      <c r="F668" t="s">
        <v>163</v>
      </c>
      <c r="G668" t="s">
        <v>36</v>
      </c>
      <c r="H668" t="s">
        <v>51</v>
      </c>
      <c r="I668" s="2" t="str">
        <f>_xlfn.XLOOKUP(H668,'Reference table'!$A$2:$A$76,'Reference table'!$B$2:$B$76)</f>
        <v>Grocery</v>
      </c>
      <c r="J668" t="s">
        <v>25</v>
      </c>
    </row>
    <row r="669" spans="1:10">
      <c r="A669" s="8">
        <v>44826</v>
      </c>
      <c r="B669" t="s">
        <v>300</v>
      </c>
      <c r="C669">
        <v>1</v>
      </c>
      <c r="D669" s="3">
        <v>0.69</v>
      </c>
      <c r="E669" s="3">
        <f t="shared" si="10"/>
        <v>0.69</v>
      </c>
      <c r="F669" t="s">
        <v>163</v>
      </c>
      <c r="G669" t="s">
        <v>36</v>
      </c>
      <c r="H669" t="s">
        <v>512</v>
      </c>
      <c r="I669" s="2" t="str">
        <f>_xlfn.XLOOKUP(H669,'Reference table'!$A$2:$A$76,'Reference table'!$B$2:$B$76)</f>
        <v>Grocery</v>
      </c>
      <c r="J669" t="s">
        <v>25</v>
      </c>
    </row>
    <row r="670" spans="1:10">
      <c r="A670" s="8">
        <v>44826</v>
      </c>
      <c r="B670" t="s">
        <v>86</v>
      </c>
      <c r="C670">
        <v>1</v>
      </c>
      <c r="D670" s="3">
        <v>0.5</v>
      </c>
      <c r="E670" s="3">
        <f t="shared" si="10"/>
        <v>0.5</v>
      </c>
      <c r="F670" t="s">
        <v>163</v>
      </c>
      <c r="G670" t="s">
        <v>36</v>
      </c>
      <c r="H670" t="s">
        <v>53</v>
      </c>
      <c r="I670" s="2" t="str">
        <f>_xlfn.XLOOKUP(H670,'Reference table'!$A$2:$A$76,'Reference table'!$B$2:$B$76)</f>
        <v>Grocery</v>
      </c>
      <c r="J670" t="s">
        <v>25</v>
      </c>
    </row>
    <row r="671" spans="1:10">
      <c r="A671" s="8">
        <v>44826</v>
      </c>
      <c r="B671" t="s">
        <v>609</v>
      </c>
      <c r="C671">
        <v>1</v>
      </c>
      <c r="D671" s="3">
        <v>1.19</v>
      </c>
      <c r="E671" s="3">
        <f t="shared" si="10"/>
        <v>1.19</v>
      </c>
      <c r="F671" t="s">
        <v>163</v>
      </c>
      <c r="G671" t="s">
        <v>36</v>
      </c>
      <c r="H671" t="s">
        <v>49</v>
      </c>
      <c r="I671" s="2" t="str">
        <f>_xlfn.XLOOKUP(H671,'Reference table'!$A$2:$A$76,'Reference table'!$B$2:$B$76)</f>
        <v>Grocery</v>
      </c>
      <c r="J671" t="s">
        <v>25</v>
      </c>
    </row>
    <row r="672" spans="1:10">
      <c r="A672" s="8">
        <v>44826</v>
      </c>
      <c r="B672" t="s">
        <v>610</v>
      </c>
      <c r="C672">
        <v>1</v>
      </c>
      <c r="D672" s="3">
        <v>0.79</v>
      </c>
      <c r="E672" s="3">
        <f t="shared" si="10"/>
        <v>0.79</v>
      </c>
      <c r="F672" t="s">
        <v>163</v>
      </c>
      <c r="G672" t="s">
        <v>36</v>
      </c>
      <c r="H672" t="s">
        <v>49</v>
      </c>
      <c r="I672" s="2" t="str">
        <f>_xlfn.XLOOKUP(H672,'Reference table'!$A$2:$A$76,'Reference table'!$B$2:$B$76)</f>
        <v>Grocery</v>
      </c>
      <c r="J672" t="s">
        <v>25</v>
      </c>
    </row>
    <row r="673" spans="1:10">
      <c r="A673" s="8">
        <v>44826</v>
      </c>
      <c r="B673" t="s">
        <v>611</v>
      </c>
      <c r="C673">
        <v>1</v>
      </c>
      <c r="D673" s="3">
        <v>1.59</v>
      </c>
      <c r="E673" s="3">
        <f t="shared" si="10"/>
        <v>1.59</v>
      </c>
      <c r="F673" t="s">
        <v>163</v>
      </c>
      <c r="G673" t="s">
        <v>36</v>
      </c>
      <c r="H673" t="s">
        <v>49</v>
      </c>
      <c r="I673" s="2" t="str">
        <f>_xlfn.XLOOKUP(H673,'Reference table'!$A$2:$A$76,'Reference table'!$B$2:$B$76)</f>
        <v>Grocery</v>
      </c>
      <c r="J673" t="s">
        <v>25</v>
      </c>
    </row>
    <row r="674" spans="1:10">
      <c r="A674" s="8">
        <v>44826</v>
      </c>
      <c r="B674" t="s">
        <v>612</v>
      </c>
      <c r="C674">
        <v>1</v>
      </c>
      <c r="D674" s="3">
        <v>1.89</v>
      </c>
      <c r="E674" s="3">
        <f t="shared" si="10"/>
        <v>1.89</v>
      </c>
      <c r="F674" t="s">
        <v>163</v>
      </c>
      <c r="G674" t="s">
        <v>36</v>
      </c>
      <c r="H674" t="s">
        <v>49</v>
      </c>
      <c r="I674" s="2" t="str">
        <f>_xlfn.XLOOKUP(H674,'Reference table'!$A$2:$A$76,'Reference table'!$B$2:$B$76)</f>
        <v>Grocery</v>
      </c>
      <c r="J674" t="s">
        <v>25</v>
      </c>
    </row>
    <row r="675" spans="1:10">
      <c r="A675" s="8">
        <v>44826</v>
      </c>
      <c r="B675" t="s">
        <v>613</v>
      </c>
      <c r="C675">
        <v>1</v>
      </c>
      <c r="D675" s="3">
        <v>6.85</v>
      </c>
      <c r="E675" s="3">
        <f t="shared" si="10"/>
        <v>6.85</v>
      </c>
      <c r="F675" t="s">
        <v>163</v>
      </c>
      <c r="G675" t="s">
        <v>614</v>
      </c>
      <c r="H675" t="s">
        <v>615</v>
      </c>
      <c r="I675" s="2" t="str">
        <f>_xlfn.XLOOKUP(H675,'Reference table'!$A$2:$A$76,'Reference table'!$B$2:$B$76)</f>
        <v>Others</v>
      </c>
      <c r="J675" t="s">
        <v>24</v>
      </c>
    </row>
    <row r="676" spans="1:10">
      <c r="A676" s="8">
        <v>44827</v>
      </c>
      <c r="B676" t="s">
        <v>67</v>
      </c>
      <c r="C676">
        <v>2</v>
      </c>
      <c r="D676" s="3">
        <v>2.0499999999999998</v>
      </c>
      <c r="E676" s="3">
        <f t="shared" si="10"/>
        <v>4.0999999999999996</v>
      </c>
      <c r="F676" t="s">
        <v>286</v>
      </c>
      <c r="G676" t="s">
        <v>526</v>
      </c>
      <c r="H676" t="s">
        <v>67</v>
      </c>
      <c r="I676" s="2" t="str">
        <f>_xlfn.XLOOKUP(H676,'Reference table'!$A$2:$A$76,'Reference table'!$B$2:$B$76)</f>
        <v>Transportation</v>
      </c>
      <c r="J676" t="s">
        <v>24</v>
      </c>
    </row>
    <row r="677" spans="1:10">
      <c r="A677" s="8">
        <v>44827</v>
      </c>
      <c r="B677" t="s">
        <v>427</v>
      </c>
      <c r="C677">
        <v>1</v>
      </c>
      <c r="D677" s="3">
        <v>22</v>
      </c>
      <c r="E677" s="3">
        <f t="shared" si="10"/>
        <v>22</v>
      </c>
      <c r="F677" t="s">
        <v>393</v>
      </c>
      <c r="G677" t="s">
        <v>616</v>
      </c>
      <c r="H677" t="s">
        <v>515</v>
      </c>
      <c r="I677" s="2" t="str">
        <f>_xlfn.XLOOKUP(H677,'Reference table'!$A$2:$A$76,'Reference table'!$B$2:$B$76)</f>
        <v>Dinning</v>
      </c>
      <c r="J677" t="s">
        <v>24</v>
      </c>
    </row>
    <row r="678" spans="1:10">
      <c r="A678" s="8">
        <v>44827</v>
      </c>
      <c r="B678" t="s">
        <v>126</v>
      </c>
      <c r="C678">
        <v>1</v>
      </c>
      <c r="D678" s="3">
        <v>4.99</v>
      </c>
      <c r="E678" s="3">
        <f t="shared" si="10"/>
        <v>4.99</v>
      </c>
      <c r="F678" t="s">
        <v>163</v>
      </c>
      <c r="G678" t="s">
        <v>126</v>
      </c>
      <c r="H678" t="s">
        <v>539</v>
      </c>
      <c r="I678" s="2" t="str">
        <f>_xlfn.XLOOKUP(H678,'Reference table'!$A$2:$A$76,'Reference table'!$B$2:$B$76)</f>
        <v>Grocery</v>
      </c>
      <c r="J678" t="s">
        <v>24</v>
      </c>
    </row>
    <row r="679" spans="1:10">
      <c r="A679" s="8">
        <v>44827</v>
      </c>
      <c r="B679" t="s">
        <v>473</v>
      </c>
      <c r="C679">
        <v>1</v>
      </c>
      <c r="D679" s="3">
        <v>19.54</v>
      </c>
      <c r="E679" s="3">
        <f t="shared" si="10"/>
        <v>19.54</v>
      </c>
      <c r="F679" t="s">
        <v>163</v>
      </c>
      <c r="G679" t="s">
        <v>627</v>
      </c>
      <c r="H679" t="s">
        <v>473</v>
      </c>
      <c r="I679" s="2" t="str">
        <f>_xlfn.XLOOKUP(H679,'Reference table'!$A$2:$A$76,'Reference table'!$B$2:$B$76)</f>
        <v>Skincare</v>
      </c>
      <c r="J679" t="s">
        <v>25</v>
      </c>
    </row>
    <row r="680" spans="1:10">
      <c r="A680" s="8">
        <v>44828</v>
      </c>
      <c r="B680" t="s">
        <v>617</v>
      </c>
      <c r="C680">
        <v>1</v>
      </c>
      <c r="D680" s="3">
        <v>179.39</v>
      </c>
      <c r="E680" s="3">
        <f t="shared" si="10"/>
        <v>179.39</v>
      </c>
      <c r="F680" t="s">
        <v>163</v>
      </c>
      <c r="G680" t="s">
        <v>618</v>
      </c>
      <c r="H680" t="s">
        <v>629</v>
      </c>
      <c r="I680" s="2" t="str">
        <f>_xlfn.XLOOKUP(H680,'Reference table'!$A$2:$A$76,'Reference table'!$B$2:$B$76)</f>
        <v>Transportation</v>
      </c>
      <c r="J680" t="s">
        <v>25</v>
      </c>
    </row>
    <row r="681" spans="1:10">
      <c r="A681" s="8">
        <v>44828</v>
      </c>
      <c r="B681" t="s">
        <v>120</v>
      </c>
      <c r="C681">
        <v>1</v>
      </c>
      <c r="D681" s="3">
        <v>10.15</v>
      </c>
      <c r="E681" s="3">
        <f t="shared" si="10"/>
        <v>10.15</v>
      </c>
      <c r="F681" t="s">
        <v>163</v>
      </c>
      <c r="G681" t="s">
        <v>120</v>
      </c>
      <c r="H681" t="s">
        <v>120</v>
      </c>
      <c r="I681" s="2" t="str">
        <f>_xlfn.XLOOKUP(H681,'Reference table'!$A$2:$A$76,'Reference table'!$B$2:$B$76)</f>
        <v>Transportation</v>
      </c>
      <c r="J681" t="s">
        <v>25</v>
      </c>
    </row>
    <row r="682" spans="1:10">
      <c r="A682" s="8">
        <v>44828</v>
      </c>
      <c r="B682" t="s">
        <v>145</v>
      </c>
      <c r="C682">
        <v>1</v>
      </c>
      <c r="D682" s="3">
        <v>3.99</v>
      </c>
      <c r="E682" s="3">
        <f t="shared" si="10"/>
        <v>3.99</v>
      </c>
      <c r="F682" t="s">
        <v>163</v>
      </c>
      <c r="G682" t="s">
        <v>619</v>
      </c>
      <c r="H682" t="s">
        <v>46</v>
      </c>
      <c r="I682" s="2" t="str">
        <f>_xlfn.XLOOKUP(H682,'Reference table'!$A$2:$A$76,'Reference table'!$B$2:$B$76)</f>
        <v>Grocery</v>
      </c>
      <c r="J682" t="s">
        <v>25</v>
      </c>
    </row>
    <row r="683" spans="1:10">
      <c r="A683" s="8">
        <v>44828</v>
      </c>
      <c r="B683" t="s">
        <v>620</v>
      </c>
      <c r="C683">
        <v>1</v>
      </c>
      <c r="D683" s="3">
        <v>9.8000000000000007</v>
      </c>
      <c r="E683" s="3">
        <f t="shared" si="10"/>
        <v>9.8000000000000007</v>
      </c>
      <c r="F683" t="s">
        <v>163</v>
      </c>
      <c r="G683" t="s">
        <v>620</v>
      </c>
      <c r="H683" t="s">
        <v>274</v>
      </c>
      <c r="I683" s="2" t="str">
        <f>_xlfn.XLOOKUP(H683,'Reference table'!$A$2:$A$76,'Reference table'!$B$2:$B$76)</f>
        <v>Dinning</v>
      </c>
      <c r="J683" t="s">
        <v>25</v>
      </c>
    </row>
    <row r="684" spans="1:10">
      <c r="A684" s="8">
        <v>44828</v>
      </c>
      <c r="B684" t="s">
        <v>67</v>
      </c>
      <c r="C684">
        <v>2</v>
      </c>
      <c r="D684" s="3">
        <v>2.0499999999999998</v>
      </c>
      <c r="E684" s="3">
        <f t="shared" si="10"/>
        <v>4.0999999999999996</v>
      </c>
      <c r="F684" t="s">
        <v>286</v>
      </c>
      <c r="G684" t="s">
        <v>526</v>
      </c>
      <c r="H684" t="s">
        <v>67</v>
      </c>
      <c r="I684" s="2" t="str">
        <f>_xlfn.XLOOKUP(H684,'Reference table'!$A$2:$A$76,'Reference table'!$B$2:$B$76)</f>
        <v>Transportation</v>
      </c>
      <c r="J684" t="s">
        <v>25</v>
      </c>
    </row>
    <row r="685" spans="1:10">
      <c r="A685" s="8">
        <v>44828</v>
      </c>
      <c r="B685" t="s">
        <v>67</v>
      </c>
      <c r="C685">
        <v>2</v>
      </c>
      <c r="D685" s="3">
        <v>2.0499999999999998</v>
      </c>
      <c r="E685" s="3">
        <f t="shared" si="10"/>
        <v>4.0999999999999996</v>
      </c>
      <c r="F685" t="s">
        <v>286</v>
      </c>
      <c r="G685" t="s">
        <v>526</v>
      </c>
      <c r="H685" t="s">
        <v>67</v>
      </c>
      <c r="I685" s="2" t="str">
        <f>_xlfn.XLOOKUP(H685,'Reference table'!$A$2:$A$76,'Reference table'!$B$2:$B$76)</f>
        <v>Transportation</v>
      </c>
      <c r="J685" t="s">
        <v>24</v>
      </c>
    </row>
    <row r="686" spans="1:10">
      <c r="A686" s="8">
        <v>44828</v>
      </c>
      <c r="B686" t="s">
        <v>67</v>
      </c>
      <c r="C686">
        <v>1</v>
      </c>
      <c r="D686" s="3">
        <v>1.65</v>
      </c>
      <c r="E686" s="3">
        <f t="shared" si="10"/>
        <v>1.65</v>
      </c>
      <c r="F686" t="s">
        <v>286</v>
      </c>
      <c r="G686" t="s">
        <v>526</v>
      </c>
      <c r="H686" t="s">
        <v>67</v>
      </c>
      <c r="I686" s="2" t="str">
        <f>_xlfn.XLOOKUP(H686,'Reference table'!$A$2:$A$76,'Reference table'!$B$2:$B$76)</f>
        <v>Transportation</v>
      </c>
      <c r="J686" t="s">
        <v>25</v>
      </c>
    </row>
    <row r="687" spans="1:10">
      <c r="A687" s="8">
        <v>44828</v>
      </c>
      <c r="B687" t="s">
        <v>67</v>
      </c>
      <c r="C687">
        <v>1</v>
      </c>
      <c r="D687" s="3">
        <v>1.65</v>
      </c>
      <c r="E687" s="3">
        <f t="shared" si="10"/>
        <v>1.65</v>
      </c>
      <c r="F687" t="s">
        <v>286</v>
      </c>
      <c r="G687" t="s">
        <v>526</v>
      </c>
      <c r="H687" t="s">
        <v>67</v>
      </c>
      <c r="I687" s="2" t="str">
        <f>_xlfn.XLOOKUP(H687,'Reference table'!$A$2:$A$76,'Reference table'!$B$2:$B$76)</f>
        <v>Transportation</v>
      </c>
      <c r="J687" t="s">
        <v>24</v>
      </c>
    </row>
    <row r="688" spans="1:10">
      <c r="A688" s="8">
        <v>44829</v>
      </c>
      <c r="B688" t="s">
        <v>231</v>
      </c>
      <c r="C688">
        <v>2</v>
      </c>
      <c r="D688" s="3">
        <v>0.89</v>
      </c>
      <c r="E688" s="3">
        <f t="shared" si="10"/>
        <v>1.78</v>
      </c>
      <c r="F688" t="s">
        <v>163</v>
      </c>
      <c r="G688" t="s">
        <v>36</v>
      </c>
      <c r="H688" t="s">
        <v>51</v>
      </c>
      <c r="I688" s="2" t="str">
        <f>_xlfn.XLOOKUP(H688,'Reference table'!$A$2:$A$76,'Reference table'!$B$2:$B$76)</f>
        <v>Grocery</v>
      </c>
      <c r="J688" t="s">
        <v>24</v>
      </c>
    </row>
    <row r="689" spans="1:10">
      <c r="A689" s="8">
        <v>44829</v>
      </c>
      <c r="B689" t="s">
        <v>621</v>
      </c>
      <c r="C689">
        <v>1</v>
      </c>
      <c r="D689" s="3">
        <v>1.79</v>
      </c>
      <c r="E689" s="3">
        <f t="shared" si="10"/>
        <v>1.79</v>
      </c>
      <c r="F689" t="s">
        <v>163</v>
      </c>
      <c r="G689" t="s">
        <v>36</v>
      </c>
      <c r="H689" t="s">
        <v>52</v>
      </c>
      <c r="I689" s="2" t="str">
        <f>_xlfn.XLOOKUP(H689,'Reference table'!$A$2:$A$76,'Reference table'!$B$2:$B$76)</f>
        <v>Grocery</v>
      </c>
      <c r="J689" t="s">
        <v>24</v>
      </c>
    </row>
    <row r="690" spans="1:10">
      <c r="A690" s="8">
        <v>44829</v>
      </c>
      <c r="B690" t="s">
        <v>622</v>
      </c>
      <c r="C690">
        <v>1</v>
      </c>
      <c r="D690" s="3">
        <v>1.79</v>
      </c>
      <c r="E690" s="3">
        <f t="shared" si="10"/>
        <v>1.79</v>
      </c>
      <c r="F690" t="s">
        <v>163</v>
      </c>
      <c r="G690" t="s">
        <v>36</v>
      </c>
      <c r="H690" t="s">
        <v>50</v>
      </c>
      <c r="I690" s="2" t="str">
        <f>_xlfn.XLOOKUP(H690,'Reference table'!$A$2:$A$76,'Reference table'!$B$2:$B$76)</f>
        <v>Grocery</v>
      </c>
      <c r="J690" t="s">
        <v>24</v>
      </c>
    </row>
    <row r="691" spans="1:10">
      <c r="A691" s="8">
        <v>44829</v>
      </c>
      <c r="B691" t="s">
        <v>623</v>
      </c>
      <c r="C691">
        <v>1</v>
      </c>
      <c r="D691" s="3">
        <v>0.95</v>
      </c>
      <c r="E691" s="3">
        <f t="shared" si="10"/>
        <v>0.95</v>
      </c>
      <c r="F691" t="s">
        <v>163</v>
      </c>
      <c r="G691" t="s">
        <v>36</v>
      </c>
      <c r="H691" t="s">
        <v>51</v>
      </c>
      <c r="I691" s="2" t="str">
        <f>_xlfn.XLOOKUP(H691,'Reference table'!$A$2:$A$76,'Reference table'!$B$2:$B$76)</f>
        <v>Grocery</v>
      </c>
      <c r="J691" t="s">
        <v>24</v>
      </c>
    </row>
    <row r="692" spans="1:10">
      <c r="A692" s="8">
        <v>44829</v>
      </c>
      <c r="B692" t="s">
        <v>624</v>
      </c>
      <c r="C692">
        <v>1</v>
      </c>
      <c r="D692" s="3">
        <v>1.29</v>
      </c>
      <c r="E692" s="3">
        <f t="shared" si="10"/>
        <v>1.29</v>
      </c>
      <c r="F692" t="s">
        <v>163</v>
      </c>
      <c r="G692" t="s">
        <v>165</v>
      </c>
      <c r="H692" t="s">
        <v>50</v>
      </c>
      <c r="I692" s="2" t="str">
        <f>_xlfn.XLOOKUP(H692,'Reference table'!$A$2:$A$76,'Reference table'!$B$2:$B$76)</f>
        <v>Grocery</v>
      </c>
      <c r="J692" t="s">
        <v>24</v>
      </c>
    </row>
    <row r="693" spans="1:10">
      <c r="A693" s="8">
        <v>44829</v>
      </c>
      <c r="B693" t="s">
        <v>625</v>
      </c>
      <c r="C693">
        <v>1</v>
      </c>
      <c r="D693" s="3">
        <v>2.1</v>
      </c>
      <c r="E693" s="3">
        <f t="shared" si="10"/>
        <v>2.1</v>
      </c>
      <c r="F693" t="s">
        <v>163</v>
      </c>
      <c r="G693" t="s">
        <v>165</v>
      </c>
      <c r="H693" t="s">
        <v>217</v>
      </c>
      <c r="I693" s="2" t="str">
        <f>_xlfn.XLOOKUP(H693,'Reference table'!$A$2:$A$76,'Reference table'!$B$2:$B$76)</f>
        <v>Grocery</v>
      </c>
      <c r="J693" t="s">
        <v>24</v>
      </c>
    </row>
    <row r="694" spans="1:10">
      <c r="A694" s="8">
        <v>44829</v>
      </c>
      <c r="B694" t="s">
        <v>626</v>
      </c>
      <c r="C694">
        <v>1</v>
      </c>
      <c r="D694" s="3">
        <v>1.2</v>
      </c>
      <c r="E694" s="3">
        <f t="shared" si="10"/>
        <v>1.2</v>
      </c>
      <c r="F694" t="s">
        <v>163</v>
      </c>
      <c r="G694" t="s">
        <v>165</v>
      </c>
      <c r="H694" t="s">
        <v>369</v>
      </c>
      <c r="I694" s="2" t="str">
        <f>_xlfn.XLOOKUP(H694,'Reference table'!$A$2:$A$76,'Reference table'!$B$2:$B$76)</f>
        <v>Grocery</v>
      </c>
      <c r="J694" t="s">
        <v>24</v>
      </c>
    </row>
    <row r="695" spans="1:10">
      <c r="A695" s="8">
        <v>44829</v>
      </c>
      <c r="B695" t="s">
        <v>586</v>
      </c>
      <c r="C695">
        <v>2</v>
      </c>
      <c r="D695" s="3">
        <v>0.75</v>
      </c>
      <c r="E695" s="3">
        <f t="shared" si="10"/>
        <v>1.5</v>
      </c>
      <c r="F695" t="s">
        <v>163</v>
      </c>
      <c r="G695" t="s">
        <v>165</v>
      </c>
      <c r="H695" t="s">
        <v>512</v>
      </c>
      <c r="I695" s="2" t="str">
        <f>_xlfn.XLOOKUP(H695,'Reference table'!$A$2:$A$76,'Reference table'!$B$2:$B$76)</f>
        <v>Grocery</v>
      </c>
      <c r="J695" t="s">
        <v>24</v>
      </c>
    </row>
    <row r="696" spans="1:10">
      <c r="A696" s="8">
        <v>44829</v>
      </c>
      <c r="B696" t="s">
        <v>93</v>
      </c>
      <c r="C696">
        <v>1</v>
      </c>
      <c r="D696" s="3">
        <v>10</v>
      </c>
      <c r="E696" s="3">
        <f t="shared" si="10"/>
        <v>10</v>
      </c>
      <c r="F696" t="s">
        <v>163</v>
      </c>
      <c r="G696" t="s">
        <v>94</v>
      </c>
      <c r="H696" t="s">
        <v>523</v>
      </c>
      <c r="I696" s="2" t="str">
        <f>_xlfn.XLOOKUP(H696,'Reference table'!$A$2:$A$76,'Reference table'!$B$2:$B$76)</f>
        <v>Utility</v>
      </c>
      <c r="J696" t="s">
        <v>25</v>
      </c>
    </row>
    <row r="697" spans="1:10">
      <c r="A697" s="8">
        <v>44829</v>
      </c>
      <c r="B697" t="s">
        <v>93</v>
      </c>
      <c r="C697">
        <v>1</v>
      </c>
      <c r="D697" s="3">
        <v>10</v>
      </c>
      <c r="E697" s="3">
        <f t="shared" si="10"/>
        <v>10</v>
      </c>
      <c r="F697" t="s">
        <v>163</v>
      </c>
      <c r="G697" t="s">
        <v>94</v>
      </c>
      <c r="H697" t="s">
        <v>523</v>
      </c>
      <c r="I697" s="2" t="str">
        <f>_xlfn.XLOOKUP(H697,'Reference table'!$A$2:$A$76,'Reference table'!$B$2:$B$76)</f>
        <v>Utility</v>
      </c>
      <c r="J697" t="s">
        <v>24</v>
      </c>
    </row>
    <row r="698" spans="1:10">
      <c r="A698" s="8">
        <v>44830</v>
      </c>
      <c r="B698" t="s">
        <v>632</v>
      </c>
      <c r="C698">
        <v>1</v>
      </c>
      <c r="D698" s="3">
        <v>147.16999999999999</v>
      </c>
      <c r="E698" s="3">
        <f t="shared" si="10"/>
        <v>147.16999999999999</v>
      </c>
      <c r="F698" t="s">
        <v>163</v>
      </c>
      <c r="G698" t="s">
        <v>633</v>
      </c>
      <c r="H698" t="s">
        <v>632</v>
      </c>
      <c r="I698" s="2" t="str">
        <f>_xlfn.XLOOKUP(H698,'Reference table'!$A$2:$A$76,'Reference table'!$B$2:$B$76)</f>
        <v>Utility</v>
      </c>
      <c r="J698" t="s">
        <v>25</v>
      </c>
    </row>
    <row r="699" spans="1:10">
      <c r="A699" s="8">
        <v>44830</v>
      </c>
      <c r="B699" t="s">
        <v>634</v>
      </c>
      <c r="C699">
        <v>1</v>
      </c>
      <c r="D699" s="3">
        <v>0.95</v>
      </c>
      <c r="E699" s="3">
        <f t="shared" si="10"/>
        <v>0.95</v>
      </c>
      <c r="F699" t="s">
        <v>163</v>
      </c>
      <c r="G699" t="s">
        <v>635</v>
      </c>
      <c r="H699" t="s">
        <v>637</v>
      </c>
      <c r="I699" s="2" t="str">
        <f>_xlfn.XLOOKUP(H699,'Reference table'!$A$2:$A$76,'Reference table'!$B$2:$B$76)</f>
        <v>Others</v>
      </c>
      <c r="J699" t="s">
        <v>25</v>
      </c>
    </row>
    <row r="700" spans="1:10">
      <c r="A700" s="8">
        <v>44831</v>
      </c>
      <c r="B700" t="s">
        <v>126</v>
      </c>
      <c r="C700">
        <v>1</v>
      </c>
      <c r="D700" s="3">
        <v>14.99</v>
      </c>
      <c r="E700" s="3">
        <f t="shared" si="10"/>
        <v>14.99</v>
      </c>
      <c r="F700" t="s">
        <v>163</v>
      </c>
      <c r="G700" t="s">
        <v>126</v>
      </c>
      <c r="H700" t="s">
        <v>539</v>
      </c>
      <c r="I700" s="2" t="str">
        <f>_xlfn.XLOOKUP(H700,'Reference table'!$A$2:$A$76,'Reference table'!$B$2:$B$76)</f>
        <v>Grocery</v>
      </c>
      <c r="J700" t="s">
        <v>25</v>
      </c>
    </row>
    <row r="701" spans="1:10">
      <c r="A701" s="8">
        <v>44833</v>
      </c>
      <c r="B701" t="s">
        <v>67</v>
      </c>
      <c r="C701">
        <v>2</v>
      </c>
      <c r="D701" s="3">
        <v>2.0499999999999998</v>
      </c>
      <c r="E701" s="3">
        <f t="shared" si="10"/>
        <v>4.0999999999999996</v>
      </c>
      <c r="F701" t="s">
        <v>286</v>
      </c>
      <c r="G701" t="s">
        <v>526</v>
      </c>
      <c r="H701" t="s">
        <v>67</v>
      </c>
      <c r="I701" s="2" t="str">
        <f>_xlfn.XLOOKUP(H701,'Reference table'!$A$2:$A$76,'Reference table'!$B$2:$B$76)</f>
        <v>Transportation</v>
      </c>
      <c r="J701" t="s">
        <v>25</v>
      </c>
    </row>
    <row r="702" spans="1:10">
      <c r="A702" s="8">
        <v>44833</v>
      </c>
      <c r="B702" t="s">
        <v>67</v>
      </c>
      <c r="C702">
        <v>2</v>
      </c>
      <c r="D702" s="3">
        <v>2.0499999999999998</v>
      </c>
      <c r="E702" s="3">
        <f t="shared" si="10"/>
        <v>4.0999999999999996</v>
      </c>
      <c r="F702" t="s">
        <v>286</v>
      </c>
      <c r="G702" t="s">
        <v>526</v>
      </c>
      <c r="H702" t="s">
        <v>67</v>
      </c>
      <c r="I702" s="2" t="str">
        <f>_xlfn.XLOOKUP(H702,'Reference table'!$A$2:$A$76,'Reference table'!$B$2:$B$76)</f>
        <v>Transportation</v>
      </c>
      <c r="J702" t="s">
        <v>24</v>
      </c>
    </row>
    <row r="703" spans="1:10">
      <c r="A703" s="8">
        <v>44833</v>
      </c>
      <c r="B703" t="s">
        <v>67</v>
      </c>
      <c r="C703">
        <v>1</v>
      </c>
      <c r="D703" s="3">
        <v>2.5</v>
      </c>
      <c r="E703" s="3">
        <f t="shared" si="10"/>
        <v>2.5</v>
      </c>
      <c r="F703" t="s">
        <v>286</v>
      </c>
      <c r="G703" t="s">
        <v>526</v>
      </c>
      <c r="H703" t="s">
        <v>67</v>
      </c>
      <c r="I703" s="2" t="str">
        <f>_xlfn.XLOOKUP(H703,'Reference table'!$A$2:$A$76,'Reference table'!$B$2:$B$76)</f>
        <v>Transportation</v>
      </c>
      <c r="J703" t="s">
        <v>25</v>
      </c>
    </row>
    <row r="704" spans="1:10">
      <c r="A704" s="8">
        <v>44833</v>
      </c>
      <c r="B704" t="s">
        <v>67</v>
      </c>
      <c r="C704">
        <v>1</v>
      </c>
      <c r="D704" s="3">
        <v>2.5</v>
      </c>
      <c r="E704" s="3">
        <f t="shared" si="10"/>
        <v>2.5</v>
      </c>
      <c r="F704" t="s">
        <v>286</v>
      </c>
      <c r="G704" t="s">
        <v>526</v>
      </c>
      <c r="H704" t="s">
        <v>67</v>
      </c>
      <c r="I704" s="2" t="str">
        <f>_xlfn.XLOOKUP(H704,'Reference table'!$A$2:$A$76,'Reference table'!$B$2:$B$76)</f>
        <v>Transportation</v>
      </c>
      <c r="J704" t="s">
        <v>24</v>
      </c>
    </row>
    <row r="705" spans="1:10">
      <c r="A705" s="8">
        <v>44833</v>
      </c>
      <c r="B705" t="s">
        <v>639</v>
      </c>
      <c r="C705">
        <v>1</v>
      </c>
      <c r="D705" s="3">
        <v>14.99</v>
      </c>
      <c r="E705" s="3">
        <f t="shared" si="10"/>
        <v>14.99</v>
      </c>
      <c r="F705" t="s">
        <v>163</v>
      </c>
      <c r="G705" t="s">
        <v>640</v>
      </c>
      <c r="H705" t="s">
        <v>470</v>
      </c>
      <c r="I705" s="2" t="str">
        <f>_xlfn.XLOOKUP(H705,'Reference table'!$A$2:$A$76,'Reference table'!$B$2:$B$76)</f>
        <v>Outfit</v>
      </c>
      <c r="J705" t="s">
        <v>24</v>
      </c>
    </row>
    <row r="706" spans="1:10">
      <c r="A706" s="8">
        <v>44833</v>
      </c>
      <c r="B706" t="s">
        <v>438</v>
      </c>
      <c r="C706">
        <v>1</v>
      </c>
      <c r="D706" s="3">
        <v>38.5</v>
      </c>
      <c r="E706" s="3">
        <f t="shared" si="10"/>
        <v>38.5</v>
      </c>
      <c r="F706" t="s">
        <v>163</v>
      </c>
      <c r="G706" t="s">
        <v>641</v>
      </c>
      <c r="H706" t="s">
        <v>515</v>
      </c>
      <c r="I706" s="2" t="str">
        <f>_xlfn.XLOOKUP(H706,'Reference table'!$A$2:$A$76,'Reference table'!$B$2:$B$76)</f>
        <v>Dinning</v>
      </c>
      <c r="J706" t="s">
        <v>24</v>
      </c>
    </row>
    <row r="707" spans="1:10">
      <c r="A707" s="8">
        <v>44833</v>
      </c>
      <c r="B707" t="s">
        <v>438</v>
      </c>
      <c r="C707">
        <v>1</v>
      </c>
      <c r="D707" s="3">
        <v>38.5</v>
      </c>
      <c r="E707" s="3">
        <f t="shared" si="10"/>
        <v>38.5</v>
      </c>
      <c r="F707" t="s">
        <v>163</v>
      </c>
      <c r="G707" t="s">
        <v>641</v>
      </c>
      <c r="H707" t="s">
        <v>515</v>
      </c>
      <c r="I707" s="2" t="str">
        <f>_xlfn.XLOOKUP(H707,'Reference table'!$A$2:$A$76,'Reference table'!$B$2:$B$76)</f>
        <v>Dinning</v>
      </c>
      <c r="J707" t="s">
        <v>25</v>
      </c>
    </row>
    <row r="708" spans="1:10">
      <c r="A708" s="8">
        <v>44834</v>
      </c>
      <c r="B708" t="s">
        <v>671</v>
      </c>
      <c r="C708">
        <v>1</v>
      </c>
      <c r="D708" s="3">
        <v>15</v>
      </c>
      <c r="E708" s="3">
        <f t="shared" si="10"/>
        <v>15</v>
      </c>
      <c r="F708" t="s">
        <v>164</v>
      </c>
      <c r="G708" t="s">
        <v>38</v>
      </c>
      <c r="H708" t="s">
        <v>419</v>
      </c>
      <c r="I708" s="2" t="str">
        <f>_xlfn.XLOOKUP(H708,'Reference table'!$A$2:$A$76,'Reference table'!$B$2:$B$76)</f>
        <v>Others</v>
      </c>
      <c r="J708" t="s">
        <v>24</v>
      </c>
    </row>
    <row r="709" spans="1:10">
      <c r="A709" s="8">
        <v>44834</v>
      </c>
      <c r="B709" t="s">
        <v>642</v>
      </c>
      <c r="C709">
        <v>1</v>
      </c>
      <c r="D709" s="3">
        <v>1.25</v>
      </c>
      <c r="E709" s="3">
        <f t="shared" si="10"/>
        <v>1.25</v>
      </c>
      <c r="F709" t="s">
        <v>469</v>
      </c>
      <c r="G709" t="s">
        <v>643</v>
      </c>
      <c r="H709" t="s">
        <v>50</v>
      </c>
      <c r="I709" s="2" t="str">
        <f>_xlfn.XLOOKUP(H709,'Reference table'!$A$2:$A$76,'Reference table'!$B$2:$B$76)</f>
        <v>Grocery</v>
      </c>
      <c r="J709" t="s">
        <v>25</v>
      </c>
    </row>
    <row r="710" spans="1:10">
      <c r="A710" s="8">
        <v>44834</v>
      </c>
      <c r="B710" t="s">
        <v>644</v>
      </c>
      <c r="C710">
        <v>1</v>
      </c>
      <c r="D710" s="3">
        <v>1.05</v>
      </c>
      <c r="E710" s="3">
        <f t="shared" si="10"/>
        <v>1.05</v>
      </c>
      <c r="F710" t="s">
        <v>469</v>
      </c>
      <c r="G710" t="s">
        <v>643</v>
      </c>
      <c r="H710" t="s">
        <v>512</v>
      </c>
      <c r="I710" s="2" t="str">
        <f>_xlfn.XLOOKUP(H710,'Reference table'!$A$2:$A$76,'Reference table'!$B$2:$B$76)</f>
        <v>Grocery</v>
      </c>
      <c r="J710" t="s">
        <v>25</v>
      </c>
    </row>
    <row r="711" spans="1:10">
      <c r="A711" s="8">
        <v>44834</v>
      </c>
      <c r="B711" t="s">
        <v>645</v>
      </c>
      <c r="C711">
        <v>2</v>
      </c>
      <c r="D711" s="3">
        <v>0.9</v>
      </c>
      <c r="E711" s="3">
        <f t="shared" si="10"/>
        <v>1.8</v>
      </c>
      <c r="F711" t="s">
        <v>163</v>
      </c>
      <c r="G711" t="s">
        <v>186</v>
      </c>
      <c r="H711" t="s">
        <v>282</v>
      </c>
      <c r="I711" s="2" t="str">
        <f>_xlfn.XLOOKUP(H711,'Reference table'!$A$2:$A$76,'Reference table'!$B$2:$B$76)</f>
        <v>Household</v>
      </c>
      <c r="J711" t="s">
        <v>24</v>
      </c>
    </row>
    <row r="712" spans="1:10">
      <c r="A712" s="8">
        <v>44834</v>
      </c>
      <c r="B712" t="s">
        <v>646</v>
      </c>
      <c r="C712">
        <v>1</v>
      </c>
      <c r="D712" s="3">
        <v>0.49</v>
      </c>
      <c r="E712" s="3">
        <f t="shared" si="10"/>
        <v>0.49</v>
      </c>
      <c r="F712" t="s">
        <v>163</v>
      </c>
      <c r="G712" t="s">
        <v>36</v>
      </c>
      <c r="H712" t="s">
        <v>217</v>
      </c>
      <c r="I712" s="2" t="str">
        <f>_xlfn.XLOOKUP(H712,'Reference table'!$A$2:$A$76,'Reference table'!$B$2:$B$76)</f>
        <v>Grocery</v>
      </c>
      <c r="J712" t="s">
        <v>25</v>
      </c>
    </row>
    <row r="713" spans="1:10">
      <c r="A713" s="8">
        <v>44834</v>
      </c>
      <c r="B713" t="s">
        <v>647</v>
      </c>
      <c r="C713">
        <v>1</v>
      </c>
      <c r="D713" s="3">
        <v>1.69</v>
      </c>
      <c r="E713" s="3">
        <f t="shared" si="10"/>
        <v>1.69</v>
      </c>
      <c r="F713" t="s">
        <v>163</v>
      </c>
      <c r="G713" t="s">
        <v>36</v>
      </c>
      <c r="H713" t="s">
        <v>46</v>
      </c>
      <c r="I713" s="2" t="str">
        <f>_xlfn.XLOOKUP(H713,'Reference table'!$A$2:$A$76,'Reference table'!$B$2:$B$76)</f>
        <v>Grocery</v>
      </c>
      <c r="J713" t="s">
        <v>25</v>
      </c>
    </row>
    <row r="714" spans="1:10">
      <c r="A714" s="8">
        <v>44834</v>
      </c>
      <c r="B714" t="s">
        <v>210</v>
      </c>
      <c r="C714">
        <v>1</v>
      </c>
      <c r="D714" s="3">
        <v>1.89</v>
      </c>
      <c r="E714" s="3">
        <f t="shared" si="10"/>
        <v>1.89</v>
      </c>
      <c r="F714" t="s">
        <v>163</v>
      </c>
      <c r="G714" t="s">
        <v>36</v>
      </c>
      <c r="H714" t="s">
        <v>282</v>
      </c>
      <c r="I714" s="2" t="str">
        <f>_xlfn.XLOOKUP(H714,'Reference table'!$A$2:$A$76,'Reference table'!$B$2:$B$76)</f>
        <v>Household</v>
      </c>
      <c r="J714" t="s">
        <v>25</v>
      </c>
    </row>
    <row r="715" spans="1:10">
      <c r="A715" s="8">
        <v>44834</v>
      </c>
      <c r="B715" t="s">
        <v>648</v>
      </c>
      <c r="C715">
        <v>1</v>
      </c>
      <c r="D715" s="3">
        <v>1.05</v>
      </c>
      <c r="E715" s="3">
        <f t="shared" si="10"/>
        <v>1.05</v>
      </c>
      <c r="F715" t="s">
        <v>163</v>
      </c>
      <c r="G715" t="s">
        <v>36</v>
      </c>
      <c r="H715" t="s">
        <v>45</v>
      </c>
      <c r="I715" s="2" t="str">
        <f>_xlfn.XLOOKUP(H715,'Reference table'!$A$2:$A$76,'Reference table'!$B$2:$B$76)</f>
        <v>Grocery</v>
      </c>
      <c r="J715" t="s">
        <v>25</v>
      </c>
    </row>
    <row r="716" spans="1:10">
      <c r="A716" s="8">
        <v>44834</v>
      </c>
      <c r="B716" t="s">
        <v>649</v>
      </c>
      <c r="C716">
        <v>1</v>
      </c>
      <c r="D716" s="3">
        <v>1.0900000000000001</v>
      </c>
      <c r="E716" s="3">
        <f t="shared" si="10"/>
        <v>1.0900000000000001</v>
      </c>
      <c r="F716" t="s">
        <v>163</v>
      </c>
      <c r="G716" t="s">
        <v>36</v>
      </c>
      <c r="H716" t="s">
        <v>369</v>
      </c>
      <c r="I716" s="2" t="str">
        <f>_xlfn.XLOOKUP(H716,'Reference table'!$A$2:$A$76,'Reference table'!$B$2:$B$76)</f>
        <v>Grocery</v>
      </c>
      <c r="J716" t="s">
        <v>25</v>
      </c>
    </row>
    <row r="717" spans="1:10">
      <c r="A717" s="8">
        <v>44834</v>
      </c>
      <c r="B717" t="s">
        <v>650</v>
      </c>
      <c r="C717">
        <v>1</v>
      </c>
      <c r="D717" s="3">
        <v>1.0900000000000001</v>
      </c>
      <c r="E717" s="3">
        <f t="shared" si="10"/>
        <v>1.0900000000000001</v>
      </c>
      <c r="F717" t="s">
        <v>163</v>
      </c>
      <c r="G717" t="s">
        <v>36</v>
      </c>
      <c r="H717" t="s">
        <v>369</v>
      </c>
      <c r="I717" s="2" t="str">
        <f>_xlfn.XLOOKUP(H717,'Reference table'!$A$2:$A$76,'Reference table'!$B$2:$B$76)</f>
        <v>Grocery</v>
      </c>
      <c r="J717" t="s">
        <v>25</v>
      </c>
    </row>
    <row r="718" spans="1:10">
      <c r="A718" s="8">
        <v>44834</v>
      </c>
      <c r="B718" t="s">
        <v>86</v>
      </c>
      <c r="C718">
        <v>2</v>
      </c>
      <c r="D718" s="3">
        <v>0.5</v>
      </c>
      <c r="E718" s="3">
        <f t="shared" si="10"/>
        <v>1</v>
      </c>
      <c r="F718" t="s">
        <v>163</v>
      </c>
      <c r="G718" t="s">
        <v>36</v>
      </c>
      <c r="H718" t="s">
        <v>53</v>
      </c>
      <c r="I718" s="2" t="str">
        <f>_xlfn.XLOOKUP(H718,'Reference table'!$A$2:$A$76,'Reference table'!$B$2:$B$76)</f>
        <v>Grocery</v>
      </c>
      <c r="J718" t="s">
        <v>25</v>
      </c>
    </row>
    <row r="719" spans="1:10">
      <c r="A719" s="8">
        <v>44834</v>
      </c>
      <c r="B719" t="s">
        <v>651</v>
      </c>
      <c r="C719">
        <v>1</v>
      </c>
      <c r="D719" s="3">
        <v>1.25</v>
      </c>
      <c r="E719" s="3">
        <f t="shared" si="10"/>
        <v>1.25</v>
      </c>
      <c r="F719" t="s">
        <v>163</v>
      </c>
      <c r="G719" t="s">
        <v>148</v>
      </c>
      <c r="H719" t="s">
        <v>536</v>
      </c>
      <c r="I719" s="2" t="str">
        <f>_xlfn.XLOOKUP(H719,'Reference table'!$A$2:$A$76,'Reference table'!$B$2:$B$76)</f>
        <v>Entertainemnt</v>
      </c>
      <c r="J719" t="s">
        <v>24</v>
      </c>
    </row>
    <row r="720" spans="1:10">
      <c r="A720" s="8">
        <v>44834</v>
      </c>
      <c r="B720" t="s">
        <v>77</v>
      </c>
      <c r="C720">
        <v>1</v>
      </c>
      <c r="D720" s="3">
        <v>1.65</v>
      </c>
      <c r="E720" s="3">
        <f t="shared" si="10"/>
        <v>1.65</v>
      </c>
      <c r="F720" t="s">
        <v>163</v>
      </c>
      <c r="G720" t="s">
        <v>148</v>
      </c>
      <c r="H720" t="s">
        <v>536</v>
      </c>
      <c r="I720" s="2" t="str">
        <f>_xlfn.XLOOKUP(H720,'Reference table'!$A$2:$A$76,'Reference table'!$B$2:$B$76)</f>
        <v>Entertainemnt</v>
      </c>
      <c r="J720" t="s">
        <v>24</v>
      </c>
    </row>
    <row r="721" spans="1:10">
      <c r="A721" s="8">
        <v>44834</v>
      </c>
      <c r="B721" t="s">
        <v>570</v>
      </c>
      <c r="C721">
        <v>1</v>
      </c>
      <c r="D721" s="3">
        <v>0.95</v>
      </c>
      <c r="E721" s="3">
        <f t="shared" si="10"/>
        <v>0.95</v>
      </c>
      <c r="F721" t="s">
        <v>163</v>
      </c>
      <c r="G721" t="s">
        <v>148</v>
      </c>
      <c r="H721" t="s">
        <v>369</v>
      </c>
      <c r="I721" s="2" t="str">
        <f>_xlfn.XLOOKUP(H721,'Reference table'!$A$2:$A$76,'Reference table'!$B$2:$B$76)</f>
        <v>Grocery</v>
      </c>
      <c r="J721" t="s">
        <v>24</v>
      </c>
    </row>
    <row r="722" spans="1:10">
      <c r="A722" s="8">
        <v>44834</v>
      </c>
      <c r="B722" t="s">
        <v>275</v>
      </c>
      <c r="C722">
        <v>2</v>
      </c>
      <c r="D722" s="3">
        <v>1</v>
      </c>
      <c r="E722" s="3">
        <f t="shared" si="10"/>
        <v>2</v>
      </c>
      <c r="F722" t="s">
        <v>163</v>
      </c>
      <c r="G722" t="s">
        <v>148</v>
      </c>
      <c r="H722" t="s">
        <v>536</v>
      </c>
      <c r="I722" s="2" t="str">
        <f>_xlfn.XLOOKUP(H722,'Reference table'!$A$2:$A$76,'Reference table'!$B$2:$B$76)</f>
        <v>Entertainemnt</v>
      </c>
      <c r="J722" t="s">
        <v>24</v>
      </c>
    </row>
    <row r="723" spans="1:10">
      <c r="A723" s="8">
        <v>44834</v>
      </c>
      <c r="B723" t="s">
        <v>231</v>
      </c>
      <c r="C723">
        <v>1</v>
      </c>
      <c r="D723" s="3">
        <v>0.95</v>
      </c>
      <c r="E723" s="3">
        <f t="shared" si="10"/>
        <v>0.95</v>
      </c>
      <c r="F723" t="s">
        <v>163</v>
      </c>
      <c r="G723" t="s">
        <v>148</v>
      </c>
      <c r="H723" t="s">
        <v>51</v>
      </c>
      <c r="I723" s="2" t="str">
        <f>_xlfn.XLOOKUP(H723,'Reference table'!$A$2:$A$76,'Reference table'!$B$2:$B$76)</f>
        <v>Grocery</v>
      </c>
      <c r="J723" t="s">
        <v>24</v>
      </c>
    </row>
    <row r="724" spans="1:10">
      <c r="A724" s="8">
        <v>44834</v>
      </c>
      <c r="B724" t="s">
        <v>652</v>
      </c>
      <c r="C724">
        <v>1</v>
      </c>
      <c r="D724" s="3">
        <v>7.95</v>
      </c>
      <c r="E724" s="3">
        <f t="shared" si="10"/>
        <v>7.95</v>
      </c>
      <c r="F724" t="s">
        <v>163</v>
      </c>
      <c r="G724" t="s">
        <v>148</v>
      </c>
      <c r="H724" t="s">
        <v>274</v>
      </c>
      <c r="I724" s="2" t="str">
        <f>_xlfn.XLOOKUP(H724,'Reference table'!$A$2:$A$76,'Reference table'!$B$2:$B$76)</f>
        <v>Dinning</v>
      </c>
      <c r="J724" t="s">
        <v>24</v>
      </c>
    </row>
    <row r="725" spans="1:10">
      <c r="A725" s="8">
        <v>44834</v>
      </c>
      <c r="B725" t="s">
        <v>662</v>
      </c>
      <c r="C725">
        <v>1</v>
      </c>
      <c r="D725" s="3">
        <v>18.82</v>
      </c>
      <c r="E725" s="3">
        <f t="shared" si="10"/>
        <v>18.82</v>
      </c>
      <c r="F725" t="s">
        <v>163</v>
      </c>
      <c r="G725" t="s">
        <v>661</v>
      </c>
      <c r="H725" t="s">
        <v>470</v>
      </c>
      <c r="I725" s="2" t="str">
        <f>_xlfn.XLOOKUP(H725,'Reference table'!$A$2:$A$76,'Reference table'!$B$2:$B$76)</f>
        <v>Outfit</v>
      </c>
      <c r="J725" t="s">
        <v>25</v>
      </c>
    </row>
    <row r="726" spans="1:10">
      <c r="A726" s="8">
        <v>44834</v>
      </c>
      <c r="B726" t="s">
        <v>663</v>
      </c>
      <c r="C726">
        <v>1</v>
      </c>
      <c r="D726" s="3">
        <v>56.96</v>
      </c>
      <c r="E726" s="3">
        <f t="shared" si="10"/>
        <v>56.96</v>
      </c>
      <c r="F726" t="s">
        <v>163</v>
      </c>
      <c r="G726" t="s">
        <v>661</v>
      </c>
      <c r="H726" t="s">
        <v>470</v>
      </c>
      <c r="I726" s="2" t="str">
        <f>_xlfn.XLOOKUP(H726,'Reference table'!$A$2:$A$76,'Reference table'!$B$2:$B$76)</f>
        <v>Outfit</v>
      </c>
      <c r="J726" t="s">
        <v>25</v>
      </c>
    </row>
    <row r="727" spans="1:10">
      <c r="A727" s="8">
        <v>44835</v>
      </c>
      <c r="B727" t="s">
        <v>126</v>
      </c>
      <c r="C727">
        <v>1</v>
      </c>
      <c r="D727" s="3">
        <v>23.48</v>
      </c>
      <c r="E727" s="3">
        <f t="shared" si="10"/>
        <v>23.48</v>
      </c>
      <c r="F727" t="s">
        <v>163</v>
      </c>
      <c r="G727" t="s">
        <v>126</v>
      </c>
      <c r="H727" t="s">
        <v>539</v>
      </c>
      <c r="I727" s="2" t="str">
        <f>_xlfn.XLOOKUP(H727,'Reference table'!$A$2:$A$76,'Reference table'!$B$2:$B$76)</f>
        <v>Grocery</v>
      </c>
      <c r="J727" t="s">
        <v>24</v>
      </c>
    </row>
    <row r="728" spans="1:10">
      <c r="A728" s="8">
        <v>44835</v>
      </c>
      <c r="B728" t="s">
        <v>427</v>
      </c>
      <c r="C728">
        <v>1</v>
      </c>
      <c r="D728" s="3">
        <v>8.24</v>
      </c>
      <c r="E728" s="3">
        <f t="shared" si="10"/>
        <v>8.24</v>
      </c>
      <c r="F728" t="s">
        <v>163</v>
      </c>
      <c r="G728" t="s">
        <v>653</v>
      </c>
      <c r="H728" t="s">
        <v>520</v>
      </c>
      <c r="I728" s="2" t="str">
        <f>_xlfn.XLOOKUP(H728,'Reference table'!$A$2:$A$76,'Reference table'!$B$2:$B$76)</f>
        <v>Dinning</v>
      </c>
      <c r="J728" t="s">
        <v>24</v>
      </c>
    </row>
    <row r="729" spans="1:10">
      <c r="A729" s="8">
        <v>44835</v>
      </c>
      <c r="B729" t="s">
        <v>67</v>
      </c>
      <c r="C729">
        <v>3</v>
      </c>
      <c r="D729" s="3">
        <v>2.0499999999999998</v>
      </c>
      <c r="E729" s="3">
        <f t="shared" si="10"/>
        <v>6.1499999999999995</v>
      </c>
      <c r="F729" t="s">
        <v>286</v>
      </c>
      <c r="G729" t="s">
        <v>526</v>
      </c>
      <c r="H729" t="s">
        <v>67</v>
      </c>
      <c r="I729" s="2" t="str">
        <f>_xlfn.XLOOKUP(H729,'Reference table'!$A$2:$A$76,'Reference table'!$B$2:$B$76)</f>
        <v>Transportation</v>
      </c>
      <c r="J729" t="s">
        <v>24</v>
      </c>
    </row>
    <row r="730" spans="1:10">
      <c r="A730" s="8">
        <v>44835</v>
      </c>
      <c r="B730" t="s">
        <v>67</v>
      </c>
      <c r="C730">
        <v>3</v>
      </c>
      <c r="D730" s="3">
        <v>2.0499999999999998</v>
      </c>
      <c r="E730" s="3">
        <f t="shared" si="10"/>
        <v>6.1499999999999995</v>
      </c>
      <c r="F730" t="s">
        <v>286</v>
      </c>
      <c r="G730" t="s">
        <v>526</v>
      </c>
      <c r="H730" t="s">
        <v>67</v>
      </c>
      <c r="I730" s="2" t="str">
        <f>_xlfn.XLOOKUP(H730,'Reference table'!$A$2:$A$76,'Reference table'!$B$2:$B$76)</f>
        <v>Transportation</v>
      </c>
      <c r="J730" t="s">
        <v>24</v>
      </c>
    </row>
    <row r="731" spans="1:10">
      <c r="A731" s="8">
        <v>44835</v>
      </c>
      <c r="B731" t="s">
        <v>654</v>
      </c>
      <c r="C731">
        <v>1</v>
      </c>
      <c r="D731" s="3">
        <v>12.99</v>
      </c>
      <c r="E731" s="3">
        <f t="shared" si="10"/>
        <v>12.99</v>
      </c>
      <c r="F731" t="s">
        <v>163</v>
      </c>
      <c r="G731" t="s">
        <v>640</v>
      </c>
      <c r="H731" t="s">
        <v>655</v>
      </c>
      <c r="I731" s="2" t="str">
        <f>_xlfn.XLOOKUP(H731,'Reference table'!$A$2:$A$76,'Reference table'!$B$2:$B$76)</f>
        <v>Outfit</v>
      </c>
      <c r="J731" t="s">
        <v>24</v>
      </c>
    </row>
    <row r="732" spans="1:10">
      <c r="A732" s="8">
        <v>44835</v>
      </c>
      <c r="B732" t="s">
        <v>656</v>
      </c>
      <c r="C732">
        <v>1</v>
      </c>
      <c r="D732" s="3">
        <v>69.989999999999995</v>
      </c>
      <c r="E732" s="3">
        <f t="shared" si="10"/>
        <v>69.989999999999995</v>
      </c>
      <c r="F732" t="s">
        <v>163</v>
      </c>
      <c r="G732" t="s">
        <v>640</v>
      </c>
      <c r="H732" t="s">
        <v>470</v>
      </c>
      <c r="I732" s="2" t="str">
        <f>_xlfn.XLOOKUP(H732,'Reference table'!$A$2:$A$76,'Reference table'!$B$2:$B$76)</f>
        <v>Outfit</v>
      </c>
      <c r="J732" t="s">
        <v>24</v>
      </c>
    </row>
    <row r="733" spans="1:10">
      <c r="A733" s="8">
        <v>44835</v>
      </c>
      <c r="B733" t="s">
        <v>657</v>
      </c>
      <c r="C733">
        <v>1</v>
      </c>
      <c r="D733" s="3">
        <v>24.99</v>
      </c>
      <c r="E733" s="3">
        <f t="shared" si="10"/>
        <v>24.99</v>
      </c>
      <c r="F733" t="s">
        <v>163</v>
      </c>
      <c r="G733" t="s">
        <v>640</v>
      </c>
      <c r="H733" t="s">
        <v>470</v>
      </c>
      <c r="I733" s="2" t="str">
        <f>_xlfn.XLOOKUP(H733,'Reference table'!$A$2:$A$76,'Reference table'!$B$2:$B$76)</f>
        <v>Outfit</v>
      </c>
      <c r="J733" t="s">
        <v>24</v>
      </c>
    </row>
    <row r="734" spans="1:10">
      <c r="A734" s="8">
        <v>44835</v>
      </c>
      <c r="B734" t="s">
        <v>658</v>
      </c>
      <c r="C734">
        <v>1</v>
      </c>
      <c r="D734" s="3">
        <v>35.19</v>
      </c>
      <c r="E734" s="3">
        <f t="shared" si="10"/>
        <v>35.19</v>
      </c>
      <c r="F734" t="s">
        <v>469</v>
      </c>
      <c r="G734" t="s">
        <v>33</v>
      </c>
      <c r="H734" t="s">
        <v>470</v>
      </c>
      <c r="I734" s="2" t="str">
        <f>_xlfn.XLOOKUP(H734,'Reference table'!$A$2:$A$76,'Reference table'!$B$2:$B$76)</f>
        <v>Outfit</v>
      </c>
      <c r="J734" t="s">
        <v>25</v>
      </c>
    </row>
    <row r="735" spans="1:10">
      <c r="A735" s="8">
        <v>44835</v>
      </c>
      <c r="B735" t="s">
        <v>23</v>
      </c>
      <c r="C735">
        <v>2</v>
      </c>
      <c r="D735" s="3">
        <v>1.65</v>
      </c>
      <c r="E735" s="3">
        <f t="shared" si="10"/>
        <v>3.3</v>
      </c>
      <c r="F735" t="s">
        <v>163</v>
      </c>
      <c r="G735" t="s">
        <v>526</v>
      </c>
      <c r="H735" t="s">
        <v>23</v>
      </c>
      <c r="I735" s="2" t="str">
        <f>_xlfn.XLOOKUP(H735,'Reference table'!$A$2:$A$76,'Reference table'!$B$2:$B$76)</f>
        <v>Transportation</v>
      </c>
      <c r="J735" t="s">
        <v>24</v>
      </c>
    </row>
    <row r="736" spans="1:10">
      <c r="A736" s="8">
        <v>44835</v>
      </c>
      <c r="B736" t="s">
        <v>23</v>
      </c>
      <c r="C736">
        <v>2</v>
      </c>
      <c r="D736" s="3">
        <v>1.65</v>
      </c>
      <c r="E736" s="3">
        <f t="shared" si="10"/>
        <v>3.3</v>
      </c>
      <c r="F736" t="s">
        <v>163</v>
      </c>
      <c r="G736" t="s">
        <v>526</v>
      </c>
      <c r="H736" t="s">
        <v>23</v>
      </c>
      <c r="I736" s="2" t="str">
        <f>_xlfn.XLOOKUP(H736,'Reference table'!$A$2:$A$76,'Reference table'!$B$2:$B$76)</f>
        <v>Transportation</v>
      </c>
      <c r="J736" t="s">
        <v>25</v>
      </c>
    </row>
    <row r="737" spans="1:10">
      <c r="A737" s="8">
        <v>44835</v>
      </c>
      <c r="B737" t="s">
        <v>681</v>
      </c>
      <c r="C737">
        <v>1</v>
      </c>
      <c r="D737" s="3">
        <v>0.01</v>
      </c>
      <c r="E737" s="3">
        <f t="shared" si="10"/>
        <v>0.01</v>
      </c>
      <c r="F737" t="s">
        <v>163</v>
      </c>
      <c r="G737" t="s">
        <v>682</v>
      </c>
      <c r="H737" t="s">
        <v>174</v>
      </c>
      <c r="I737" s="2" t="str">
        <f>_xlfn.XLOOKUP(H737,'Reference table'!$A$2:$A$76,'Reference table'!$B$2:$B$76)</f>
        <v>Household</v>
      </c>
      <c r="J737" t="s">
        <v>25</v>
      </c>
    </row>
    <row r="738" spans="1:10">
      <c r="A738" s="8">
        <v>44836</v>
      </c>
      <c r="B738" t="s">
        <v>666</v>
      </c>
      <c r="C738">
        <v>1</v>
      </c>
      <c r="D738" s="3">
        <v>74.989999999999995</v>
      </c>
      <c r="E738" s="3">
        <f t="shared" si="10"/>
        <v>74.989999999999995</v>
      </c>
      <c r="F738" t="s">
        <v>163</v>
      </c>
      <c r="G738" t="s">
        <v>668</v>
      </c>
      <c r="H738" t="s">
        <v>667</v>
      </c>
      <c r="I738" s="2" t="str">
        <f>_xlfn.XLOOKUP(H738,'Reference table'!$A$2:$A$76,'Reference table'!$B$2:$B$76)</f>
        <v>Travel</v>
      </c>
      <c r="J738" t="s">
        <v>25</v>
      </c>
    </row>
    <row r="739" spans="1:10">
      <c r="A739" s="8">
        <v>44836</v>
      </c>
      <c r="B739" t="s">
        <v>219</v>
      </c>
      <c r="C739">
        <v>1</v>
      </c>
      <c r="D739" s="3">
        <v>0.99</v>
      </c>
      <c r="E739" s="3">
        <f t="shared" si="10"/>
        <v>0.99</v>
      </c>
      <c r="F739" t="s">
        <v>163</v>
      </c>
      <c r="G739" t="s">
        <v>36</v>
      </c>
      <c r="H739" t="s">
        <v>220</v>
      </c>
      <c r="I739" s="2" t="str">
        <f>_xlfn.XLOOKUP(H739,'Reference table'!$A$2:$A$76,'Reference table'!$B$2:$B$76)</f>
        <v>Grocery</v>
      </c>
      <c r="J739" t="s">
        <v>24</v>
      </c>
    </row>
    <row r="740" spans="1:10">
      <c r="A740" s="8">
        <v>44836</v>
      </c>
      <c r="B740" t="s">
        <v>672</v>
      </c>
      <c r="C740">
        <v>1</v>
      </c>
      <c r="D740" s="3">
        <v>1.69</v>
      </c>
      <c r="E740" s="3">
        <f t="shared" si="10"/>
        <v>1.69</v>
      </c>
      <c r="F740" t="s">
        <v>163</v>
      </c>
      <c r="G740" t="s">
        <v>36</v>
      </c>
      <c r="H740" t="s">
        <v>220</v>
      </c>
      <c r="I740" s="2" t="str">
        <f>_xlfn.XLOOKUP(H740,'Reference table'!$A$2:$A$76,'Reference table'!$B$2:$B$76)</f>
        <v>Grocery</v>
      </c>
      <c r="J740" t="s">
        <v>24</v>
      </c>
    </row>
    <row r="741" spans="1:10">
      <c r="A741" s="8">
        <v>44836</v>
      </c>
      <c r="B741" t="s">
        <v>673</v>
      </c>
      <c r="C741">
        <v>1</v>
      </c>
      <c r="D741" s="3">
        <v>0.59</v>
      </c>
      <c r="E741" s="3">
        <f t="shared" si="10"/>
        <v>0.59</v>
      </c>
      <c r="F741" t="s">
        <v>163</v>
      </c>
      <c r="G741" t="s">
        <v>36</v>
      </c>
      <c r="H741" t="s">
        <v>51</v>
      </c>
      <c r="I741" s="2" t="str">
        <f>_xlfn.XLOOKUP(H741,'Reference table'!$A$2:$A$76,'Reference table'!$B$2:$B$76)</f>
        <v>Grocery</v>
      </c>
      <c r="J741" t="s">
        <v>24</v>
      </c>
    </row>
    <row r="742" spans="1:10">
      <c r="A742" s="8">
        <v>44836</v>
      </c>
      <c r="B742" t="s">
        <v>152</v>
      </c>
      <c r="C742">
        <v>1</v>
      </c>
      <c r="D742" s="3">
        <v>0.5</v>
      </c>
      <c r="E742" s="3">
        <f t="shared" si="10"/>
        <v>0.5</v>
      </c>
      <c r="F742" t="s">
        <v>163</v>
      </c>
      <c r="G742" t="s">
        <v>36</v>
      </c>
      <c r="H742" t="s">
        <v>51</v>
      </c>
      <c r="I742" s="2" t="str">
        <f>_xlfn.XLOOKUP(H742,'Reference table'!$A$2:$A$76,'Reference table'!$B$2:$B$76)</f>
        <v>Grocery</v>
      </c>
      <c r="J742" t="s">
        <v>24</v>
      </c>
    </row>
    <row r="743" spans="1:10">
      <c r="A743" s="8">
        <v>44836</v>
      </c>
      <c r="B743" t="s">
        <v>414</v>
      </c>
      <c r="C743">
        <v>1</v>
      </c>
      <c r="D743" s="3">
        <v>0.42</v>
      </c>
      <c r="E743" s="3">
        <f t="shared" si="10"/>
        <v>0.42</v>
      </c>
      <c r="F743" t="s">
        <v>163</v>
      </c>
      <c r="G743" t="s">
        <v>36</v>
      </c>
      <c r="H743" t="s">
        <v>51</v>
      </c>
      <c r="I743" s="2" t="str">
        <f>_xlfn.XLOOKUP(H743,'Reference table'!$A$2:$A$76,'Reference table'!$B$2:$B$76)</f>
        <v>Grocery</v>
      </c>
      <c r="J743" t="s">
        <v>24</v>
      </c>
    </row>
    <row r="744" spans="1:10">
      <c r="A744" s="8">
        <v>44836</v>
      </c>
      <c r="B744" t="s">
        <v>674</v>
      </c>
      <c r="C744">
        <v>1</v>
      </c>
      <c r="D744" s="3">
        <v>2.68</v>
      </c>
      <c r="E744" s="3">
        <f t="shared" si="10"/>
        <v>2.68</v>
      </c>
      <c r="F744" t="s">
        <v>163</v>
      </c>
      <c r="G744" t="s">
        <v>165</v>
      </c>
      <c r="H744" t="s">
        <v>52</v>
      </c>
      <c r="I744" s="2" t="str">
        <f>_xlfn.XLOOKUP(H744,'Reference table'!$A$2:$A$76,'Reference table'!$B$2:$B$76)</f>
        <v>Grocery</v>
      </c>
      <c r="J744" t="s">
        <v>24</v>
      </c>
    </row>
    <row r="745" spans="1:10">
      <c r="A745" s="8">
        <v>44836</v>
      </c>
      <c r="B745" t="s">
        <v>675</v>
      </c>
      <c r="C745">
        <v>1</v>
      </c>
      <c r="D745" s="3">
        <v>2</v>
      </c>
      <c r="E745" s="3">
        <f t="shared" si="10"/>
        <v>2</v>
      </c>
      <c r="F745" t="s">
        <v>163</v>
      </c>
      <c r="G745" t="s">
        <v>225</v>
      </c>
      <c r="H745" t="s">
        <v>114</v>
      </c>
      <c r="I745" s="2" t="str">
        <f>_xlfn.XLOOKUP(H745,'Reference table'!$A$2:$A$76,'Reference table'!$B$2:$B$76)</f>
        <v>Dinning</v>
      </c>
      <c r="J745" t="s">
        <v>24</v>
      </c>
    </row>
    <row r="746" spans="1:10">
      <c r="A746" s="8">
        <v>44838</v>
      </c>
      <c r="B746" t="s">
        <v>210</v>
      </c>
      <c r="C746">
        <v>2</v>
      </c>
      <c r="D746" s="3">
        <v>1</v>
      </c>
      <c r="E746" s="3">
        <f t="shared" si="10"/>
        <v>2</v>
      </c>
      <c r="F746" t="s">
        <v>163</v>
      </c>
      <c r="G746" t="s">
        <v>165</v>
      </c>
      <c r="H746" t="s">
        <v>282</v>
      </c>
      <c r="I746" s="2" t="str">
        <f>_xlfn.XLOOKUP(H746,'Reference table'!$A$2:$A$76,'Reference table'!$B$2:$B$76)</f>
        <v>Household</v>
      </c>
      <c r="J746" t="s">
        <v>25</v>
      </c>
    </row>
    <row r="747" spans="1:10">
      <c r="A747" s="8">
        <v>44838</v>
      </c>
      <c r="B747" t="s">
        <v>305</v>
      </c>
      <c r="C747">
        <v>1</v>
      </c>
      <c r="D747" s="3">
        <v>0.9</v>
      </c>
      <c r="E747" s="3">
        <f t="shared" si="10"/>
        <v>0.9</v>
      </c>
      <c r="F747" t="s">
        <v>163</v>
      </c>
      <c r="G747" t="s">
        <v>148</v>
      </c>
      <c r="H747" t="s">
        <v>51</v>
      </c>
      <c r="I747" s="2" t="str">
        <f>_xlfn.XLOOKUP(H747,'Reference table'!$A$2:$A$76,'Reference table'!$B$2:$B$76)</f>
        <v>Grocery</v>
      </c>
      <c r="J747" t="s">
        <v>24</v>
      </c>
    </row>
    <row r="748" spans="1:10">
      <c r="A748" s="8">
        <v>44838</v>
      </c>
      <c r="B748" t="s">
        <v>676</v>
      </c>
      <c r="C748">
        <v>1</v>
      </c>
      <c r="D748" s="3">
        <v>0.55000000000000004</v>
      </c>
      <c r="E748" s="3">
        <f t="shared" si="10"/>
        <v>0.55000000000000004</v>
      </c>
      <c r="F748" t="s">
        <v>163</v>
      </c>
      <c r="G748" t="s">
        <v>148</v>
      </c>
      <c r="H748" t="s">
        <v>220</v>
      </c>
      <c r="I748" s="2" t="str">
        <f>_xlfn.XLOOKUP(H748,'Reference table'!$A$2:$A$76,'Reference table'!$B$2:$B$76)</f>
        <v>Grocery</v>
      </c>
      <c r="J748" t="s">
        <v>24</v>
      </c>
    </row>
    <row r="749" spans="1:10">
      <c r="A749" s="8">
        <v>44838</v>
      </c>
      <c r="B749" t="s">
        <v>677</v>
      </c>
      <c r="C749">
        <v>1</v>
      </c>
      <c r="D749" s="3">
        <v>2.19</v>
      </c>
      <c r="E749" s="3">
        <f t="shared" si="10"/>
        <v>2.19</v>
      </c>
      <c r="F749" t="s">
        <v>163</v>
      </c>
      <c r="G749" t="s">
        <v>36</v>
      </c>
      <c r="H749" t="s">
        <v>45</v>
      </c>
      <c r="I749" s="2" t="str">
        <f>_xlfn.XLOOKUP(H749,'Reference table'!$A$2:$A$76,'Reference table'!$B$2:$B$76)</f>
        <v>Grocery</v>
      </c>
      <c r="J749" t="s">
        <v>24</v>
      </c>
    </row>
    <row r="750" spans="1:10">
      <c r="A750" s="8">
        <v>44838</v>
      </c>
      <c r="B750" t="s">
        <v>678</v>
      </c>
      <c r="C750">
        <v>1</v>
      </c>
      <c r="D750" s="3">
        <v>0.69</v>
      </c>
      <c r="E750" s="3">
        <f t="shared" si="10"/>
        <v>0.69</v>
      </c>
      <c r="F750" t="s">
        <v>163</v>
      </c>
      <c r="G750" t="s">
        <v>36</v>
      </c>
      <c r="H750" t="s">
        <v>45</v>
      </c>
      <c r="I750" s="2" t="str">
        <f>_xlfn.XLOOKUP(H750,'Reference table'!$A$2:$A$76,'Reference table'!$B$2:$B$76)</f>
        <v>Grocery</v>
      </c>
      <c r="J750" t="s">
        <v>24</v>
      </c>
    </row>
    <row r="751" spans="1:10">
      <c r="A751" s="8">
        <v>44838</v>
      </c>
      <c r="B751" t="s">
        <v>679</v>
      </c>
      <c r="C751">
        <v>1</v>
      </c>
      <c r="D751" s="3">
        <v>1.0900000000000001</v>
      </c>
      <c r="E751" s="3">
        <f t="shared" si="10"/>
        <v>1.0900000000000001</v>
      </c>
      <c r="F751" t="s">
        <v>163</v>
      </c>
      <c r="G751" t="s">
        <v>36</v>
      </c>
      <c r="H751" t="s">
        <v>46</v>
      </c>
      <c r="I751" s="2" t="str">
        <f>_xlfn.XLOOKUP(H751,'Reference table'!$A$2:$A$76,'Reference table'!$B$2:$B$76)</f>
        <v>Grocery</v>
      </c>
      <c r="J751" t="s">
        <v>24</v>
      </c>
    </row>
    <row r="752" spans="1:10">
      <c r="A752" s="8">
        <v>44838</v>
      </c>
      <c r="B752" t="s">
        <v>441</v>
      </c>
      <c r="C752">
        <v>1</v>
      </c>
      <c r="D752" s="3">
        <v>1.55</v>
      </c>
      <c r="E752" s="3">
        <f t="shared" si="10"/>
        <v>1.55</v>
      </c>
      <c r="F752" t="s">
        <v>163</v>
      </c>
      <c r="G752" t="s">
        <v>36</v>
      </c>
      <c r="H752" t="s">
        <v>45</v>
      </c>
      <c r="I752" s="2" t="str">
        <f>_xlfn.XLOOKUP(H752,'Reference table'!$A$2:$A$76,'Reference table'!$B$2:$B$76)</f>
        <v>Grocery</v>
      </c>
      <c r="J752" t="s">
        <v>24</v>
      </c>
    </row>
    <row r="753" spans="1:10">
      <c r="A753" s="8">
        <v>44838</v>
      </c>
      <c r="B753" t="s">
        <v>680</v>
      </c>
      <c r="C753">
        <v>1</v>
      </c>
      <c r="D753" s="3">
        <v>1.29</v>
      </c>
      <c r="E753" s="3">
        <f t="shared" si="10"/>
        <v>1.29</v>
      </c>
      <c r="F753" t="s">
        <v>163</v>
      </c>
      <c r="G753" t="s">
        <v>36</v>
      </c>
      <c r="H753" t="s">
        <v>45</v>
      </c>
      <c r="I753" s="2" t="str">
        <f>_xlfn.XLOOKUP(H753,'Reference table'!$A$2:$A$76,'Reference table'!$B$2:$B$76)</f>
        <v>Grocery</v>
      </c>
      <c r="J753" t="s">
        <v>24</v>
      </c>
    </row>
    <row r="754" spans="1:10">
      <c r="A754" s="8">
        <v>44838</v>
      </c>
      <c r="B754" t="s">
        <v>193</v>
      </c>
      <c r="C754">
        <v>1</v>
      </c>
      <c r="D754" s="3">
        <v>0.85</v>
      </c>
      <c r="E754" s="3">
        <f t="shared" si="10"/>
        <v>0.85</v>
      </c>
      <c r="F754" t="s">
        <v>163</v>
      </c>
      <c r="G754" t="s">
        <v>36</v>
      </c>
      <c r="H754" t="s">
        <v>529</v>
      </c>
      <c r="I754" s="2" t="str">
        <f>_xlfn.XLOOKUP(H754,'Reference table'!$A$2:$A$76,'Reference table'!$B$2:$B$76)</f>
        <v>Household</v>
      </c>
      <c r="J754" t="s">
        <v>24</v>
      </c>
    </row>
    <row r="755" spans="1:10">
      <c r="A755" s="8">
        <v>44838</v>
      </c>
      <c r="B755" t="s">
        <v>505</v>
      </c>
      <c r="C755">
        <v>1</v>
      </c>
      <c r="D755" s="3">
        <v>76.150000000000006</v>
      </c>
      <c r="E755" s="3">
        <f t="shared" si="10"/>
        <v>76.150000000000006</v>
      </c>
      <c r="F755" t="s">
        <v>163</v>
      </c>
      <c r="G755" t="s">
        <v>506</v>
      </c>
      <c r="H755" t="s">
        <v>525</v>
      </c>
      <c r="I755" s="2" t="str">
        <f>_xlfn.XLOOKUP(H755,'Reference table'!$A$2:$A$76,'Reference table'!$B$2:$B$76)</f>
        <v>Utility</v>
      </c>
      <c r="J755" t="s">
        <v>25</v>
      </c>
    </row>
    <row r="756" spans="1:10">
      <c r="A756" s="8">
        <v>44840</v>
      </c>
      <c r="B756" t="s">
        <v>67</v>
      </c>
      <c r="C756">
        <v>1</v>
      </c>
      <c r="D756" s="3">
        <v>2.0499999999999998</v>
      </c>
      <c r="E756" s="3">
        <f t="shared" si="10"/>
        <v>2.0499999999999998</v>
      </c>
      <c r="F756" t="s">
        <v>286</v>
      </c>
      <c r="G756" t="s">
        <v>526</v>
      </c>
      <c r="H756" t="s">
        <v>67</v>
      </c>
      <c r="I756" s="2" t="str">
        <f>_xlfn.XLOOKUP(H756,'Reference table'!$A$2:$A$76,'Reference table'!$B$2:$B$76)</f>
        <v>Transportation</v>
      </c>
      <c r="J756" t="s">
        <v>24</v>
      </c>
    </row>
    <row r="757" spans="1:10">
      <c r="A757" s="8">
        <v>44840</v>
      </c>
      <c r="B757" t="s">
        <v>67</v>
      </c>
      <c r="C757">
        <v>1</v>
      </c>
      <c r="D757" s="3">
        <v>4.3</v>
      </c>
      <c r="E757" s="3">
        <f t="shared" si="10"/>
        <v>4.3</v>
      </c>
      <c r="F757" t="s">
        <v>286</v>
      </c>
      <c r="G757" t="s">
        <v>526</v>
      </c>
      <c r="H757" t="s">
        <v>67</v>
      </c>
      <c r="I757" s="2" t="str">
        <f>_xlfn.XLOOKUP(H757,'Reference table'!$A$2:$A$76,'Reference table'!$B$2:$B$76)</f>
        <v>Transportation</v>
      </c>
      <c r="J757" t="s">
        <v>24</v>
      </c>
    </row>
    <row r="758" spans="1:10">
      <c r="A758" s="8">
        <v>44840</v>
      </c>
      <c r="B758" t="s">
        <v>67</v>
      </c>
      <c r="C758">
        <v>1</v>
      </c>
      <c r="D758" s="3">
        <v>5</v>
      </c>
      <c r="E758" s="3">
        <f t="shared" si="10"/>
        <v>5</v>
      </c>
      <c r="F758" t="s">
        <v>286</v>
      </c>
      <c r="G758" t="s">
        <v>526</v>
      </c>
      <c r="H758" t="s">
        <v>67</v>
      </c>
      <c r="I758" s="2" t="str">
        <f>_xlfn.XLOOKUP(H758,'Reference table'!$A$2:$A$76,'Reference table'!$B$2:$B$76)</f>
        <v>Transportation</v>
      </c>
      <c r="J758" t="s">
        <v>25</v>
      </c>
    </row>
    <row r="759" spans="1:10">
      <c r="A759" s="8">
        <v>44840</v>
      </c>
      <c r="B759" t="s">
        <v>23</v>
      </c>
      <c r="C759">
        <v>1</v>
      </c>
      <c r="D759" s="3">
        <v>1.25</v>
      </c>
      <c r="E759" s="3">
        <f t="shared" si="10"/>
        <v>1.25</v>
      </c>
      <c r="F759" t="s">
        <v>286</v>
      </c>
      <c r="G759" t="s">
        <v>526</v>
      </c>
      <c r="H759" t="s">
        <v>23</v>
      </c>
      <c r="I759" s="2" t="str">
        <f>_xlfn.XLOOKUP(H759,'Reference table'!$A$2:$A$76,'Reference table'!$B$2:$B$76)</f>
        <v>Transportation</v>
      </c>
      <c r="J759" t="s">
        <v>25</v>
      </c>
    </row>
    <row r="760" spans="1:10">
      <c r="A760" s="8">
        <v>44840</v>
      </c>
      <c r="B760" t="s">
        <v>67</v>
      </c>
      <c r="C760">
        <v>1</v>
      </c>
      <c r="D760" s="3">
        <v>4.3</v>
      </c>
      <c r="E760" s="3">
        <f t="shared" si="10"/>
        <v>4.3</v>
      </c>
      <c r="F760" t="s">
        <v>286</v>
      </c>
      <c r="G760" t="s">
        <v>526</v>
      </c>
      <c r="H760" t="s">
        <v>67</v>
      </c>
      <c r="I760" s="2" t="str">
        <f>_xlfn.XLOOKUP(H760,'Reference table'!$A$2:$A$76,'Reference table'!$B$2:$B$76)</f>
        <v>Transportation</v>
      </c>
      <c r="J760" t="s">
        <v>25</v>
      </c>
    </row>
    <row r="761" spans="1:10">
      <c r="A761" s="8">
        <v>44840</v>
      </c>
      <c r="B761" t="s">
        <v>427</v>
      </c>
      <c r="C761">
        <v>1</v>
      </c>
      <c r="D761" s="3">
        <v>22.35</v>
      </c>
      <c r="E761" s="3">
        <f t="shared" si="10"/>
        <v>22.35</v>
      </c>
      <c r="F761" t="s">
        <v>163</v>
      </c>
      <c r="G761" t="s">
        <v>683</v>
      </c>
      <c r="H761" t="s">
        <v>319</v>
      </c>
      <c r="I761" s="2" t="str">
        <f>_xlfn.XLOOKUP(H761,'Reference table'!$A$2:$A$76,'Reference table'!$B$2:$B$76)</f>
        <v>Dinning</v>
      </c>
      <c r="J761" t="s">
        <v>25</v>
      </c>
    </row>
    <row r="762" spans="1:10">
      <c r="A762" s="8">
        <v>44840</v>
      </c>
      <c r="B762" t="s">
        <v>684</v>
      </c>
      <c r="C762">
        <v>1</v>
      </c>
      <c r="D762" s="3">
        <v>25</v>
      </c>
      <c r="E762" s="3">
        <f t="shared" si="10"/>
        <v>25</v>
      </c>
      <c r="F762" t="s">
        <v>163</v>
      </c>
      <c r="G762" t="s">
        <v>643</v>
      </c>
      <c r="H762" t="s">
        <v>470</v>
      </c>
      <c r="I762" s="2" t="str">
        <f>_xlfn.XLOOKUP(H762,'Reference table'!$A$2:$A$76,'Reference table'!$B$2:$B$76)</f>
        <v>Outfit</v>
      </c>
      <c r="J762" t="s">
        <v>24</v>
      </c>
    </row>
    <row r="763" spans="1:10">
      <c r="A763" s="8">
        <v>44840</v>
      </c>
      <c r="B763" t="s">
        <v>685</v>
      </c>
      <c r="C763">
        <v>1</v>
      </c>
      <c r="D763" s="3">
        <v>2</v>
      </c>
      <c r="E763" s="3">
        <f t="shared" si="10"/>
        <v>2</v>
      </c>
      <c r="F763" t="s">
        <v>163</v>
      </c>
      <c r="G763" t="s">
        <v>344</v>
      </c>
      <c r="H763" t="s">
        <v>470</v>
      </c>
      <c r="I763" s="2" t="str">
        <f>_xlfn.XLOOKUP(H763,'Reference table'!$A$2:$A$76,'Reference table'!$B$2:$B$76)</f>
        <v>Outfit</v>
      </c>
      <c r="J763" t="s">
        <v>24</v>
      </c>
    </row>
    <row r="764" spans="1:10">
      <c r="A764" s="8">
        <v>44842</v>
      </c>
      <c r="B764" t="s">
        <v>67</v>
      </c>
      <c r="C764">
        <v>1</v>
      </c>
      <c r="D764" s="3">
        <v>1.1499999999999999</v>
      </c>
      <c r="E764" s="3">
        <f t="shared" si="10"/>
        <v>1.1499999999999999</v>
      </c>
      <c r="F764" t="s">
        <v>286</v>
      </c>
      <c r="G764" t="s">
        <v>526</v>
      </c>
      <c r="H764" t="s">
        <v>67</v>
      </c>
      <c r="I764" s="2" t="str">
        <f>_xlfn.XLOOKUP(H764,'Reference table'!$A$2:$A$76,'Reference table'!$B$2:$B$76)</f>
        <v>Transportation</v>
      </c>
      <c r="J764" t="s">
        <v>24</v>
      </c>
    </row>
    <row r="765" spans="1:10">
      <c r="A765" s="8">
        <v>44842</v>
      </c>
      <c r="B765" t="s">
        <v>67</v>
      </c>
      <c r="C765">
        <v>1</v>
      </c>
      <c r="D765" s="3">
        <v>1.1499999999999999</v>
      </c>
      <c r="E765" s="3">
        <f t="shared" si="10"/>
        <v>1.1499999999999999</v>
      </c>
      <c r="F765" t="s">
        <v>286</v>
      </c>
      <c r="G765" t="s">
        <v>526</v>
      </c>
      <c r="H765" t="s">
        <v>67</v>
      </c>
      <c r="I765" s="2" t="str">
        <f>_xlfn.XLOOKUP(H765,'Reference table'!$A$2:$A$76,'Reference table'!$B$2:$B$76)</f>
        <v>Transportation</v>
      </c>
      <c r="J765" t="s">
        <v>25</v>
      </c>
    </row>
    <row r="766" spans="1:10">
      <c r="A766" s="8">
        <v>44842</v>
      </c>
      <c r="B766" t="s">
        <v>686</v>
      </c>
      <c r="C766">
        <v>1</v>
      </c>
      <c r="D766" s="3">
        <v>21</v>
      </c>
      <c r="E766" s="3">
        <f t="shared" si="10"/>
        <v>21</v>
      </c>
      <c r="F766" t="s">
        <v>163</v>
      </c>
      <c r="G766" t="s">
        <v>690</v>
      </c>
      <c r="I766" s="2" t="e">
        <f>_xlfn.XLOOKUP(H766,'Reference table'!$A$2:$A$76,'Reference table'!$B$2:$B$76)</f>
        <v>#N/A</v>
      </c>
      <c r="J766" t="s">
        <v>25</v>
      </c>
    </row>
    <row r="767" spans="1:10">
      <c r="A767" s="8">
        <v>44842</v>
      </c>
      <c r="B767" t="s">
        <v>427</v>
      </c>
      <c r="C767">
        <v>1</v>
      </c>
      <c r="D767" s="3">
        <v>10.49</v>
      </c>
      <c r="E767" s="3">
        <f t="shared" ref="E767:E785" si="11">D767*C767</f>
        <v>10.49</v>
      </c>
      <c r="F767" t="s">
        <v>163</v>
      </c>
      <c r="G767" t="s">
        <v>687</v>
      </c>
      <c r="H767" t="s">
        <v>114</v>
      </c>
      <c r="I767" s="2" t="str">
        <f>_xlfn.XLOOKUP(H767,'Reference table'!$A$2:$A$76,'Reference table'!$B$2:$B$76)</f>
        <v>Dinning</v>
      </c>
      <c r="J767" t="s">
        <v>24</v>
      </c>
    </row>
    <row r="768" spans="1:10">
      <c r="A768" s="8">
        <v>44842</v>
      </c>
      <c r="B768" t="s">
        <v>427</v>
      </c>
      <c r="C768">
        <v>1</v>
      </c>
      <c r="D768" s="3">
        <v>7.9</v>
      </c>
      <c r="E768" s="3">
        <f t="shared" si="11"/>
        <v>7.9</v>
      </c>
      <c r="F768" t="s">
        <v>163</v>
      </c>
      <c r="G768" t="s">
        <v>688</v>
      </c>
      <c r="H768" t="s">
        <v>689</v>
      </c>
      <c r="I768" s="2" t="str">
        <f>_xlfn.XLOOKUP(H768,'Reference table'!$A$2:$A$76,'Reference table'!$B$2:$B$76)</f>
        <v>Dinning</v>
      </c>
      <c r="J768" t="s">
        <v>25</v>
      </c>
    </row>
    <row r="769" spans="1:10">
      <c r="A769" s="8">
        <v>44842</v>
      </c>
      <c r="B769" t="s">
        <v>6</v>
      </c>
      <c r="C769">
        <v>1</v>
      </c>
      <c r="D769" s="3">
        <v>0.65</v>
      </c>
      <c r="E769" s="3">
        <f t="shared" si="11"/>
        <v>0.65</v>
      </c>
      <c r="F769" t="s">
        <v>163</v>
      </c>
      <c r="G769" t="s">
        <v>322</v>
      </c>
      <c r="H769" t="s">
        <v>217</v>
      </c>
      <c r="I769" s="2" t="str">
        <f>_xlfn.XLOOKUP(H769,'Reference table'!$A$2:$A$76,'Reference table'!$B$2:$B$76)</f>
        <v>Grocery</v>
      </c>
      <c r="J769" t="s">
        <v>24</v>
      </c>
    </row>
    <row r="770" spans="1:10">
      <c r="A770" s="8">
        <v>44842</v>
      </c>
      <c r="B770" t="s">
        <v>693</v>
      </c>
      <c r="C770">
        <v>1</v>
      </c>
      <c r="D770" s="3">
        <v>0.75</v>
      </c>
      <c r="E770" s="3">
        <f t="shared" si="11"/>
        <v>0.75</v>
      </c>
      <c r="F770" t="s">
        <v>163</v>
      </c>
      <c r="G770" t="s">
        <v>322</v>
      </c>
      <c r="H770" t="s">
        <v>50</v>
      </c>
      <c r="I770" s="2" t="str">
        <f>_xlfn.XLOOKUP(H770,'Reference table'!$A$2:$A$76,'Reference table'!$B$2:$B$76)</f>
        <v>Grocery</v>
      </c>
      <c r="J770" t="s">
        <v>24</v>
      </c>
    </row>
    <row r="771" spans="1:10">
      <c r="A771" s="8">
        <v>44842</v>
      </c>
      <c r="B771" t="s">
        <v>338</v>
      </c>
      <c r="C771">
        <v>1</v>
      </c>
      <c r="D771" s="3">
        <v>1.39</v>
      </c>
      <c r="E771" s="3">
        <f t="shared" si="11"/>
        <v>1.39</v>
      </c>
      <c r="F771" t="s">
        <v>163</v>
      </c>
      <c r="G771" t="s">
        <v>322</v>
      </c>
      <c r="H771" t="s">
        <v>50</v>
      </c>
      <c r="I771" s="2" t="str">
        <f>_xlfn.XLOOKUP(H771,'Reference table'!$A$2:$A$76,'Reference table'!$B$2:$B$76)</f>
        <v>Grocery</v>
      </c>
      <c r="J771" t="s">
        <v>24</v>
      </c>
    </row>
    <row r="772" spans="1:10">
      <c r="A772" s="8">
        <v>44842</v>
      </c>
      <c r="B772" t="s">
        <v>694</v>
      </c>
      <c r="C772">
        <v>1</v>
      </c>
      <c r="D772" s="3">
        <v>1.0900000000000001</v>
      </c>
      <c r="E772" s="3">
        <f t="shared" si="11"/>
        <v>1.0900000000000001</v>
      </c>
      <c r="F772" t="s">
        <v>163</v>
      </c>
      <c r="G772" t="s">
        <v>322</v>
      </c>
      <c r="H772" t="s">
        <v>116</v>
      </c>
      <c r="I772" s="2" t="str">
        <f>_xlfn.XLOOKUP(H772,'Reference table'!$A$2:$A$76,'Reference table'!$B$2:$B$76)</f>
        <v>Grocery</v>
      </c>
      <c r="J772" t="s">
        <v>24</v>
      </c>
    </row>
    <row r="773" spans="1:10">
      <c r="A773" s="8">
        <v>44842</v>
      </c>
      <c r="B773" t="s">
        <v>695</v>
      </c>
      <c r="C773">
        <v>1</v>
      </c>
      <c r="D773" s="3">
        <v>0.95</v>
      </c>
      <c r="E773" s="3">
        <f t="shared" si="11"/>
        <v>0.95</v>
      </c>
      <c r="F773" t="s">
        <v>163</v>
      </c>
      <c r="G773" t="s">
        <v>322</v>
      </c>
      <c r="H773" t="s">
        <v>50</v>
      </c>
      <c r="I773" s="2" t="str">
        <f>_xlfn.XLOOKUP(H773,'Reference table'!$A$2:$A$76,'Reference table'!$B$2:$B$76)</f>
        <v>Grocery</v>
      </c>
      <c r="J773" t="s">
        <v>24</v>
      </c>
    </row>
    <row r="774" spans="1:10">
      <c r="A774" s="8">
        <v>44842</v>
      </c>
      <c r="B774" t="s">
        <v>438</v>
      </c>
      <c r="C774">
        <v>1</v>
      </c>
      <c r="D774" s="3">
        <v>14.85</v>
      </c>
      <c r="E774" s="3">
        <f t="shared" si="11"/>
        <v>14.85</v>
      </c>
      <c r="F774" t="s">
        <v>163</v>
      </c>
      <c r="G774" t="s">
        <v>696</v>
      </c>
      <c r="H774" t="s">
        <v>114</v>
      </c>
      <c r="I774" s="2" t="str">
        <f>_xlfn.XLOOKUP(H774,'Reference table'!$A$2:$A$76,'Reference table'!$B$2:$B$76)</f>
        <v>Dinning</v>
      </c>
      <c r="J774" t="s">
        <v>24</v>
      </c>
    </row>
    <row r="775" spans="1:10">
      <c r="A775" s="8">
        <v>44843</v>
      </c>
      <c r="B775" t="s">
        <v>23</v>
      </c>
      <c r="C775">
        <v>2</v>
      </c>
      <c r="D775" s="3">
        <v>4.2</v>
      </c>
      <c r="E775" s="3">
        <f t="shared" si="11"/>
        <v>8.4</v>
      </c>
      <c r="F775" t="s">
        <v>163</v>
      </c>
      <c r="G775" t="s">
        <v>697</v>
      </c>
      <c r="H775" t="s">
        <v>692</v>
      </c>
      <c r="I775" s="2" t="str">
        <f>_xlfn.XLOOKUP(H775,'Reference table'!$A$2:$A$76,'Reference table'!$B$2:$B$76)</f>
        <v>Travel</v>
      </c>
      <c r="J775" t="s">
        <v>24</v>
      </c>
    </row>
    <row r="776" spans="1:10">
      <c r="A776" s="8">
        <v>44843</v>
      </c>
      <c r="B776" t="s">
        <v>698</v>
      </c>
      <c r="C776">
        <v>1</v>
      </c>
      <c r="D776" s="3">
        <v>23.6</v>
      </c>
      <c r="E776" s="3">
        <f t="shared" si="11"/>
        <v>23.6</v>
      </c>
      <c r="F776" t="s">
        <v>163</v>
      </c>
      <c r="G776" t="s">
        <v>699</v>
      </c>
      <c r="H776" t="s">
        <v>689</v>
      </c>
      <c r="I776" s="2" t="str">
        <f>_xlfn.XLOOKUP(H776,'Reference table'!$A$2:$A$76,'Reference table'!$B$2:$B$76)</f>
        <v>Dinning</v>
      </c>
      <c r="J776" t="s">
        <v>24</v>
      </c>
    </row>
    <row r="777" spans="1:10">
      <c r="A777" s="8">
        <v>44843</v>
      </c>
      <c r="B777" t="s">
        <v>700</v>
      </c>
      <c r="C777">
        <v>1</v>
      </c>
      <c r="D777" s="3">
        <v>3.5</v>
      </c>
      <c r="E777" s="3">
        <f t="shared" si="11"/>
        <v>3.5</v>
      </c>
      <c r="F777" t="s">
        <v>164</v>
      </c>
      <c r="G777" t="s">
        <v>64</v>
      </c>
      <c r="H777" t="s">
        <v>520</v>
      </c>
      <c r="I777" s="2" t="str">
        <f>_xlfn.XLOOKUP(H777,'Reference table'!$A$2:$A$76,'Reference table'!$B$2:$B$76)</f>
        <v>Dinning</v>
      </c>
      <c r="J777" t="s">
        <v>25</v>
      </c>
    </row>
    <row r="778" spans="1:10">
      <c r="A778" s="8">
        <v>44843</v>
      </c>
      <c r="B778" t="s">
        <v>701</v>
      </c>
      <c r="C778">
        <v>1</v>
      </c>
      <c r="D778" s="3">
        <v>2.4</v>
      </c>
      <c r="E778" s="3">
        <f t="shared" si="11"/>
        <v>2.4</v>
      </c>
      <c r="F778" t="s">
        <v>163</v>
      </c>
      <c r="G778" t="s">
        <v>702</v>
      </c>
      <c r="H778" t="s">
        <v>689</v>
      </c>
      <c r="I778" s="2" t="str">
        <f>_xlfn.XLOOKUP(H778,'Reference table'!$A$2:$A$76,'Reference table'!$B$2:$B$76)</f>
        <v>Dinning</v>
      </c>
      <c r="J778" t="s">
        <v>25</v>
      </c>
    </row>
    <row r="779" spans="1:10">
      <c r="A779" s="8">
        <v>44843</v>
      </c>
      <c r="B779" t="s">
        <v>652</v>
      </c>
      <c r="C779">
        <v>1</v>
      </c>
      <c r="D779" s="3">
        <v>5.38</v>
      </c>
      <c r="E779" s="3">
        <f t="shared" si="11"/>
        <v>5.38</v>
      </c>
      <c r="F779" t="s">
        <v>163</v>
      </c>
      <c r="G779" t="s">
        <v>703</v>
      </c>
      <c r="H779" t="s">
        <v>274</v>
      </c>
      <c r="I779" s="2" t="str">
        <f>_xlfn.XLOOKUP(H779,'Reference table'!$A$2:$A$76,'Reference table'!$B$2:$B$76)</f>
        <v>Dinning</v>
      </c>
      <c r="J779" t="s">
        <v>25</v>
      </c>
    </row>
    <row r="780" spans="1:10">
      <c r="A780" s="8">
        <v>44843</v>
      </c>
      <c r="B780" t="s">
        <v>438</v>
      </c>
      <c r="C780">
        <v>1</v>
      </c>
      <c r="D780" s="3">
        <v>47.3</v>
      </c>
      <c r="E780" s="3">
        <f t="shared" si="11"/>
        <v>47.3</v>
      </c>
      <c r="F780" t="s">
        <v>163</v>
      </c>
      <c r="G780" t="s">
        <v>704</v>
      </c>
      <c r="H780" t="s">
        <v>508</v>
      </c>
      <c r="I780" s="2" t="str">
        <f>_xlfn.XLOOKUP(H780,'Reference table'!$A$2:$A$76,'Reference table'!$B$2:$B$76)</f>
        <v>Dinning</v>
      </c>
      <c r="J780" t="s">
        <v>24</v>
      </c>
    </row>
    <row r="781" spans="1:10">
      <c r="A781" s="8">
        <v>44844</v>
      </c>
      <c r="B781" t="s">
        <v>705</v>
      </c>
      <c r="C781">
        <v>1</v>
      </c>
      <c r="D781" s="3">
        <v>3.2</v>
      </c>
      <c r="E781" s="3">
        <f t="shared" si="11"/>
        <v>3.2</v>
      </c>
      <c r="F781" t="s">
        <v>163</v>
      </c>
      <c r="G781" t="s">
        <v>706</v>
      </c>
      <c r="H781" t="s">
        <v>515</v>
      </c>
      <c r="I781" s="2" t="str">
        <f>_xlfn.XLOOKUP(H781,'Reference table'!$A$2:$A$76,'Reference table'!$B$2:$B$76)</f>
        <v>Dinning</v>
      </c>
      <c r="J781" t="s">
        <v>24</v>
      </c>
    </row>
    <row r="782" spans="1:10">
      <c r="A782" s="8">
        <v>44845</v>
      </c>
      <c r="B782" t="s">
        <v>708</v>
      </c>
      <c r="C782">
        <v>1</v>
      </c>
      <c r="D782" s="3">
        <v>1.2</v>
      </c>
      <c r="E782" s="3">
        <f t="shared" si="11"/>
        <v>1.2</v>
      </c>
      <c r="F782" t="s">
        <v>164</v>
      </c>
      <c r="G782" t="s">
        <v>38</v>
      </c>
      <c r="H782" t="s">
        <v>692</v>
      </c>
      <c r="I782" s="2" t="str">
        <f>_xlfn.XLOOKUP(H782,'Reference table'!$A$2:$A$76,'Reference table'!$B$2:$B$76)</f>
        <v>Travel</v>
      </c>
      <c r="J782" t="s">
        <v>24</v>
      </c>
    </row>
    <row r="783" spans="1:10">
      <c r="A783" s="8">
        <v>44845</v>
      </c>
      <c r="B783" t="s">
        <v>427</v>
      </c>
      <c r="C783">
        <v>1</v>
      </c>
      <c r="D783" s="3">
        <v>28.05</v>
      </c>
      <c r="E783" s="3">
        <f t="shared" si="11"/>
        <v>28.05</v>
      </c>
      <c r="F783" t="s">
        <v>163</v>
      </c>
      <c r="G783" t="s">
        <v>707</v>
      </c>
      <c r="H783" t="s">
        <v>517</v>
      </c>
      <c r="I783" s="2" t="str">
        <f>_xlfn.XLOOKUP(H783,'Reference table'!$A$2:$A$76,'Reference table'!$B$2:$B$76)</f>
        <v>Dinning</v>
      </c>
      <c r="J783" t="s">
        <v>24</v>
      </c>
    </row>
    <row r="784" spans="1:10">
      <c r="A784" s="8">
        <v>44845</v>
      </c>
      <c r="B784" t="s">
        <v>727</v>
      </c>
      <c r="C784">
        <v>1</v>
      </c>
      <c r="D784" s="3">
        <v>10</v>
      </c>
      <c r="E784" s="3">
        <f t="shared" si="11"/>
        <v>10</v>
      </c>
      <c r="F784" t="s">
        <v>163</v>
      </c>
      <c r="G784" t="s">
        <v>728</v>
      </c>
      <c r="H784" t="s">
        <v>692</v>
      </c>
      <c r="I784" s="2" t="str">
        <f>_xlfn.XLOOKUP(H784,'Reference table'!$A$2:$A$76,'Reference table'!$B$2:$B$76)</f>
        <v>Travel</v>
      </c>
      <c r="J784" t="s">
        <v>25</v>
      </c>
    </row>
    <row r="785" spans="1:10">
      <c r="A785" s="8">
        <v>44845</v>
      </c>
      <c r="B785" t="s">
        <v>168</v>
      </c>
      <c r="C785">
        <v>1</v>
      </c>
      <c r="D785" s="3">
        <v>0.55000000000000004</v>
      </c>
      <c r="E785" s="3">
        <f t="shared" si="11"/>
        <v>0.55000000000000004</v>
      </c>
      <c r="F785" t="s">
        <v>163</v>
      </c>
      <c r="G785" t="s">
        <v>709</v>
      </c>
      <c r="H785" t="s">
        <v>217</v>
      </c>
      <c r="I785" s="2" t="str">
        <f>_xlfn.XLOOKUP(H785,'Reference table'!$A$2:$A$76,'Reference table'!$B$2:$B$76)</f>
        <v>Grocery</v>
      </c>
      <c r="J785" t="s">
        <v>25</v>
      </c>
    </row>
    <row r="786" spans="1:10">
      <c r="A786" s="8">
        <v>44845</v>
      </c>
      <c r="B786" t="s">
        <v>710</v>
      </c>
      <c r="C786">
        <v>1</v>
      </c>
      <c r="D786" s="3">
        <f>4-0.67</f>
        <v>3.33</v>
      </c>
      <c r="E786" s="3">
        <f>D786*C786</f>
        <v>3.33</v>
      </c>
      <c r="F786" t="s">
        <v>163</v>
      </c>
      <c r="G786" t="s">
        <v>711</v>
      </c>
      <c r="H786" t="s">
        <v>712</v>
      </c>
      <c r="I786" s="2" t="str">
        <f>_xlfn.XLOOKUP(H786,'Reference table'!$A$2:$A$76,'Reference table'!$B$2:$B$76)</f>
        <v>Travel</v>
      </c>
      <c r="J786" t="s">
        <v>24</v>
      </c>
    </row>
    <row r="787" spans="1:10">
      <c r="A787" s="8">
        <v>44845</v>
      </c>
      <c r="B787" t="s">
        <v>713</v>
      </c>
      <c r="C787">
        <v>1</v>
      </c>
      <c r="D787" s="3">
        <v>3.33</v>
      </c>
      <c r="E787" s="3">
        <f>D787*C787</f>
        <v>3.33</v>
      </c>
      <c r="F787" t="s">
        <v>163</v>
      </c>
      <c r="G787" t="s">
        <v>711</v>
      </c>
      <c r="H787" t="s">
        <v>712</v>
      </c>
      <c r="I787" s="2" t="str">
        <f>_xlfn.XLOOKUP(H787,'Reference table'!$A$2:$A$76,'Reference table'!$B$2:$B$76)</f>
        <v>Travel</v>
      </c>
      <c r="J787" t="s">
        <v>24</v>
      </c>
    </row>
    <row r="788" spans="1:10">
      <c r="A788" s="8">
        <v>44845</v>
      </c>
      <c r="B788" t="s">
        <v>714</v>
      </c>
      <c r="C788">
        <v>1</v>
      </c>
      <c r="D788" s="3">
        <v>3.33</v>
      </c>
      <c r="E788" s="3">
        <f>D788*C788</f>
        <v>3.33</v>
      </c>
      <c r="F788" t="s">
        <v>163</v>
      </c>
      <c r="G788" t="s">
        <v>711</v>
      </c>
      <c r="H788" t="s">
        <v>712</v>
      </c>
      <c r="I788" s="2" t="str">
        <f>_xlfn.XLOOKUP(H788,'Reference table'!$A$2:$A$76,'Reference table'!$B$2:$B$76)</f>
        <v>Travel</v>
      </c>
      <c r="J788" t="s">
        <v>24</v>
      </c>
    </row>
    <row r="789" spans="1:10">
      <c r="A789" s="8">
        <v>44845</v>
      </c>
      <c r="B789" t="s">
        <v>715</v>
      </c>
      <c r="C789">
        <v>1</v>
      </c>
      <c r="D789" s="3">
        <v>2.75</v>
      </c>
      <c r="E789" s="3">
        <f>D789*C789</f>
        <v>2.75</v>
      </c>
      <c r="F789" t="s">
        <v>163</v>
      </c>
      <c r="G789" t="s">
        <v>711</v>
      </c>
      <c r="H789" t="s">
        <v>712</v>
      </c>
      <c r="I789" s="2" t="str">
        <f>_xlfn.XLOOKUP(H789,'Reference table'!$A$2:$A$76,'Reference table'!$B$2:$B$76)</f>
        <v>Travel</v>
      </c>
      <c r="J789" t="s">
        <v>24</v>
      </c>
    </row>
    <row r="790" spans="1:10">
      <c r="A790" s="8">
        <v>44845</v>
      </c>
      <c r="B790" t="s">
        <v>729</v>
      </c>
      <c r="C790">
        <v>1</v>
      </c>
      <c r="D790" s="3">
        <v>17.39</v>
      </c>
      <c r="E790" s="3">
        <f t="shared" ref="E790:E936" si="12">D790*C790</f>
        <v>17.39</v>
      </c>
      <c r="F790" t="s">
        <v>163</v>
      </c>
      <c r="G790" t="s">
        <v>618</v>
      </c>
      <c r="H790" t="s">
        <v>692</v>
      </c>
      <c r="I790" s="2" t="str">
        <f>_xlfn.XLOOKUP(H790,'Reference table'!$A$2:$A$76,'Reference table'!$B$2:$B$76)</f>
        <v>Travel</v>
      </c>
      <c r="J790" t="s">
        <v>25</v>
      </c>
    </row>
    <row r="791" spans="1:10">
      <c r="A791" s="8">
        <v>44845</v>
      </c>
      <c r="B791" t="s">
        <v>67</v>
      </c>
      <c r="C791">
        <v>1</v>
      </c>
      <c r="D791" s="3">
        <v>2.0499999999999998</v>
      </c>
      <c r="E791" s="3">
        <f t="shared" si="12"/>
        <v>2.0499999999999998</v>
      </c>
      <c r="F791" t="s">
        <v>286</v>
      </c>
      <c r="G791" t="s">
        <v>526</v>
      </c>
      <c r="H791" t="s">
        <v>67</v>
      </c>
      <c r="I791" s="2" t="str">
        <f>_xlfn.XLOOKUP(H791,'Reference table'!$A$2:$A$76,'Reference table'!$B$2:$B$76)</f>
        <v>Transportation</v>
      </c>
      <c r="J791" t="s">
        <v>24</v>
      </c>
    </row>
    <row r="792" spans="1:10">
      <c r="A792" s="8">
        <v>44845</v>
      </c>
      <c r="B792" t="s">
        <v>67</v>
      </c>
      <c r="C792">
        <v>1</v>
      </c>
      <c r="D792" s="3">
        <v>2.0499999999999998</v>
      </c>
      <c r="E792" s="3">
        <f t="shared" si="12"/>
        <v>2.0499999999999998</v>
      </c>
      <c r="F792" t="s">
        <v>286</v>
      </c>
      <c r="G792" t="s">
        <v>526</v>
      </c>
      <c r="H792" t="s">
        <v>67</v>
      </c>
      <c r="I792" s="2" t="str">
        <f>_xlfn.XLOOKUP(H792,'Reference table'!$A$2:$A$76,'Reference table'!$B$2:$B$76)</f>
        <v>Transportation</v>
      </c>
      <c r="J792" t="s">
        <v>25</v>
      </c>
    </row>
    <row r="793" spans="1:10">
      <c r="A793" s="8">
        <v>44845</v>
      </c>
      <c r="B793" t="s">
        <v>438</v>
      </c>
      <c r="C793">
        <v>1</v>
      </c>
      <c r="D793" s="3">
        <v>9.98</v>
      </c>
      <c r="E793" s="3">
        <f t="shared" si="12"/>
        <v>9.98</v>
      </c>
      <c r="F793" t="s">
        <v>163</v>
      </c>
      <c r="G793" t="s">
        <v>498</v>
      </c>
      <c r="H793" t="s">
        <v>114</v>
      </c>
      <c r="I793" s="2" t="str">
        <f>_xlfn.XLOOKUP(H793,'Reference table'!$A$2:$A$76,'Reference table'!$B$2:$B$76)</f>
        <v>Dinning</v>
      </c>
      <c r="J793" t="s">
        <v>24</v>
      </c>
    </row>
    <row r="794" spans="1:10">
      <c r="A794" s="8">
        <v>44846</v>
      </c>
      <c r="B794" t="s">
        <v>67</v>
      </c>
      <c r="C794">
        <v>2</v>
      </c>
      <c r="D794" s="3">
        <v>2.0499999999999998</v>
      </c>
      <c r="E794" s="3">
        <f t="shared" si="12"/>
        <v>4.0999999999999996</v>
      </c>
      <c r="F794" t="s">
        <v>286</v>
      </c>
      <c r="G794" t="s">
        <v>526</v>
      </c>
      <c r="H794" t="s">
        <v>67</v>
      </c>
      <c r="I794" s="2" t="str">
        <f>_xlfn.XLOOKUP(H794,'Reference table'!$A$2:$A$76,'Reference table'!$B$2:$B$76)</f>
        <v>Transportation</v>
      </c>
      <c r="J794" t="s">
        <v>24</v>
      </c>
    </row>
    <row r="795" spans="1:10">
      <c r="A795" s="8">
        <v>44846</v>
      </c>
      <c r="B795" t="s">
        <v>67</v>
      </c>
      <c r="C795">
        <v>2</v>
      </c>
      <c r="D795" s="3">
        <v>2.0499999999999998</v>
      </c>
      <c r="E795" s="3">
        <f t="shared" si="12"/>
        <v>4.0999999999999996</v>
      </c>
      <c r="F795" t="s">
        <v>286</v>
      </c>
      <c r="G795" t="s">
        <v>526</v>
      </c>
      <c r="H795" t="s">
        <v>67</v>
      </c>
      <c r="I795" s="2" t="str">
        <f>_xlfn.XLOOKUP(H795,'Reference table'!$A$2:$A$76,'Reference table'!$B$2:$B$76)</f>
        <v>Transportation</v>
      </c>
      <c r="J795" t="s">
        <v>25</v>
      </c>
    </row>
    <row r="796" spans="1:10">
      <c r="A796" s="8">
        <v>44846</v>
      </c>
      <c r="B796" t="s">
        <v>26</v>
      </c>
      <c r="C796">
        <v>1</v>
      </c>
      <c r="D796" s="3">
        <v>3.26</v>
      </c>
      <c r="E796" s="3">
        <f t="shared" si="12"/>
        <v>3.26</v>
      </c>
      <c r="F796" t="s">
        <v>163</v>
      </c>
      <c r="G796" t="s">
        <v>716</v>
      </c>
      <c r="H796" t="s">
        <v>274</v>
      </c>
      <c r="I796" s="2" t="str">
        <f>_xlfn.XLOOKUP(H796,'Reference table'!$A$2:$A$76,'Reference table'!$B$2:$B$76)</f>
        <v>Dinning</v>
      </c>
      <c r="J796" t="s">
        <v>25</v>
      </c>
    </row>
    <row r="797" spans="1:10">
      <c r="A797" s="8">
        <v>44846</v>
      </c>
      <c r="B797" t="s">
        <v>438</v>
      </c>
      <c r="C797">
        <v>1</v>
      </c>
      <c r="D797" s="3">
        <v>25.98</v>
      </c>
      <c r="E797" s="3">
        <f t="shared" si="12"/>
        <v>25.98</v>
      </c>
      <c r="F797" t="s">
        <v>163</v>
      </c>
      <c r="G797" t="s">
        <v>717</v>
      </c>
      <c r="H797" t="s">
        <v>515</v>
      </c>
      <c r="I797" s="2" t="str">
        <f>_xlfn.XLOOKUP(H797,'Reference table'!$A$2:$A$76,'Reference table'!$B$2:$B$76)</f>
        <v>Dinning</v>
      </c>
      <c r="J797" t="s">
        <v>24</v>
      </c>
    </row>
    <row r="798" spans="1:10">
      <c r="A798" s="8">
        <v>44846</v>
      </c>
      <c r="B798" t="s">
        <v>438</v>
      </c>
      <c r="C798">
        <v>1</v>
      </c>
      <c r="D798" s="3">
        <v>25.98</v>
      </c>
      <c r="E798" s="3">
        <f t="shared" si="12"/>
        <v>25.98</v>
      </c>
      <c r="F798" t="s">
        <v>163</v>
      </c>
      <c r="G798" t="s">
        <v>717</v>
      </c>
      <c r="H798" t="s">
        <v>515</v>
      </c>
      <c r="I798" s="2" t="str">
        <f>_xlfn.XLOOKUP(H798,'Reference table'!$A$2:$A$76,'Reference table'!$B$2:$B$76)</f>
        <v>Dinning</v>
      </c>
      <c r="J798" t="s">
        <v>25</v>
      </c>
    </row>
    <row r="799" spans="1:10">
      <c r="A799" s="8">
        <v>44846</v>
      </c>
      <c r="B799" t="s">
        <v>718</v>
      </c>
      <c r="C799">
        <v>1</v>
      </c>
      <c r="D799" s="3">
        <v>2.29</v>
      </c>
      <c r="E799" s="3">
        <f t="shared" si="12"/>
        <v>2.29</v>
      </c>
      <c r="F799" t="s">
        <v>163</v>
      </c>
      <c r="G799" t="s">
        <v>504</v>
      </c>
      <c r="H799" t="s">
        <v>274</v>
      </c>
      <c r="I799" s="2" t="str">
        <f>_xlfn.XLOOKUP(H799,'Reference table'!$A$2:$A$76,'Reference table'!$B$2:$B$76)</f>
        <v>Dinning</v>
      </c>
      <c r="J799" t="s">
        <v>25</v>
      </c>
    </row>
    <row r="800" spans="1:10">
      <c r="A800" s="8">
        <v>44846</v>
      </c>
      <c r="B800" t="s">
        <v>719</v>
      </c>
      <c r="C800">
        <v>1</v>
      </c>
      <c r="D800" s="3">
        <v>4.0999999999999996</v>
      </c>
      <c r="E800" s="3">
        <f t="shared" si="12"/>
        <v>4.0999999999999996</v>
      </c>
      <c r="F800" t="s">
        <v>163</v>
      </c>
      <c r="G800" t="s">
        <v>107</v>
      </c>
      <c r="H800" t="s">
        <v>116</v>
      </c>
      <c r="I800" s="2" t="str">
        <f>_xlfn.XLOOKUP(H800,'Reference table'!$A$2:$A$76,'Reference table'!$B$2:$B$76)</f>
        <v>Grocery</v>
      </c>
      <c r="J800" t="s">
        <v>24</v>
      </c>
    </row>
    <row r="801" spans="1:11">
      <c r="A801" s="8">
        <v>44846</v>
      </c>
      <c r="B801" t="s">
        <v>735</v>
      </c>
      <c r="C801">
        <v>1</v>
      </c>
      <c r="D801" s="3">
        <v>33</v>
      </c>
      <c r="E801" s="3">
        <f t="shared" si="12"/>
        <v>33</v>
      </c>
      <c r="F801" t="s">
        <v>163</v>
      </c>
      <c r="G801" t="s">
        <v>736</v>
      </c>
      <c r="H801" t="s">
        <v>737</v>
      </c>
      <c r="I801" s="2" t="str">
        <f>_xlfn.XLOOKUP(H801,'Reference table'!$A$2:$A$76,'Reference table'!$B$2:$B$76)</f>
        <v>Others</v>
      </c>
      <c r="J801" t="s">
        <v>24</v>
      </c>
    </row>
    <row r="802" spans="1:11">
      <c r="A802" s="8">
        <v>44847</v>
      </c>
      <c r="B802" t="s">
        <v>720</v>
      </c>
      <c r="C802">
        <v>1</v>
      </c>
      <c r="D802" s="3">
        <v>2.4900000000000002</v>
      </c>
      <c r="E802" s="3">
        <f t="shared" si="12"/>
        <v>2.4900000000000002</v>
      </c>
      <c r="F802" t="s">
        <v>163</v>
      </c>
      <c r="G802" t="s">
        <v>36</v>
      </c>
      <c r="H802" t="s">
        <v>52</v>
      </c>
      <c r="I802" s="2" t="str">
        <f>_xlfn.XLOOKUP(H802,'Reference table'!$A$2:$A$76,'Reference table'!$B$2:$B$76)</f>
        <v>Grocery</v>
      </c>
      <c r="J802" t="s">
        <v>25</v>
      </c>
    </row>
    <row r="803" spans="1:11">
      <c r="A803" s="8">
        <v>44847</v>
      </c>
      <c r="B803" t="s">
        <v>721</v>
      </c>
      <c r="C803">
        <v>1</v>
      </c>
      <c r="D803" s="3">
        <v>1.69</v>
      </c>
      <c r="E803" s="3">
        <f t="shared" si="12"/>
        <v>1.69</v>
      </c>
      <c r="F803" t="s">
        <v>163</v>
      </c>
      <c r="G803" t="s">
        <v>36</v>
      </c>
      <c r="H803" t="s">
        <v>46</v>
      </c>
      <c r="I803" s="2" t="str">
        <f>_xlfn.XLOOKUP(H803,'Reference table'!$A$2:$A$76,'Reference table'!$B$2:$B$76)</f>
        <v>Grocery</v>
      </c>
      <c r="J803" t="s">
        <v>25</v>
      </c>
    </row>
    <row r="804" spans="1:11">
      <c r="A804" s="8">
        <v>44847</v>
      </c>
      <c r="B804" t="s">
        <v>722</v>
      </c>
      <c r="C804">
        <v>1</v>
      </c>
      <c r="D804" s="3">
        <v>0.82</v>
      </c>
      <c r="E804" s="3">
        <f t="shared" si="12"/>
        <v>0.82</v>
      </c>
      <c r="F804" t="s">
        <v>163</v>
      </c>
      <c r="G804" t="s">
        <v>36</v>
      </c>
      <c r="H804" t="s">
        <v>51</v>
      </c>
      <c r="I804" s="2" t="str">
        <f>_xlfn.XLOOKUP(H804,'Reference table'!$A$2:$A$76,'Reference table'!$B$2:$B$76)</f>
        <v>Grocery</v>
      </c>
      <c r="J804" t="s">
        <v>25</v>
      </c>
    </row>
    <row r="805" spans="1:11">
      <c r="A805" s="8">
        <v>44847</v>
      </c>
      <c r="B805" t="s">
        <v>623</v>
      </c>
      <c r="C805">
        <v>1</v>
      </c>
      <c r="D805" s="3">
        <v>0.95</v>
      </c>
      <c r="E805" s="3">
        <f t="shared" si="12"/>
        <v>0.95</v>
      </c>
      <c r="F805" t="s">
        <v>163</v>
      </c>
      <c r="G805" t="s">
        <v>36</v>
      </c>
      <c r="H805" t="s">
        <v>51</v>
      </c>
      <c r="I805" s="2" t="str">
        <f>_xlfn.XLOOKUP(H805,'Reference table'!$A$2:$A$76,'Reference table'!$B$2:$B$76)</f>
        <v>Grocery</v>
      </c>
      <c r="J805" t="s">
        <v>25</v>
      </c>
    </row>
    <row r="806" spans="1:11">
      <c r="A806" s="8">
        <v>44847</v>
      </c>
      <c r="B806" t="s">
        <v>723</v>
      </c>
      <c r="C806">
        <v>1</v>
      </c>
      <c r="D806" s="3">
        <v>2.15</v>
      </c>
      <c r="E806" s="3">
        <f t="shared" si="12"/>
        <v>2.15</v>
      </c>
      <c r="F806" t="s">
        <v>163</v>
      </c>
      <c r="G806" t="s">
        <v>36</v>
      </c>
      <c r="H806" t="s">
        <v>52</v>
      </c>
      <c r="I806" s="2" t="str">
        <f>_xlfn.XLOOKUP(H806,'Reference table'!$A$2:$A$76,'Reference table'!$B$2:$B$76)</f>
        <v>Grocery</v>
      </c>
      <c r="J806" t="s">
        <v>25</v>
      </c>
    </row>
    <row r="807" spans="1:11">
      <c r="A807" s="8">
        <v>44847</v>
      </c>
      <c r="B807" t="s">
        <v>724</v>
      </c>
      <c r="C807">
        <v>1</v>
      </c>
      <c r="D807" s="3">
        <v>0.75</v>
      </c>
      <c r="E807" s="3">
        <f t="shared" si="12"/>
        <v>0.75</v>
      </c>
      <c r="F807" t="s">
        <v>163</v>
      </c>
      <c r="G807" t="s">
        <v>36</v>
      </c>
      <c r="H807" t="s">
        <v>53</v>
      </c>
      <c r="I807" s="2" t="str">
        <f>_xlfn.XLOOKUP(H807,'Reference table'!$A$2:$A$76,'Reference table'!$B$2:$B$76)</f>
        <v>Grocery</v>
      </c>
      <c r="J807" t="s">
        <v>25</v>
      </c>
    </row>
    <row r="808" spans="1:11">
      <c r="A808" s="8">
        <v>44847</v>
      </c>
      <c r="B808" t="s">
        <v>86</v>
      </c>
      <c r="C808">
        <v>1</v>
      </c>
      <c r="D808" s="3">
        <v>0.5</v>
      </c>
      <c r="E808" s="3">
        <f t="shared" si="12"/>
        <v>0.5</v>
      </c>
      <c r="F808" t="s">
        <v>163</v>
      </c>
      <c r="G808" t="s">
        <v>36</v>
      </c>
      <c r="H808" t="s">
        <v>53</v>
      </c>
      <c r="I808" s="2" t="str">
        <f>_xlfn.XLOOKUP(H808,'Reference table'!$A$2:$A$76,'Reference table'!$B$2:$B$76)</f>
        <v>Grocery</v>
      </c>
      <c r="J808" t="s">
        <v>25</v>
      </c>
    </row>
    <row r="809" spans="1:11">
      <c r="A809" s="8">
        <v>44847</v>
      </c>
      <c r="B809" t="s">
        <v>232</v>
      </c>
      <c r="C809">
        <v>1</v>
      </c>
      <c r="D809" s="3">
        <v>0.52</v>
      </c>
      <c r="E809" s="3">
        <f t="shared" si="12"/>
        <v>0.52</v>
      </c>
      <c r="F809" t="s">
        <v>163</v>
      </c>
      <c r="G809" t="s">
        <v>36</v>
      </c>
      <c r="H809" t="s">
        <v>220</v>
      </c>
      <c r="I809" s="2" t="str">
        <f>_xlfn.XLOOKUP(H809,'Reference table'!$A$2:$A$76,'Reference table'!$B$2:$B$76)</f>
        <v>Grocery</v>
      </c>
      <c r="J809" t="s">
        <v>25</v>
      </c>
    </row>
    <row r="810" spans="1:11">
      <c r="A810" s="8">
        <v>44847</v>
      </c>
      <c r="B810" t="s">
        <v>310</v>
      </c>
      <c r="C810">
        <v>1</v>
      </c>
      <c r="D810" s="3">
        <v>1.39</v>
      </c>
      <c r="E810" s="3">
        <f t="shared" si="12"/>
        <v>1.39</v>
      </c>
      <c r="F810" t="s">
        <v>163</v>
      </c>
      <c r="G810" t="s">
        <v>36</v>
      </c>
      <c r="H810" t="s">
        <v>217</v>
      </c>
      <c r="I810" s="2" t="str">
        <f>_xlfn.XLOOKUP(H810,'Reference table'!$A$2:$A$76,'Reference table'!$B$2:$B$76)</f>
        <v>Grocery</v>
      </c>
      <c r="J810" t="s">
        <v>25</v>
      </c>
    </row>
    <row r="811" spans="1:11">
      <c r="A811" s="8">
        <v>44847</v>
      </c>
      <c r="B811" t="s">
        <v>380</v>
      </c>
      <c r="C811">
        <v>1</v>
      </c>
      <c r="D811" s="3">
        <v>1</v>
      </c>
      <c r="E811" s="3">
        <f t="shared" si="12"/>
        <v>1</v>
      </c>
      <c r="F811" t="s">
        <v>163</v>
      </c>
      <c r="G811" t="s">
        <v>148</v>
      </c>
      <c r="H811" t="s">
        <v>45</v>
      </c>
      <c r="I811" s="2" t="str">
        <f>_xlfn.XLOOKUP(H811,'Reference table'!$A$2:$A$76,'Reference table'!$B$2:$B$76)</f>
        <v>Grocery</v>
      </c>
      <c r="J811" t="s">
        <v>25</v>
      </c>
    </row>
    <row r="812" spans="1:11">
      <c r="A812" s="8">
        <v>44847</v>
      </c>
      <c r="B812" t="s">
        <v>277</v>
      </c>
      <c r="C812">
        <v>1</v>
      </c>
      <c r="D812" s="3">
        <v>6.5</v>
      </c>
      <c r="E812" s="3">
        <f t="shared" si="12"/>
        <v>6.5</v>
      </c>
      <c r="F812" t="s">
        <v>163</v>
      </c>
      <c r="G812" t="s">
        <v>148</v>
      </c>
      <c r="H812" t="s">
        <v>512</v>
      </c>
      <c r="I812" s="2" t="str">
        <f>_xlfn.XLOOKUP(H812,'Reference table'!$A$2:$A$76,'Reference table'!$B$2:$B$76)</f>
        <v>Grocery</v>
      </c>
      <c r="J812" t="s">
        <v>25</v>
      </c>
    </row>
    <row r="813" spans="1:11">
      <c r="A813" s="8">
        <v>44847</v>
      </c>
      <c r="B813" t="s">
        <v>725</v>
      </c>
      <c r="C813">
        <v>1</v>
      </c>
      <c r="D813" s="3">
        <v>0.8</v>
      </c>
      <c r="E813" s="3">
        <f t="shared" si="12"/>
        <v>0.8</v>
      </c>
      <c r="F813" t="s">
        <v>163</v>
      </c>
      <c r="G813" t="s">
        <v>148</v>
      </c>
      <c r="H813" t="s">
        <v>220</v>
      </c>
      <c r="I813" s="2" t="str">
        <f>_xlfn.XLOOKUP(H813,'Reference table'!$A$2:$A$76,'Reference table'!$B$2:$B$76)</f>
        <v>Grocery</v>
      </c>
      <c r="J813" t="s">
        <v>25</v>
      </c>
    </row>
    <row r="814" spans="1:11">
      <c r="A814" s="8">
        <v>44847</v>
      </c>
      <c r="B814" t="s">
        <v>726</v>
      </c>
      <c r="C814">
        <v>1</v>
      </c>
      <c r="D814" s="3">
        <v>1.2</v>
      </c>
      <c r="E814" s="3">
        <f t="shared" si="12"/>
        <v>1.2</v>
      </c>
      <c r="F814" t="s">
        <v>163</v>
      </c>
      <c r="G814" t="s">
        <v>148</v>
      </c>
      <c r="H814" t="s">
        <v>142</v>
      </c>
      <c r="I814" s="2" t="str">
        <f>_xlfn.XLOOKUP(H814,'Reference table'!$A$2:$A$76,'Reference table'!$B$2:$B$76)</f>
        <v>Grocery</v>
      </c>
      <c r="J814" t="s">
        <v>25</v>
      </c>
    </row>
    <row r="815" spans="1:11">
      <c r="A815" s="8">
        <v>44847</v>
      </c>
      <c r="B815" t="s">
        <v>493</v>
      </c>
      <c r="C815">
        <v>1</v>
      </c>
      <c r="D815" s="3">
        <v>17</v>
      </c>
      <c r="E815" s="3">
        <f t="shared" si="12"/>
        <v>17</v>
      </c>
      <c r="F815" t="s">
        <v>163</v>
      </c>
      <c r="G815" t="s">
        <v>148</v>
      </c>
      <c r="H815" t="s">
        <v>217</v>
      </c>
      <c r="I815" s="2" t="str">
        <f>_xlfn.XLOOKUP(H815,'Reference table'!$A$2:$A$76,'Reference table'!$B$2:$B$76)</f>
        <v>Grocery</v>
      </c>
      <c r="J815" t="s">
        <v>25</v>
      </c>
      <c r="K815" s="3"/>
    </row>
    <row r="816" spans="1:11">
      <c r="A816" s="8">
        <v>44848</v>
      </c>
      <c r="B816" t="s">
        <v>427</v>
      </c>
      <c r="C816">
        <v>1</v>
      </c>
      <c r="D816" s="3">
        <v>5.99</v>
      </c>
      <c r="E816" s="3">
        <f t="shared" si="12"/>
        <v>5.99</v>
      </c>
      <c r="F816" t="s">
        <v>163</v>
      </c>
      <c r="G816" t="s">
        <v>498</v>
      </c>
      <c r="H816" t="s">
        <v>114</v>
      </c>
      <c r="I816" s="2" t="str">
        <f>_xlfn.XLOOKUP(H816,'Reference table'!$A$2:$A$76,'Reference table'!$B$2:$B$76)</f>
        <v>Dinning</v>
      </c>
      <c r="J816" t="s">
        <v>25</v>
      </c>
    </row>
    <row r="817" spans="1:11">
      <c r="A817" s="8">
        <v>44848</v>
      </c>
      <c r="B817" t="s">
        <v>67</v>
      </c>
      <c r="C817">
        <v>2</v>
      </c>
      <c r="D817" s="3">
        <v>2.0499999999999998</v>
      </c>
      <c r="E817" s="3">
        <f t="shared" si="12"/>
        <v>4.0999999999999996</v>
      </c>
      <c r="F817" t="s">
        <v>286</v>
      </c>
      <c r="G817" t="s">
        <v>526</v>
      </c>
      <c r="H817" t="s">
        <v>67</v>
      </c>
      <c r="I817" s="2" t="str">
        <f>_xlfn.XLOOKUP(H817,'Reference table'!$A$2:$A$76,'Reference table'!$B$2:$B$76)</f>
        <v>Transportation</v>
      </c>
      <c r="J817" t="s">
        <v>24</v>
      </c>
    </row>
    <row r="818" spans="1:11">
      <c r="A818" s="8">
        <v>44848</v>
      </c>
      <c r="B818" t="s">
        <v>67</v>
      </c>
      <c r="C818">
        <v>1</v>
      </c>
      <c r="D818" s="3">
        <v>2.0499999999999998</v>
      </c>
      <c r="E818" s="3">
        <f t="shared" si="12"/>
        <v>2.0499999999999998</v>
      </c>
      <c r="F818" t="s">
        <v>286</v>
      </c>
      <c r="G818" t="s">
        <v>526</v>
      </c>
      <c r="H818" t="s">
        <v>23</v>
      </c>
      <c r="I818" s="2" t="str">
        <f>_xlfn.XLOOKUP(H818,'Reference table'!$A$2:$A$76,'Reference table'!$B$2:$B$76)</f>
        <v>Transportation</v>
      </c>
      <c r="J818" t="s">
        <v>25</v>
      </c>
    </row>
    <row r="819" spans="1:11">
      <c r="A819" s="8">
        <v>44848</v>
      </c>
      <c r="B819" t="s">
        <v>23</v>
      </c>
      <c r="C819">
        <v>2</v>
      </c>
      <c r="D819" s="3">
        <v>1.65</v>
      </c>
      <c r="E819" s="3">
        <f t="shared" si="12"/>
        <v>3.3</v>
      </c>
      <c r="F819" t="s">
        <v>286</v>
      </c>
      <c r="G819" t="s">
        <v>526</v>
      </c>
      <c r="H819" t="s">
        <v>67</v>
      </c>
      <c r="I819" s="2" t="str">
        <f>_xlfn.XLOOKUP(H819,'Reference table'!$A$2:$A$76,'Reference table'!$B$2:$B$76)</f>
        <v>Transportation</v>
      </c>
      <c r="J819" t="s">
        <v>25</v>
      </c>
    </row>
    <row r="820" spans="1:11">
      <c r="A820" s="8">
        <v>44848</v>
      </c>
      <c r="B820" t="s">
        <v>67</v>
      </c>
      <c r="C820">
        <v>1</v>
      </c>
      <c r="D820" s="3">
        <v>1.9</v>
      </c>
      <c r="E820" s="3">
        <f t="shared" si="12"/>
        <v>1.9</v>
      </c>
      <c r="F820" t="s">
        <v>286</v>
      </c>
      <c r="G820" t="s">
        <v>526</v>
      </c>
      <c r="H820" t="s">
        <v>67</v>
      </c>
      <c r="I820" s="2" t="str">
        <f>_xlfn.XLOOKUP(H820,'Reference table'!$A$2:$A$76,'Reference table'!$B$2:$B$76)</f>
        <v>Transportation</v>
      </c>
      <c r="J820" t="s">
        <v>25</v>
      </c>
      <c r="K820" s="3"/>
    </row>
    <row r="821" spans="1:11">
      <c r="A821" s="8">
        <v>44848</v>
      </c>
      <c r="B821" t="s">
        <v>438</v>
      </c>
      <c r="C821">
        <v>1</v>
      </c>
      <c r="D821" s="3">
        <v>66.75</v>
      </c>
      <c r="E821" s="3">
        <f t="shared" si="12"/>
        <v>66.75</v>
      </c>
      <c r="F821" t="s">
        <v>163</v>
      </c>
      <c r="G821" t="s">
        <v>730</v>
      </c>
      <c r="H821" t="s">
        <v>515</v>
      </c>
      <c r="I821" s="2" t="str">
        <f>_xlfn.XLOOKUP(H821,'Reference table'!$A$2:$A$76,'Reference table'!$B$2:$B$76)</f>
        <v>Dinning</v>
      </c>
      <c r="J821" t="s">
        <v>25</v>
      </c>
    </row>
    <row r="822" spans="1:11">
      <c r="A822" s="8">
        <v>44850</v>
      </c>
      <c r="B822" t="s">
        <v>751</v>
      </c>
      <c r="C822">
        <v>1</v>
      </c>
      <c r="D822" s="3">
        <v>0.55000000000000004</v>
      </c>
      <c r="E822" s="3">
        <f t="shared" si="12"/>
        <v>0.55000000000000004</v>
      </c>
      <c r="F822" t="s">
        <v>163</v>
      </c>
      <c r="G822" t="s">
        <v>643</v>
      </c>
      <c r="H822" t="s">
        <v>263</v>
      </c>
      <c r="I822" s="2" t="str">
        <f>_xlfn.XLOOKUP(H822,'Reference table'!$A$2:$A$76,'Reference table'!$B$2:$B$76)</f>
        <v>Grocery</v>
      </c>
      <c r="J822" t="s">
        <v>25</v>
      </c>
    </row>
    <row r="823" spans="1:11">
      <c r="A823" s="8">
        <v>44850</v>
      </c>
      <c r="B823" t="s">
        <v>231</v>
      </c>
      <c r="C823">
        <v>1</v>
      </c>
      <c r="D823" s="3">
        <v>0.79</v>
      </c>
      <c r="E823" s="3">
        <f t="shared" si="12"/>
        <v>0.79</v>
      </c>
      <c r="F823" t="s">
        <v>163</v>
      </c>
      <c r="G823" t="s">
        <v>148</v>
      </c>
      <c r="H823" t="s">
        <v>51</v>
      </c>
      <c r="I823" s="2" t="str">
        <f>_xlfn.XLOOKUP(H823,'Reference table'!$A$2:$A$76,'Reference table'!$B$2:$B$76)</f>
        <v>Grocery</v>
      </c>
      <c r="J823" t="s">
        <v>25</v>
      </c>
    </row>
    <row r="824" spans="1:11">
      <c r="A824" s="8">
        <v>44850</v>
      </c>
      <c r="B824" t="s">
        <v>731</v>
      </c>
      <c r="C824">
        <v>1</v>
      </c>
      <c r="D824" s="3">
        <v>0.99</v>
      </c>
      <c r="E824" s="3">
        <f t="shared" si="12"/>
        <v>0.99</v>
      </c>
      <c r="F824" t="s">
        <v>163</v>
      </c>
      <c r="G824" t="s">
        <v>36</v>
      </c>
      <c r="H824" t="s">
        <v>217</v>
      </c>
      <c r="I824" s="2" t="str">
        <f>_xlfn.XLOOKUP(H824,'Reference table'!$A$2:$A$76,'Reference table'!$B$2:$B$76)</f>
        <v>Grocery</v>
      </c>
      <c r="J824" t="s">
        <v>24</v>
      </c>
    </row>
    <row r="825" spans="1:11">
      <c r="A825" s="8">
        <v>44850</v>
      </c>
      <c r="B825" t="s">
        <v>453</v>
      </c>
      <c r="C825">
        <v>1</v>
      </c>
      <c r="D825" s="3">
        <v>0.89</v>
      </c>
      <c r="E825" s="3">
        <f t="shared" si="12"/>
        <v>0.89</v>
      </c>
      <c r="F825" t="s">
        <v>163</v>
      </c>
      <c r="G825" t="s">
        <v>36</v>
      </c>
      <c r="H825" t="s">
        <v>49</v>
      </c>
      <c r="I825" s="2" t="str">
        <f>_xlfn.XLOOKUP(H825,'Reference table'!$A$2:$A$76,'Reference table'!$B$2:$B$76)</f>
        <v>Grocery</v>
      </c>
      <c r="J825" t="s">
        <v>24</v>
      </c>
    </row>
    <row r="826" spans="1:11">
      <c r="A826" s="8">
        <v>44850</v>
      </c>
      <c r="B826" t="s">
        <v>732</v>
      </c>
      <c r="C826">
        <v>1</v>
      </c>
      <c r="D826" s="3">
        <v>0.62</v>
      </c>
      <c r="E826" s="3">
        <f t="shared" si="12"/>
        <v>0.62</v>
      </c>
      <c r="F826" t="s">
        <v>163</v>
      </c>
      <c r="G826" t="s">
        <v>36</v>
      </c>
      <c r="H826" t="s">
        <v>52</v>
      </c>
      <c r="I826" s="2" t="str">
        <f>_xlfn.XLOOKUP(H826,'Reference table'!$A$2:$A$76,'Reference table'!$B$2:$B$76)</f>
        <v>Grocery</v>
      </c>
      <c r="J826" t="s">
        <v>24</v>
      </c>
    </row>
    <row r="827" spans="1:11">
      <c r="A827" s="8">
        <v>44850</v>
      </c>
      <c r="B827" t="s">
        <v>83</v>
      </c>
      <c r="C827">
        <v>1</v>
      </c>
      <c r="D827" s="3">
        <v>2.69</v>
      </c>
      <c r="E827" s="3">
        <f t="shared" si="12"/>
        <v>2.69</v>
      </c>
      <c r="F827" t="s">
        <v>163</v>
      </c>
      <c r="G827" t="s">
        <v>36</v>
      </c>
      <c r="H827" t="s">
        <v>52</v>
      </c>
      <c r="I827" s="2" t="str">
        <f>_xlfn.XLOOKUP(H827,'Reference table'!$A$2:$A$76,'Reference table'!$B$2:$B$76)</f>
        <v>Grocery</v>
      </c>
      <c r="J827" t="s">
        <v>24</v>
      </c>
    </row>
    <row r="828" spans="1:11">
      <c r="A828" s="8">
        <v>44850</v>
      </c>
      <c r="B828" t="s">
        <v>81</v>
      </c>
      <c r="C828">
        <v>1</v>
      </c>
      <c r="D828" s="3">
        <v>0.69</v>
      </c>
      <c r="E828" s="3">
        <f t="shared" si="12"/>
        <v>0.69</v>
      </c>
      <c r="F828" t="s">
        <v>163</v>
      </c>
      <c r="G828" t="s">
        <v>36</v>
      </c>
      <c r="H828" t="s">
        <v>51</v>
      </c>
      <c r="I828" s="2" t="str">
        <f>_xlfn.XLOOKUP(H828,'Reference table'!$A$2:$A$76,'Reference table'!$B$2:$B$76)</f>
        <v>Grocery</v>
      </c>
      <c r="J828" t="s">
        <v>24</v>
      </c>
    </row>
    <row r="829" spans="1:11">
      <c r="A829" s="8">
        <v>44850</v>
      </c>
      <c r="B829" t="s">
        <v>673</v>
      </c>
      <c r="C829">
        <v>1</v>
      </c>
      <c r="D829" s="3">
        <v>0.61</v>
      </c>
      <c r="E829" s="3">
        <f t="shared" si="12"/>
        <v>0.61</v>
      </c>
      <c r="F829" t="s">
        <v>163</v>
      </c>
      <c r="G829" t="s">
        <v>36</v>
      </c>
      <c r="H829" t="s">
        <v>51</v>
      </c>
      <c r="I829" s="2" t="str">
        <f>_xlfn.XLOOKUP(H829,'Reference table'!$A$2:$A$76,'Reference table'!$B$2:$B$76)</f>
        <v>Grocery</v>
      </c>
      <c r="J829" t="s">
        <v>24</v>
      </c>
    </row>
    <row r="830" spans="1:11">
      <c r="A830" s="8">
        <v>44850</v>
      </c>
      <c r="B830" t="s">
        <v>239</v>
      </c>
      <c r="C830">
        <v>1</v>
      </c>
      <c r="D830" s="3">
        <v>0.59</v>
      </c>
      <c r="E830" s="3">
        <f t="shared" si="12"/>
        <v>0.59</v>
      </c>
      <c r="F830" t="s">
        <v>163</v>
      </c>
      <c r="G830" t="s">
        <v>36</v>
      </c>
      <c r="H830" t="s">
        <v>220</v>
      </c>
      <c r="I830" s="2" t="str">
        <f>_xlfn.XLOOKUP(H830,'Reference table'!$A$2:$A$76,'Reference table'!$B$2:$B$76)</f>
        <v>Grocery</v>
      </c>
      <c r="J830" t="s">
        <v>24</v>
      </c>
    </row>
    <row r="831" spans="1:11">
      <c r="A831" s="8">
        <v>44850</v>
      </c>
      <c r="B831" t="s">
        <v>733</v>
      </c>
      <c r="C831">
        <v>1</v>
      </c>
      <c r="D831" s="3">
        <v>1.35</v>
      </c>
      <c r="E831" s="3">
        <f t="shared" si="12"/>
        <v>1.35</v>
      </c>
      <c r="F831" t="s">
        <v>163</v>
      </c>
      <c r="G831" t="s">
        <v>36</v>
      </c>
      <c r="H831" t="s">
        <v>49</v>
      </c>
      <c r="I831" s="2" t="str">
        <f>_xlfn.XLOOKUP(H831,'Reference table'!$A$2:$A$76,'Reference table'!$B$2:$B$76)</f>
        <v>Grocery</v>
      </c>
      <c r="J831" t="s">
        <v>24</v>
      </c>
    </row>
    <row r="832" spans="1:11">
      <c r="A832" s="8">
        <v>44850</v>
      </c>
      <c r="B832" t="s">
        <v>467</v>
      </c>
      <c r="C832">
        <v>1</v>
      </c>
      <c r="D832" s="3">
        <v>2.48</v>
      </c>
      <c r="E832" s="3">
        <f t="shared" si="12"/>
        <v>2.48</v>
      </c>
      <c r="F832" t="s">
        <v>163</v>
      </c>
      <c r="G832" t="s">
        <v>467</v>
      </c>
      <c r="H832" t="s">
        <v>539</v>
      </c>
      <c r="I832" s="2" t="str">
        <f>_xlfn.XLOOKUP(H832,'Reference table'!$A$2:$A$76,'Reference table'!$B$2:$B$76)</f>
        <v>Grocery</v>
      </c>
      <c r="J832" t="s">
        <v>25</v>
      </c>
    </row>
    <row r="833" spans="1:10">
      <c r="A833" s="8">
        <v>44851</v>
      </c>
      <c r="B833" t="s">
        <v>698</v>
      </c>
      <c r="C833">
        <v>1</v>
      </c>
      <c r="D833" s="3">
        <v>2.68</v>
      </c>
      <c r="E833" s="3">
        <f t="shared" si="12"/>
        <v>2.68</v>
      </c>
      <c r="F833" t="s">
        <v>163</v>
      </c>
      <c r="G833" t="s">
        <v>225</v>
      </c>
      <c r="H833" t="s">
        <v>114</v>
      </c>
      <c r="I833" s="2" t="str">
        <f>_xlfn.XLOOKUP(H833,'Reference table'!$A$2:$A$76,'Reference table'!$B$2:$B$76)</f>
        <v>Dinning</v>
      </c>
      <c r="J833" t="s">
        <v>25</v>
      </c>
    </row>
    <row r="834" spans="1:10">
      <c r="A834" s="8">
        <v>44851</v>
      </c>
      <c r="B834" t="s">
        <v>341</v>
      </c>
      <c r="C834">
        <v>1</v>
      </c>
      <c r="D834" s="3">
        <v>35</v>
      </c>
      <c r="E834" s="3">
        <f t="shared" si="12"/>
        <v>35</v>
      </c>
      <c r="F834" t="s">
        <v>163</v>
      </c>
      <c r="G834" t="s">
        <v>507</v>
      </c>
      <c r="H834" t="s">
        <v>341</v>
      </c>
      <c r="I834" s="2" t="str">
        <f>_xlfn.XLOOKUP(H834,'Reference table'!$A$2:$A$76,'Reference table'!$B$2:$B$76)</f>
        <v>Utility</v>
      </c>
      <c r="J834" t="s">
        <v>25</v>
      </c>
    </row>
    <row r="835" spans="1:10">
      <c r="A835" s="8">
        <v>44853</v>
      </c>
      <c r="B835" t="s">
        <v>734</v>
      </c>
      <c r="C835">
        <v>1</v>
      </c>
      <c r="D835" s="3">
        <v>33.94</v>
      </c>
      <c r="E835" s="3">
        <f t="shared" si="12"/>
        <v>33.94</v>
      </c>
      <c r="F835" t="s">
        <v>163</v>
      </c>
      <c r="G835" t="s">
        <v>36</v>
      </c>
      <c r="H835" t="s">
        <v>530</v>
      </c>
      <c r="I835" s="2" t="str">
        <f>_xlfn.XLOOKUP(H835,'Reference table'!$A$2:$A$76,'Reference table'!$B$2:$B$76)</f>
        <v>Household</v>
      </c>
      <c r="J835" t="s">
        <v>25</v>
      </c>
    </row>
    <row r="836" spans="1:10">
      <c r="A836" s="8">
        <v>44855</v>
      </c>
      <c r="B836" t="s">
        <v>23</v>
      </c>
      <c r="C836">
        <v>2</v>
      </c>
      <c r="D836" s="3">
        <v>1.65</v>
      </c>
      <c r="E836" s="3">
        <f t="shared" si="12"/>
        <v>3.3</v>
      </c>
      <c r="F836" t="s">
        <v>163</v>
      </c>
      <c r="G836" t="s">
        <v>526</v>
      </c>
      <c r="H836" t="s">
        <v>23</v>
      </c>
      <c r="I836" s="2" t="str">
        <f>_xlfn.XLOOKUP(H836,'Reference table'!$A$2:$A$76,'Reference table'!$B$2:$B$76)</f>
        <v>Transportation</v>
      </c>
      <c r="J836" t="s">
        <v>24</v>
      </c>
    </row>
    <row r="837" spans="1:10">
      <c r="A837" s="8">
        <v>44855</v>
      </c>
      <c r="B837" t="s">
        <v>23</v>
      </c>
      <c r="C837">
        <v>2</v>
      </c>
      <c r="D837" s="3">
        <v>1.65</v>
      </c>
      <c r="E837" s="3">
        <f t="shared" si="12"/>
        <v>3.3</v>
      </c>
      <c r="F837" t="s">
        <v>163</v>
      </c>
      <c r="G837" t="s">
        <v>526</v>
      </c>
      <c r="H837" t="s">
        <v>23</v>
      </c>
      <c r="I837" s="2" t="str">
        <f>_xlfn.XLOOKUP(H837,'Reference table'!$A$2:$A$76,'Reference table'!$B$2:$B$76)</f>
        <v>Transportation</v>
      </c>
      <c r="J837" t="s">
        <v>25</v>
      </c>
    </row>
    <row r="838" spans="1:10">
      <c r="A838" s="8">
        <v>44855</v>
      </c>
      <c r="B838" t="s">
        <v>427</v>
      </c>
      <c r="C838">
        <v>1</v>
      </c>
      <c r="D838" s="3">
        <v>21</v>
      </c>
      <c r="E838" s="3">
        <f t="shared" si="12"/>
        <v>21</v>
      </c>
      <c r="F838" t="s">
        <v>163</v>
      </c>
      <c r="G838" t="s">
        <v>739</v>
      </c>
      <c r="H838" t="s">
        <v>516</v>
      </c>
      <c r="I838" s="2" t="str">
        <f>_xlfn.XLOOKUP(H838,'Reference table'!$A$2:$A$76,'Reference table'!$B$2:$B$76)</f>
        <v>Dinning</v>
      </c>
      <c r="J838" t="s">
        <v>24</v>
      </c>
    </row>
    <row r="839" spans="1:10">
      <c r="A839" s="8">
        <v>44855</v>
      </c>
      <c r="B839" t="s">
        <v>236</v>
      </c>
      <c r="C839">
        <v>1</v>
      </c>
      <c r="D839" s="3">
        <v>2.8</v>
      </c>
      <c r="E839" s="3">
        <f t="shared" si="12"/>
        <v>2.8</v>
      </c>
      <c r="F839" t="s">
        <v>163</v>
      </c>
      <c r="G839" t="s">
        <v>253</v>
      </c>
      <c r="H839" t="s">
        <v>142</v>
      </c>
      <c r="I839" s="2" t="str">
        <f>_xlfn.XLOOKUP(H839,'Reference table'!$A$2:$A$76,'Reference table'!$B$2:$B$76)</f>
        <v>Grocery</v>
      </c>
      <c r="J839" t="s">
        <v>25</v>
      </c>
    </row>
    <row r="840" spans="1:10">
      <c r="A840" s="8">
        <v>44855</v>
      </c>
      <c r="B840" t="s">
        <v>740</v>
      </c>
      <c r="C840">
        <v>1</v>
      </c>
      <c r="D840" s="3">
        <v>5.95</v>
      </c>
      <c r="E840" s="3">
        <f t="shared" si="12"/>
        <v>5.95</v>
      </c>
      <c r="F840" t="s">
        <v>163</v>
      </c>
      <c r="G840" t="s">
        <v>253</v>
      </c>
      <c r="H840" t="s">
        <v>142</v>
      </c>
      <c r="I840" s="2" t="str">
        <f>_xlfn.XLOOKUP(H840,'Reference table'!$A$2:$A$76,'Reference table'!$B$2:$B$76)</f>
        <v>Grocery</v>
      </c>
      <c r="J840" t="s">
        <v>25</v>
      </c>
    </row>
    <row r="841" spans="1:10">
      <c r="A841" s="8">
        <v>44855</v>
      </c>
      <c r="B841" t="s">
        <v>741</v>
      </c>
      <c r="C841">
        <v>1</v>
      </c>
      <c r="D841" s="3">
        <v>2.25</v>
      </c>
      <c r="E841" s="3">
        <f t="shared" si="12"/>
        <v>2.25</v>
      </c>
      <c r="F841" t="s">
        <v>163</v>
      </c>
      <c r="G841" t="s">
        <v>253</v>
      </c>
      <c r="H841" t="s">
        <v>142</v>
      </c>
      <c r="I841" s="2" t="str">
        <f>_xlfn.XLOOKUP(H841,'Reference table'!$A$2:$A$76,'Reference table'!$B$2:$B$76)</f>
        <v>Grocery</v>
      </c>
      <c r="J841" t="s">
        <v>25</v>
      </c>
    </row>
    <row r="842" spans="1:10">
      <c r="A842" s="8">
        <v>44855</v>
      </c>
      <c r="B842" t="s">
        <v>742</v>
      </c>
      <c r="C842">
        <v>1</v>
      </c>
      <c r="D842" s="3">
        <v>4.6500000000000004</v>
      </c>
      <c r="E842" s="3">
        <f t="shared" si="12"/>
        <v>4.6500000000000004</v>
      </c>
      <c r="F842" t="s">
        <v>163</v>
      </c>
      <c r="G842" t="s">
        <v>253</v>
      </c>
      <c r="H842" t="s">
        <v>142</v>
      </c>
      <c r="I842" s="2" t="str">
        <f>_xlfn.XLOOKUP(H842,'Reference table'!$A$2:$A$76,'Reference table'!$B$2:$B$76)</f>
        <v>Grocery</v>
      </c>
      <c r="J842" t="s">
        <v>25</v>
      </c>
    </row>
    <row r="843" spans="1:10">
      <c r="A843" s="8">
        <v>44855</v>
      </c>
      <c r="B843" t="s">
        <v>252</v>
      </c>
      <c r="C843">
        <v>1</v>
      </c>
      <c r="D843" s="3">
        <v>1.66</v>
      </c>
      <c r="E843" s="3">
        <f t="shared" si="12"/>
        <v>1.66</v>
      </c>
      <c r="F843" t="s">
        <v>163</v>
      </c>
      <c r="G843" t="s">
        <v>253</v>
      </c>
      <c r="H843" t="s">
        <v>51</v>
      </c>
      <c r="I843" s="2" t="str">
        <f>_xlfn.XLOOKUP(H843,'Reference table'!$A$2:$A$76,'Reference table'!$B$2:$B$76)</f>
        <v>Grocery</v>
      </c>
      <c r="J843" t="s">
        <v>25</v>
      </c>
    </row>
    <row r="844" spans="1:10">
      <c r="A844" s="8">
        <v>44855</v>
      </c>
      <c r="B844" t="s">
        <v>743</v>
      </c>
      <c r="C844">
        <v>1</v>
      </c>
      <c r="D844" s="3">
        <v>1.8</v>
      </c>
      <c r="E844" s="3">
        <f t="shared" si="12"/>
        <v>1.8</v>
      </c>
      <c r="F844" t="s">
        <v>163</v>
      </c>
      <c r="G844" t="s">
        <v>253</v>
      </c>
      <c r="H844" t="s">
        <v>49</v>
      </c>
      <c r="I844" s="2" t="str">
        <f>_xlfn.XLOOKUP(H844,'Reference table'!$A$2:$A$76,'Reference table'!$B$2:$B$76)</f>
        <v>Grocery</v>
      </c>
      <c r="J844" t="s">
        <v>25</v>
      </c>
    </row>
    <row r="845" spans="1:10">
      <c r="A845" s="8">
        <v>44855</v>
      </c>
      <c r="B845" t="s">
        <v>744</v>
      </c>
      <c r="C845">
        <v>1</v>
      </c>
      <c r="D845" s="3">
        <v>1.2</v>
      </c>
      <c r="E845" s="3">
        <f t="shared" si="12"/>
        <v>1.2</v>
      </c>
      <c r="F845" t="s">
        <v>163</v>
      </c>
      <c r="G845" t="s">
        <v>253</v>
      </c>
      <c r="H845" t="s">
        <v>227</v>
      </c>
      <c r="I845" s="2" t="str">
        <f>_xlfn.XLOOKUP(H845,'Reference table'!$A$2:$A$76,'Reference table'!$B$2:$B$76)</f>
        <v>Household</v>
      </c>
      <c r="J845" t="s">
        <v>25</v>
      </c>
    </row>
    <row r="846" spans="1:10">
      <c r="A846" s="8">
        <v>44855</v>
      </c>
      <c r="B846" t="s">
        <v>745</v>
      </c>
      <c r="C846">
        <v>1</v>
      </c>
      <c r="D846" s="3">
        <v>2.95</v>
      </c>
      <c r="E846" s="3">
        <f t="shared" si="12"/>
        <v>2.95</v>
      </c>
      <c r="F846" t="s">
        <v>163</v>
      </c>
      <c r="G846" t="s">
        <v>253</v>
      </c>
      <c r="H846" t="s">
        <v>49</v>
      </c>
      <c r="I846" s="2" t="str">
        <f>_xlfn.XLOOKUP(H846,'Reference table'!$A$2:$A$76,'Reference table'!$B$2:$B$76)</f>
        <v>Grocery</v>
      </c>
      <c r="J846" t="s">
        <v>25</v>
      </c>
    </row>
    <row r="847" spans="1:10">
      <c r="A847" s="8">
        <v>44855</v>
      </c>
      <c r="B847" t="s">
        <v>746</v>
      </c>
      <c r="C847">
        <v>1</v>
      </c>
      <c r="D847" s="3">
        <v>2.95</v>
      </c>
      <c r="E847" s="3">
        <f t="shared" si="12"/>
        <v>2.95</v>
      </c>
      <c r="F847" t="s">
        <v>163</v>
      </c>
      <c r="G847" t="s">
        <v>253</v>
      </c>
      <c r="H847" t="s">
        <v>49</v>
      </c>
      <c r="I847" s="2" t="str">
        <f>_xlfn.XLOOKUP(H847,'Reference table'!$A$2:$A$76,'Reference table'!$B$2:$B$76)</f>
        <v>Grocery</v>
      </c>
      <c r="J847" t="s">
        <v>25</v>
      </c>
    </row>
    <row r="848" spans="1:10">
      <c r="A848" s="8">
        <v>44855</v>
      </c>
      <c r="B848" t="s">
        <v>256</v>
      </c>
      <c r="C848">
        <v>1</v>
      </c>
      <c r="D848" s="3">
        <v>4.45</v>
      </c>
      <c r="E848" s="3">
        <f t="shared" si="12"/>
        <v>4.45</v>
      </c>
      <c r="F848" t="s">
        <v>163</v>
      </c>
      <c r="G848" t="s">
        <v>253</v>
      </c>
      <c r="H848" t="s">
        <v>49</v>
      </c>
      <c r="I848" s="2" t="str">
        <f>_xlfn.XLOOKUP(H848,'Reference table'!$A$2:$A$76,'Reference table'!$B$2:$B$76)</f>
        <v>Grocery</v>
      </c>
      <c r="J848" t="s">
        <v>25</v>
      </c>
    </row>
    <row r="849" spans="1:10">
      <c r="A849" s="8">
        <v>44855</v>
      </c>
      <c r="B849" t="s">
        <v>503</v>
      </c>
      <c r="C849">
        <v>1</v>
      </c>
      <c r="D849" s="3">
        <v>1.98</v>
      </c>
      <c r="E849" s="3">
        <f t="shared" si="12"/>
        <v>1.98</v>
      </c>
      <c r="F849" t="s">
        <v>163</v>
      </c>
      <c r="G849" t="s">
        <v>253</v>
      </c>
      <c r="H849" t="s">
        <v>274</v>
      </c>
      <c r="I849" s="2" t="str">
        <f>_xlfn.XLOOKUP(H849,'Reference table'!$A$2:$A$76,'Reference table'!$B$2:$B$76)</f>
        <v>Dinning</v>
      </c>
      <c r="J849" t="s">
        <v>25</v>
      </c>
    </row>
    <row r="850" spans="1:10">
      <c r="A850" s="8">
        <v>44855</v>
      </c>
      <c r="B850" t="s">
        <v>747</v>
      </c>
      <c r="C850">
        <v>1</v>
      </c>
      <c r="D850" s="3">
        <v>3.95</v>
      </c>
      <c r="E850" s="3">
        <f t="shared" si="12"/>
        <v>3.95</v>
      </c>
      <c r="F850" t="s">
        <v>163</v>
      </c>
      <c r="G850" t="s">
        <v>253</v>
      </c>
      <c r="H850" t="s">
        <v>49</v>
      </c>
      <c r="I850" s="2" t="str">
        <f>_xlfn.XLOOKUP(H850,'Reference table'!$A$2:$A$76,'Reference table'!$B$2:$B$76)</f>
        <v>Grocery</v>
      </c>
      <c r="J850" t="s">
        <v>25</v>
      </c>
    </row>
    <row r="851" spans="1:10">
      <c r="A851" s="8">
        <v>44855</v>
      </c>
      <c r="B851" t="s">
        <v>268</v>
      </c>
      <c r="C851">
        <v>2</v>
      </c>
      <c r="D851" s="3">
        <v>1.4</v>
      </c>
      <c r="E851" s="3">
        <f t="shared" si="12"/>
        <v>2.8</v>
      </c>
      <c r="F851" t="s">
        <v>163</v>
      </c>
      <c r="G851" t="s">
        <v>253</v>
      </c>
      <c r="H851" t="s">
        <v>512</v>
      </c>
      <c r="I851" s="2" t="str">
        <f>_xlfn.XLOOKUP(H851,'Reference table'!$A$2:$A$76,'Reference table'!$B$2:$B$76)</f>
        <v>Grocery</v>
      </c>
      <c r="J851" t="s">
        <v>25</v>
      </c>
    </row>
    <row r="852" spans="1:10">
      <c r="A852" s="8">
        <v>44855</v>
      </c>
      <c r="B852" t="s">
        <v>748</v>
      </c>
      <c r="C852">
        <v>1</v>
      </c>
      <c r="D852" s="3">
        <v>5.5</v>
      </c>
      <c r="E852" s="3">
        <f t="shared" si="12"/>
        <v>5.5</v>
      </c>
      <c r="F852" t="s">
        <v>163</v>
      </c>
      <c r="G852" t="s">
        <v>253</v>
      </c>
      <c r="H852" t="s">
        <v>49</v>
      </c>
      <c r="I852" s="2" t="str">
        <f>_xlfn.XLOOKUP(H852,'Reference table'!$A$2:$A$76,'Reference table'!$B$2:$B$76)</f>
        <v>Grocery</v>
      </c>
      <c r="J852" t="s">
        <v>25</v>
      </c>
    </row>
    <row r="853" spans="1:10">
      <c r="A853" s="8">
        <v>44855</v>
      </c>
      <c r="B853" t="s">
        <v>749</v>
      </c>
      <c r="C853">
        <v>1</v>
      </c>
      <c r="D853" s="3">
        <v>2.5</v>
      </c>
      <c r="E853" s="3">
        <f t="shared" si="12"/>
        <v>2.5</v>
      </c>
      <c r="F853" t="s">
        <v>163</v>
      </c>
      <c r="G853" t="s">
        <v>253</v>
      </c>
      <c r="H853" t="s">
        <v>49</v>
      </c>
      <c r="I853" s="2" t="str">
        <f>_xlfn.XLOOKUP(H853,'Reference table'!$A$2:$A$76,'Reference table'!$B$2:$B$76)</f>
        <v>Grocery</v>
      </c>
      <c r="J853" t="s">
        <v>25</v>
      </c>
    </row>
    <row r="854" spans="1:10">
      <c r="A854" s="8">
        <v>44855</v>
      </c>
      <c r="B854" t="s">
        <v>750</v>
      </c>
      <c r="C854">
        <v>1</v>
      </c>
      <c r="D854" s="3">
        <v>4.25</v>
      </c>
      <c r="E854" s="3">
        <f t="shared" si="12"/>
        <v>4.25</v>
      </c>
      <c r="F854" t="s">
        <v>163</v>
      </c>
      <c r="G854" t="s">
        <v>253</v>
      </c>
      <c r="H854" t="s">
        <v>49</v>
      </c>
      <c r="I854" s="2" t="str">
        <f>_xlfn.XLOOKUP(H854,'Reference table'!$A$2:$A$76,'Reference table'!$B$2:$B$76)</f>
        <v>Grocery</v>
      </c>
      <c r="J854" t="s">
        <v>25</v>
      </c>
    </row>
    <row r="855" spans="1:10">
      <c r="A855" s="8">
        <v>44855</v>
      </c>
      <c r="B855" t="s">
        <v>752</v>
      </c>
      <c r="C855">
        <v>1</v>
      </c>
      <c r="D855" s="3">
        <v>8</v>
      </c>
      <c r="E855" s="3">
        <f t="shared" si="12"/>
        <v>8</v>
      </c>
      <c r="F855" t="s">
        <v>163</v>
      </c>
      <c r="G855" t="s">
        <v>201</v>
      </c>
      <c r="H855" t="s">
        <v>174</v>
      </c>
      <c r="I855" s="2" t="str">
        <f>_xlfn.XLOOKUP(H855,'Reference table'!$A$2:$A$76,'Reference table'!$B$2:$B$76)</f>
        <v>Household</v>
      </c>
      <c r="J855" t="s">
        <v>25</v>
      </c>
    </row>
    <row r="856" spans="1:10">
      <c r="A856" s="8">
        <v>44855</v>
      </c>
      <c r="B856" t="s">
        <v>753</v>
      </c>
      <c r="C856">
        <v>1</v>
      </c>
      <c r="D856" s="3">
        <v>2.99</v>
      </c>
      <c r="E856" s="3">
        <f t="shared" si="12"/>
        <v>2.99</v>
      </c>
      <c r="F856" t="s">
        <v>163</v>
      </c>
      <c r="G856" t="s">
        <v>201</v>
      </c>
      <c r="H856" t="s">
        <v>217</v>
      </c>
      <c r="I856" s="2" t="str">
        <f>_xlfn.XLOOKUP(H856,'Reference table'!$A$2:$A$76,'Reference table'!$B$2:$B$76)</f>
        <v>Grocery</v>
      </c>
      <c r="J856" t="s">
        <v>25</v>
      </c>
    </row>
    <row r="857" spans="1:10">
      <c r="A857" s="8">
        <v>44855</v>
      </c>
      <c r="B857" t="s">
        <v>754</v>
      </c>
      <c r="C857">
        <v>1</v>
      </c>
      <c r="D857" s="3">
        <v>1</v>
      </c>
      <c r="E857" s="3">
        <f t="shared" si="12"/>
        <v>1</v>
      </c>
      <c r="F857" t="s">
        <v>163</v>
      </c>
      <c r="G857" t="s">
        <v>201</v>
      </c>
      <c r="H857" t="s">
        <v>529</v>
      </c>
      <c r="I857" s="2" t="str">
        <f>_xlfn.XLOOKUP(H857,'Reference table'!$A$2:$A$76,'Reference table'!$B$2:$B$76)</f>
        <v>Household</v>
      </c>
      <c r="J857" t="s">
        <v>25</v>
      </c>
    </row>
    <row r="858" spans="1:10">
      <c r="A858" s="8">
        <v>44855</v>
      </c>
      <c r="B858" t="s">
        <v>755</v>
      </c>
      <c r="C858">
        <v>1</v>
      </c>
      <c r="D858" s="3">
        <v>2.89</v>
      </c>
      <c r="E858" s="3">
        <f t="shared" si="12"/>
        <v>2.89</v>
      </c>
      <c r="F858" t="s">
        <v>163</v>
      </c>
      <c r="G858" t="s">
        <v>201</v>
      </c>
      <c r="H858" t="s">
        <v>282</v>
      </c>
      <c r="I858" s="2" t="str">
        <f>_xlfn.XLOOKUP(H858,'Reference table'!$A$2:$A$76,'Reference table'!$B$2:$B$76)</f>
        <v>Household</v>
      </c>
      <c r="J858" t="s">
        <v>25</v>
      </c>
    </row>
    <row r="859" spans="1:10">
      <c r="A859" s="8">
        <v>44855</v>
      </c>
      <c r="B859" t="s">
        <v>756</v>
      </c>
      <c r="C859">
        <v>1</v>
      </c>
      <c r="D859" s="3">
        <v>1.99</v>
      </c>
      <c r="E859" s="3">
        <f t="shared" si="12"/>
        <v>1.99</v>
      </c>
      <c r="F859" t="s">
        <v>163</v>
      </c>
      <c r="G859" t="s">
        <v>201</v>
      </c>
      <c r="H859" t="s">
        <v>282</v>
      </c>
      <c r="I859" s="2" t="str">
        <f>_xlfn.XLOOKUP(H859,'Reference table'!$A$2:$A$76,'Reference table'!$B$2:$B$76)</f>
        <v>Household</v>
      </c>
      <c r="J859" t="s">
        <v>25</v>
      </c>
    </row>
    <row r="860" spans="1:10">
      <c r="A860" s="8">
        <v>44855</v>
      </c>
      <c r="B860" t="s">
        <v>757</v>
      </c>
      <c r="C860">
        <v>1</v>
      </c>
      <c r="D860" s="3">
        <v>5.99</v>
      </c>
      <c r="E860" s="3">
        <f t="shared" si="12"/>
        <v>5.99</v>
      </c>
      <c r="F860" t="s">
        <v>163</v>
      </c>
      <c r="G860" t="s">
        <v>201</v>
      </c>
      <c r="H860" t="s">
        <v>217</v>
      </c>
      <c r="I860" s="2" t="str">
        <f>_xlfn.XLOOKUP(H860,'Reference table'!$A$2:$A$76,'Reference table'!$B$2:$B$76)</f>
        <v>Grocery</v>
      </c>
      <c r="J860" t="s">
        <v>25</v>
      </c>
    </row>
    <row r="861" spans="1:10">
      <c r="A861" s="8">
        <v>44856</v>
      </c>
      <c r="B861" t="s">
        <v>735</v>
      </c>
      <c r="C861">
        <v>4</v>
      </c>
      <c r="D861" s="3">
        <v>7.5</v>
      </c>
      <c r="E861" s="3">
        <f t="shared" si="12"/>
        <v>30</v>
      </c>
      <c r="F861" t="s">
        <v>163</v>
      </c>
      <c r="G861" t="s">
        <v>738</v>
      </c>
      <c r="H861" t="s">
        <v>737</v>
      </c>
      <c r="I861" s="2" t="str">
        <f>_xlfn.XLOOKUP(H861,'Reference table'!$A$2:$A$76,'Reference table'!$B$2:$B$76)</f>
        <v>Others</v>
      </c>
      <c r="J861" t="s">
        <v>24</v>
      </c>
    </row>
    <row r="862" spans="1:10">
      <c r="A862" s="8">
        <v>44856</v>
      </c>
      <c r="B862" t="s">
        <v>758</v>
      </c>
      <c r="C862">
        <v>1</v>
      </c>
      <c r="D862" s="3">
        <v>0.49</v>
      </c>
      <c r="E862" s="3">
        <f t="shared" si="12"/>
        <v>0.49</v>
      </c>
      <c r="F862" t="s">
        <v>163</v>
      </c>
      <c r="G862" t="s">
        <v>36</v>
      </c>
      <c r="H862" t="s">
        <v>45</v>
      </c>
      <c r="I862" s="2" t="str">
        <f>_xlfn.XLOOKUP(H862,'Reference table'!$A$2:$A$76,'Reference table'!$B$2:$B$76)</f>
        <v>Grocery</v>
      </c>
      <c r="J862" t="s">
        <v>24</v>
      </c>
    </row>
    <row r="863" spans="1:10">
      <c r="A863" s="8">
        <v>44856</v>
      </c>
      <c r="B863" t="s">
        <v>479</v>
      </c>
      <c r="C863">
        <v>1</v>
      </c>
      <c r="D863" s="3">
        <v>0.23</v>
      </c>
      <c r="E863" s="3">
        <f t="shared" si="12"/>
        <v>0.23</v>
      </c>
      <c r="F863" t="s">
        <v>163</v>
      </c>
      <c r="G863" t="s">
        <v>36</v>
      </c>
      <c r="H863" t="s">
        <v>512</v>
      </c>
      <c r="I863" s="2" t="str">
        <f>_xlfn.XLOOKUP(H863,'Reference table'!$A$2:$A$76,'Reference table'!$B$2:$B$76)</f>
        <v>Grocery</v>
      </c>
      <c r="J863" t="s">
        <v>24</v>
      </c>
    </row>
    <row r="864" spans="1:10">
      <c r="A864" s="8">
        <v>44856</v>
      </c>
      <c r="B864" t="s">
        <v>86</v>
      </c>
      <c r="C864">
        <v>2</v>
      </c>
      <c r="D864" s="3">
        <v>0.5</v>
      </c>
      <c r="E864" s="3">
        <f t="shared" si="12"/>
        <v>1</v>
      </c>
      <c r="F864" t="s">
        <v>163</v>
      </c>
      <c r="G864" t="s">
        <v>36</v>
      </c>
      <c r="H864" t="s">
        <v>53</v>
      </c>
      <c r="I864" s="2" t="str">
        <f>_xlfn.XLOOKUP(H864,'Reference table'!$A$2:$A$76,'Reference table'!$B$2:$B$76)</f>
        <v>Grocery</v>
      </c>
      <c r="J864" t="s">
        <v>24</v>
      </c>
    </row>
    <row r="865" spans="1:10">
      <c r="A865" s="8">
        <v>44856</v>
      </c>
      <c r="B865" t="s">
        <v>759</v>
      </c>
      <c r="C865">
        <v>1</v>
      </c>
      <c r="D865" s="3">
        <v>2.25</v>
      </c>
      <c r="E865" s="3">
        <f t="shared" si="12"/>
        <v>2.25</v>
      </c>
      <c r="F865" t="s">
        <v>163</v>
      </c>
      <c r="G865" t="s">
        <v>36</v>
      </c>
      <c r="H865" t="s">
        <v>52</v>
      </c>
      <c r="I865" s="2" t="str">
        <f>_xlfn.XLOOKUP(H865,'Reference table'!$A$2:$A$76,'Reference table'!$B$2:$B$76)</f>
        <v>Grocery</v>
      </c>
      <c r="J865" t="s">
        <v>24</v>
      </c>
    </row>
    <row r="866" spans="1:10">
      <c r="A866" s="8">
        <v>44856</v>
      </c>
      <c r="B866" t="s">
        <v>232</v>
      </c>
      <c r="C866">
        <v>1</v>
      </c>
      <c r="D866" s="3">
        <v>1.65</v>
      </c>
      <c r="E866" s="3">
        <f t="shared" si="12"/>
        <v>1.65</v>
      </c>
      <c r="F866" t="s">
        <v>163</v>
      </c>
      <c r="G866" t="s">
        <v>148</v>
      </c>
      <c r="H866" t="s">
        <v>142</v>
      </c>
      <c r="I866" s="2" t="str">
        <f>_xlfn.XLOOKUP(H866,'Reference table'!$A$2:$A$76,'Reference table'!$B$2:$B$76)</f>
        <v>Grocery</v>
      </c>
      <c r="J866" t="s">
        <v>24</v>
      </c>
    </row>
    <row r="867" spans="1:10">
      <c r="A867" s="8">
        <v>44856</v>
      </c>
      <c r="B867" t="s">
        <v>760</v>
      </c>
      <c r="C867">
        <v>1</v>
      </c>
      <c r="D867" s="3">
        <v>1.5</v>
      </c>
      <c r="E867" s="3">
        <f t="shared" si="12"/>
        <v>1.5</v>
      </c>
      <c r="F867" t="s">
        <v>163</v>
      </c>
      <c r="G867" t="s">
        <v>148</v>
      </c>
      <c r="H867" t="s">
        <v>142</v>
      </c>
      <c r="I867" s="2" t="str">
        <f>_xlfn.XLOOKUP(H867,'Reference table'!$A$2:$A$76,'Reference table'!$B$2:$B$76)</f>
        <v>Grocery</v>
      </c>
      <c r="J867" t="s">
        <v>24</v>
      </c>
    </row>
    <row r="868" spans="1:10">
      <c r="A868" s="8">
        <v>44856</v>
      </c>
      <c r="B868" t="s">
        <v>275</v>
      </c>
      <c r="C868">
        <v>1</v>
      </c>
      <c r="D868" s="3">
        <v>0.85</v>
      </c>
      <c r="E868" s="3">
        <f t="shared" si="12"/>
        <v>0.85</v>
      </c>
      <c r="F868" t="s">
        <v>163</v>
      </c>
      <c r="G868" t="s">
        <v>148</v>
      </c>
      <c r="H868" t="s">
        <v>50</v>
      </c>
      <c r="I868" s="2" t="str">
        <f>_xlfn.XLOOKUP(H868,'Reference table'!$A$2:$A$76,'Reference table'!$B$2:$B$76)</f>
        <v>Grocery</v>
      </c>
      <c r="J868" t="s">
        <v>24</v>
      </c>
    </row>
    <row r="869" spans="1:10">
      <c r="A869" s="8">
        <v>44856</v>
      </c>
      <c r="B869" t="s">
        <v>761</v>
      </c>
      <c r="C869">
        <v>1</v>
      </c>
      <c r="D869" s="3">
        <v>1.35</v>
      </c>
      <c r="E869" s="3">
        <f t="shared" si="12"/>
        <v>1.35</v>
      </c>
      <c r="F869" t="s">
        <v>163</v>
      </c>
      <c r="G869" t="s">
        <v>148</v>
      </c>
      <c r="H869" t="s">
        <v>369</v>
      </c>
      <c r="I869" s="2" t="str">
        <f>_xlfn.XLOOKUP(H869,'Reference table'!$A$2:$A$76,'Reference table'!$B$2:$B$76)</f>
        <v>Grocery</v>
      </c>
      <c r="J869" t="s">
        <v>24</v>
      </c>
    </row>
    <row r="870" spans="1:10">
      <c r="A870" s="8">
        <v>44856</v>
      </c>
      <c r="B870" t="s">
        <v>762</v>
      </c>
      <c r="C870">
        <v>1</v>
      </c>
      <c r="D870" s="3">
        <v>0.75</v>
      </c>
      <c r="E870" s="3">
        <f t="shared" si="12"/>
        <v>0.75</v>
      </c>
      <c r="F870" t="s">
        <v>163</v>
      </c>
      <c r="G870" t="s">
        <v>148</v>
      </c>
      <c r="H870" t="s">
        <v>50</v>
      </c>
      <c r="I870" s="2" t="str">
        <f>_xlfn.XLOOKUP(H870,'Reference table'!$A$2:$A$76,'Reference table'!$B$2:$B$76)</f>
        <v>Grocery</v>
      </c>
      <c r="J870" t="s">
        <v>24</v>
      </c>
    </row>
    <row r="871" spans="1:10">
      <c r="A871" s="8">
        <v>44856</v>
      </c>
      <c r="B871" t="s">
        <v>412</v>
      </c>
      <c r="C871">
        <v>2</v>
      </c>
      <c r="D871" s="3">
        <v>1.25</v>
      </c>
      <c r="E871" s="3">
        <f t="shared" si="12"/>
        <v>2.5</v>
      </c>
      <c r="F871" t="s">
        <v>163</v>
      </c>
      <c r="G871" t="s">
        <v>148</v>
      </c>
      <c r="H871" t="s">
        <v>369</v>
      </c>
      <c r="I871" s="2" t="str">
        <f>_xlfn.XLOOKUP(H871,'Reference table'!$A$2:$A$76,'Reference table'!$B$2:$B$76)</f>
        <v>Grocery</v>
      </c>
      <c r="J871" t="s">
        <v>24</v>
      </c>
    </row>
    <row r="872" spans="1:10">
      <c r="A872" s="8">
        <v>44856</v>
      </c>
      <c r="B872" t="s">
        <v>763</v>
      </c>
      <c r="C872">
        <v>1</v>
      </c>
      <c r="D872" s="3">
        <v>0.6</v>
      </c>
      <c r="E872" s="3">
        <f t="shared" si="12"/>
        <v>0.6</v>
      </c>
      <c r="F872" t="s">
        <v>163</v>
      </c>
      <c r="G872" t="s">
        <v>148</v>
      </c>
      <c r="H872" t="s">
        <v>45</v>
      </c>
      <c r="I872" s="2" t="str">
        <f>_xlfn.XLOOKUP(H872,'Reference table'!$A$2:$A$76,'Reference table'!$B$2:$B$76)</f>
        <v>Grocery</v>
      </c>
      <c r="J872" t="s">
        <v>24</v>
      </c>
    </row>
    <row r="873" spans="1:10">
      <c r="A873" s="8">
        <v>44857</v>
      </c>
      <c r="B873" t="s">
        <v>764</v>
      </c>
      <c r="C873">
        <v>1</v>
      </c>
      <c r="D873" s="3">
        <v>15.63</v>
      </c>
      <c r="E873" s="3">
        <f t="shared" si="12"/>
        <v>15.63</v>
      </c>
      <c r="F873" t="s">
        <v>163</v>
      </c>
      <c r="G873" t="s">
        <v>661</v>
      </c>
      <c r="H873" t="s">
        <v>470</v>
      </c>
      <c r="I873" s="2" t="str">
        <f>_xlfn.XLOOKUP(H873,'Reference table'!$A$2:$A$76,'Reference table'!$B$2:$B$76)</f>
        <v>Outfit</v>
      </c>
      <c r="J873" t="s">
        <v>25</v>
      </c>
    </row>
    <row r="874" spans="1:10">
      <c r="A874" s="8">
        <v>44857</v>
      </c>
      <c r="B874" t="s">
        <v>765</v>
      </c>
      <c r="C874">
        <v>1</v>
      </c>
      <c r="D874" s="3">
        <v>17.87</v>
      </c>
      <c r="E874" s="3">
        <f t="shared" si="12"/>
        <v>17.87</v>
      </c>
      <c r="F874" t="s">
        <v>163</v>
      </c>
      <c r="G874" t="s">
        <v>661</v>
      </c>
      <c r="H874" t="s">
        <v>470</v>
      </c>
      <c r="I874" s="2" t="str">
        <f>_xlfn.XLOOKUP(H874,'Reference table'!$A$2:$A$76,'Reference table'!$B$2:$B$76)</f>
        <v>Outfit</v>
      </c>
      <c r="J874" t="s">
        <v>25</v>
      </c>
    </row>
    <row r="875" spans="1:10">
      <c r="A875" s="8">
        <v>44857</v>
      </c>
      <c r="B875" t="s">
        <v>766</v>
      </c>
      <c r="C875">
        <v>1</v>
      </c>
      <c r="D875" s="3">
        <v>0.75</v>
      </c>
      <c r="E875" s="3">
        <f t="shared" si="12"/>
        <v>0.75</v>
      </c>
      <c r="F875" t="s">
        <v>163</v>
      </c>
      <c r="G875" t="s">
        <v>165</v>
      </c>
      <c r="H875" t="s">
        <v>220</v>
      </c>
      <c r="I875" s="2" t="str">
        <f>_xlfn.XLOOKUP(H875,'Reference table'!$A$2:$A$76,'Reference table'!$B$2:$B$76)</f>
        <v>Grocery</v>
      </c>
      <c r="J875" t="s">
        <v>24</v>
      </c>
    </row>
    <row r="876" spans="1:10">
      <c r="A876" s="8">
        <v>44857</v>
      </c>
      <c r="B876" t="s">
        <v>767</v>
      </c>
      <c r="C876">
        <v>1</v>
      </c>
      <c r="D876" s="3">
        <v>1</v>
      </c>
      <c r="E876" s="3">
        <f t="shared" si="12"/>
        <v>1</v>
      </c>
      <c r="F876" t="s">
        <v>163</v>
      </c>
      <c r="G876" t="s">
        <v>148</v>
      </c>
      <c r="H876" t="s">
        <v>51</v>
      </c>
      <c r="I876" s="2" t="str">
        <f>_xlfn.XLOOKUP(H876,'Reference table'!$A$2:$A$76,'Reference table'!$B$2:$B$76)</f>
        <v>Grocery</v>
      </c>
      <c r="J876" t="s">
        <v>24</v>
      </c>
    </row>
    <row r="877" spans="1:10">
      <c r="A877" s="8">
        <v>44857</v>
      </c>
      <c r="B877" t="s">
        <v>768</v>
      </c>
      <c r="C877">
        <v>1</v>
      </c>
      <c r="D877" s="3">
        <v>0.5</v>
      </c>
      <c r="E877" s="3">
        <f t="shared" si="12"/>
        <v>0.5</v>
      </c>
      <c r="F877" t="s">
        <v>163</v>
      </c>
      <c r="G877" t="s">
        <v>148</v>
      </c>
      <c r="H877" t="s">
        <v>220</v>
      </c>
      <c r="I877" s="2" t="str">
        <f>_xlfn.XLOOKUP(H877,'Reference table'!$A$2:$A$76,'Reference table'!$B$2:$B$76)</f>
        <v>Grocery</v>
      </c>
      <c r="J877" t="s">
        <v>24</v>
      </c>
    </row>
    <row r="878" spans="1:10">
      <c r="A878" s="8">
        <v>44857</v>
      </c>
      <c r="B878" t="s">
        <v>676</v>
      </c>
      <c r="C878">
        <v>1</v>
      </c>
      <c r="D878" s="3">
        <v>0.55000000000000004</v>
      </c>
      <c r="E878" s="3">
        <f t="shared" si="12"/>
        <v>0.55000000000000004</v>
      </c>
      <c r="F878" t="s">
        <v>163</v>
      </c>
      <c r="G878" t="s">
        <v>148</v>
      </c>
      <c r="H878" t="s">
        <v>220</v>
      </c>
      <c r="I878" s="2" t="str">
        <f>_xlfn.XLOOKUP(H878,'Reference table'!$A$2:$A$76,'Reference table'!$B$2:$B$76)</f>
        <v>Grocery</v>
      </c>
      <c r="J878" t="s">
        <v>24</v>
      </c>
    </row>
    <row r="879" spans="1:10">
      <c r="A879" s="8">
        <v>44858</v>
      </c>
      <c r="B879" t="s">
        <v>769</v>
      </c>
      <c r="C879">
        <v>1</v>
      </c>
      <c r="D879" s="3">
        <v>6</v>
      </c>
      <c r="E879" s="3">
        <f t="shared" si="12"/>
        <v>6</v>
      </c>
      <c r="F879" t="s">
        <v>163</v>
      </c>
      <c r="G879" t="s">
        <v>769</v>
      </c>
      <c r="H879" t="s">
        <v>539</v>
      </c>
      <c r="I879" s="2" t="str">
        <f>_xlfn.XLOOKUP(H879,'Reference table'!$A$2:$A$76,'Reference table'!$B$2:$B$76)</f>
        <v>Grocery</v>
      </c>
      <c r="J879" t="s">
        <v>25</v>
      </c>
    </row>
    <row r="880" spans="1:10">
      <c r="A880" s="8">
        <v>44858</v>
      </c>
      <c r="B880" t="s">
        <v>93</v>
      </c>
      <c r="C880">
        <v>1</v>
      </c>
      <c r="D880" s="3">
        <v>10</v>
      </c>
      <c r="E880" s="3">
        <f t="shared" si="12"/>
        <v>10</v>
      </c>
      <c r="F880" t="s">
        <v>163</v>
      </c>
      <c r="G880" t="s">
        <v>94</v>
      </c>
      <c r="H880" t="s">
        <v>523</v>
      </c>
      <c r="I880" s="2" t="str">
        <f>_xlfn.XLOOKUP(H880,'Reference table'!$A$2:$A$76,'Reference table'!$B$2:$B$76)</f>
        <v>Utility</v>
      </c>
      <c r="J880" t="s">
        <v>24</v>
      </c>
    </row>
    <row r="881" spans="1:10">
      <c r="A881" s="8">
        <v>44858</v>
      </c>
      <c r="B881" t="s">
        <v>93</v>
      </c>
      <c r="C881">
        <v>1</v>
      </c>
      <c r="D881" s="3">
        <v>10</v>
      </c>
      <c r="E881" s="3">
        <f t="shared" si="12"/>
        <v>10</v>
      </c>
      <c r="F881" t="s">
        <v>163</v>
      </c>
      <c r="G881" t="s">
        <v>94</v>
      </c>
      <c r="H881" t="s">
        <v>523</v>
      </c>
      <c r="I881" s="2" t="str">
        <f>_xlfn.XLOOKUP(H881,'Reference table'!$A$2:$A$76,'Reference table'!$B$2:$B$76)</f>
        <v>Utility</v>
      </c>
      <c r="J881" t="s">
        <v>25</v>
      </c>
    </row>
    <row r="882" spans="1:10">
      <c r="A882" s="8">
        <v>44859</v>
      </c>
      <c r="B882" t="s">
        <v>441</v>
      </c>
      <c r="C882">
        <v>1</v>
      </c>
      <c r="D882" s="3">
        <v>1.65</v>
      </c>
      <c r="E882" s="3">
        <f t="shared" si="12"/>
        <v>1.65</v>
      </c>
      <c r="F882" t="s">
        <v>163</v>
      </c>
      <c r="G882" t="s">
        <v>36</v>
      </c>
      <c r="H882" t="s">
        <v>45</v>
      </c>
      <c r="I882" s="2" t="str">
        <f>_xlfn.XLOOKUP(H882,'Reference table'!$A$2:$A$76,'Reference table'!$B$2:$B$76)</f>
        <v>Grocery</v>
      </c>
      <c r="J882" t="s">
        <v>25</v>
      </c>
    </row>
    <row r="883" spans="1:10">
      <c r="A883" s="8">
        <v>44859</v>
      </c>
      <c r="B883" t="s">
        <v>770</v>
      </c>
      <c r="C883">
        <v>1</v>
      </c>
      <c r="D883" s="3">
        <v>2.0499999999999998</v>
      </c>
      <c r="E883" s="3">
        <f t="shared" si="12"/>
        <v>2.0499999999999998</v>
      </c>
      <c r="F883" t="s">
        <v>163</v>
      </c>
      <c r="G883" t="s">
        <v>36</v>
      </c>
      <c r="H883" t="s">
        <v>45</v>
      </c>
      <c r="I883" s="2" t="str">
        <f>_xlfn.XLOOKUP(H883,'Reference table'!$A$2:$A$76,'Reference table'!$B$2:$B$76)</f>
        <v>Grocery</v>
      </c>
      <c r="J883" t="s">
        <v>25</v>
      </c>
    </row>
    <row r="884" spans="1:10">
      <c r="A884" s="8">
        <v>44859</v>
      </c>
      <c r="B884" t="s">
        <v>771</v>
      </c>
      <c r="C884">
        <v>1</v>
      </c>
      <c r="D884" s="3">
        <v>1.25</v>
      </c>
      <c r="E884" s="3">
        <f t="shared" si="12"/>
        <v>1.25</v>
      </c>
      <c r="F884" t="s">
        <v>163</v>
      </c>
      <c r="G884" t="s">
        <v>148</v>
      </c>
      <c r="H884" t="s">
        <v>50</v>
      </c>
      <c r="I884" s="2" t="str">
        <f>_xlfn.XLOOKUP(H884,'Reference table'!$A$2:$A$76,'Reference table'!$B$2:$B$76)</f>
        <v>Grocery</v>
      </c>
      <c r="J884" t="s">
        <v>25</v>
      </c>
    </row>
    <row r="885" spans="1:10">
      <c r="A885" s="8">
        <v>44859</v>
      </c>
      <c r="B885" t="s">
        <v>142</v>
      </c>
      <c r="C885">
        <v>1</v>
      </c>
      <c r="D885" s="3">
        <v>0.9</v>
      </c>
      <c r="E885" s="3">
        <f t="shared" si="12"/>
        <v>0.9</v>
      </c>
      <c r="F885" t="s">
        <v>163</v>
      </c>
      <c r="G885" t="s">
        <v>148</v>
      </c>
      <c r="H885" t="s">
        <v>142</v>
      </c>
      <c r="I885" s="2" t="str">
        <f>_xlfn.XLOOKUP(H885,'Reference table'!$A$2:$A$76,'Reference table'!$B$2:$B$76)</f>
        <v>Grocery</v>
      </c>
      <c r="J885" t="s">
        <v>25</v>
      </c>
    </row>
    <row r="886" spans="1:10">
      <c r="A886" s="8">
        <v>44859</v>
      </c>
      <c r="B886" t="s">
        <v>124</v>
      </c>
      <c r="C886">
        <v>1</v>
      </c>
      <c r="D886" s="3">
        <v>9.25</v>
      </c>
      <c r="E886" s="3">
        <f t="shared" si="12"/>
        <v>9.25</v>
      </c>
      <c r="F886" t="s">
        <v>163</v>
      </c>
      <c r="G886" t="s">
        <v>148</v>
      </c>
      <c r="H886" t="s">
        <v>282</v>
      </c>
      <c r="I886" s="2" t="str">
        <f>_xlfn.XLOOKUP(H886,'Reference table'!$A$2:$A$76,'Reference table'!$B$2:$B$76)</f>
        <v>Household</v>
      </c>
      <c r="J886" t="s">
        <v>25</v>
      </c>
    </row>
    <row r="887" spans="1:10">
      <c r="A887" s="8">
        <v>44859</v>
      </c>
      <c r="B887" t="s">
        <v>632</v>
      </c>
      <c r="C887">
        <v>1</v>
      </c>
      <c r="D887" s="3">
        <v>147</v>
      </c>
      <c r="E887" s="3">
        <f t="shared" si="12"/>
        <v>147</v>
      </c>
      <c r="F887" t="s">
        <v>163</v>
      </c>
      <c r="G887" t="s">
        <v>633</v>
      </c>
      <c r="H887" t="s">
        <v>632</v>
      </c>
      <c r="I887" s="2" t="str">
        <f>_xlfn.XLOOKUP(H887,'Reference table'!$A$2:$A$76,'Reference table'!$B$2:$B$76)</f>
        <v>Utility</v>
      </c>
      <c r="J887" t="s">
        <v>25</v>
      </c>
    </row>
    <row r="888" spans="1:10">
      <c r="A888" s="8">
        <v>44861</v>
      </c>
      <c r="B888" t="s">
        <v>23</v>
      </c>
      <c r="C888">
        <v>2</v>
      </c>
      <c r="D888" s="3">
        <v>1.65</v>
      </c>
      <c r="E888" s="3">
        <f t="shared" si="12"/>
        <v>3.3</v>
      </c>
      <c r="F888" t="s">
        <v>163</v>
      </c>
      <c r="G888" t="s">
        <v>526</v>
      </c>
      <c r="H888" t="s">
        <v>23</v>
      </c>
      <c r="I888" s="2" t="str">
        <f>_xlfn.XLOOKUP(H888,'Reference table'!$A$2:$A$76,'Reference table'!$B$2:$B$76)</f>
        <v>Transportation</v>
      </c>
      <c r="J888" t="s">
        <v>24</v>
      </c>
    </row>
    <row r="889" spans="1:10">
      <c r="A889" s="8">
        <v>44861</v>
      </c>
      <c r="B889" t="s">
        <v>23</v>
      </c>
      <c r="C889">
        <v>2</v>
      </c>
      <c r="D889" s="3">
        <v>1.65</v>
      </c>
      <c r="E889" s="3">
        <f t="shared" si="12"/>
        <v>3.3</v>
      </c>
      <c r="F889" t="s">
        <v>286</v>
      </c>
      <c r="G889" t="s">
        <v>526</v>
      </c>
      <c r="H889" t="s">
        <v>23</v>
      </c>
      <c r="I889" s="2" t="str">
        <f>_xlfn.XLOOKUP(H889,'Reference table'!$A$2:$A$76,'Reference table'!$B$2:$B$76)</f>
        <v>Transportation</v>
      </c>
      <c r="J889" t="s">
        <v>25</v>
      </c>
    </row>
    <row r="890" spans="1:10">
      <c r="A890" s="8">
        <v>44861</v>
      </c>
      <c r="B890" t="s">
        <v>772</v>
      </c>
      <c r="C890">
        <v>1</v>
      </c>
      <c r="D890" s="3">
        <v>-34.99</v>
      </c>
      <c r="E890" s="3">
        <f t="shared" si="12"/>
        <v>-34.99</v>
      </c>
      <c r="F890" t="s">
        <v>469</v>
      </c>
      <c r="G890" t="s">
        <v>33</v>
      </c>
      <c r="H890" t="s">
        <v>470</v>
      </c>
      <c r="I890" s="2" t="str">
        <f>_xlfn.XLOOKUP(H890,'Reference table'!$A$2:$A$76,'Reference table'!$B$2:$B$76)</f>
        <v>Outfit</v>
      </c>
      <c r="J890" t="s">
        <v>25</v>
      </c>
    </row>
    <row r="891" spans="1:10">
      <c r="A891" s="8">
        <v>44861</v>
      </c>
      <c r="B891" t="s">
        <v>773</v>
      </c>
      <c r="C891">
        <v>1</v>
      </c>
      <c r="D891" s="3">
        <v>3.99</v>
      </c>
      <c r="E891" s="3">
        <f t="shared" si="12"/>
        <v>3.99</v>
      </c>
      <c r="F891" t="s">
        <v>469</v>
      </c>
      <c r="G891" t="s">
        <v>33</v>
      </c>
      <c r="H891" t="s">
        <v>470</v>
      </c>
      <c r="I891" s="2" t="str">
        <f>_xlfn.XLOOKUP(H891,'Reference table'!$A$2:$A$76,'Reference table'!$B$2:$B$76)</f>
        <v>Outfit</v>
      </c>
      <c r="J891" t="s">
        <v>25</v>
      </c>
    </row>
    <row r="892" spans="1:10">
      <c r="A892" s="8">
        <v>44861</v>
      </c>
      <c r="B892" t="s">
        <v>427</v>
      </c>
      <c r="C892">
        <v>1</v>
      </c>
      <c r="D892" s="3">
        <v>17.8</v>
      </c>
      <c r="E892" s="3">
        <f t="shared" si="12"/>
        <v>17.8</v>
      </c>
      <c r="F892" t="s">
        <v>163</v>
      </c>
      <c r="G892" t="s">
        <v>774</v>
      </c>
      <c r="H892" t="s">
        <v>508</v>
      </c>
      <c r="I892" s="2" t="str">
        <f>_xlfn.XLOOKUP(H892,'Reference table'!$A$2:$A$76,'Reference table'!$B$2:$B$76)</f>
        <v>Dinning</v>
      </c>
      <c r="J892" t="s">
        <v>24</v>
      </c>
    </row>
    <row r="893" spans="1:10">
      <c r="A893" s="8">
        <v>44861</v>
      </c>
      <c r="B893" t="s">
        <v>573</v>
      </c>
      <c r="C893">
        <v>1</v>
      </c>
      <c r="D893" s="3">
        <v>1.1000000000000001</v>
      </c>
      <c r="E893" s="3">
        <f t="shared" si="12"/>
        <v>1.1000000000000001</v>
      </c>
      <c r="F893" t="s">
        <v>163</v>
      </c>
      <c r="G893" t="s">
        <v>494</v>
      </c>
      <c r="H893" t="s">
        <v>52</v>
      </c>
      <c r="I893" s="2" t="str">
        <f>_xlfn.XLOOKUP(H893,'Reference table'!$A$2:$A$76,'Reference table'!$B$2:$B$76)</f>
        <v>Grocery</v>
      </c>
      <c r="J893" t="s">
        <v>25</v>
      </c>
    </row>
    <row r="894" spans="1:10">
      <c r="A894" s="8">
        <v>44861</v>
      </c>
      <c r="B894" t="s">
        <v>775</v>
      </c>
      <c r="C894">
        <v>2</v>
      </c>
      <c r="D894" s="3">
        <v>1</v>
      </c>
      <c r="E894" s="3">
        <f t="shared" si="12"/>
        <v>2</v>
      </c>
      <c r="F894" t="s">
        <v>163</v>
      </c>
      <c r="G894" t="s">
        <v>186</v>
      </c>
      <c r="H894" t="s">
        <v>282</v>
      </c>
      <c r="I894" s="2" t="str">
        <f>_xlfn.XLOOKUP(H894,'Reference table'!$A$2:$A$76,'Reference table'!$B$2:$B$76)</f>
        <v>Household</v>
      </c>
      <c r="J894" t="s">
        <v>25</v>
      </c>
    </row>
    <row r="895" spans="1:10">
      <c r="A895" s="8">
        <v>44861</v>
      </c>
      <c r="B895" t="s">
        <v>776</v>
      </c>
      <c r="C895">
        <v>1</v>
      </c>
      <c r="D895" s="3">
        <v>9</v>
      </c>
      <c r="E895" s="3">
        <f t="shared" si="12"/>
        <v>9</v>
      </c>
      <c r="F895" t="s">
        <v>163</v>
      </c>
      <c r="G895" t="s">
        <v>186</v>
      </c>
      <c r="H895" t="s">
        <v>174</v>
      </c>
      <c r="I895" s="2" t="str">
        <f>_xlfn.XLOOKUP(H895,'Reference table'!$A$2:$A$76,'Reference table'!$B$2:$B$76)</f>
        <v>Household</v>
      </c>
      <c r="J895" t="s">
        <v>25</v>
      </c>
    </row>
    <row r="896" spans="1:10">
      <c r="A896" s="8">
        <v>44861</v>
      </c>
      <c r="B896" t="s">
        <v>777</v>
      </c>
      <c r="C896">
        <v>1</v>
      </c>
      <c r="D896" s="3">
        <v>2</v>
      </c>
      <c r="E896" s="3">
        <f t="shared" si="12"/>
        <v>2</v>
      </c>
      <c r="F896" t="s">
        <v>163</v>
      </c>
      <c r="G896" t="s">
        <v>186</v>
      </c>
      <c r="H896" t="s">
        <v>468</v>
      </c>
      <c r="I896" s="2" t="str">
        <f>_xlfn.XLOOKUP(H896,'Reference table'!$A$2:$A$76,'Reference table'!$B$2:$B$76)</f>
        <v>Household</v>
      </c>
      <c r="J896" t="s">
        <v>25</v>
      </c>
    </row>
    <row r="897" spans="1:10">
      <c r="A897" s="8">
        <v>44861</v>
      </c>
      <c r="B897" t="s">
        <v>198</v>
      </c>
      <c r="C897">
        <v>1</v>
      </c>
      <c r="D897" s="3">
        <v>0.23</v>
      </c>
      <c r="E897" s="3">
        <f t="shared" si="12"/>
        <v>0.23</v>
      </c>
      <c r="F897" t="s">
        <v>163</v>
      </c>
      <c r="G897" t="s">
        <v>36</v>
      </c>
      <c r="H897" t="s">
        <v>217</v>
      </c>
      <c r="I897" s="2" t="str">
        <f>_xlfn.XLOOKUP(H897,'Reference table'!$A$2:$A$76,'Reference table'!$B$2:$B$76)</f>
        <v>Grocery</v>
      </c>
      <c r="J897" t="s">
        <v>25</v>
      </c>
    </row>
    <row r="898" spans="1:10">
      <c r="A898" s="8">
        <v>44861</v>
      </c>
      <c r="B898" t="s">
        <v>778</v>
      </c>
      <c r="C898">
        <v>1</v>
      </c>
      <c r="D898" s="3">
        <v>2.4900000000000002</v>
      </c>
      <c r="E898" s="3">
        <f t="shared" si="12"/>
        <v>2.4900000000000002</v>
      </c>
      <c r="F898" t="s">
        <v>163</v>
      </c>
      <c r="G898" t="s">
        <v>36</v>
      </c>
      <c r="H898" t="s">
        <v>52</v>
      </c>
      <c r="I898" s="2" t="str">
        <f>_xlfn.XLOOKUP(H898,'Reference table'!$A$2:$A$76,'Reference table'!$B$2:$B$76)</f>
        <v>Grocery</v>
      </c>
      <c r="J898" t="s">
        <v>25</v>
      </c>
    </row>
    <row r="899" spans="1:10">
      <c r="A899" s="8">
        <v>44861</v>
      </c>
      <c r="B899" t="s">
        <v>222</v>
      </c>
      <c r="C899">
        <v>1</v>
      </c>
      <c r="D899" s="3">
        <v>1.75</v>
      </c>
      <c r="E899" s="3">
        <f t="shared" si="12"/>
        <v>1.75</v>
      </c>
      <c r="F899" t="s">
        <v>163</v>
      </c>
      <c r="G899" t="s">
        <v>36</v>
      </c>
      <c r="H899" t="s">
        <v>53</v>
      </c>
      <c r="I899" s="2" t="str">
        <f>_xlfn.XLOOKUP(H899,'Reference table'!$A$2:$A$76,'Reference table'!$B$2:$B$76)</f>
        <v>Grocery</v>
      </c>
      <c r="J899" t="s">
        <v>25</v>
      </c>
    </row>
    <row r="900" spans="1:10">
      <c r="A900" s="8">
        <v>44861</v>
      </c>
      <c r="B900" t="s">
        <v>577</v>
      </c>
      <c r="C900">
        <v>1</v>
      </c>
      <c r="D900" s="3">
        <v>2.89</v>
      </c>
      <c r="E900" s="3">
        <f t="shared" si="12"/>
        <v>2.89</v>
      </c>
      <c r="F900" t="s">
        <v>163</v>
      </c>
      <c r="G900" t="s">
        <v>36</v>
      </c>
      <c r="H900" t="s">
        <v>52</v>
      </c>
      <c r="I900" s="2" t="str">
        <f>_xlfn.XLOOKUP(H900,'Reference table'!$A$2:$A$76,'Reference table'!$B$2:$B$76)</f>
        <v>Grocery</v>
      </c>
      <c r="J900" t="s">
        <v>25</v>
      </c>
    </row>
    <row r="901" spans="1:10">
      <c r="A901" s="8">
        <v>44861</v>
      </c>
      <c r="B901" t="s">
        <v>779</v>
      </c>
      <c r="C901">
        <v>1</v>
      </c>
      <c r="D901" s="3">
        <v>0.69</v>
      </c>
      <c r="E901" s="3">
        <f t="shared" si="12"/>
        <v>0.69</v>
      </c>
      <c r="F901" t="s">
        <v>163</v>
      </c>
      <c r="G901" t="s">
        <v>36</v>
      </c>
      <c r="H901" t="s">
        <v>142</v>
      </c>
      <c r="I901" s="2" t="str">
        <f>_xlfn.XLOOKUP(H901,'Reference table'!$A$2:$A$76,'Reference table'!$B$2:$B$76)</f>
        <v>Grocery</v>
      </c>
      <c r="J901" t="s">
        <v>25</v>
      </c>
    </row>
    <row r="902" spans="1:10">
      <c r="A902" s="8">
        <v>44861</v>
      </c>
      <c r="B902" t="s">
        <v>780</v>
      </c>
      <c r="C902">
        <v>1</v>
      </c>
      <c r="D902" s="3">
        <v>1.19</v>
      </c>
      <c r="E902" s="3">
        <f t="shared" si="12"/>
        <v>1.19</v>
      </c>
      <c r="F902" t="s">
        <v>163</v>
      </c>
      <c r="G902" t="s">
        <v>36</v>
      </c>
      <c r="H902" t="s">
        <v>51</v>
      </c>
      <c r="I902" s="2" t="str">
        <f>_xlfn.XLOOKUP(H902,'Reference table'!$A$2:$A$76,'Reference table'!$B$2:$B$76)</f>
        <v>Grocery</v>
      </c>
      <c r="J902" t="s">
        <v>25</v>
      </c>
    </row>
    <row r="903" spans="1:10">
      <c r="A903" s="8">
        <v>44861</v>
      </c>
      <c r="B903" t="s">
        <v>781</v>
      </c>
      <c r="C903">
        <v>1</v>
      </c>
      <c r="D903" s="3">
        <v>0.77</v>
      </c>
      <c r="E903" s="3">
        <f t="shared" si="12"/>
        <v>0.77</v>
      </c>
      <c r="F903" t="s">
        <v>163</v>
      </c>
      <c r="G903" t="s">
        <v>36</v>
      </c>
      <c r="H903" t="s">
        <v>51</v>
      </c>
      <c r="I903" s="2" t="str">
        <f>_xlfn.XLOOKUP(H903,'Reference table'!$A$2:$A$76,'Reference table'!$B$2:$B$76)</f>
        <v>Grocery</v>
      </c>
      <c r="J903" t="s">
        <v>25</v>
      </c>
    </row>
    <row r="904" spans="1:10">
      <c r="A904" s="8">
        <v>44861</v>
      </c>
      <c r="B904" t="s">
        <v>782</v>
      </c>
      <c r="C904">
        <v>1</v>
      </c>
      <c r="D904" s="3">
        <v>1.79</v>
      </c>
      <c r="E904" s="3">
        <f t="shared" si="12"/>
        <v>1.79</v>
      </c>
      <c r="F904" t="s">
        <v>163</v>
      </c>
      <c r="G904" t="s">
        <v>36</v>
      </c>
      <c r="H904" t="s">
        <v>49</v>
      </c>
      <c r="I904" s="2" t="str">
        <f>_xlfn.XLOOKUP(H904,'Reference table'!$A$2:$A$76,'Reference table'!$B$2:$B$76)</f>
        <v>Grocery</v>
      </c>
      <c r="J904" t="s">
        <v>25</v>
      </c>
    </row>
    <row r="905" spans="1:10">
      <c r="A905" s="8">
        <v>44861</v>
      </c>
      <c r="B905" t="s">
        <v>676</v>
      </c>
      <c r="C905">
        <v>1</v>
      </c>
      <c r="D905" s="3">
        <v>0.55000000000000004</v>
      </c>
      <c r="E905" s="3">
        <f t="shared" si="12"/>
        <v>0.55000000000000004</v>
      </c>
      <c r="F905" t="s">
        <v>163</v>
      </c>
      <c r="G905" t="s">
        <v>148</v>
      </c>
      <c r="H905" t="s">
        <v>220</v>
      </c>
      <c r="I905" s="2" t="str">
        <f>_xlfn.XLOOKUP(H905,'Reference table'!$A$2:$A$76,'Reference table'!$B$2:$B$76)</f>
        <v>Grocery</v>
      </c>
      <c r="J905" t="s">
        <v>24</v>
      </c>
    </row>
    <row r="906" spans="1:10">
      <c r="A906" s="8">
        <v>44862</v>
      </c>
      <c r="B906" t="s">
        <v>783</v>
      </c>
      <c r="C906">
        <v>1</v>
      </c>
      <c r="D906" s="3">
        <v>1.25</v>
      </c>
      <c r="E906" s="3">
        <f t="shared" si="12"/>
        <v>1.25</v>
      </c>
      <c r="F906" t="s">
        <v>163</v>
      </c>
      <c r="G906" t="s">
        <v>643</v>
      </c>
      <c r="H906" t="s">
        <v>50</v>
      </c>
      <c r="I906" s="2" t="str">
        <f>_xlfn.XLOOKUP(H906,'Reference table'!$A$2:$A$76,'Reference table'!$B$2:$B$76)</f>
        <v>Grocery</v>
      </c>
      <c r="J906" t="s">
        <v>24</v>
      </c>
    </row>
    <row r="907" spans="1:10">
      <c r="A907" s="8">
        <v>44862</v>
      </c>
      <c r="B907" t="s">
        <v>784</v>
      </c>
      <c r="C907">
        <v>1</v>
      </c>
      <c r="D907" s="3">
        <v>1.79</v>
      </c>
      <c r="E907" s="3">
        <f t="shared" si="12"/>
        <v>1.79</v>
      </c>
      <c r="F907" t="s">
        <v>163</v>
      </c>
      <c r="G907" t="s">
        <v>36</v>
      </c>
      <c r="H907" t="s">
        <v>263</v>
      </c>
      <c r="I907" s="2" t="str">
        <f>_xlfn.XLOOKUP(H907,'Reference table'!$A$2:$A$76,'Reference table'!$B$2:$B$76)</f>
        <v>Grocery</v>
      </c>
      <c r="J907" t="s">
        <v>24</v>
      </c>
    </row>
    <row r="908" spans="1:10">
      <c r="A908" s="8">
        <v>44862</v>
      </c>
      <c r="B908" t="s">
        <v>785</v>
      </c>
      <c r="C908">
        <v>1</v>
      </c>
      <c r="D908" s="3">
        <v>0.49</v>
      </c>
      <c r="E908" s="3">
        <f t="shared" si="12"/>
        <v>0.49</v>
      </c>
      <c r="F908" t="s">
        <v>163</v>
      </c>
      <c r="G908" t="s">
        <v>36</v>
      </c>
      <c r="H908" t="s">
        <v>220</v>
      </c>
      <c r="I908" s="2" t="str">
        <f>_xlfn.XLOOKUP(H908,'Reference table'!$A$2:$A$76,'Reference table'!$B$2:$B$76)</f>
        <v>Grocery</v>
      </c>
      <c r="J908" t="s">
        <v>24</v>
      </c>
    </row>
    <row r="909" spans="1:10">
      <c r="A909" s="8">
        <v>44862</v>
      </c>
      <c r="B909" t="s">
        <v>786</v>
      </c>
      <c r="C909">
        <v>1</v>
      </c>
      <c r="D909" s="3">
        <v>0.79</v>
      </c>
      <c r="E909" s="3">
        <f t="shared" si="12"/>
        <v>0.79</v>
      </c>
      <c r="F909" t="s">
        <v>163</v>
      </c>
      <c r="G909" t="s">
        <v>36</v>
      </c>
      <c r="H909" t="s">
        <v>49</v>
      </c>
      <c r="I909" s="2" t="str">
        <f>_xlfn.XLOOKUP(H909,'Reference table'!$A$2:$A$76,'Reference table'!$B$2:$B$76)</f>
        <v>Grocery</v>
      </c>
      <c r="J909" t="s">
        <v>24</v>
      </c>
    </row>
    <row r="910" spans="1:10">
      <c r="A910" s="8">
        <v>44863</v>
      </c>
      <c r="B910" t="s">
        <v>23</v>
      </c>
      <c r="C910">
        <v>2</v>
      </c>
      <c r="D910" s="3">
        <v>1.65</v>
      </c>
      <c r="E910" s="3">
        <f t="shared" si="12"/>
        <v>3.3</v>
      </c>
      <c r="F910" t="s">
        <v>286</v>
      </c>
      <c r="G910" t="s">
        <v>526</v>
      </c>
      <c r="H910" t="s">
        <v>23</v>
      </c>
      <c r="I910" s="2" t="str">
        <f>_xlfn.XLOOKUP(H910,'Reference table'!$A$2:$A$76,'Reference table'!$B$2:$B$76)</f>
        <v>Transportation</v>
      </c>
      <c r="J910" t="s">
        <v>24</v>
      </c>
    </row>
    <row r="911" spans="1:10">
      <c r="A911" s="8">
        <v>44863</v>
      </c>
      <c r="B911" t="s">
        <v>67</v>
      </c>
      <c r="C911">
        <v>1</v>
      </c>
      <c r="D911" s="3">
        <v>2.0499999999999998</v>
      </c>
      <c r="E911" s="3">
        <f t="shared" si="12"/>
        <v>2.0499999999999998</v>
      </c>
      <c r="F911" t="s">
        <v>286</v>
      </c>
      <c r="G911" t="s">
        <v>526</v>
      </c>
      <c r="H911" t="s">
        <v>67</v>
      </c>
      <c r="I911" s="2" t="str">
        <f>_xlfn.XLOOKUP(H911,'Reference table'!$A$2:$A$76,'Reference table'!$B$2:$B$76)</f>
        <v>Transportation</v>
      </c>
      <c r="J911" t="s">
        <v>24</v>
      </c>
    </row>
    <row r="912" spans="1:10">
      <c r="A912" s="8">
        <v>44863</v>
      </c>
      <c r="B912" t="s">
        <v>67</v>
      </c>
      <c r="C912">
        <v>1</v>
      </c>
      <c r="D912" s="3">
        <v>1.9</v>
      </c>
      <c r="E912" s="3">
        <f t="shared" si="12"/>
        <v>1.9</v>
      </c>
      <c r="F912" t="s">
        <v>286</v>
      </c>
      <c r="G912" t="s">
        <v>526</v>
      </c>
      <c r="H912" t="s">
        <v>67</v>
      </c>
      <c r="I912" s="2" t="str">
        <f>_xlfn.XLOOKUP(H912,'Reference table'!$A$2:$A$76,'Reference table'!$B$2:$B$76)</f>
        <v>Transportation</v>
      </c>
      <c r="J912" t="s">
        <v>24</v>
      </c>
    </row>
    <row r="913" spans="1:10">
      <c r="A913" s="8">
        <v>44863</v>
      </c>
      <c r="B913" t="s">
        <v>222</v>
      </c>
      <c r="C913">
        <v>1</v>
      </c>
      <c r="D913" s="3">
        <v>2.1</v>
      </c>
      <c r="E913" s="3">
        <f t="shared" si="12"/>
        <v>2.1</v>
      </c>
      <c r="F913" t="s">
        <v>163</v>
      </c>
      <c r="G913" t="s">
        <v>107</v>
      </c>
      <c r="H913" t="s">
        <v>53</v>
      </c>
      <c r="I913" s="2" t="str">
        <f>_xlfn.XLOOKUP(H913,'Reference table'!$A$2:$A$76,'Reference table'!$B$2:$B$76)</f>
        <v>Grocery</v>
      </c>
      <c r="J913" t="s">
        <v>24</v>
      </c>
    </row>
    <row r="914" spans="1:10">
      <c r="A914" s="8">
        <v>44864</v>
      </c>
      <c r="B914" t="s">
        <v>3</v>
      </c>
      <c r="C914">
        <v>1</v>
      </c>
      <c r="D914" s="3">
        <v>4.1900000000000004</v>
      </c>
      <c r="E914" s="3">
        <f t="shared" si="12"/>
        <v>4.1900000000000004</v>
      </c>
      <c r="F914" t="s">
        <v>163</v>
      </c>
      <c r="G914" t="s">
        <v>39</v>
      </c>
      <c r="H914" t="s">
        <v>512</v>
      </c>
      <c r="I914" s="2" t="str">
        <f>_xlfn.XLOOKUP(H914,'Reference table'!$A$2:$A$76,'Reference table'!$B$2:$B$76)</f>
        <v>Grocery</v>
      </c>
      <c r="J914" t="s">
        <v>24</v>
      </c>
    </row>
    <row r="915" spans="1:10">
      <c r="A915" s="8">
        <v>44864</v>
      </c>
      <c r="B915" t="s">
        <v>3</v>
      </c>
      <c r="C915">
        <v>1</v>
      </c>
      <c r="D915" s="3">
        <v>1.4</v>
      </c>
      <c r="E915" s="3">
        <f t="shared" si="12"/>
        <v>1.4</v>
      </c>
      <c r="F915" t="s">
        <v>163</v>
      </c>
      <c r="G915" t="s">
        <v>165</v>
      </c>
      <c r="H915" t="s">
        <v>512</v>
      </c>
      <c r="I915" s="2" t="str">
        <f>_xlfn.XLOOKUP(H915,'Reference table'!$A$2:$A$76,'Reference table'!$B$2:$B$76)</f>
        <v>Grocery</v>
      </c>
      <c r="J915" t="s">
        <v>24</v>
      </c>
    </row>
    <row r="916" spans="1:10">
      <c r="A916" s="8">
        <v>44864</v>
      </c>
      <c r="B916" t="s">
        <v>771</v>
      </c>
      <c r="C916">
        <v>1</v>
      </c>
      <c r="D916" s="3">
        <v>4</v>
      </c>
      <c r="E916" s="3">
        <f t="shared" si="12"/>
        <v>4</v>
      </c>
      <c r="F916" t="s">
        <v>163</v>
      </c>
      <c r="G916" t="s">
        <v>148</v>
      </c>
      <c r="H916" t="s">
        <v>50</v>
      </c>
      <c r="I916" s="2" t="str">
        <f>_xlfn.XLOOKUP(H916,'Reference table'!$A$2:$A$76,'Reference table'!$B$2:$B$76)</f>
        <v>Grocery</v>
      </c>
      <c r="J916" t="s">
        <v>24</v>
      </c>
    </row>
    <row r="917" spans="1:10">
      <c r="A917" s="8">
        <v>44864</v>
      </c>
      <c r="B917" t="s">
        <v>274</v>
      </c>
      <c r="C917">
        <v>1</v>
      </c>
      <c r="D917" s="3">
        <v>1</v>
      </c>
      <c r="E917" s="3">
        <f t="shared" si="12"/>
        <v>1</v>
      </c>
      <c r="F917" t="s">
        <v>163</v>
      </c>
      <c r="G917" t="s">
        <v>148</v>
      </c>
      <c r="H917" t="s">
        <v>50</v>
      </c>
      <c r="I917" s="2" t="str">
        <f>_xlfn.XLOOKUP(H917,'Reference table'!$A$2:$A$76,'Reference table'!$B$2:$B$76)</f>
        <v>Grocery</v>
      </c>
      <c r="J917" t="s">
        <v>24</v>
      </c>
    </row>
    <row r="918" spans="1:10">
      <c r="A918" s="8">
        <v>44864</v>
      </c>
      <c r="B918" t="s">
        <v>787</v>
      </c>
      <c r="C918">
        <v>1</v>
      </c>
      <c r="D918" s="3">
        <v>1.2</v>
      </c>
      <c r="E918" s="3">
        <f t="shared" si="12"/>
        <v>1.2</v>
      </c>
      <c r="F918" t="s">
        <v>163</v>
      </c>
      <c r="G918" t="s">
        <v>36</v>
      </c>
      <c r="H918" t="s">
        <v>45</v>
      </c>
      <c r="I918" s="2" t="str">
        <f>_xlfn.XLOOKUP(H918,'Reference table'!$A$2:$A$76,'Reference table'!$B$2:$B$76)</f>
        <v>Grocery</v>
      </c>
      <c r="J918" t="s">
        <v>24</v>
      </c>
    </row>
    <row r="919" spans="1:10">
      <c r="A919" s="8">
        <v>44864</v>
      </c>
      <c r="B919" t="s">
        <v>788</v>
      </c>
      <c r="C919">
        <v>1</v>
      </c>
      <c r="D919" s="3">
        <v>1.89</v>
      </c>
      <c r="E919" s="3">
        <f t="shared" si="12"/>
        <v>1.89</v>
      </c>
      <c r="F919" t="s">
        <v>163</v>
      </c>
      <c r="G919" t="s">
        <v>36</v>
      </c>
      <c r="H919" t="s">
        <v>50</v>
      </c>
      <c r="I919" s="2" t="str">
        <f>_xlfn.XLOOKUP(H919,'Reference table'!$A$2:$A$76,'Reference table'!$B$2:$B$76)</f>
        <v>Grocery</v>
      </c>
      <c r="J919" t="s">
        <v>24</v>
      </c>
    </row>
    <row r="920" spans="1:10">
      <c r="A920" s="8">
        <v>44864</v>
      </c>
      <c r="B920" t="s">
        <v>789</v>
      </c>
      <c r="C920">
        <v>1</v>
      </c>
      <c r="D920" s="3">
        <v>0.43</v>
      </c>
      <c r="E920" s="3">
        <f t="shared" si="12"/>
        <v>0.43</v>
      </c>
      <c r="F920" t="s">
        <v>163</v>
      </c>
      <c r="G920" t="s">
        <v>36</v>
      </c>
      <c r="H920" t="s">
        <v>50</v>
      </c>
      <c r="I920" s="2" t="str">
        <f>_xlfn.XLOOKUP(H920,'Reference table'!$A$2:$A$76,'Reference table'!$B$2:$B$76)</f>
        <v>Grocery</v>
      </c>
      <c r="J920" t="s">
        <v>24</v>
      </c>
    </row>
    <row r="921" spans="1:10">
      <c r="A921" s="8">
        <v>44866</v>
      </c>
      <c r="B921" t="s">
        <v>772</v>
      </c>
      <c r="C921">
        <v>1</v>
      </c>
      <c r="D921" s="3">
        <v>-34.99</v>
      </c>
      <c r="E921" s="3">
        <f t="shared" si="12"/>
        <v>-34.99</v>
      </c>
      <c r="F921" t="s">
        <v>469</v>
      </c>
      <c r="G921" t="s">
        <v>33</v>
      </c>
      <c r="H921" t="s">
        <v>470</v>
      </c>
      <c r="I921" s="2" t="str">
        <f>_xlfn.XLOOKUP(H921,'Reference table'!$A$2:$A$76,'Reference table'!$B$2:$B$76)</f>
        <v>Outfit</v>
      </c>
      <c r="J921" t="s">
        <v>25</v>
      </c>
    </row>
    <row r="922" spans="1:10">
      <c r="A922" s="8">
        <v>44866</v>
      </c>
      <c r="B922" t="s">
        <v>790</v>
      </c>
      <c r="C922">
        <v>1</v>
      </c>
      <c r="D922" s="3">
        <v>2</v>
      </c>
      <c r="E922" s="3">
        <f t="shared" si="12"/>
        <v>2</v>
      </c>
      <c r="F922" t="s">
        <v>469</v>
      </c>
      <c r="G922" t="s">
        <v>472</v>
      </c>
      <c r="H922" t="s">
        <v>174</v>
      </c>
      <c r="I922" s="2" t="str">
        <f>_xlfn.XLOOKUP(H922,'Reference table'!$A$2:$A$76,'Reference table'!$B$2:$B$76)</f>
        <v>Household</v>
      </c>
      <c r="J922" t="s">
        <v>25</v>
      </c>
    </row>
    <row r="923" spans="1:10">
      <c r="A923" s="8">
        <v>44866</v>
      </c>
      <c r="B923" t="s">
        <v>573</v>
      </c>
      <c r="C923">
        <v>1</v>
      </c>
      <c r="D923" s="3">
        <v>8.39</v>
      </c>
      <c r="E923" s="3">
        <f t="shared" si="12"/>
        <v>8.39</v>
      </c>
      <c r="F923" t="s">
        <v>163</v>
      </c>
      <c r="G923" t="s">
        <v>791</v>
      </c>
      <c r="H923" t="s">
        <v>49</v>
      </c>
      <c r="I923" s="2" t="str">
        <f>_xlfn.XLOOKUP(H923,'Reference table'!$A$2:$A$76,'Reference table'!$B$2:$B$76)</f>
        <v>Grocery</v>
      </c>
      <c r="J923" t="s">
        <v>24</v>
      </c>
    </row>
    <row r="924" spans="1:10">
      <c r="A924" s="8">
        <v>44866</v>
      </c>
      <c r="B924" t="s">
        <v>792</v>
      </c>
      <c r="C924">
        <v>1</v>
      </c>
      <c r="D924" s="3">
        <v>2.4900000000000002</v>
      </c>
      <c r="E924" s="3">
        <f t="shared" si="12"/>
        <v>2.4900000000000002</v>
      </c>
      <c r="F924" t="s">
        <v>163</v>
      </c>
      <c r="G924" t="s">
        <v>791</v>
      </c>
      <c r="H924" t="s">
        <v>45</v>
      </c>
      <c r="I924" s="2" t="str">
        <f>_xlfn.XLOOKUP(H924,'Reference table'!$A$2:$A$76,'Reference table'!$B$2:$B$76)</f>
        <v>Grocery</v>
      </c>
      <c r="J924" t="s">
        <v>24</v>
      </c>
    </row>
    <row r="925" spans="1:10">
      <c r="A925" s="8">
        <v>44866</v>
      </c>
      <c r="B925" t="s">
        <v>793</v>
      </c>
      <c r="C925">
        <v>1</v>
      </c>
      <c r="D925" s="3">
        <v>8.99</v>
      </c>
      <c r="E925" s="3">
        <f t="shared" si="12"/>
        <v>8.99</v>
      </c>
      <c r="F925" t="s">
        <v>163</v>
      </c>
      <c r="G925" t="s">
        <v>791</v>
      </c>
      <c r="H925" t="s">
        <v>794</v>
      </c>
      <c r="I925" s="2" t="str">
        <f>_xlfn.XLOOKUP(H925,'Reference table'!$A$2:$A$76,'Reference table'!$B$2:$B$76)</f>
        <v>Grocery</v>
      </c>
      <c r="J925" t="s">
        <v>24</v>
      </c>
    </row>
    <row r="926" spans="1:10">
      <c r="A926" s="8">
        <v>44866</v>
      </c>
      <c r="B926" t="s">
        <v>795</v>
      </c>
      <c r="C926">
        <v>1</v>
      </c>
      <c r="D926" s="3">
        <v>6.29</v>
      </c>
      <c r="E926" s="3">
        <f t="shared" si="12"/>
        <v>6.29</v>
      </c>
      <c r="F926" t="s">
        <v>163</v>
      </c>
      <c r="G926" t="s">
        <v>791</v>
      </c>
      <c r="H926" t="s">
        <v>174</v>
      </c>
      <c r="I926" s="2" t="str">
        <f>_xlfn.XLOOKUP(H926,'Reference table'!$A$2:$A$76,'Reference table'!$B$2:$B$76)</f>
        <v>Household</v>
      </c>
      <c r="J926" t="s">
        <v>24</v>
      </c>
    </row>
    <row r="927" spans="1:10">
      <c r="A927" s="8">
        <v>44866</v>
      </c>
      <c r="B927" t="s">
        <v>796</v>
      </c>
      <c r="C927">
        <v>1</v>
      </c>
      <c r="D927" s="3">
        <v>3.89</v>
      </c>
      <c r="E927" s="3">
        <f t="shared" si="12"/>
        <v>3.89</v>
      </c>
      <c r="F927" t="s">
        <v>163</v>
      </c>
      <c r="G927" t="s">
        <v>791</v>
      </c>
      <c r="H927" t="s">
        <v>49</v>
      </c>
      <c r="I927" s="2" t="str">
        <f>_xlfn.XLOOKUP(H927,'Reference table'!$A$2:$A$76,'Reference table'!$B$2:$B$76)</f>
        <v>Grocery</v>
      </c>
      <c r="J927" t="s">
        <v>24</v>
      </c>
    </row>
    <row r="928" spans="1:10">
      <c r="A928" s="8">
        <v>44866</v>
      </c>
      <c r="B928" t="s">
        <v>797</v>
      </c>
      <c r="C928">
        <v>1</v>
      </c>
      <c r="D928" s="3">
        <v>15.49</v>
      </c>
      <c r="E928" s="3">
        <f t="shared" si="12"/>
        <v>15.49</v>
      </c>
      <c r="F928" t="s">
        <v>163</v>
      </c>
      <c r="G928" t="s">
        <v>791</v>
      </c>
      <c r="H928" t="s">
        <v>282</v>
      </c>
      <c r="I928" s="2" t="str">
        <f>_xlfn.XLOOKUP(H928,'Reference table'!$A$2:$A$76,'Reference table'!$B$2:$B$76)</f>
        <v>Household</v>
      </c>
      <c r="J928" t="s">
        <v>24</v>
      </c>
    </row>
    <row r="929" spans="1:11">
      <c r="A929" s="8">
        <v>44866</v>
      </c>
      <c r="B929" t="s">
        <v>778</v>
      </c>
      <c r="C929">
        <v>1</v>
      </c>
      <c r="D929" s="3">
        <v>5.65</v>
      </c>
      <c r="E929" s="3">
        <f t="shared" si="12"/>
        <v>5.65</v>
      </c>
      <c r="F929" t="s">
        <v>163</v>
      </c>
      <c r="G929" t="s">
        <v>791</v>
      </c>
      <c r="H929" t="s">
        <v>52</v>
      </c>
      <c r="I929" s="2" t="str">
        <f>_xlfn.XLOOKUP(H929,'Reference table'!$A$2:$A$76,'Reference table'!$B$2:$B$76)</f>
        <v>Grocery</v>
      </c>
      <c r="J929" t="s">
        <v>24</v>
      </c>
    </row>
    <row r="930" spans="1:11">
      <c r="A930" s="8">
        <v>44866</v>
      </c>
      <c r="B930" t="s">
        <v>23</v>
      </c>
      <c r="C930">
        <v>1</v>
      </c>
      <c r="D930" s="3">
        <v>1.65</v>
      </c>
      <c r="E930" s="3">
        <f t="shared" si="12"/>
        <v>1.65</v>
      </c>
      <c r="F930" t="s">
        <v>163</v>
      </c>
      <c r="G930" t="s">
        <v>526</v>
      </c>
      <c r="H930" t="s">
        <v>23</v>
      </c>
      <c r="I930" s="2" t="str">
        <f>_xlfn.XLOOKUP(H930,'Reference table'!$A$2:$A$76,'Reference table'!$B$2:$B$76)</f>
        <v>Transportation</v>
      </c>
      <c r="J930" t="s">
        <v>24</v>
      </c>
    </row>
    <row r="931" spans="1:11">
      <c r="A931" s="8">
        <v>44866</v>
      </c>
      <c r="B931" t="s">
        <v>23</v>
      </c>
      <c r="C931">
        <v>1</v>
      </c>
      <c r="D931" s="3">
        <v>1.65</v>
      </c>
      <c r="E931" s="3">
        <f t="shared" si="12"/>
        <v>1.65</v>
      </c>
      <c r="F931" t="s">
        <v>163</v>
      </c>
      <c r="G931" t="s">
        <v>526</v>
      </c>
      <c r="H931" t="s">
        <v>23</v>
      </c>
      <c r="I931" s="2" t="str">
        <f>_xlfn.XLOOKUP(H931,'Reference table'!$A$2:$A$76,'Reference table'!$B$2:$B$76)</f>
        <v>Transportation</v>
      </c>
      <c r="J931" t="s">
        <v>25</v>
      </c>
    </row>
    <row r="932" spans="1:11">
      <c r="A932" s="8">
        <v>44866</v>
      </c>
      <c r="B932" t="s">
        <v>701</v>
      </c>
      <c r="C932">
        <v>1</v>
      </c>
      <c r="D932" s="3">
        <v>2.85</v>
      </c>
      <c r="E932" s="3">
        <f t="shared" si="12"/>
        <v>2.85</v>
      </c>
      <c r="F932" t="s">
        <v>163</v>
      </c>
      <c r="G932" t="s">
        <v>807</v>
      </c>
      <c r="H932" t="s">
        <v>274</v>
      </c>
      <c r="I932" s="2" t="str">
        <f>_xlfn.XLOOKUP(H932,'Reference table'!$A$2:$A$76,'Reference table'!$B$2:$B$76)</f>
        <v>Dinning</v>
      </c>
      <c r="J932" t="s">
        <v>25</v>
      </c>
    </row>
    <row r="933" spans="1:11">
      <c r="A933" s="8">
        <v>44868</v>
      </c>
      <c r="B933" t="s">
        <v>370</v>
      </c>
      <c r="C933">
        <v>1</v>
      </c>
      <c r="D933" s="3">
        <v>0.6</v>
      </c>
      <c r="E933" s="3">
        <f t="shared" si="12"/>
        <v>0.6</v>
      </c>
      <c r="F933" t="s">
        <v>163</v>
      </c>
      <c r="G933" t="s">
        <v>36</v>
      </c>
      <c r="H933" t="s">
        <v>53</v>
      </c>
      <c r="I933" s="2" t="str">
        <f>_xlfn.XLOOKUP(H933,'Reference table'!$A$2:$A$76,'Reference table'!$B$2:$B$76)</f>
        <v>Grocery</v>
      </c>
      <c r="J933" t="s">
        <v>24</v>
      </c>
    </row>
    <row r="934" spans="1:11">
      <c r="A934" s="8">
        <v>44868</v>
      </c>
      <c r="B934" t="s">
        <v>86</v>
      </c>
      <c r="C934">
        <v>1</v>
      </c>
      <c r="D934" s="3">
        <v>0.5</v>
      </c>
      <c r="E934" s="3">
        <f t="shared" si="12"/>
        <v>0.5</v>
      </c>
      <c r="F934" t="s">
        <v>163</v>
      </c>
      <c r="G934" t="s">
        <v>36</v>
      </c>
      <c r="H934" t="s">
        <v>53</v>
      </c>
      <c r="I934" s="2" t="str">
        <f>_xlfn.XLOOKUP(H934,'Reference table'!$A$2:$A$76,'Reference table'!$B$2:$B$76)</f>
        <v>Grocery</v>
      </c>
      <c r="J934" t="s">
        <v>24</v>
      </c>
    </row>
    <row r="935" spans="1:11">
      <c r="A935" s="8">
        <v>44868</v>
      </c>
      <c r="B935" t="s">
        <v>70</v>
      </c>
      <c r="C935">
        <v>1</v>
      </c>
      <c r="D935" s="3">
        <v>1.75</v>
      </c>
      <c r="E935" s="3">
        <f t="shared" si="12"/>
        <v>1.75</v>
      </c>
      <c r="F935" t="s">
        <v>163</v>
      </c>
      <c r="G935" t="s">
        <v>36</v>
      </c>
      <c r="H935" t="s">
        <v>53</v>
      </c>
      <c r="I935" s="2" t="str">
        <f>_xlfn.XLOOKUP(H935,'Reference table'!$A$2:$A$76,'Reference table'!$B$2:$B$76)</f>
        <v>Grocery</v>
      </c>
      <c r="J935" t="s">
        <v>24</v>
      </c>
    </row>
    <row r="936" spans="1:11">
      <c r="A936" s="8">
        <v>44868</v>
      </c>
      <c r="B936" t="s">
        <v>761</v>
      </c>
      <c r="C936">
        <v>1</v>
      </c>
      <c r="D936" s="3">
        <v>1.1499999999999999</v>
      </c>
      <c r="E936" s="3">
        <f t="shared" si="12"/>
        <v>1.1499999999999999</v>
      </c>
      <c r="F936" t="s">
        <v>163</v>
      </c>
      <c r="G936" t="s">
        <v>36</v>
      </c>
      <c r="H936" t="s">
        <v>369</v>
      </c>
      <c r="I936" s="2" t="str">
        <f>_xlfn.XLOOKUP(H936,'Reference table'!$A$2:$A$76,'Reference table'!$B$2:$B$76)</f>
        <v>Grocery</v>
      </c>
      <c r="J936" t="s">
        <v>24</v>
      </c>
      <c r="K936" s="3"/>
    </row>
    <row r="937" spans="1:11">
      <c r="A937" s="8">
        <v>44868</v>
      </c>
      <c r="B937" t="s">
        <v>798</v>
      </c>
      <c r="C937">
        <v>1</v>
      </c>
      <c r="D937" s="3">
        <v>0.85</v>
      </c>
      <c r="E937" s="3">
        <f t="shared" ref="E937:E1017" si="13">D937*C937</f>
        <v>0.85</v>
      </c>
      <c r="F937" t="s">
        <v>163</v>
      </c>
      <c r="G937" t="s">
        <v>36</v>
      </c>
      <c r="H937" t="s">
        <v>369</v>
      </c>
      <c r="I937" s="2" t="str">
        <f>_xlfn.XLOOKUP(H937,'Reference table'!$A$2:$A$76,'Reference table'!$B$2:$B$76)</f>
        <v>Grocery</v>
      </c>
      <c r="J937" t="s">
        <v>24</v>
      </c>
    </row>
    <row r="938" spans="1:11">
      <c r="A938" s="8">
        <v>44868</v>
      </c>
      <c r="B938" t="s">
        <v>802</v>
      </c>
      <c r="C938">
        <v>1</v>
      </c>
      <c r="D938" s="3">
        <v>0.85</v>
      </c>
      <c r="E938" s="3">
        <f t="shared" si="13"/>
        <v>0.85</v>
      </c>
      <c r="F938" t="s">
        <v>163</v>
      </c>
      <c r="G938" t="s">
        <v>36</v>
      </c>
      <c r="H938" t="s">
        <v>217</v>
      </c>
      <c r="I938" s="2" t="str">
        <f>_xlfn.XLOOKUP(H938,'Reference table'!$A$2:$A$76,'Reference table'!$B$2:$B$76)</f>
        <v>Grocery</v>
      </c>
      <c r="J938" t="s">
        <v>24</v>
      </c>
    </row>
    <row r="939" spans="1:11">
      <c r="A939" s="8">
        <v>44868</v>
      </c>
      <c r="B939" t="s">
        <v>799</v>
      </c>
      <c r="C939">
        <v>1</v>
      </c>
      <c r="D939" s="3">
        <v>0.99</v>
      </c>
      <c r="E939" s="3">
        <f t="shared" si="13"/>
        <v>0.99</v>
      </c>
      <c r="F939" t="s">
        <v>163</v>
      </c>
      <c r="G939" t="s">
        <v>36</v>
      </c>
      <c r="H939" t="s">
        <v>217</v>
      </c>
      <c r="I939" s="2" t="str">
        <f>_xlfn.XLOOKUP(H939,'Reference table'!$A$2:$A$76,'Reference table'!$B$2:$B$76)</f>
        <v>Grocery</v>
      </c>
      <c r="J939" t="s">
        <v>24</v>
      </c>
    </row>
    <row r="940" spans="1:11">
      <c r="A940" s="8">
        <v>44868</v>
      </c>
      <c r="B940" t="s">
        <v>152</v>
      </c>
      <c r="C940">
        <v>1</v>
      </c>
      <c r="D940" s="3">
        <v>0.65</v>
      </c>
      <c r="E940" s="3">
        <f t="shared" si="13"/>
        <v>0.65</v>
      </c>
      <c r="F940" t="s">
        <v>163</v>
      </c>
      <c r="G940" t="s">
        <v>36</v>
      </c>
      <c r="H940" t="s">
        <v>51</v>
      </c>
      <c r="I940" s="2" t="str">
        <f>_xlfn.XLOOKUP(H940,'Reference table'!$A$2:$A$76,'Reference table'!$B$2:$B$76)</f>
        <v>Grocery</v>
      </c>
      <c r="J940" t="s">
        <v>24</v>
      </c>
    </row>
    <row r="941" spans="1:11">
      <c r="A941" s="8">
        <v>44868</v>
      </c>
      <c r="B941" t="s">
        <v>800</v>
      </c>
      <c r="C941">
        <v>1</v>
      </c>
      <c r="D941" s="3">
        <v>2.15</v>
      </c>
      <c r="E941" s="3">
        <f t="shared" si="13"/>
        <v>2.15</v>
      </c>
      <c r="F941" t="s">
        <v>163</v>
      </c>
      <c r="G941" t="s">
        <v>148</v>
      </c>
      <c r="H941" t="s">
        <v>45</v>
      </c>
      <c r="I941" s="2" t="str">
        <f>_xlfn.XLOOKUP(H941,'Reference table'!$A$2:$A$76,'Reference table'!$B$2:$B$76)</f>
        <v>Grocery</v>
      </c>
      <c r="J941" t="s">
        <v>24</v>
      </c>
    </row>
    <row r="942" spans="1:11">
      <c r="A942" s="8">
        <v>44868</v>
      </c>
      <c r="B942" t="s">
        <v>801</v>
      </c>
      <c r="C942">
        <v>1</v>
      </c>
      <c r="D942" s="3">
        <v>0.5</v>
      </c>
      <c r="E942" s="3">
        <f t="shared" si="13"/>
        <v>0.5</v>
      </c>
      <c r="F942" t="s">
        <v>163</v>
      </c>
      <c r="G942" t="s">
        <v>148</v>
      </c>
      <c r="H942" t="s">
        <v>142</v>
      </c>
      <c r="I942" s="2" t="str">
        <f>_xlfn.XLOOKUP(H942,'Reference table'!$A$2:$A$76,'Reference table'!$B$2:$B$76)</f>
        <v>Grocery</v>
      </c>
      <c r="J942" t="s">
        <v>24</v>
      </c>
    </row>
    <row r="943" spans="1:11">
      <c r="A943" s="8">
        <v>44869</v>
      </c>
      <c r="B943" t="s">
        <v>803</v>
      </c>
      <c r="C943">
        <v>2</v>
      </c>
      <c r="D943" s="3">
        <v>1</v>
      </c>
      <c r="E943" s="3">
        <f t="shared" si="13"/>
        <v>2</v>
      </c>
      <c r="F943" t="s">
        <v>163</v>
      </c>
      <c r="G943" t="s">
        <v>201</v>
      </c>
      <c r="H943" t="s">
        <v>116</v>
      </c>
      <c r="I943" s="2" t="str">
        <f>_xlfn.XLOOKUP(H943,'Reference table'!$A$2:$A$76,'Reference table'!$B$2:$B$76)</f>
        <v>Grocery</v>
      </c>
      <c r="J943" t="s">
        <v>24</v>
      </c>
    </row>
    <row r="944" spans="1:11">
      <c r="A944" s="8">
        <v>44869</v>
      </c>
      <c r="B944" t="s">
        <v>804</v>
      </c>
      <c r="C944">
        <v>1</v>
      </c>
      <c r="D944" s="3">
        <v>0.75</v>
      </c>
      <c r="E944" s="3">
        <f t="shared" si="13"/>
        <v>0.75</v>
      </c>
      <c r="F944" t="s">
        <v>163</v>
      </c>
      <c r="G944" t="s">
        <v>36</v>
      </c>
      <c r="H944" t="s">
        <v>220</v>
      </c>
      <c r="I944" s="2" t="str">
        <f>_xlfn.XLOOKUP(H944,'Reference table'!$A$2:$A$76,'Reference table'!$B$2:$B$76)</f>
        <v>Grocery</v>
      </c>
      <c r="J944" t="s">
        <v>24</v>
      </c>
    </row>
    <row r="945" spans="1:12">
      <c r="A945" s="8">
        <v>44869</v>
      </c>
      <c r="B945" t="s">
        <v>86</v>
      </c>
      <c r="C945">
        <v>1</v>
      </c>
      <c r="D945" s="3">
        <v>0.5</v>
      </c>
      <c r="E945" s="3">
        <f t="shared" si="13"/>
        <v>0.5</v>
      </c>
      <c r="F945" t="s">
        <v>163</v>
      </c>
      <c r="G945" t="s">
        <v>36</v>
      </c>
      <c r="H945" t="s">
        <v>53</v>
      </c>
      <c r="I945" s="2" t="str">
        <f>_xlfn.XLOOKUP(H945,'Reference table'!$A$2:$A$76,'Reference table'!$B$2:$B$76)</f>
        <v>Grocery</v>
      </c>
      <c r="J945" t="s">
        <v>24</v>
      </c>
    </row>
    <row r="946" spans="1:12">
      <c r="A946" s="8">
        <v>44869</v>
      </c>
      <c r="B946" t="s">
        <v>805</v>
      </c>
      <c r="C946">
        <v>1</v>
      </c>
      <c r="D946" s="3">
        <v>1.25</v>
      </c>
      <c r="E946" s="3">
        <f t="shared" si="13"/>
        <v>1.25</v>
      </c>
      <c r="F946" t="s">
        <v>163</v>
      </c>
      <c r="G946" t="s">
        <v>36</v>
      </c>
      <c r="H946" t="s">
        <v>174</v>
      </c>
      <c r="I946" s="2" t="str">
        <f>_xlfn.XLOOKUP(H946,'Reference table'!$A$2:$A$76,'Reference table'!$B$2:$B$76)</f>
        <v>Household</v>
      </c>
      <c r="J946" t="s">
        <v>24</v>
      </c>
    </row>
    <row r="947" spans="1:12">
      <c r="A947" s="8">
        <v>44869</v>
      </c>
      <c r="B947" t="s">
        <v>806</v>
      </c>
      <c r="C947">
        <v>1</v>
      </c>
      <c r="D947" s="3">
        <v>3</v>
      </c>
      <c r="E947" s="3">
        <f t="shared" si="13"/>
        <v>3</v>
      </c>
      <c r="F947" t="s">
        <v>163</v>
      </c>
      <c r="G947" t="s">
        <v>36</v>
      </c>
      <c r="H947" t="s">
        <v>174</v>
      </c>
      <c r="I947" s="2" t="str">
        <f>_xlfn.XLOOKUP(H947,'Reference table'!$A$2:$A$76,'Reference table'!$B$2:$B$76)</f>
        <v>Household</v>
      </c>
      <c r="J947" t="s">
        <v>24</v>
      </c>
    </row>
    <row r="948" spans="1:12">
      <c r="A948" s="8">
        <v>44869</v>
      </c>
      <c r="B948" t="s">
        <v>829</v>
      </c>
      <c r="C948">
        <v>1</v>
      </c>
      <c r="D948" s="3">
        <f xml:space="preserve"> 1.5 * $K$948/$L$948</f>
        <v>0.19186046511627911</v>
      </c>
      <c r="E948" s="3">
        <f t="shared" si="13"/>
        <v>0.19186046511627911</v>
      </c>
      <c r="F948" t="s">
        <v>163</v>
      </c>
      <c r="G948" t="s">
        <v>827</v>
      </c>
      <c r="H948" t="s">
        <v>50</v>
      </c>
      <c r="I948" s="2" t="str">
        <f>_xlfn.XLOOKUP(H948,'Reference table'!$A$2:$A$76,'Reference table'!$B$2:$B$76)</f>
        <v>Grocery</v>
      </c>
      <c r="J948" t="s">
        <v>25</v>
      </c>
      <c r="K948">
        <v>2.2000000000000002</v>
      </c>
      <c r="L948">
        <v>17.2</v>
      </c>
    </row>
    <row r="949" spans="1:12">
      <c r="A949" s="8">
        <v>44869</v>
      </c>
      <c r="B949" t="s">
        <v>828</v>
      </c>
      <c r="C949">
        <v>1</v>
      </c>
      <c r="D949" s="3">
        <f xml:space="preserve"> 1* $K$948/$L$948</f>
        <v>0.12790697674418605</v>
      </c>
      <c r="E949" s="3">
        <f t="shared" si="13"/>
        <v>0.12790697674418605</v>
      </c>
      <c r="F949" t="s">
        <v>163</v>
      </c>
      <c r="G949" t="s">
        <v>827</v>
      </c>
      <c r="H949" t="s">
        <v>50</v>
      </c>
      <c r="I949" s="2" t="str">
        <f>_xlfn.XLOOKUP(H949,'Reference table'!$A$2:$A$76,'Reference table'!$B$2:$B$76)</f>
        <v>Grocery</v>
      </c>
      <c r="J949" t="s">
        <v>25</v>
      </c>
    </row>
    <row r="950" spans="1:12">
      <c r="A950" s="8">
        <v>44869</v>
      </c>
      <c r="B950" t="s">
        <v>830</v>
      </c>
      <c r="C950">
        <v>1</v>
      </c>
      <c r="D950" s="3">
        <f>2.25* $K$948/$L$948</f>
        <v>0.28779069767441862</v>
      </c>
      <c r="E950" s="3">
        <f t="shared" si="13"/>
        <v>0.28779069767441862</v>
      </c>
      <c r="F950" t="s">
        <v>163</v>
      </c>
      <c r="G950" t="s">
        <v>827</v>
      </c>
      <c r="H950" t="s">
        <v>116</v>
      </c>
      <c r="I950" s="2" t="str">
        <f>_xlfn.XLOOKUP(H950,'Reference table'!$A$2:$A$76,'Reference table'!$B$2:$B$76)</f>
        <v>Grocery</v>
      </c>
      <c r="J950" t="s">
        <v>25</v>
      </c>
    </row>
    <row r="951" spans="1:12">
      <c r="A951" s="8">
        <v>44869</v>
      </c>
      <c r="B951" t="s">
        <v>831</v>
      </c>
      <c r="C951">
        <v>1</v>
      </c>
      <c r="D951" s="3">
        <f>2.45* $K$948/$L$948</f>
        <v>0.31337209302325586</v>
      </c>
      <c r="E951" s="3">
        <f t="shared" si="13"/>
        <v>0.31337209302325586</v>
      </c>
      <c r="F951" t="s">
        <v>163</v>
      </c>
      <c r="G951" t="s">
        <v>827</v>
      </c>
      <c r="H951" t="s">
        <v>217</v>
      </c>
      <c r="I951" s="2" t="str">
        <f>_xlfn.XLOOKUP(H951,'Reference table'!$A$2:$A$76,'Reference table'!$B$2:$B$76)</f>
        <v>Grocery</v>
      </c>
      <c r="J951" t="s">
        <v>25</v>
      </c>
    </row>
    <row r="952" spans="1:12">
      <c r="A952" s="8">
        <v>44869</v>
      </c>
      <c r="B952" t="s">
        <v>832</v>
      </c>
      <c r="C952">
        <v>1</v>
      </c>
      <c r="D952" s="3">
        <f>2.65* $K$948/$L$948</f>
        <v>0.33895348837209305</v>
      </c>
      <c r="E952" s="3">
        <f t="shared" si="13"/>
        <v>0.33895348837209305</v>
      </c>
      <c r="F952" t="s">
        <v>163</v>
      </c>
      <c r="G952" t="s">
        <v>827</v>
      </c>
      <c r="H952" t="s">
        <v>217</v>
      </c>
      <c r="I952" s="2" t="str">
        <f>_xlfn.XLOOKUP(H952,'Reference table'!$A$2:$A$76,'Reference table'!$B$2:$B$76)</f>
        <v>Grocery</v>
      </c>
      <c r="J952" t="s">
        <v>25</v>
      </c>
    </row>
    <row r="953" spans="1:12">
      <c r="A953" s="8">
        <v>44869</v>
      </c>
      <c r="B953" t="s">
        <v>833</v>
      </c>
      <c r="C953">
        <v>1</v>
      </c>
      <c r="D953" s="3">
        <f>2.25* $K$948/$L$948</f>
        <v>0.28779069767441862</v>
      </c>
      <c r="E953" s="3">
        <f t="shared" si="13"/>
        <v>0.28779069767441862</v>
      </c>
      <c r="F953" t="s">
        <v>163</v>
      </c>
      <c r="G953" t="s">
        <v>827</v>
      </c>
      <c r="H953" t="s">
        <v>282</v>
      </c>
      <c r="I953" s="2" t="str">
        <f>_xlfn.XLOOKUP(H953,'Reference table'!$A$2:$A$76,'Reference table'!$B$2:$B$76)</f>
        <v>Household</v>
      </c>
      <c r="J953" t="s">
        <v>25</v>
      </c>
    </row>
    <row r="954" spans="1:12">
      <c r="A954" s="8">
        <v>44869</v>
      </c>
      <c r="B954" t="s">
        <v>834</v>
      </c>
      <c r="C954">
        <v>1</v>
      </c>
      <c r="D954" s="3">
        <f>1.75* $K$948/$L$948</f>
        <v>0.22383720930232562</v>
      </c>
      <c r="E954" s="3">
        <f t="shared" si="13"/>
        <v>0.22383720930232562</v>
      </c>
      <c r="F954" t="s">
        <v>163</v>
      </c>
      <c r="G954" t="s">
        <v>827</v>
      </c>
      <c r="H954" t="s">
        <v>50</v>
      </c>
      <c r="I954" s="2" t="str">
        <f>_xlfn.XLOOKUP(H954,'Reference table'!$A$2:$A$76,'Reference table'!$B$2:$B$76)</f>
        <v>Grocery</v>
      </c>
      <c r="J954" t="s">
        <v>25</v>
      </c>
    </row>
    <row r="955" spans="1:12">
      <c r="A955" s="8">
        <v>44869</v>
      </c>
      <c r="B955" t="s">
        <v>835</v>
      </c>
      <c r="C955">
        <v>1</v>
      </c>
      <c r="D955" s="3">
        <f>1.4* $K$948/$L$948</f>
        <v>0.17906976744186048</v>
      </c>
      <c r="E955" s="3">
        <f t="shared" si="13"/>
        <v>0.17906976744186048</v>
      </c>
      <c r="F955" t="s">
        <v>163</v>
      </c>
      <c r="G955" t="s">
        <v>827</v>
      </c>
      <c r="H955" t="s">
        <v>50</v>
      </c>
      <c r="I955" s="2" t="str">
        <f>_xlfn.XLOOKUP(H955,'Reference table'!$A$2:$A$76,'Reference table'!$B$2:$B$76)</f>
        <v>Grocery</v>
      </c>
      <c r="J955" t="s">
        <v>25</v>
      </c>
    </row>
    <row r="956" spans="1:12">
      <c r="A956" s="8">
        <v>44869</v>
      </c>
      <c r="B956" t="s">
        <v>836</v>
      </c>
      <c r="C956">
        <v>1</v>
      </c>
      <c r="D956" s="3">
        <f>1.95* $K$948/$L$948</f>
        <v>0.24941860465116281</v>
      </c>
      <c r="E956" s="3">
        <f t="shared" si="13"/>
        <v>0.24941860465116281</v>
      </c>
      <c r="F956" t="s">
        <v>163</v>
      </c>
      <c r="G956" t="s">
        <v>827</v>
      </c>
      <c r="H956" t="s">
        <v>50</v>
      </c>
      <c r="I956" s="2" t="str">
        <f>_xlfn.XLOOKUP(H956,'Reference table'!$A$2:$A$76,'Reference table'!$B$2:$B$76)</f>
        <v>Grocery</v>
      </c>
      <c r="J956" t="s">
        <v>25</v>
      </c>
      <c r="L956" s="3"/>
    </row>
    <row r="957" spans="1:12">
      <c r="A957" s="8">
        <v>44870</v>
      </c>
      <c r="B957" t="s">
        <v>808</v>
      </c>
      <c r="C957">
        <v>1</v>
      </c>
      <c r="D957" s="3">
        <v>0.64</v>
      </c>
      <c r="E957" s="3">
        <f t="shared" si="13"/>
        <v>0.64</v>
      </c>
      <c r="F957" t="s">
        <v>163</v>
      </c>
      <c r="G957" t="s">
        <v>458</v>
      </c>
      <c r="H957" t="s">
        <v>529</v>
      </c>
      <c r="I957" s="2" t="str">
        <f>_xlfn.XLOOKUP(H957,'Reference table'!$A$2:$A$76,'Reference table'!$B$2:$B$76)</f>
        <v>Household</v>
      </c>
      <c r="J957" t="s">
        <v>25</v>
      </c>
    </row>
    <row r="958" spans="1:12">
      <c r="A958" s="8">
        <v>44870</v>
      </c>
      <c r="B958" t="s">
        <v>809</v>
      </c>
      <c r="C958">
        <v>1</v>
      </c>
      <c r="D958" s="3">
        <v>1.49</v>
      </c>
      <c r="E958" s="3">
        <f t="shared" si="13"/>
        <v>1.49</v>
      </c>
      <c r="F958" t="s">
        <v>163</v>
      </c>
      <c r="G958" t="s">
        <v>458</v>
      </c>
      <c r="H958" t="s">
        <v>468</v>
      </c>
      <c r="I958" s="2" t="str">
        <f>_xlfn.XLOOKUP(H958,'Reference table'!$A$2:$A$76,'Reference table'!$B$2:$B$76)</f>
        <v>Household</v>
      </c>
      <c r="J958" t="s">
        <v>25</v>
      </c>
    </row>
    <row r="959" spans="1:12">
      <c r="A959" s="8">
        <v>44870</v>
      </c>
      <c r="B959" t="s">
        <v>810</v>
      </c>
      <c r="C959">
        <v>1</v>
      </c>
      <c r="D959" s="3">
        <v>1.07</v>
      </c>
      <c r="E959" s="3">
        <f t="shared" si="13"/>
        <v>1.07</v>
      </c>
      <c r="F959" t="s">
        <v>163</v>
      </c>
      <c r="G959" t="s">
        <v>458</v>
      </c>
      <c r="H959" t="s">
        <v>468</v>
      </c>
      <c r="I959" s="2" t="str">
        <f>_xlfn.XLOOKUP(H959,'Reference table'!$A$2:$A$76,'Reference table'!$B$2:$B$76)</f>
        <v>Household</v>
      </c>
      <c r="J959" t="s">
        <v>25</v>
      </c>
    </row>
    <row r="960" spans="1:12">
      <c r="A960" s="8">
        <v>44870</v>
      </c>
      <c r="B960" t="s">
        <v>811</v>
      </c>
      <c r="C960">
        <v>1</v>
      </c>
      <c r="D960" s="3">
        <v>2.13</v>
      </c>
      <c r="E960" s="3">
        <f t="shared" si="13"/>
        <v>2.13</v>
      </c>
      <c r="F960" t="s">
        <v>163</v>
      </c>
      <c r="G960" t="s">
        <v>458</v>
      </c>
      <c r="H960" t="s">
        <v>227</v>
      </c>
      <c r="I960" s="2" t="str">
        <f>_xlfn.XLOOKUP(H960,'Reference table'!$A$2:$A$76,'Reference table'!$B$2:$B$76)</f>
        <v>Household</v>
      </c>
      <c r="J960" t="s">
        <v>25</v>
      </c>
    </row>
    <row r="961" spans="1:10">
      <c r="A961" s="8">
        <v>44870</v>
      </c>
      <c r="B961" t="s">
        <v>812</v>
      </c>
      <c r="C961">
        <v>1</v>
      </c>
      <c r="D961" s="3">
        <v>4.66</v>
      </c>
      <c r="E961" s="3">
        <f t="shared" si="13"/>
        <v>4.66</v>
      </c>
      <c r="F961" t="s">
        <v>163</v>
      </c>
      <c r="G961" t="s">
        <v>458</v>
      </c>
      <c r="H961" t="s">
        <v>174</v>
      </c>
      <c r="I961" s="2" t="str">
        <f>_xlfn.XLOOKUP(H961,'Reference table'!$A$2:$A$76,'Reference table'!$B$2:$B$76)</f>
        <v>Household</v>
      </c>
      <c r="J961" t="s">
        <v>25</v>
      </c>
    </row>
    <row r="962" spans="1:10">
      <c r="A962" s="8">
        <v>44870</v>
      </c>
      <c r="B962" t="s">
        <v>813</v>
      </c>
      <c r="C962">
        <v>1</v>
      </c>
      <c r="D962" s="3">
        <v>0.86</v>
      </c>
      <c r="E962" s="3">
        <f t="shared" si="13"/>
        <v>0.86</v>
      </c>
      <c r="F962" t="s">
        <v>163</v>
      </c>
      <c r="G962" t="s">
        <v>458</v>
      </c>
      <c r="H962" t="s">
        <v>174</v>
      </c>
      <c r="I962" s="2" t="str">
        <f>_xlfn.XLOOKUP(H962,'Reference table'!$A$2:$A$76,'Reference table'!$B$2:$B$76)</f>
        <v>Household</v>
      </c>
      <c r="J962" t="s">
        <v>25</v>
      </c>
    </row>
    <row r="963" spans="1:10">
      <c r="A963" s="8">
        <v>44870</v>
      </c>
      <c r="B963" t="s">
        <v>814</v>
      </c>
      <c r="C963">
        <v>1</v>
      </c>
      <c r="D963" s="3">
        <v>2.5499999999999998</v>
      </c>
      <c r="E963" s="3">
        <f t="shared" si="13"/>
        <v>2.5499999999999998</v>
      </c>
      <c r="F963" t="s">
        <v>163</v>
      </c>
      <c r="G963" t="s">
        <v>33</v>
      </c>
      <c r="H963" t="s">
        <v>227</v>
      </c>
      <c r="I963" s="2" t="str">
        <f>_xlfn.XLOOKUP(H963,'Reference table'!$A$2:$A$76,'Reference table'!$B$2:$B$76)</f>
        <v>Household</v>
      </c>
      <c r="J963" t="s">
        <v>25</v>
      </c>
    </row>
    <row r="964" spans="1:10">
      <c r="A964" s="8">
        <v>44870</v>
      </c>
      <c r="B964" t="s">
        <v>815</v>
      </c>
      <c r="C964">
        <v>1</v>
      </c>
      <c r="D964" s="3">
        <v>8.5</v>
      </c>
      <c r="E964" s="3">
        <f t="shared" si="13"/>
        <v>8.5</v>
      </c>
      <c r="F964" t="s">
        <v>163</v>
      </c>
      <c r="G964" t="s">
        <v>33</v>
      </c>
      <c r="H964" t="s">
        <v>468</v>
      </c>
      <c r="I964" s="2" t="str">
        <f>_xlfn.XLOOKUP(H964,'Reference table'!$A$2:$A$76,'Reference table'!$B$2:$B$76)</f>
        <v>Household</v>
      </c>
      <c r="J964" t="s">
        <v>25</v>
      </c>
    </row>
    <row r="965" spans="1:10">
      <c r="A965" s="8">
        <v>44870</v>
      </c>
      <c r="B965" t="s">
        <v>816</v>
      </c>
      <c r="C965">
        <v>1</v>
      </c>
      <c r="D965" s="3">
        <v>15.3</v>
      </c>
      <c r="E965" s="3">
        <f t="shared" si="13"/>
        <v>15.3</v>
      </c>
      <c r="F965" t="s">
        <v>163</v>
      </c>
      <c r="G965" t="s">
        <v>33</v>
      </c>
      <c r="H965" t="s">
        <v>468</v>
      </c>
      <c r="I965" s="2" t="str">
        <f>_xlfn.XLOOKUP(H965,'Reference table'!$A$2:$A$76,'Reference table'!$B$2:$B$76)</f>
        <v>Household</v>
      </c>
      <c r="J965" t="s">
        <v>25</v>
      </c>
    </row>
    <row r="966" spans="1:10">
      <c r="A966" s="8">
        <v>44870</v>
      </c>
      <c r="B966" t="s">
        <v>817</v>
      </c>
      <c r="C966">
        <v>1</v>
      </c>
      <c r="D966" s="3">
        <v>3.4</v>
      </c>
      <c r="E966" s="3">
        <f t="shared" si="13"/>
        <v>3.4</v>
      </c>
      <c r="F966" t="s">
        <v>163</v>
      </c>
      <c r="G966" t="s">
        <v>33</v>
      </c>
      <c r="H966" t="s">
        <v>468</v>
      </c>
      <c r="I966" s="2" t="str">
        <f>_xlfn.XLOOKUP(H966,'Reference table'!$A$2:$A$76,'Reference table'!$B$2:$B$76)</f>
        <v>Household</v>
      </c>
      <c r="J966" t="s">
        <v>25</v>
      </c>
    </row>
    <row r="967" spans="1:10">
      <c r="A967" s="8">
        <v>44870</v>
      </c>
      <c r="B967" t="s">
        <v>427</v>
      </c>
      <c r="C967">
        <v>1</v>
      </c>
      <c r="D967" s="3">
        <v>28.41</v>
      </c>
      <c r="E967" s="3">
        <f t="shared" si="13"/>
        <v>28.41</v>
      </c>
      <c r="F967" t="s">
        <v>163</v>
      </c>
      <c r="G967" t="s">
        <v>818</v>
      </c>
      <c r="H967" t="s">
        <v>515</v>
      </c>
      <c r="I967" s="2" t="str">
        <f>_xlfn.XLOOKUP(H967,'Reference table'!$A$2:$A$76,'Reference table'!$B$2:$B$76)</f>
        <v>Dinning</v>
      </c>
      <c r="J967" t="s">
        <v>24</v>
      </c>
    </row>
    <row r="968" spans="1:10">
      <c r="A968" s="8">
        <v>44870</v>
      </c>
      <c r="B968" t="s">
        <v>819</v>
      </c>
      <c r="C968">
        <v>2</v>
      </c>
      <c r="D968" s="3">
        <v>10</v>
      </c>
      <c r="E968" s="3">
        <f t="shared" si="13"/>
        <v>20</v>
      </c>
      <c r="F968" t="s">
        <v>163</v>
      </c>
      <c r="G968" t="s">
        <v>165</v>
      </c>
      <c r="H968" t="s">
        <v>217</v>
      </c>
      <c r="I968" s="2" t="str">
        <f>_xlfn.XLOOKUP(H968,'Reference table'!$A$2:$A$76,'Reference table'!$B$2:$B$76)</f>
        <v>Grocery</v>
      </c>
      <c r="J968" t="s">
        <v>25</v>
      </c>
    </row>
    <row r="969" spans="1:10">
      <c r="A969" s="8">
        <v>44870</v>
      </c>
      <c r="B969" t="s">
        <v>579</v>
      </c>
      <c r="C969">
        <v>1</v>
      </c>
      <c r="D969" s="3">
        <v>8.5</v>
      </c>
      <c r="E969" s="3">
        <f t="shared" si="13"/>
        <v>8.5</v>
      </c>
      <c r="F969" t="s">
        <v>163</v>
      </c>
      <c r="G969" t="s">
        <v>165</v>
      </c>
      <c r="H969" t="s">
        <v>217</v>
      </c>
      <c r="I969" s="2" t="str">
        <f>_xlfn.XLOOKUP(H969,'Reference table'!$A$2:$A$76,'Reference table'!$B$2:$B$76)</f>
        <v>Grocery</v>
      </c>
      <c r="J969" t="s">
        <v>25</v>
      </c>
    </row>
    <row r="970" spans="1:10">
      <c r="A970" s="8">
        <v>44870</v>
      </c>
      <c r="B970" t="s">
        <v>839</v>
      </c>
      <c r="C970">
        <v>1</v>
      </c>
      <c r="D970" s="3">
        <v>2</v>
      </c>
      <c r="E970" s="3">
        <f t="shared" si="13"/>
        <v>2</v>
      </c>
      <c r="F970" t="s">
        <v>163</v>
      </c>
      <c r="G970" t="s">
        <v>165</v>
      </c>
      <c r="H970" t="s">
        <v>473</v>
      </c>
      <c r="I970" s="2" t="str">
        <f>_xlfn.XLOOKUP(H970,'Reference table'!$A$2:$A$76,'Reference table'!$B$2:$B$76)</f>
        <v>Skincare</v>
      </c>
      <c r="J970" t="s">
        <v>25</v>
      </c>
    </row>
    <row r="971" spans="1:10">
      <c r="A971" s="8">
        <v>44870</v>
      </c>
      <c r="B971" t="s">
        <v>26</v>
      </c>
      <c r="C971">
        <v>1</v>
      </c>
      <c r="D971" s="3">
        <v>4.6500000000000004</v>
      </c>
      <c r="E971" s="3">
        <f t="shared" si="13"/>
        <v>4.6500000000000004</v>
      </c>
      <c r="F971" t="s">
        <v>163</v>
      </c>
      <c r="G971" t="s">
        <v>716</v>
      </c>
      <c r="H971" t="s">
        <v>274</v>
      </c>
      <c r="I971" s="2" t="str">
        <f>_xlfn.XLOOKUP(H971,'Reference table'!$A$2:$A$76,'Reference table'!$B$2:$B$76)</f>
        <v>Dinning</v>
      </c>
      <c r="J971" t="s">
        <v>25</v>
      </c>
    </row>
    <row r="972" spans="1:10">
      <c r="A972" s="8">
        <v>44870</v>
      </c>
      <c r="B972" t="s">
        <v>820</v>
      </c>
      <c r="C972">
        <v>2</v>
      </c>
      <c r="D972" s="3">
        <v>4.5</v>
      </c>
      <c r="E972" s="3">
        <f t="shared" si="13"/>
        <v>9</v>
      </c>
      <c r="F972" t="s">
        <v>163</v>
      </c>
      <c r="G972" t="s">
        <v>821</v>
      </c>
      <c r="H972" t="s">
        <v>274</v>
      </c>
      <c r="I972" s="2" t="str">
        <f>_xlfn.XLOOKUP(H972,'Reference table'!$A$2:$A$76,'Reference table'!$B$2:$B$76)</f>
        <v>Dinning</v>
      </c>
      <c r="J972" t="s">
        <v>25</v>
      </c>
    </row>
    <row r="973" spans="1:10">
      <c r="A973" s="8">
        <v>44870</v>
      </c>
      <c r="B973" t="s">
        <v>822</v>
      </c>
      <c r="C973">
        <v>4</v>
      </c>
      <c r="D973" s="3">
        <v>0.495</v>
      </c>
      <c r="E973" s="3">
        <f t="shared" si="13"/>
        <v>1.98</v>
      </c>
      <c r="F973" t="s">
        <v>163</v>
      </c>
      <c r="G973" t="s">
        <v>823</v>
      </c>
      <c r="H973" t="s">
        <v>116</v>
      </c>
      <c r="I973" s="2" t="str">
        <f>_xlfn.XLOOKUP(H973,'Reference table'!$A$2:$A$76,'Reference table'!$B$2:$B$76)</f>
        <v>Grocery</v>
      </c>
      <c r="J973" t="s">
        <v>25</v>
      </c>
    </row>
    <row r="974" spans="1:10">
      <c r="A974" s="8">
        <v>44870</v>
      </c>
      <c r="B974" t="s">
        <v>824</v>
      </c>
      <c r="C974">
        <v>1</v>
      </c>
      <c r="D974" s="3">
        <v>22.88</v>
      </c>
      <c r="E974" s="3">
        <f t="shared" si="13"/>
        <v>22.88</v>
      </c>
      <c r="F974" t="s">
        <v>163</v>
      </c>
      <c r="G974" t="s">
        <v>825</v>
      </c>
      <c r="H974" t="s">
        <v>114</v>
      </c>
      <c r="I974" s="2" t="str">
        <f>_xlfn.XLOOKUP(H974,'Reference table'!$A$2:$A$76,'Reference table'!$B$2:$B$76)</f>
        <v>Dinning</v>
      </c>
      <c r="J974" t="s">
        <v>25</v>
      </c>
    </row>
    <row r="975" spans="1:10">
      <c r="A975" s="8">
        <v>44870</v>
      </c>
      <c r="B975" t="s">
        <v>473</v>
      </c>
      <c r="C975">
        <v>1</v>
      </c>
      <c r="D975" s="3">
        <v>47.86</v>
      </c>
      <c r="E975" s="3">
        <f t="shared" si="13"/>
        <v>47.86</v>
      </c>
      <c r="F975" t="s">
        <v>163</v>
      </c>
      <c r="G975" t="s">
        <v>826</v>
      </c>
      <c r="H975" t="s">
        <v>473</v>
      </c>
      <c r="I975" s="2" t="str">
        <f>_xlfn.XLOOKUP(H975,'Reference table'!$A$2:$A$76,'Reference table'!$B$2:$B$76)</f>
        <v>Skincare</v>
      </c>
      <c r="J975" t="s">
        <v>25</v>
      </c>
    </row>
    <row r="976" spans="1:10">
      <c r="A976" s="8">
        <v>44872</v>
      </c>
      <c r="B976" t="s">
        <v>837</v>
      </c>
      <c r="C976">
        <v>1</v>
      </c>
      <c r="D976" s="3">
        <v>69.349999999999994</v>
      </c>
      <c r="E976" s="3">
        <f t="shared" si="13"/>
        <v>69.349999999999994</v>
      </c>
      <c r="F976" t="s">
        <v>163</v>
      </c>
      <c r="G976" t="s">
        <v>838</v>
      </c>
      <c r="H976" t="s">
        <v>525</v>
      </c>
      <c r="I976" s="2" t="str">
        <f>_xlfn.XLOOKUP(H976,'Reference table'!$A$2:$A$76,'Reference table'!$B$2:$B$76)</f>
        <v>Utility</v>
      </c>
      <c r="J976" t="s">
        <v>25</v>
      </c>
    </row>
    <row r="977" spans="1:11">
      <c r="A977" s="8">
        <v>44874</v>
      </c>
      <c r="B977" t="s">
        <v>67</v>
      </c>
      <c r="C977">
        <v>1</v>
      </c>
      <c r="D977" s="3">
        <v>1.1499999999999999</v>
      </c>
      <c r="E977" s="3">
        <f t="shared" si="13"/>
        <v>1.1499999999999999</v>
      </c>
      <c r="F977" t="s">
        <v>286</v>
      </c>
      <c r="G977" t="s">
        <v>526</v>
      </c>
      <c r="H977" t="s">
        <v>67</v>
      </c>
      <c r="I977" s="2" t="str">
        <f>_xlfn.XLOOKUP(H977,'Reference table'!$A$2:$A$76,'Reference table'!$B$2:$B$76)</f>
        <v>Transportation</v>
      </c>
      <c r="J977" t="s">
        <v>24</v>
      </c>
    </row>
    <row r="978" spans="1:11">
      <c r="A978" s="8">
        <v>44874</v>
      </c>
      <c r="B978" t="s">
        <v>67</v>
      </c>
      <c r="C978">
        <v>1</v>
      </c>
      <c r="D978" s="3">
        <v>1.1499999999999999</v>
      </c>
      <c r="E978" s="3">
        <f t="shared" si="13"/>
        <v>1.1499999999999999</v>
      </c>
      <c r="F978" t="s">
        <v>286</v>
      </c>
      <c r="G978" t="s">
        <v>526</v>
      </c>
      <c r="H978" t="s">
        <v>67</v>
      </c>
      <c r="I978" s="2" t="str">
        <f>_xlfn.XLOOKUP(H978,'Reference table'!$A$2:$A$76,'Reference table'!$B$2:$B$76)</f>
        <v>Transportation</v>
      </c>
      <c r="J978" t="s">
        <v>25</v>
      </c>
    </row>
    <row r="979" spans="1:11">
      <c r="A979" s="8">
        <v>44874</v>
      </c>
      <c r="B979" t="s">
        <v>67</v>
      </c>
      <c r="C979">
        <v>1</v>
      </c>
      <c r="D979" s="3">
        <v>2</v>
      </c>
      <c r="E979" s="3">
        <f t="shared" si="13"/>
        <v>2</v>
      </c>
      <c r="F979" t="s">
        <v>286</v>
      </c>
      <c r="G979" t="s">
        <v>526</v>
      </c>
      <c r="H979" t="s">
        <v>67</v>
      </c>
      <c r="I979" s="2" t="str">
        <f>_xlfn.XLOOKUP(H979,'Reference table'!$A$2:$A$76,'Reference table'!$B$2:$B$76)</f>
        <v>Transportation</v>
      </c>
      <c r="J979" t="s">
        <v>25</v>
      </c>
    </row>
    <row r="980" spans="1:11">
      <c r="A980" s="8">
        <v>44874</v>
      </c>
      <c r="B980" t="s">
        <v>67</v>
      </c>
      <c r="C980">
        <v>1</v>
      </c>
      <c r="D980" s="3">
        <v>2</v>
      </c>
      <c r="E980" s="3">
        <f t="shared" si="13"/>
        <v>2</v>
      </c>
      <c r="F980" t="s">
        <v>286</v>
      </c>
      <c r="G980" t="s">
        <v>526</v>
      </c>
      <c r="H980" t="s">
        <v>67</v>
      </c>
      <c r="I980" s="2" t="str">
        <f>_xlfn.XLOOKUP(H980,'Reference table'!$A$2:$A$76,'Reference table'!$B$2:$B$76)</f>
        <v>Transportation</v>
      </c>
      <c r="J980" t="s">
        <v>24</v>
      </c>
    </row>
    <row r="981" spans="1:11">
      <c r="A981" s="8">
        <v>44874</v>
      </c>
      <c r="B981" t="s">
        <v>840</v>
      </c>
      <c r="C981">
        <v>2</v>
      </c>
      <c r="D981" s="3">
        <v>1.5</v>
      </c>
      <c r="E981" s="3">
        <f t="shared" si="13"/>
        <v>3</v>
      </c>
      <c r="F981" t="s">
        <v>163</v>
      </c>
      <c r="G981" t="s">
        <v>841</v>
      </c>
      <c r="H981" t="s">
        <v>50</v>
      </c>
      <c r="I981" s="2" t="str">
        <f>_xlfn.XLOOKUP(H981,'Reference table'!$A$2:$A$76,'Reference table'!$B$2:$B$76)</f>
        <v>Grocery</v>
      </c>
      <c r="J981" t="s">
        <v>25</v>
      </c>
    </row>
    <row r="982" spans="1:11">
      <c r="A982" s="8">
        <v>44874</v>
      </c>
      <c r="B982" t="s">
        <v>842</v>
      </c>
      <c r="C982">
        <v>1</v>
      </c>
      <c r="D982" s="3">
        <v>1.65</v>
      </c>
      <c r="E982" s="3">
        <f t="shared" si="13"/>
        <v>1.65</v>
      </c>
      <c r="F982" t="s">
        <v>163</v>
      </c>
      <c r="G982" t="s">
        <v>36</v>
      </c>
      <c r="H982" t="s">
        <v>45</v>
      </c>
      <c r="I982" s="2" t="str">
        <f>_xlfn.XLOOKUP(H982,'Reference table'!$A$2:$A$76,'Reference table'!$B$2:$B$76)</f>
        <v>Grocery</v>
      </c>
      <c r="J982" t="s">
        <v>25</v>
      </c>
    </row>
    <row r="983" spans="1:11">
      <c r="A983" s="8">
        <v>44874</v>
      </c>
      <c r="B983" t="s">
        <v>300</v>
      </c>
      <c r="C983">
        <v>1</v>
      </c>
      <c r="D983" s="3">
        <v>0.41</v>
      </c>
      <c r="E983" s="3">
        <f t="shared" si="13"/>
        <v>0.41</v>
      </c>
      <c r="F983" t="s">
        <v>163</v>
      </c>
      <c r="G983" t="s">
        <v>36</v>
      </c>
      <c r="H983" t="s">
        <v>512</v>
      </c>
      <c r="I983" s="2" t="str">
        <f>_xlfn.XLOOKUP(H983,'Reference table'!$A$2:$A$76,'Reference table'!$B$2:$B$76)</f>
        <v>Grocery</v>
      </c>
      <c r="J983" t="s">
        <v>25</v>
      </c>
    </row>
    <row r="984" spans="1:11">
      <c r="A984" s="8">
        <v>44874</v>
      </c>
      <c r="B984" t="s">
        <v>843</v>
      </c>
      <c r="C984">
        <v>1</v>
      </c>
      <c r="D984" s="3">
        <v>1.5</v>
      </c>
      <c r="E984" s="3">
        <f t="shared" si="13"/>
        <v>1.5</v>
      </c>
      <c r="F984" t="s">
        <v>163</v>
      </c>
      <c r="G984" t="s">
        <v>148</v>
      </c>
      <c r="H984" t="s">
        <v>45</v>
      </c>
      <c r="I984" s="2" t="str">
        <f>_xlfn.XLOOKUP(H984,'Reference table'!$A$2:$A$76,'Reference table'!$B$2:$B$76)</f>
        <v>Grocery</v>
      </c>
      <c r="J984" t="s">
        <v>25</v>
      </c>
    </row>
    <row r="985" spans="1:11">
      <c r="A985" s="8">
        <v>44874</v>
      </c>
      <c r="B985" t="s">
        <v>380</v>
      </c>
      <c r="C985">
        <v>1</v>
      </c>
      <c r="D985" s="3">
        <v>1</v>
      </c>
      <c r="E985" s="3">
        <f t="shared" si="13"/>
        <v>1</v>
      </c>
      <c r="F985" t="s">
        <v>163</v>
      </c>
      <c r="G985" t="s">
        <v>148</v>
      </c>
      <c r="H985" t="s">
        <v>45</v>
      </c>
      <c r="I985" s="2" t="str">
        <f>_xlfn.XLOOKUP(H985,'Reference table'!$A$2:$A$76,'Reference table'!$B$2:$B$76)</f>
        <v>Grocery</v>
      </c>
      <c r="J985" t="s">
        <v>25</v>
      </c>
    </row>
    <row r="986" spans="1:11">
      <c r="A986" s="8">
        <v>44874</v>
      </c>
      <c r="B986" t="s">
        <v>844</v>
      </c>
      <c r="C986">
        <v>1</v>
      </c>
      <c r="D986" s="3">
        <v>0.9</v>
      </c>
      <c r="E986" s="3">
        <f t="shared" si="13"/>
        <v>0.9</v>
      </c>
      <c r="F986" t="s">
        <v>163</v>
      </c>
      <c r="G986" t="s">
        <v>148</v>
      </c>
      <c r="H986" t="s">
        <v>51</v>
      </c>
      <c r="I986" s="2" t="str">
        <f>_xlfn.XLOOKUP(H986,'Reference table'!$A$2:$A$76,'Reference table'!$B$2:$B$76)</f>
        <v>Grocery</v>
      </c>
      <c r="J986" t="s">
        <v>25</v>
      </c>
    </row>
    <row r="987" spans="1:11">
      <c r="A987" s="8">
        <v>44874</v>
      </c>
      <c r="B987" t="s">
        <v>242</v>
      </c>
      <c r="C987">
        <v>1</v>
      </c>
      <c r="D987" s="3">
        <v>0.65</v>
      </c>
      <c r="E987" s="3">
        <f t="shared" si="13"/>
        <v>0.65</v>
      </c>
      <c r="F987" t="s">
        <v>163</v>
      </c>
      <c r="G987" t="s">
        <v>148</v>
      </c>
      <c r="H987" t="s">
        <v>116</v>
      </c>
      <c r="I987" s="2" t="str">
        <f>_xlfn.XLOOKUP(H987,'Reference table'!$A$2:$A$76,'Reference table'!$B$2:$B$76)</f>
        <v>Grocery</v>
      </c>
      <c r="J987" t="s">
        <v>25</v>
      </c>
      <c r="K987" s="3"/>
    </row>
    <row r="988" spans="1:11">
      <c r="A988" s="8">
        <v>44874</v>
      </c>
      <c r="B988" t="s">
        <v>330</v>
      </c>
      <c r="C988">
        <v>1</v>
      </c>
      <c r="D988" s="3">
        <v>1.49</v>
      </c>
      <c r="E988" s="3">
        <f t="shared" si="13"/>
        <v>1.49</v>
      </c>
      <c r="F988" t="s">
        <v>163</v>
      </c>
      <c r="G988" t="s">
        <v>322</v>
      </c>
      <c r="H988" t="s">
        <v>45</v>
      </c>
      <c r="I988" s="2" t="str">
        <f>_xlfn.XLOOKUP(H988,'Reference table'!$A$2:$A$76,'Reference table'!$B$2:$B$76)</f>
        <v>Grocery</v>
      </c>
      <c r="J988" t="s">
        <v>25</v>
      </c>
      <c r="K988" s="3"/>
    </row>
    <row r="989" spans="1:11">
      <c r="A989" s="8">
        <v>44874</v>
      </c>
      <c r="B989" t="s">
        <v>60</v>
      </c>
      <c r="C989">
        <v>1</v>
      </c>
      <c r="D989" s="3">
        <v>1.35</v>
      </c>
      <c r="E989" s="3">
        <f t="shared" si="13"/>
        <v>1.35</v>
      </c>
      <c r="F989" t="s">
        <v>163</v>
      </c>
      <c r="G989" t="s">
        <v>322</v>
      </c>
      <c r="H989" t="s">
        <v>50</v>
      </c>
      <c r="I989" s="2" t="str">
        <f>_xlfn.XLOOKUP(H989,'Reference table'!$A$2:$A$76,'Reference table'!$B$2:$B$76)</f>
        <v>Grocery</v>
      </c>
      <c r="J989" t="s">
        <v>25</v>
      </c>
      <c r="K989" s="3"/>
    </row>
    <row r="990" spans="1:11">
      <c r="A990" s="8">
        <v>44874</v>
      </c>
      <c r="B990" t="s">
        <v>333</v>
      </c>
      <c r="C990">
        <v>1</v>
      </c>
      <c r="D990" s="3">
        <v>1.1499999999999999</v>
      </c>
      <c r="E990" s="3">
        <f t="shared" si="13"/>
        <v>1.1499999999999999</v>
      </c>
      <c r="F990" t="s">
        <v>163</v>
      </c>
      <c r="G990" t="s">
        <v>322</v>
      </c>
      <c r="H990" t="s">
        <v>142</v>
      </c>
      <c r="I990" s="2" t="str">
        <f>_xlfn.XLOOKUP(H990,'Reference table'!$A$2:$A$76,'Reference table'!$B$2:$B$76)</f>
        <v>Grocery</v>
      </c>
      <c r="J990" t="s">
        <v>25</v>
      </c>
      <c r="K990" s="3"/>
    </row>
    <row r="991" spans="1:11">
      <c r="A991" s="8">
        <v>44874</v>
      </c>
      <c r="B991" t="s">
        <v>858</v>
      </c>
      <c r="C991">
        <v>1</v>
      </c>
      <c r="D991" s="3">
        <v>0.89</v>
      </c>
      <c r="E991" s="3">
        <f t="shared" si="13"/>
        <v>0.89</v>
      </c>
      <c r="F991" t="s">
        <v>163</v>
      </c>
      <c r="G991" t="s">
        <v>322</v>
      </c>
      <c r="H991" t="s">
        <v>282</v>
      </c>
      <c r="I991" s="2" t="str">
        <f>_xlfn.XLOOKUP(H991,'Reference table'!$A$2:$A$76,'Reference table'!$B$2:$B$76)</f>
        <v>Household</v>
      </c>
      <c r="J991" t="s">
        <v>25</v>
      </c>
      <c r="K991" s="3"/>
    </row>
    <row r="992" spans="1:11">
      <c r="A992" s="8">
        <v>44874</v>
      </c>
      <c r="B992" t="s">
        <v>859</v>
      </c>
      <c r="C992">
        <v>1</v>
      </c>
      <c r="D992" s="3">
        <v>0.59</v>
      </c>
      <c r="E992" s="3">
        <f t="shared" si="13"/>
        <v>0.59</v>
      </c>
      <c r="F992" t="s">
        <v>163</v>
      </c>
      <c r="G992" t="s">
        <v>322</v>
      </c>
      <c r="H992" t="s">
        <v>282</v>
      </c>
      <c r="I992" s="2" t="str">
        <f>_xlfn.XLOOKUP(H992,'Reference table'!$A$2:$A$76,'Reference table'!$B$2:$B$76)</f>
        <v>Household</v>
      </c>
      <c r="J992" t="s">
        <v>25</v>
      </c>
      <c r="K992" s="3"/>
    </row>
    <row r="993" spans="1:11">
      <c r="A993" s="8">
        <v>44874</v>
      </c>
      <c r="B993" t="s">
        <v>28</v>
      </c>
      <c r="C993">
        <v>3</v>
      </c>
      <c r="D993" s="3">
        <v>0.89</v>
      </c>
      <c r="E993" s="3">
        <f t="shared" si="13"/>
        <v>2.67</v>
      </c>
      <c r="F993" t="s">
        <v>163</v>
      </c>
      <c r="G993" t="s">
        <v>322</v>
      </c>
      <c r="H993" t="s">
        <v>50</v>
      </c>
      <c r="I993" s="2" t="str">
        <f>_xlfn.XLOOKUP(H993,'Reference table'!$A$2:$A$76,'Reference table'!$B$2:$B$76)</f>
        <v>Grocery</v>
      </c>
      <c r="J993" t="s">
        <v>25</v>
      </c>
      <c r="K993" s="3"/>
    </row>
    <row r="994" spans="1:11">
      <c r="A994" s="8">
        <v>44874</v>
      </c>
      <c r="B994" t="s">
        <v>860</v>
      </c>
      <c r="C994">
        <v>1</v>
      </c>
      <c r="D994" s="3">
        <v>1.3</v>
      </c>
      <c r="E994" s="3">
        <f t="shared" si="13"/>
        <v>1.3</v>
      </c>
      <c r="F994" t="s">
        <v>163</v>
      </c>
      <c r="G994" t="s">
        <v>322</v>
      </c>
      <c r="H994" t="s">
        <v>51</v>
      </c>
      <c r="I994" s="2" t="str">
        <f>_xlfn.XLOOKUP(H994,'Reference table'!$A$2:$A$76,'Reference table'!$B$2:$B$76)</f>
        <v>Grocery</v>
      </c>
      <c r="J994" t="s">
        <v>25</v>
      </c>
      <c r="K994" s="3"/>
    </row>
    <row r="995" spans="1:11">
      <c r="A995" s="8">
        <v>44875</v>
      </c>
      <c r="B995" t="s">
        <v>601</v>
      </c>
      <c r="C995">
        <v>1</v>
      </c>
      <c r="D995" s="3">
        <v>0.55000000000000004</v>
      </c>
      <c r="E995" s="3">
        <f t="shared" si="13"/>
        <v>0.55000000000000004</v>
      </c>
      <c r="F995" t="s">
        <v>163</v>
      </c>
      <c r="G995" t="s">
        <v>36</v>
      </c>
      <c r="H995" t="s">
        <v>282</v>
      </c>
      <c r="I995" s="2" t="str">
        <f>_xlfn.XLOOKUP(H995,'Reference table'!$A$2:$A$76,'Reference table'!$B$2:$B$76)</f>
        <v>Household</v>
      </c>
      <c r="J995" t="s">
        <v>25</v>
      </c>
    </row>
    <row r="996" spans="1:11">
      <c r="A996" s="8">
        <v>44875</v>
      </c>
      <c r="B996" t="s">
        <v>86</v>
      </c>
      <c r="C996">
        <v>1</v>
      </c>
      <c r="D996" s="3">
        <v>0.5</v>
      </c>
      <c r="E996" s="3">
        <f t="shared" si="13"/>
        <v>0.5</v>
      </c>
      <c r="F996" t="s">
        <v>163</v>
      </c>
      <c r="G996" t="s">
        <v>36</v>
      </c>
      <c r="H996" t="s">
        <v>53</v>
      </c>
      <c r="I996" s="2" t="str">
        <f>_xlfn.XLOOKUP(H996,'Reference table'!$A$2:$A$76,'Reference table'!$B$2:$B$76)</f>
        <v>Grocery</v>
      </c>
      <c r="J996" t="s">
        <v>25</v>
      </c>
    </row>
    <row r="997" spans="1:11">
      <c r="A997" s="8">
        <v>44875</v>
      </c>
      <c r="B997" t="s">
        <v>845</v>
      </c>
      <c r="C997">
        <v>1</v>
      </c>
      <c r="D997" s="3">
        <v>2.4900000000000002</v>
      </c>
      <c r="E997" s="3">
        <f t="shared" si="13"/>
        <v>2.4900000000000002</v>
      </c>
      <c r="F997" t="s">
        <v>163</v>
      </c>
      <c r="G997" t="s">
        <v>36</v>
      </c>
      <c r="H997" t="s">
        <v>52</v>
      </c>
      <c r="I997" s="2" t="str">
        <f>_xlfn.XLOOKUP(H997,'Reference table'!$A$2:$A$76,'Reference table'!$B$2:$B$76)</f>
        <v>Grocery</v>
      </c>
      <c r="J997" t="s">
        <v>25</v>
      </c>
    </row>
    <row r="998" spans="1:11">
      <c r="A998" s="8">
        <v>44876</v>
      </c>
      <c r="B998" t="s">
        <v>855</v>
      </c>
      <c r="C998">
        <v>1</v>
      </c>
      <c r="D998" s="3">
        <v>10</v>
      </c>
      <c r="E998" s="3">
        <f t="shared" si="13"/>
        <v>10</v>
      </c>
      <c r="F998" t="s">
        <v>163</v>
      </c>
      <c r="G998" t="s">
        <v>201</v>
      </c>
      <c r="H998" t="s">
        <v>637</v>
      </c>
      <c r="I998" s="2" t="str">
        <f>_xlfn.XLOOKUP(H998,'Reference table'!$A$2:$A$76,'Reference table'!$B$2:$B$76)</f>
        <v>Others</v>
      </c>
      <c r="J998" t="s">
        <v>25</v>
      </c>
    </row>
    <row r="999" spans="1:11">
      <c r="A999" s="8">
        <v>44876</v>
      </c>
      <c r="B999" t="s">
        <v>856</v>
      </c>
      <c r="C999">
        <v>1</v>
      </c>
      <c r="D999" s="3">
        <v>1.39</v>
      </c>
      <c r="E999" s="3">
        <f t="shared" si="13"/>
        <v>1.39</v>
      </c>
      <c r="F999" t="s">
        <v>163</v>
      </c>
      <c r="G999" t="s">
        <v>201</v>
      </c>
      <c r="H999" t="s">
        <v>50</v>
      </c>
      <c r="I999" s="2" t="str">
        <f>_xlfn.XLOOKUP(H999,'Reference table'!$A$2:$A$76,'Reference table'!$B$2:$B$76)</f>
        <v>Grocery</v>
      </c>
      <c r="J999" t="s">
        <v>25</v>
      </c>
    </row>
    <row r="1000" spans="1:11">
      <c r="A1000" s="8">
        <v>44876</v>
      </c>
      <c r="B1000" t="s">
        <v>857</v>
      </c>
      <c r="C1000">
        <v>1</v>
      </c>
      <c r="D1000" s="3">
        <v>0.75</v>
      </c>
      <c r="E1000" s="3">
        <f t="shared" si="13"/>
        <v>0.75</v>
      </c>
      <c r="F1000" t="s">
        <v>163</v>
      </c>
      <c r="G1000" t="s">
        <v>201</v>
      </c>
      <c r="H1000" t="s">
        <v>116</v>
      </c>
      <c r="I1000" s="2" t="str">
        <f>_xlfn.XLOOKUP(H1000,'Reference table'!$A$2:$A$76,'Reference table'!$B$2:$B$76)</f>
        <v>Grocery</v>
      </c>
      <c r="J1000" t="s">
        <v>25</v>
      </c>
    </row>
    <row r="1001" spans="1:11">
      <c r="A1001" s="8">
        <v>44876</v>
      </c>
      <c r="B1001" t="s">
        <v>500</v>
      </c>
      <c r="C1001">
        <v>1</v>
      </c>
      <c r="D1001" s="3">
        <v>1.99</v>
      </c>
      <c r="E1001" s="3">
        <f t="shared" si="13"/>
        <v>1.99</v>
      </c>
      <c r="F1001" t="s">
        <v>163</v>
      </c>
      <c r="G1001" t="s">
        <v>201</v>
      </c>
      <c r="H1001" t="s">
        <v>282</v>
      </c>
      <c r="I1001" s="2" t="str">
        <f>_xlfn.XLOOKUP(H1001,'Reference table'!$A$2:$A$76,'Reference table'!$B$2:$B$76)</f>
        <v>Household</v>
      </c>
      <c r="J1001" t="s">
        <v>25</v>
      </c>
    </row>
    <row r="1002" spans="1:11">
      <c r="A1002" s="8">
        <v>44876</v>
      </c>
      <c r="B1002" t="s">
        <v>853</v>
      </c>
      <c r="C1002">
        <v>1</v>
      </c>
      <c r="D1002" s="3">
        <v>14.99</v>
      </c>
      <c r="E1002" s="3">
        <f t="shared" si="13"/>
        <v>14.99</v>
      </c>
      <c r="F1002" t="s">
        <v>163</v>
      </c>
      <c r="G1002" t="s">
        <v>271</v>
      </c>
      <c r="H1002" t="s">
        <v>227</v>
      </c>
      <c r="I1002" s="2" t="str">
        <f>_xlfn.XLOOKUP(H1002,'Reference table'!$A$2:$A$76,'Reference table'!$B$2:$B$76)</f>
        <v>Household</v>
      </c>
      <c r="J1002" t="s">
        <v>24</v>
      </c>
    </row>
    <row r="1003" spans="1:11">
      <c r="A1003" s="8">
        <v>44876</v>
      </c>
      <c r="B1003" t="s">
        <v>671</v>
      </c>
      <c r="C1003">
        <v>1</v>
      </c>
      <c r="D1003" s="3">
        <v>18</v>
      </c>
      <c r="E1003" s="3">
        <f t="shared" si="13"/>
        <v>18</v>
      </c>
      <c r="F1003" t="s">
        <v>164</v>
      </c>
      <c r="G1003" t="s">
        <v>852</v>
      </c>
      <c r="H1003" t="s">
        <v>419</v>
      </c>
      <c r="I1003" s="2" t="str">
        <f>_xlfn.XLOOKUP(H1003,'Reference table'!$A$2:$A$76,'Reference table'!$B$2:$B$76)</f>
        <v>Others</v>
      </c>
      <c r="J1003" t="s">
        <v>24</v>
      </c>
    </row>
    <row r="1004" spans="1:11">
      <c r="A1004" s="8">
        <v>44876</v>
      </c>
      <c r="B1004" t="s">
        <v>473</v>
      </c>
      <c r="C1004">
        <v>1</v>
      </c>
      <c r="D1004" s="3">
        <v>28</v>
      </c>
      <c r="E1004" s="3">
        <f t="shared" si="13"/>
        <v>28</v>
      </c>
      <c r="F1004" t="s">
        <v>163</v>
      </c>
      <c r="G1004" t="s">
        <v>870</v>
      </c>
      <c r="H1004" t="s">
        <v>473</v>
      </c>
      <c r="I1004" s="2" t="str">
        <f>_xlfn.XLOOKUP(H1004,'Reference table'!$A$2:$A$76,'Reference table'!$B$2:$B$76)</f>
        <v>Skincare</v>
      </c>
      <c r="J1004" t="s">
        <v>25</v>
      </c>
    </row>
    <row r="1005" spans="1:11">
      <c r="A1005" s="8">
        <v>44876</v>
      </c>
      <c r="B1005" t="s">
        <v>473</v>
      </c>
      <c r="C1005">
        <v>1</v>
      </c>
      <c r="D1005" s="3">
        <v>58.72</v>
      </c>
      <c r="E1005" s="3">
        <f t="shared" si="13"/>
        <v>58.72</v>
      </c>
      <c r="F1005" t="s">
        <v>163</v>
      </c>
      <c r="G1005" t="s">
        <v>474</v>
      </c>
      <c r="H1005" t="s">
        <v>473</v>
      </c>
      <c r="I1005" s="2" t="str">
        <f>_xlfn.XLOOKUP(H1005,'Reference table'!$A$2:$A$76,'Reference table'!$B$2:$B$76)</f>
        <v>Skincare</v>
      </c>
      <c r="J1005" t="s">
        <v>25</v>
      </c>
    </row>
    <row r="1006" spans="1:11">
      <c r="A1006" s="8">
        <v>44877</v>
      </c>
      <c r="B1006" t="s">
        <v>23</v>
      </c>
      <c r="C1006">
        <v>1</v>
      </c>
      <c r="D1006" s="3">
        <v>1.65</v>
      </c>
      <c r="E1006" s="3">
        <f t="shared" si="13"/>
        <v>1.65</v>
      </c>
      <c r="F1006" t="s">
        <v>163</v>
      </c>
      <c r="G1006" t="s">
        <v>526</v>
      </c>
      <c r="H1006" t="s">
        <v>23</v>
      </c>
      <c r="I1006" s="2" t="str">
        <f>_xlfn.XLOOKUP(H1006,'Reference table'!$A$2:$A$76,'Reference table'!$B$2:$B$76)</f>
        <v>Transportation</v>
      </c>
      <c r="J1006" t="s">
        <v>24</v>
      </c>
    </row>
    <row r="1007" spans="1:11">
      <c r="A1007" s="8">
        <v>44877</v>
      </c>
      <c r="B1007" t="s">
        <v>67</v>
      </c>
      <c r="C1007">
        <v>1</v>
      </c>
      <c r="D1007" s="3">
        <v>1.2</v>
      </c>
      <c r="E1007" s="3">
        <f t="shared" si="13"/>
        <v>1.2</v>
      </c>
      <c r="F1007" t="s">
        <v>286</v>
      </c>
      <c r="G1007" t="s">
        <v>526</v>
      </c>
      <c r="H1007" t="s">
        <v>67</v>
      </c>
      <c r="I1007" s="2" t="str">
        <f>_xlfn.XLOOKUP(H1007,'Reference table'!$A$2:$A$76,'Reference table'!$B$2:$B$76)</f>
        <v>Transportation</v>
      </c>
      <c r="J1007" t="s">
        <v>24</v>
      </c>
    </row>
    <row r="1008" spans="1:11">
      <c r="A1008" s="8">
        <v>44877</v>
      </c>
      <c r="B1008" t="s">
        <v>23</v>
      </c>
      <c r="C1008">
        <v>1</v>
      </c>
      <c r="D1008" s="3">
        <v>1.65</v>
      </c>
      <c r="E1008" s="3">
        <f t="shared" si="13"/>
        <v>1.65</v>
      </c>
      <c r="F1008" t="s">
        <v>163</v>
      </c>
      <c r="G1008" t="s">
        <v>526</v>
      </c>
      <c r="H1008" t="s">
        <v>23</v>
      </c>
      <c r="I1008" s="2" t="str">
        <f>_xlfn.XLOOKUP(H1008,'Reference table'!$A$2:$A$76,'Reference table'!$B$2:$B$76)</f>
        <v>Transportation</v>
      </c>
      <c r="J1008" t="s">
        <v>24</v>
      </c>
    </row>
    <row r="1009" spans="1:10">
      <c r="A1009" s="8">
        <v>44877</v>
      </c>
      <c r="B1009" t="s">
        <v>67</v>
      </c>
      <c r="C1009">
        <v>1</v>
      </c>
      <c r="D1009" s="3">
        <v>1.65</v>
      </c>
      <c r="E1009" s="3">
        <f t="shared" si="13"/>
        <v>1.65</v>
      </c>
      <c r="F1009" t="s">
        <v>286</v>
      </c>
      <c r="G1009" t="s">
        <v>526</v>
      </c>
      <c r="H1009" t="s">
        <v>67</v>
      </c>
      <c r="I1009" s="2" t="s">
        <v>54</v>
      </c>
      <c r="J1009" t="s">
        <v>24</v>
      </c>
    </row>
    <row r="1010" spans="1:10">
      <c r="A1010" s="8">
        <v>44877</v>
      </c>
      <c r="B1010" t="s">
        <v>67</v>
      </c>
      <c r="C1010">
        <v>1</v>
      </c>
      <c r="D1010" s="3">
        <v>1.65</v>
      </c>
      <c r="E1010" s="3">
        <f t="shared" si="13"/>
        <v>1.65</v>
      </c>
      <c r="F1010" t="s">
        <v>286</v>
      </c>
      <c r="G1010" t="s">
        <v>526</v>
      </c>
      <c r="H1010" t="s">
        <v>67</v>
      </c>
      <c r="I1010" s="2" t="str">
        <f>_xlfn.XLOOKUP(H1010,'Reference table'!$A$2:$A$76,'Reference table'!$B$2:$B$76)</f>
        <v>Transportation</v>
      </c>
      <c r="J1010" t="s">
        <v>24</v>
      </c>
    </row>
    <row r="1011" spans="1:10">
      <c r="A1011" s="8">
        <v>44877</v>
      </c>
      <c r="B1011" t="s">
        <v>67</v>
      </c>
      <c r="C1011">
        <v>1</v>
      </c>
      <c r="D1011" s="3">
        <v>1.7</v>
      </c>
      <c r="E1011" s="3">
        <f t="shared" si="13"/>
        <v>1.7</v>
      </c>
      <c r="F1011" t="s">
        <v>286</v>
      </c>
      <c r="G1011" t="s">
        <v>526</v>
      </c>
      <c r="H1011" t="s">
        <v>67</v>
      </c>
      <c r="I1011" s="2" t="str">
        <f>_xlfn.XLOOKUP(H1011,'Reference table'!$A$2:$A$76,'Reference table'!$B$2:$B$76)</f>
        <v>Transportation</v>
      </c>
      <c r="J1011" t="s">
        <v>24</v>
      </c>
    </row>
    <row r="1012" spans="1:10">
      <c r="A1012" s="8">
        <v>44877</v>
      </c>
      <c r="B1012" t="s">
        <v>67</v>
      </c>
      <c r="C1012">
        <v>1</v>
      </c>
      <c r="D1012" s="3">
        <v>1.05</v>
      </c>
      <c r="E1012" s="3">
        <f t="shared" si="13"/>
        <v>1.05</v>
      </c>
      <c r="F1012" t="s">
        <v>286</v>
      </c>
      <c r="G1012" t="s">
        <v>526</v>
      </c>
      <c r="H1012" t="s">
        <v>67</v>
      </c>
      <c r="I1012" s="2" t="str">
        <f>_xlfn.XLOOKUP(H1012,'Reference table'!$A$2:$A$76,'Reference table'!$B$2:$B$76)</f>
        <v>Transportation</v>
      </c>
      <c r="J1012" t="s">
        <v>24</v>
      </c>
    </row>
    <row r="1013" spans="1:10">
      <c r="A1013" s="8">
        <v>44877</v>
      </c>
      <c r="B1013" t="s">
        <v>67</v>
      </c>
      <c r="C1013">
        <v>1</v>
      </c>
      <c r="D1013" s="3">
        <v>2.0499999999999998</v>
      </c>
      <c r="E1013" s="3">
        <f t="shared" si="13"/>
        <v>2.0499999999999998</v>
      </c>
      <c r="F1013" t="s">
        <v>286</v>
      </c>
      <c r="G1013" t="s">
        <v>526</v>
      </c>
      <c r="H1013" t="s">
        <v>67</v>
      </c>
      <c r="I1013" s="2" t="str">
        <f>_xlfn.XLOOKUP(H1013,'Reference table'!$A$2:$A$76,'Reference table'!$B$2:$B$76)</f>
        <v>Transportation</v>
      </c>
      <c r="J1013" t="s">
        <v>25</v>
      </c>
    </row>
    <row r="1014" spans="1:10">
      <c r="A1014" s="8">
        <v>44877</v>
      </c>
      <c r="B1014" t="s">
        <v>67</v>
      </c>
      <c r="C1014">
        <v>1</v>
      </c>
      <c r="D1014" s="3">
        <v>1.7</v>
      </c>
      <c r="E1014" s="3">
        <f t="shared" si="13"/>
        <v>1.7</v>
      </c>
      <c r="F1014" t="s">
        <v>286</v>
      </c>
      <c r="G1014" t="s">
        <v>526</v>
      </c>
      <c r="H1014" t="s">
        <v>67</v>
      </c>
      <c r="I1014" s="2" t="str">
        <f>_xlfn.XLOOKUP(H1014,'Reference table'!$A$2:$A$76,'Reference table'!$B$2:$B$76)</f>
        <v>Transportation</v>
      </c>
      <c r="J1014" t="s">
        <v>25</v>
      </c>
    </row>
    <row r="1015" spans="1:10">
      <c r="A1015" s="8">
        <v>44877</v>
      </c>
      <c r="B1015" t="s">
        <v>67</v>
      </c>
      <c r="C1015">
        <v>1</v>
      </c>
      <c r="D1015" s="3">
        <v>1.65</v>
      </c>
      <c r="E1015" s="3">
        <f t="shared" si="13"/>
        <v>1.65</v>
      </c>
      <c r="F1015" t="s">
        <v>286</v>
      </c>
      <c r="G1015" t="s">
        <v>526</v>
      </c>
      <c r="H1015" t="s">
        <v>67</v>
      </c>
      <c r="I1015" s="2" t="s">
        <v>54</v>
      </c>
      <c r="J1015" t="s">
        <v>25</v>
      </c>
    </row>
    <row r="1016" spans="1:10">
      <c r="A1016" s="8">
        <v>44877</v>
      </c>
      <c r="B1016" t="s">
        <v>67</v>
      </c>
      <c r="C1016">
        <v>1</v>
      </c>
      <c r="D1016" s="3">
        <v>1.85</v>
      </c>
      <c r="E1016" s="3">
        <f t="shared" si="13"/>
        <v>1.85</v>
      </c>
      <c r="F1016" t="s">
        <v>286</v>
      </c>
      <c r="G1016" t="s">
        <v>526</v>
      </c>
      <c r="H1016" t="s">
        <v>67</v>
      </c>
      <c r="I1016" s="2" t="str">
        <f>_xlfn.XLOOKUP(H1016,'Reference table'!$A$2:$A$76,'Reference table'!$B$2:$B$76)</f>
        <v>Transportation</v>
      </c>
      <c r="J1016" t="s">
        <v>25</v>
      </c>
    </row>
    <row r="1017" spans="1:10">
      <c r="A1017" s="8">
        <v>44877</v>
      </c>
      <c r="B1017" t="s">
        <v>846</v>
      </c>
      <c r="C1017">
        <v>1</v>
      </c>
      <c r="D1017" s="3">
        <v>4</v>
      </c>
      <c r="E1017" s="3">
        <f t="shared" si="13"/>
        <v>4</v>
      </c>
      <c r="F1017" t="s">
        <v>163</v>
      </c>
      <c r="G1017" t="s">
        <v>869</v>
      </c>
      <c r="H1017" t="s">
        <v>274</v>
      </c>
      <c r="I1017" s="2" t="str">
        <f>_xlfn.XLOOKUP(H1017,'Reference table'!$A$2:$A$76,'Reference table'!$B$2:$B$76)</f>
        <v>Dinning</v>
      </c>
      <c r="J1017" t="s">
        <v>25</v>
      </c>
    </row>
    <row r="1018" spans="1:10">
      <c r="A1018" s="8">
        <v>44877</v>
      </c>
      <c r="B1018" t="s">
        <v>847</v>
      </c>
      <c r="C1018">
        <v>1</v>
      </c>
      <c r="D1018" s="3">
        <v>4.5</v>
      </c>
      <c r="E1018" s="3">
        <f t="shared" ref="E1018:E1070" si="14">D1018*C1018</f>
        <v>4.5</v>
      </c>
      <c r="F1018" t="s">
        <v>163</v>
      </c>
      <c r="G1018" t="s">
        <v>869</v>
      </c>
      <c r="H1018" t="s">
        <v>274</v>
      </c>
      <c r="I1018" s="2" t="str">
        <f>_xlfn.XLOOKUP(H1018,'Reference table'!$A$2:$A$76,'Reference table'!$B$2:$B$76)</f>
        <v>Dinning</v>
      </c>
      <c r="J1018" t="s">
        <v>25</v>
      </c>
    </row>
    <row r="1019" spans="1:10">
      <c r="A1019" s="8">
        <v>44877</v>
      </c>
      <c r="B1019" t="s">
        <v>524</v>
      </c>
      <c r="C1019">
        <v>1</v>
      </c>
      <c r="D1019" s="3">
        <v>0.75</v>
      </c>
      <c r="E1019" s="3">
        <f t="shared" si="14"/>
        <v>0.75</v>
      </c>
      <c r="F1019" t="s">
        <v>163</v>
      </c>
      <c r="G1019" t="s">
        <v>848</v>
      </c>
      <c r="H1019" t="s">
        <v>217</v>
      </c>
      <c r="I1019" s="2" t="str">
        <f>_xlfn.XLOOKUP(H1019,'Reference table'!$A$2:$A$76,'Reference table'!$B$2:$B$76)</f>
        <v>Grocery</v>
      </c>
      <c r="J1019" t="s">
        <v>24</v>
      </c>
    </row>
    <row r="1020" spans="1:10">
      <c r="A1020" s="8">
        <v>44877</v>
      </c>
      <c r="B1020" t="s">
        <v>849</v>
      </c>
      <c r="C1020">
        <v>1</v>
      </c>
      <c r="D1020" s="3">
        <v>3.7</v>
      </c>
      <c r="E1020" s="3">
        <f t="shared" si="14"/>
        <v>3.7</v>
      </c>
      <c r="F1020" t="s">
        <v>163</v>
      </c>
      <c r="G1020" t="s">
        <v>848</v>
      </c>
      <c r="H1020" t="s">
        <v>142</v>
      </c>
      <c r="I1020" s="2" t="str">
        <f>_xlfn.XLOOKUP(H1020,'Reference table'!$A$2:$A$76,'Reference table'!$B$2:$B$76)</f>
        <v>Grocery</v>
      </c>
      <c r="J1020" t="s">
        <v>24</v>
      </c>
    </row>
    <row r="1021" spans="1:10">
      <c r="A1021" s="8">
        <v>44877</v>
      </c>
      <c r="B1021" t="s">
        <v>850</v>
      </c>
      <c r="C1021">
        <v>1</v>
      </c>
      <c r="D1021" s="3">
        <v>3.4</v>
      </c>
      <c r="E1021" s="3">
        <f t="shared" si="14"/>
        <v>3.4</v>
      </c>
      <c r="F1021" t="s">
        <v>163</v>
      </c>
      <c r="G1021" t="s">
        <v>848</v>
      </c>
      <c r="H1021" t="s">
        <v>142</v>
      </c>
      <c r="I1021" s="2" t="str">
        <f>_xlfn.XLOOKUP(H1021,'Reference table'!$A$2:$A$76,'Reference table'!$B$2:$B$76)</f>
        <v>Grocery</v>
      </c>
      <c r="J1021" t="s">
        <v>24</v>
      </c>
    </row>
    <row r="1022" spans="1:10">
      <c r="A1022" s="8">
        <v>44877</v>
      </c>
      <c r="B1022" t="s">
        <v>438</v>
      </c>
      <c r="C1022">
        <v>1</v>
      </c>
      <c r="D1022" s="3">
        <v>35.549999999999997</v>
      </c>
      <c r="E1022" s="3">
        <f t="shared" si="14"/>
        <v>35.549999999999997</v>
      </c>
      <c r="F1022" t="s">
        <v>163</v>
      </c>
      <c r="G1022" t="s">
        <v>851</v>
      </c>
      <c r="H1022" t="s">
        <v>515</v>
      </c>
      <c r="I1022" s="2" t="str">
        <f>_xlfn.XLOOKUP(H1022,'Reference table'!$A$2:$A$76,'Reference table'!$B$2:$B$76)</f>
        <v>Dinning</v>
      </c>
      <c r="J1022" t="s">
        <v>24</v>
      </c>
    </row>
    <row r="1023" spans="1:10">
      <c r="A1023" s="8">
        <v>44877</v>
      </c>
      <c r="B1023" t="s">
        <v>438</v>
      </c>
      <c r="C1023">
        <v>1</v>
      </c>
      <c r="D1023" s="3">
        <v>35.549999999999997</v>
      </c>
      <c r="E1023" s="3">
        <f t="shared" si="14"/>
        <v>35.549999999999997</v>
      </c>
      <c r="F1023" t="s">
        <v>163</v>
      </c>
      <c r="G1023" t="s">
        <v>851</v>
      </c>
      <c r="H1023" t="s">
        <v>515</v>
      </c>
      <c r="I1023" s="2" t="str">
        <f>_xlfn.XLOOKUP(H1023,'Reference table'!$A$2:$A$76,'Reference table'!$B$2:$B$76)</f>
        <v>Dinning</v>
      </c>
      <c r="J1023" t="s">
        <v>25</v>
      </c>
    </row>
    <row r="1024" spans="1:10">
      <c r="A1024" s="8">
        <v>44877</v>
      </c>
      <c r="B1024" t="s">
        <v>861</v>
      </c>
      <c r="C1024">
        <v>1</v>
      </c>
      <c r="D1024" s="3">
        <v>3</v>
      </c>
      <c r="E1024" s="3">
        <f t="shared" si="14"/>
        <v>3</v>
      </c>
      <c r="F1024" t="s">
        <v>163</v>
      </c>
      <c r="G1024" t="s">
        <v>862</v>
      </c>
      <c r="H1024" t="s">
        <v>149</v>
      </c>
      <c r="I1024" s="2" t="str">
        <f>_xlfn.XLOOKUP(H1024,'Reference table'!$A$2:$A$76,'Reference table'!$B$2:$B$76)</f>
        <v>Household</v>
      </c>
      <c r="J1024" t="s">
        <v>25</v>
      </c>
    </row>
    <row r="1025" spans="1:10">
      <c r="A1025" s="8">
        <v>44877</v>
      </c>
      <c r="B1025" t="s">
        <v>854</v>
      </c>
      <c r="C1025">
        <v>2</v>
      </c>
      <c r="D1025" s="3">
        <v>9.5</v>
      </c>
      <c r="E1025" s="3">
        <f t="shared" si="14"/>
        <v>19</v>
      </c>
      <c r="F1025" t="s">
        <v>163</v>
      </c>
      <c r="G1025" t="s">
        <v>527</v>
      </c>
      <c r="H1025" t="s">
        <v>629</v>
      </c>
      <c r="I1025" s="2" t="str">
        <f>_xlfn.XLOOKUP(H1025,'Reference table'!$A$2:$A$76,'Reference table'!$B$2:$B$76)</f>
        <v>Transportation</v>
      </c>
      <c r="J1025" t="s">
        <v>25</v>
      </c>
    </row>
    <row r="1026" spans="1:10">
      <c r="A1026" s="8">
        <v>44877</v>
      </c>
      <c r="B1026" t="s">
        <v>868</v>
      </c>
      <c r="C1026">
        <v>1</v>
      </c>
      <c r="D1026" s="3">
        <v>2.4900000000000002</v>
      </c>
      <c r="E1026" s="3">
        <f t="shared" si="14"/>
        <v>2.4900000000000002</v>
      </c>
      <c r="F1026" t="s">
        <v>163</v>
      </c>
      <c r="G1026" t="s">
        <v>871</v>
      </c>
      <c r="H1026" t="s">
        <v>872</v>
      </c>
      <c r="I1026" s="2" t="s">
        <v>340</v>
      </c>
      <c r="J1026" t="s">
        <v>25</v>
      </c>
    </row>
    <row r="1027" spans="1:10">
      <c r="A1027" s="8">
        <v>44878</v>
      </c>
      <c r="B1027" t="s">
        <v>67</v>
      </c>
      <c r="C1027">
        <v>2</v>
      </c>
      <c r="D1027" s="3">
        <v>2.0499999999999998</v>
      </c>
      <c r="E1027" s="3">
        <f t="shared" si="14"/>
        <v>4.0999999999999996</v>
      </c>
      <c r="F1027" t="s">
        <v>286</v>
      </c>
      <c r="G1027" t="s">
        <v>526</v>
      </c>
      <c r="H1027" t="s">
        <v>67</v>
      </c>
      <c r="I1027" s="2" t="str">
        <f>_xlfn.XLOOKUP(H1027,'Reference table'!$A$2:$A$76,'Reference table'!$B$2:$B$76)</f>
        <v>Transportation</v>
      </c>
      <c r="J1027" t="s">
        <v>24</v>
      </c>
    </row>
    <row r="1028" spans="1:10">
      <c r="A1028" s="8">
        <v>44878</v>
      </c>
      <c r="B1028" t="s">
        <v>67</v>
      </c>
      <c r="C1028">
        <v>2</v>
      </c>
      <c r="D1028" s="3">
        <v>2.0499999999999998</v>
      </c>
      <c r="E1028" s="3">
        <f t="shared" si="14"/>
        <v>4.0999999999999996</v>
      </c>
      <c r="F1028" t="s">
        <v>286</v>
      </c>
      <c r="G1028" t="s">
        <v>526</v>
      </c>
      <c r="H1028" t="s">
        <v>67</v>
      </c>
      <c r="I1028" s="2" t="str">
        <f>_xlfn.XLOOKUP(H1028,'Reference table'!$A$2:$A$76,'Reference table'!$B$2:$B$76)</f>
        <v>Transportation</v>
      </c>
      <c r="J1028" t="s">
        <v>25</v>
      </c>
    </row>
    <row r="1029" spans="1:10">
      <c r="A1029" s="8">
        <v>44878</v>
      </c>
      <c r="B1029" t="s">
        <v>427</v>
      </c>
      <c r="C1029">
        <v>1</v>
      </c>
      <c r="D1029" s="3">
        <v>48.06</v>
      </c>
      <c r="E1029" s="3">
        <f t="shared" si="14"/>
        <v>48.06</v>
      </c>
      <c r="F1029" t="s">
        <v>163</v>
      </c>
      <c r="G1029" t="s">
        <v>864</v>
      </c>
      <c r="H1029" t="s">
        <v>515</v>
      </c>
      <c r="I1029" s="2" t="str">
        <f>_xlfn.XLOOKUP(H1029,'Reference table'!$A$2:$A$76,'Reference table'!$B$2:$B$76)</f>
        <v>Dinning</v>
      </c>
      <c r="J1029" t="s">
        <v>24</v>
      </c>
    </row>
    <row r="1030" spans="1:10">
      <c r="A1030" s="8">
        <v>44878</v>
      </c>
      <c r="B1030" t="s">
        <v>865</v>
      </c>
      <c r="C1030">
        <v>1</v>
      </c>
      <c r="D1030" s="3">
        <v>5.7</v>
      </c>
      <c r="E1030" s="3">
        <f t="shared" si="14"/>
        <v>5.7</v>
      </c>
      <c r="F1030" t="s">
        <v>163</v>
      </c>
      <c r="G1030" t="s">
        <v>866</v>
      </c>
      <c r="H1030" t="s">
        <v>689</v>
      </c>
      <c r="I1030" s="2" t="str">
        <f>_xlfn.XLOOKUP(H1030,'Reference table'!$A$2:$A$76,'Reference table'!$B$2:$B$76)</f>
        <v>Dinning</v>
      </c>
      <c r="J1030" t="s">
        <v>25</v>
      </c>
    </row>
    <row r="1031" spans="1:10">
      <c r="A1031" s="8">
        <v>44878</v>
      </c>
      <c r="B1031" t="s">
        <v>874</v>
      </c>
      <c r="C1031">
        <v>1</v>
      </c>
      <c r="D1031" s="3">
        <v>15.95</v>
      </c>
      <c r="E1031" s="3">
        <f t="shared" si="14"/>
        <v>15.95</v>
      </c>
      <c r="F1031" t="s">
        <v>163</v>
      </c>
      <c r="G1031" t="s">
        <v>867</v>
      </c>
      <c r="H1031" t="s">
        <v>637</v>
      </c>
      <c r="I1031" s="2" t="str">
        <f>_xlfn.XLOOKUP(H1031,'Reference table'!$A$2:$A$76,'Reference table'!$B$2:$B$76)</f>
        <v>Others</v>
      </c>
      <c r="J1031" t="s">
        <v>25</v>
      </c>
    </row>
    <row r="1032" spans="1:10">
      <c r="A1032" s="8">
        <v>44878</v>
      </c>
      <c r="B1032" t="s">
        <v>438</v>
      </c>
      <c r="C1032">
        <v>1</v>
      </c>
      <c r="D1032" s="3">
        <v>74.08</v>
      </c>
      <c r="E1032" s="3">
        <f t="shared" si="14"/>
        <v>74.08</v>
      </c>
      <c r="F1032" t="s">
        <v>163</v>
      </c>
      <c r="G1032" t="s">
        <v>873</v>
      </c>
      <c r="H1032" t="s">
        <v>515</v>
      </c>
      <c r="I1032" s="2" t="str">
        <f>_xlfn.XLOOKUP(H1032,'Reference table'!$A$2:$A$76,'Reference table'!$B$2:$B$76)</f>
        <v>Dinning</v>
      </c>
      <c r="J1032" t="s">
        <v>24</v>
      </c>
    </row>
    <row r="1033" spans="1:10">
      <c r="A1033" s="8">
        <v>44879</v>
      </c>
      <c r="B1033" t="s">
        <v>875</v>
      </c>
      <c r="C1033">
        <v>2</v>
      </c>
      <c r="D1033" s="3">
        <v>0.42</v>
      </c>
      <c r="E1033" s="3">
        <f t="shared" si="14"/>
        <v>0.84</v>
      </c>
      <c r="F1033" t="s">
        <v>163</v>
      </c>
      <c r="G1033" t="s">
        <v>36</v>
      </c>
      <c r="H1033" t="s">
        <v>116</v>
      </c>
      <c r="I1033" s="2" t="str">
        <f>_xlfn.XLOOKUP(H1033,'Reference table'!$A$2:$A$76,'Reference table'!$B$2:$B$76)</f>
        <v>Grocery</v>
      </c>
      <c r="J1033" t="s">
        <v>24</v>
      </c>
    </row>
    <row r="1034" spans="1:10">
      <c r="A1034" s="8">
        <v>44879</v>
      </c>
      <c r="B1034" t="s">
        <v>876</v>
      </c>
      <c r="C1034">
        <v>1</v>
      </c>
      <c r="D1034" s="3">
        <v>0.39</v>
      </c>
      <c r="E1034" s="3">
        <f t="shared" si="14"/>
        <v>0.39</v>
      </c>
      <c r="F1034" t="s">
        <v>163</v>
      </c>
      <c r="G1034" t="s">
        <v>36</v>
      </c>
      <c r="H1034" t="s">
        <v>50</v>
      </c>
      <c r="I1034" s="2" t="str">
        <f>_xlfn.XLOOKUP(H1034,'Reference table'!$A$2:$A$76,'Reference table'!$B$2:$B$76)</f>
        <v>Grocery</v>
      </c>
      <c r="J1034" t="s">
        <v>24</v>
      </c>
    </row>
    <row r="1035" spans="1:10">
      <c r="A1035" s="8">
        <v>44879</v>
      </c>
      <c r="B1035" t="s">
        <v>877</v>
      </c>
      <c r="C1035">
        <v>1</v>
      </c>
      <c r="D1035" s="3">
        <v>0.85</v>
      </c>
      <c r="E1035" s="3">
        <f t="shared" si="14"/>
        <v>0.85</v>
      </c>
      <c r="F1035" t="s">
        <v>163</v>
      </c>
      <c r="G1035" t="s">
        <v>36</v>
      </c>
      <c r="H1035" t="s">
        <v>50</v>
      </c>
      <c r="I1035" s="2" t="str">
        <f>_xlfn.XLOOKUP(H1035,'Reference table'!$A$2:$A$76,'Reference table'!$B$2:$B$76)</f>
        <v>Grocery</v>
      </c>
      <c r="J1035" t="s">
        <v>24</v>
      </c>
    </row>
    <row r="1036" spans="1:10">
      <c r="A1036" s="8">
        <v>44879</v>
      </c>
      <c r="B1036" t="s">
        <v>673</v>
      </c>
      <c r="C1036">
        <v>1</v>
      </c>
      <c r="D1036" s="3">
        <v>0.61</v>
      </c>
      <c r="E1036" s="3">
        <f t="shared" si="14"/>
        <v>0.61</v>
      </c>
      <c r="F1036" t="s">
        <v>163</v>
      </c>
      <c r="G1036" t="s">
        <v>36</v>
      </c>
      <c r="H1036" t="s">
        <v>51</v>
      </c>
      <c r="I1036" s="2" t="str">
        <f>_xlfn.XLOOKUP(H1036,'Reference table'!$A$2:$A$76,'Reference table'!$B$2:$B$76)</f>
        <v>Grocery</v>
      </c>
      <c r="J1036" t="s">
        <v>24</v>
      </c>
    </row>
    <row r="1037" spans="1:10">
      <c r="A1037" s="8">
        <v>44879</v>
      </c>
      <c r="B1037" t="s">
        <v>82</v>
      </c>
      <c r="C1037">
        <v>1</v>
      </c>
      <c r="D1037" s="3">
        <v>0.6</v>
      </c>
      <c r="E1037" s="3">
        <f t="shared" si="14"/>
        <v>0.6</v>
      </c>
      <c r="F1037" t="s">
        <v>163</v>
      </c>
      <c r="G1037" t="s">
        <v>36</v>
      </c>
      <c r="H1037" t="s">
        <v>51</v>
      </c>
      <c r="I1037" s="2" t="str">
        <f>_xlfn.XLOOKUP(H1037,'Reference table'!$A$2:$A$76,'Reference table'!$B$2:$B$76)</f>
        <v>Grocery</v>
      </c>
      <c r="J1037" t="s">
        <v>24</v>
      </c>
    </row>
    <row r="1038" spans="1:10">
      <c r="A1038" s="8">
        <v>44879</v>
      </c>
      <c r="B1038" t="s">
        <v>241</v>
      </c>
      <c r="C1038">
        <v>1</v>
      </c>
      <c r="D1038" s="3">
        <v>1.5</v>
      </c>
      <c r="E1038" s="3">
        <f t="shared" si="14"/>
        <v>1.5</v>
      </c>
      <c r="F1038" t="s">
        <v>163</v>
      </c>
      <c r="G1038" t="s">
        <v>148</v>
      </c>
      <c r="H1038" t="s">
        <v>49</v>
      </c>
      <c r="I1038" s="2" t="str">
        <f>_xlfn.XLOOKUP(H1038,'Reference table'!$A$2:$A$76,'Reference table'!$B$2:$B$76)</f>
        <v>Grocery</v>
      </c>
      <c r="J1038" t="s">
        <v>24</v>
      </c>
    </row>
    <row r="1039" spans="1:10">
      <c r="A1039" s="8">
        <v>44879</v>
      </c>
      <c r="B1039" t="s">
        <v>878</v>
      </c>
      <c r="C1039">
        <v>1</v>
      </c>
      <c r="D1039" s="3">
        <v>3.65</v>
      </c>
      <c r="E1039" s="3">
        <f t="shared" si="14"/>
        <v>3.65</v>
      </c>
      <c r="F1039" t="s">
        <v>163</v>
      </c>
      <c r="G1039" t="s">
        <v>165</v>
      </c>
      <c r="H1039" t="s">
        <v>52</v>
      </c>
      <c r="I1039" s="2" t="str">
        <f>_xlfn.XLOOKUP(H1039,'Reference table'!$A$2:$A$76,'Reference table'!$B$2:$B$76)</f>
        <v>Grocery</v>
      </c>
      <c r="J1039" t="s">
        <v>24</v>
      </c>
    </row>
    <row r="1040" spans="1:10">
      <c r="A1040" s="8">
        <v>44879</v>
      </c>
      <c r="B1040" t="s">
        <v>878</v>
      </c>
      <c r="C1040">
        <v>1</v>
      </c>
      <c r="D1040" s="3">
        <v>3.21</v>
      </c>
      <c r="E1040" s="3">
        <f t="shared" si="14"/>
        <v>3.21</v>
      </c>
      <c r="F1040" t="s">
        <v>163</v>
      </c>
      <c r="G1040" t="s">
        <v>165</v>
      </c>
      <c r="H1040" t="s">
        <v>52</v>
      </c>
      <c r="I1040" s="2" t="str">
        <f>_xlfn.XLOOKUP(H1040,'Reference table'!$A$2:$A$76,'Reference table'!$B$2:$B$76)</f>
        <v>Grocery</v>
      </c>
      <c r="J1040" t="s">
        <v>24</v>
      </c>
    </row>
    <row r="1041" spans="1:10">
      <c r="A1041" s="8">
        <v>44880</v>
      </c>
      <c r="B1041" t="s">
        <v>721</v>
      </c>
      <c r="C1041">
        <v>1</v>
      </c>
      <c r="D1041" s="3">
        <v>1.79</v>
      </c>
      <c r="E1041" s="3">
        <f t="shared" si="14"/>
        <v>1.79</v>
      </c>
      <c r="F1041" t="s">
        <v>163</v>
      </c>
      <c r="G1041" t="s">
        <v>36</v>
      </c>
      <c r="H1041" t="s">
        <v>45</v>
      </c>
      <c r="I1041" s="2" t="str">
        <f>_xlfn.XLOOKUP(H1041,'Reference table'!$A$2:$A$76,'Reference table'!$B$2:$B$76)</f>
        <v>Grocery</v>
      </c>
      <c r="J1041" t="s">
        <v>25</v>
      </c>
    </row>
    <row r="1042" spans="1:10">
      <c r="A1042" s="8">
        <v>44880</v>
      </c>
      <c r="B1042" t="s">
        <v>626</v>
      </c>
      <c r="C1042">
        <v>1</v>
      </c>
      <c r="D1042" s="3">
        <v>1.05</v>
      </c>
      <c r="E1042" s="3">
        <f t="shared" si="14"/>
        <v>1.05</v>
      </c>
      <c r="F1042" t="s">
        <v>163</v>
      </c>
      <c r="G1042" t="s">
        <v>36</v>
      </c>
      <c r="H1042" t="s">
        <v>369</v>
      </c>
      <c r="I1042" s="2" t="str">
        <f>_xlfn.XLOOKUP(H1042,'Reference table'!$A$2:$A$76,'Reference table'!$B$2:$B$76)</f>
        <v>Grocery</v>
      </c>
      <c r="J1042" t="s">
        <v>25</v>
      </c>
    </row>
    <row r="1043" spans="1:10">
      <c r="A1043" s="8">
        <v>44880</v>
      </c>
      <c r="B1043" t="s">
        <v>879</v>
      </c>
      <c r="C1043">
        <v>1</v>
      </c>
      <c r="D1043" s="3">
        <v>0.32</v>
      </c>
      <c r="E1043" s="3">
        <f t="shared" si="14"/>
        <v>0.32</v>
      </c>
      <c r="F1043" t="s">
        <v>163</v>
      </c>
      <c r="G1043" t="s">
        <v>36</v>
      </c>
      <c r="H1043" t="s">
        <v>50</v>
      </c>
      <c r="I1043" s="2" t="str">
        <f>_xlfn.XLOOKUP(H1043,'Reference table'!$A$2:$A$76,'Reference table'!$B$2:$B$76)</f>
        <v>Grocery</v>
      </c>
      <c r="J1043" t="s">
        <v>25</v>
      </c>
    </row>
    <row r="1044" spans="1:10">
      <c r="A1044" s="8">
        <v>44880</v>
      </c>
      <c r="B1044" t="s">
        <v>880</v>
      </c>
      <c r="C1044">
        <v>1</v>
      </c>
      <c r="D1044" s="3">
        <v>1.35</v>
      </c>
      <c r="E1044" s="3">
        <f t="shared" si="14"/>
        <v>1.35</v>
      </c>
      <c r="F1044" t="s">
        <v>163</v>
      </c>
      <c r="G1044" t="s">
        <v>36</v>
      </c>
      <c r="H1044" t="s">
        <v>51</v>
      </c>
      <c r="I1044" s="2" t="str">
        <f>_xlfn.XLOOKUP(H1044,'Reference table'!$A$2:$A$76,'Reference table'!$B$2:$B$76)</f>
        <v>Grocery</v>
      </c>
      <c r="J1044" t="s">
        <v>25</v>
      </c>
    </row>
    <row r="1045" spans="1:10">
      <c r="A1045" s="8">
        <v>44880</v>
      </c>
      <c r="B1045" t="s">
        <v>556</v>
      </c>
      <c r="C1045">
        <v>1</v>
      </c>
      <c r="D1045" s="3">
        <v>0.99</v>
      </c>
      <c r="E1045" s="3">
        <f t="shared" si="14"/>
        <v>0.99</v>
      </c>
      <c r="F1045" t="s">
        <v>163</v>
      </c>
      <c r="G1045" t="s">
        <v>36</v>
      </c>
      <c r="H1045" t="s">
        <v>53</v>
      </c>
      <c r="I1045" s="2" t="str">
        <f>_xlfn.XLOOKUP(H1045,'Reference table'!$A$2:$A$76,'Reference table'!$B$2:$B$76)</f>
        <v>Grocery</v>
      </c>
      <c r="J1045" t="s">
        <v>25</v>
      </c>
    </row>
    <row r="1046" spans="1:10">
      <c r="A1046" s="8">
        <v>44880</v>
      </c>
      <c r="B1046" t="s">
        <v>881</v>
      </c>
      <c r="C1046">
        <v>1</v>
      </c>
      <c r="D1046" s="3">
        <v>0.75</v>
      </c>
      <c r="E1046" s="3">
        <f t="shared" si="14"/>
        <v>0.75</v>
      </c>
      <c r="F1046" t="s">
        <v>163</v>
      </c>
      <c r="G1046" t="s">
        <v>36</v>
      </c>
      <c r="H1046" t="s">
        <v>220</v>
      </c>
      <c r="I1046" s="2" t="str">
        <f>_xlfn.XLOOKUP(H1046,'Reference table'!$A$2:$A$76,'Reference table'!$B$2:$B$76)</f>
        <v>Grocery</v>
      </c>
      <c r="J1046" t="s">
        <v>25</v>
      </c>
    </row>
    <row r="1047" spans="1:10">
      <c r="A1047" s="8">
        <v>44880</v>
      </c>
      <c r="B1047" t="s">
        <v>140</v>
      </c>
      <c r="C1047">
        <v>1</v>
      </c>
      <c r="D1047" s="3">
        <v>0.41</v>
      </c>
      <c r="E1047" s="3">
        <f t="shared" si="14"/>
        <v>0.41</v>
      </c>
      <c r="F1047" t="s">
        <v>163</v>
      </c>
      <c r="G1047" t="s">
        <v>36</v>
      </c>
      <c r="H1047" t="s">
        <v>512</v>
      </c>
      <c r="I1047" s="2" t="str">
        <f>_xlfn.XLOOKUP(H1047,'Reference table'!$A$2:$A$76,'Reference table'!$B$2:$B$76)</f>
        <v>Grocery</v>
      </c>
      <c r="J1047" t="s">
        <v>25</v>
      </c>
    </row>
    <row r="1048" spans="1:10">
      <c r="A1048" s="8">
        <v>44880</v>
      </c>
      <c r="B1048" t="s">
        <v>882</v>
      </c>
      <c r="C1048">
        <v>3</v>
      </c>
      <c r="D1048" s="3">
        <f>2/3</f>
        <v>0.66666666666666663</v>
      </c>
      <c r="E1048" s="3">
        <f t="shared" si="14"/>
        <v>2</v>
      </c>
      <c r="F1048" t="s">
        <v>163</v>
      </c>
      <c r="G1048" t="s">
        <v>186</v>
      </c>
      <c r="H1048" t="s">
        <v>282</v>
      </c>
      <c r="I1048" s="2" t="str">
        <f>_xlfn.XLOOKUP(H1048,'Reference table'!$A$2:$A$76,'Reference table'!$B$2:$B$76)</f>
        <v>Household</v>
      </c>
      <c r="J1048" t="s">
        <v>25</v>
      </c>
    </row>
    <row r="1049" spans="1:10">
      <c r="A1049" s="8">
        <v>44880</v>
      </c>
      <c r="B1049" t="s">
        <v>275</v>
      </c>
      <c r="C1049">
        <v>1</v>
      </c>
      <c r="D1049" s="3">
        <v>1.5</v>
      </c>
      <c r="E1049" s="3">
        <f t="shared" si="14"/>
        <v>1.5</v>
      </c>
      <c r="F1049" t="s">
        <v>163</v>
      </c>
      <c r="G1049" t="s">
        <v>148</v>
      </c>
      <c r="H1049" t="s">
        <v>50</v>
      </c>
      <c r="I1049" s="2" t="str">
        <f>_xlfn.XLOOKUP(H1049,'Reference table'!$A$2:$A$76,'Reference table'!$B$2:$B$76)</f>
        <v>Grocery</v>
      </c>
      <c r="J1049" t="s">
        <v>25</v>
      </c>
    </row>
    <row r="1050" spans="1:10">
      <c r="A1050" s="8">
        <v>44880</v>
      </c>
      <c r="B1050" t="s">
        <v>358</v>
      </c>
      <c r="C1050">
        <v>1</v>
      </c>
      <c r="D1050" s="3">
        <v>0.5</v>
      </c>
      <c r="E1050" s="3">
        <f t="shared" si="14"/>
        <v>0.5</v>
      </c>
      <c r="F1050" t="s">
        <v>163</v>
      </c>
      <c r="G1050" t="s">
        <v>148</v>
      </c>
      <c r="H1050" t="s">
        <v>51</v>
      </c>
      <c r="I1050" s="2" t="str">
        <f>_xlfn.XLOOKUP(H1050,'Reference table'!$A$2:$A$76,'Reference table'!$B$2:$B$76)</f>
        <v>Grocery</v>
      </c>
      <c r="J1050" t="s">
        <v>25</v>
      </c>
    </row>
    <row r="1051" spans="1:10">
      <c r="A1051" s="8">
        <v>44880</v>
      </c>
      <c r="B1051" t="s">
        <v>222</v>
      </c>
      <c r="C1051">
        <v>2</v>
      </c>
      <c r="D1051" s="3">
        <v>1</v>
      </c>
      <c r="E1051" s="3">
        <f t="shared" si="14"/>
        <v>2</v>
      </c>
      <c r="F1051" t="s">
        <v>163</v>
      </c>
      <c r="G1051" t="s">
        <v>148</v>
      </c>
      <c r="H1051" t="s">
        <v>53</v>
      </c>
      <c r="I1051" s="2" t="str">
        <f>_xlfn.XLOOKUP(H1051,'Reference table'!$A$2:$A$76,'Reference table'!$B$2:$B$76)</f>
        <v>Grocery</v>
      </c>
      <c r="J1051" t="s">
        <v>25</v>
      </c>
    </row>
    <row r="1052" spans="1:10">
      <c r="A1052" s="8">
        <v>44880</v>
      </c>
      <c r="B1052" t="s">
        <v>86</v>
      </c>
      <c r="C1052">
        <v>1</v>
      </c>
      <c r="D1052" s="3">
        <v>0.5</v>
      </c>
      <c r="E1052" s="3">
        <f t="shared" si="14"/>
        <v>0.5</v>
      </c>
      <c r="F1052" t="s">
        <v>163</v>
      </c>
      <c r="G1052" t="s">
        <v>148</v>
      </c>
      <c r="H1052" t="s">
        <v>53</v>
      </c>
      <c r="I1052" s="2" t="str">
        <f>_xlfn.XLOOKUP(H1052,'Reference table'!$A$2:$A$76,'Reference table'!$B$2:$B$76)</f>
        <v>Grocery</v>
      </c>
      <c r="J1052" t="s">
        <v>25</v>
      </c>
    </row>
    <row r="1053" spans="1:10">
      <c r="A1053" s="8">
        <v>44880</v>
      </c>
      <c r="B1053" t="s">
        <v>370</v>
      </c>
      <c r="C1053">
        <v>1</v>
      </c>
      <c r="D1053" s="3">
        <v>0.3</v>
      </c>
      <c r="E1053" s="3">
        <f t="shared" si="14"/>
        <v>0.3</v>
      </c>
      <c r="F1053" t="s">
        <v>163</v>
      </c>
      <c r="G1053" t="s">
        <v>148</v>
      </c>
      <c r="H1053" t="s">
        <v>53</v>
      </c>
      <c r="I1053" s="2" t="str">
        <f>_xlfn.XLOOKUP(H1053,'Reference table'!$A$2:$A$76,'Reference table'!$B$2:$B$76)</f>
        <v>Grocery</v>
      </c>
      <c r="J1053" t="s">
        <v>25</v>
      </c>
    </row>
    <row r="1054" spans="1:10">
      <c r="A1054" s="8">
        <v>44881</v>
      </c>
      <c r="B1054" t="s">
        <v>23</v>
      </c>
      <c r="C1054">
        <v>1</v>
      </c>
      <c r="D1054" s="3">
        <v>1.65</v>
      </c>
      <c r="E1054" s="3">
        <f t="shared" si="14"/>
        <v>1.65</v>
      </c>
      <c r="F1054" t="s">
        <v>163</v>
      </c>
      <c r="G1054" t="s">
        <v>526</v>
      </c>
      <c r="H1054" t="s">
        <v>23</v>
      </c>
      <c r="I1054" s="2" t="str">
        <f>_xlfn.XLOOKUP(H1054,'Reference table'!$A$2:$A$76,'Reference table'!$B$2:$B$76)</f>
        <v>Transportation</v>
      </c>
      <c r="J1054" t="s">
        <v>25</v>
      </c>
    </row>
    <row r="1055" spans="1:10">
      <c r="A1055" s="8">
        <v>44881</v>
      </c>
      <c r="B1055" t="s">
        <v>23</v>
      </c>
      <c r="C1055">
        <v>1</v>
      </c>
      <c r="D1055" s="3">
        <v>1.65</v>
      </c>
      <c r="E1055" s="3">
        <f t="shared" si="14"/>
        <v>1.65</v>
      </c>
      <c r="F1055" t="s">
        <v>163</v>
      </c>
      <c r="G1055" t="s">
        <v>526</v>
      </c>
      <c r="H1055" t="s">
        <v>23</v>
      </c>
      <c r="I1055" s="2" t="str">
        <f>_xlfn.XLOOKUP(H1055,'Reference table'!$A$2:$A$76,'Reference table'!$B$2:$B$76)</f>
        <v>Transportation</v>
      </c>
      <c r="J1055" t="s">
        <v>24</v>
      </c>
    </row>
    <row r="1056" spans="1:10">
      <c r="A1056" s="8">
        <v>44881</v>
      </c>
      <c r="B1056" t="s">
        <v>536</v>
      </c>
      <c r="C1056">
        <v>1</v>
      </c>
      <c r="D1056" s="3">
        <v>25.6</v>
      </c>
      <c r="E1056" s="3">
        <f t="shared" si="14"/>
        <v>25.6</v>
      </c>
      <c r="F1056" t="s">
        <v>393</v>
      </c>
      <c r="G1056" t="s">
        <v>38</v>
      </c>
      <c r="H1056" t="s">
        <v>536</v>
      </c>
      <c r="I1056" s="2" t="str">
        <f>_xlfn.XLOOKUP(H1056,'Reference table'!$A$2:$A$76,'Reference table'!$B$2:$B$76)</f>
        <v>Entertainemnt</v>
      </c>
      <c r="J1056" t="s">
        <v>24</v>
      </c>
    </row>
    <row r="1057" spans="1:10">
      <c r="A1057" s="8">
        <v>44884</v>
      </c>
      <c r="B1057" t="s">
        <v>67</v>
      </c>
      <c r="C1057">
        <v>1</v>
      </c>
      <c r="D1057" s="3">
        <v>1.1499999999999999</v>
      </c>
      <c r="E1057" s="3">
        <f t="shared" si="14"/>
        <v>1.1499999999999999</v>
      </c>
      <c r="F1057" t="s">
        <v>286</v>
      </c>
      <c r="G1057" t="s">
        <v>526</v>
      </c>
      <c r="H1057" t="s">
        <v>67</v>
      </c>
      <c r="I1057" s="2" t="str">
        <f>_xlfn.XLOOKUP(H1057,'Reference table'!$A$2:$A$76,'Reference table'!$B$2:$B$76)</f>
        <v>Transportation</v>
      </c>
      <c r="J1057" t="s">
        <v>24</v>
      </c>
    </row>
    <row r="1058" spans="1:10">
      <c r="A1058" s="8">
        <v>44884</v>
      </c>
      <c r="B1058" t="s">
        <v>67</v>
      </c>
      <c r="C1058">
        <v>1</v>
      </c>
      <c r="D1058" s="3">
        <v>1.25</v>
      </c>
      <c r="E1058" s="3">
        <f t="shared" si="14"/>
        <v>1.25</v>
      </c>
      <c r="F1058" t="s">
        <v>286</v>
      </c>
      <c r="G1058" t="s">
        <v>526</v>
      </c>
      <c r="H1058" t="s">
        <v>67</v>
      </c>
      <c r="I1058" s="2" t="str">
        <f>_xlfn.XLOOKUP(H1058,'Reference table'!$A$2:$A$76,'Reference table'!$B$2:$B$76)</f>
        <v>Transportation</v>
      </c>
      <c r="J1058" t="s">
        <v>24</v>
      </c>
    </row>
    <row r="1059" spans="1:10">
      <c r="A1059" s="8">
        <v>44884</v>
      </c>
      <c r="B1059" t="s">
        <v>67</v>
      </c>
      <c r="C1059">
        <v>1</v>
      </c>
      <c r="D1059" s="3">
        <v>2.15</v>
      </c>
      <c r="E1059" s="3">
        <f t="shared" si="14"/>
        <v>2.15</v>
      </c>
      <c r="F1059" t="s">
        <v>286</v>
      </c>
      <c r="G1059" t="s">
        <v>526</v>
      </c>
      <c r="H1059" t="s">
        <v>67</v>
      </c>
      <c r="I1059" s="2" t="str">
        <f>_xlfn.XLOOKUP(H1059,'Reference table'!$A$2:$A$76,'Reference table'!$B$2:$B$76)</f>
        <v>Transportation</v>
      </c>
      <c r="J1059" t="s">
        <v>24</v>
      </c>
    </row>
    <row r="1060" spans="1:10">
      <c r="A1060" s="8">
        <v>44884</v>
      </c>
      <c r="B1060" t="s">
        <v>67</v>
      </c>
      <c r="C1060">
        <v>1</v>
      </c>
      <c r="D1060" s="3">
        <v>2.0499999999999998</v>
      </c>
      <c r="E1060" s="3">
        <f t="shared" si="14"/>
        <v>2.0499999999999998</v>
      </c>
      <c r="F1060" t="s">
        <v>286</v>
      </c>
      <c r="G1060" t="s">
        <v>526</v>
      </c>
      <c r="H1060" t="s">
        <v>67</v>
      </c>
      <c r="I1060" s="2" t="str">
        <f>_xlfn.XLOOKUP(H1060,'Reference table'!$A$2:$A$76,'Reference table'!$B$2:$B$76)</f>
        <v>Transportation</v>
      </c>
      <c r="J1060" t="s">
        <v>24</v>
      </c>
    </row>
    <row r="1061" spans="1:10">
      <c r="A1061" s="8">
        <v>44884</v>
      </c>
      <c r="B1061" t="s">
        <v>67</v>
      </c>
      <c r="C1061">
        <v>1</v>
      </c>
      <c r="D1061" s="3">
        <v>1.1499999999999999</v>
      </c>
      <c r="E1061" s="3">
        <f t="shared" si="14"/>
        <v>1.1499999999999999</v>
      </c>
      <c r="F1061" t="s">
        <v>286</v>
      </c>
      <c r="G1061" t="s">
        <v>526</v>
      </c>
      <c r="H1061" t="s">
        <v>67</v>
      </c>
      <c r="I1061" s="2" t="str">
        <f>_xlfn.XLOOKUP(H1061,'Reference table'!$A$2:$A$76,'Reference table'!$B$2:$B$76)</f>
        <v>Transportation</v>
      </c>
      <c r="J1061" t="s">
        <v>25</v>
      </c>
    </row>
    <row r="1062" spans="1:10">
      <c r="A1062" s="8">
        <v>44884</v>
      </c>
      <c r="B1062" t="s">
        <v>67</v>
      </c>
      <c r="C1062">
        <v>1</v>
      </c>
      <c r="D1062" s="3">
        <v>1.25</v>
      </c>
      <c r="E1062" s="3">
        <f t="shared" si="14"/>
        <v>1.25</v>
      </c>
      <c r="F1062" t="s">
        <v>286</v>
      </c>
      <c r="G1062" t="s">
        <v>526</v>
      </c>
      <c r="H1062" t="s">
        <v>67</v>
      </c>
      <c r="I1062" s="2" t="str">
        <f>_xlfn.XLOOKUP(H1062,'Reference table'!$A$2:$A$76,'Reference table'!$B$2:$B$76)</f>
        <v>Transportation</v>
      </c>
      <c r="J1062" t="s">
        <v>25</v>
      </c>
    </row>
    <row r="1063" spans="1:10">
      <c r="A1063" s="8">
        <v>44884</v>
      </c>
      <c r="B1063" t="s">
        <v>67</v>
      </c>
      <c r="C1063">
        <v>1</v>
      </c>
      <c r="D1063" s="3">
        <v>2.15</v>
      </c>
      <c r="E1063" s="3">
        <f t="shared" si="14"/>
        <v>2.15</v>
      </c>
      <c r="F1063" t="s">
        <v>286</v>
      </c>
      <c r="G1063" t="s">
        <v>526</v>
      </c>
      <c r="H1063" t="s">
        <v>67</v>
      </c>
      <c r="I1063" s="2" t="str">
        <f>_xlfn.XLOOKUP(H1063,'Reference table'!$A$2:$A$76,'Reference table'!$B$2:$B$76)</f>
        <v>Transportation</v>
      </c>
      <c r="J1063" t="s">
        <v>25</v>
      </c>
    </row>
    <row r="1064" spans="1:10">
      <c r="A1064" s="8">
        <v>44884</v>
      </c>
      <c r="B1064" t="s">
        <v>67</v>
      </c>
      <c r="C1064">
        <v>1</v>
      </c>
      <c r="D1064" s="3">
        <v>2.0499999999999998</v>
      </c>
      <c r="E1064" s="3">
        <f t="shared" si="14"/>
        <v>2.0499999999999998</v>
      </c>
      <c r="F1064" t="s">
        <v>286</v>
      </c>
      <c r="G1064" t="s">
        <v>526</v>
      </c>
      <c r="H1064" t="s">
        <v>67</v>
      </c>
      <c r="I1064" s="2" t="str">
        <f>_xlfn.XLOOKUP(H1064,'Reference table'!$A$2:$A$76,'Reference table'!$B$2:$B$76)</f>
        <v>Transportation</v>
      </c>
      <c r="J1064" t="s">
        <v>25</v>
      </c>
    </row>
    <row r="1065" spans="1:10">
      <c r="A1065" s="8">
        <v>44884</v>
      </c>
      <c r="B1065" t="s">
        <v>883</v>
      </c>
      <c r="C1065">
        <v>1</v>
      </c>
      <c r="D1065" s="3">
        <v>4.2</v>
      </c>
      <c r="E1065" s="3">
        <f t="shared" si="14"/>
        <v>4.2</v>
      </c>
      <c r="F1065" t="s">
        <v>163</v>
      </c>
      <c r="G1065" t="s">
        <v>102</v>
      </c>
      <c r="H1065" t="s">
        <v>274</v>
      </c>
      <c r="I1065" s="2" t="str">
        <f>_xlfn.XLOOKUP(H1065,'Reference table'!$A$2:$A$76,'Reference table'!$B$2:$B$76)</f>
        <v>Dinning</v>
      </c>
      <c r="J1065" t="s">
        <v>25</v>
      </c>
    </row>
    <row r="1066" spans="1:10">
      <c r="A1066" s="8">
        <v>44884</v>
      </c>
      <c r="B1066" t="s">
        <v>884</v>
      </c>
      <c r="C1066">
        <v>1</v>
      </c>
      <c r="D1066" s="3">
        <v>4</v>
      </c>
      <c r="E1066" s="3">
        <f t="shared" si="14"/>
        <v>4</v>
      </c>
      <c r="F1066" t="s">
        <v>163</v>
      </c>
      <c r="G1066" t="s">
        <v>102</v>
      </c>
      <c r="H1066" t="s">
        <v>274</v>
      </c>
      <c r="I1066" s="2" t="str">
        <f>_xlfn.XLOOKUP(H1066,'Reference table'!$A$2:$A$76,'Reference table'!$B$2:$B$76)</f>
        <v>Dinning</v>
      </c>
      <c r="J1066" t="s">
        <v>25</v>
      </c>
    </row>
    <row r="1067" spans="1:10">
      <c r="A1067" s="8">
        <v>44884</v>
      </c>
      <c r="B1067" t="s">
        <v>885</v>
      </c>
      <c r="C1067">
        <v>1</v>
      </c>
      <c r="D1067" s="3">
        <v>4.8</v>
      </c>
      <c r="E1067" s="3">
        <f t="shared" si="14"/>
        <v>4.8</v>
      </c>
      <c r="F1067" t="s">
        <v>163</v>
      </c>
      <c r="G1067" t="s">
        <v>102</v>
      </c>
      <c r="H1067" t="s">
        <v>274</v>
      </c>
      <c r="I1067" s="2" t="str">
        <f>_xlfn.XLOOKUP(H1067,'Reference table'!$A$2:$A$76,'Reference table'!$B$2:$B$76)</f>
        <v>Dinning</v>
      </c>
      <c r="J1067" t="s">
        <v>25</v>
      </c>
    </row>
    <row r="1068" spans="1:10">
      <c r="A1068" s="8">
        <v>44884</v>
      </c>
      <c r="B1068" t="s">
        <v>886</v>
      </c>
      <c r="C1068">
        <v>1</v>
      </c>
      <c r="D1068" s="3">
        <v>2.5</v>
      </c>
      <c r="E1068" s="3">
        <f t="shared" si="14"/>
        <v>2.5</v>
      </c>
      <c r="F1068" t="s">
        <v>163</v>
      </c>
      <c r="G1068" t="s">
        <v>102</v>
      </c>
      <c r="H1068" t="s">
        <v>274</v>
      </c>
      <c r="I1068" s="2" t="str">
        <f>_xlfn.XLOOKUP(H1068,'Reference table'!$A$2:$A$76,'Reference table'!$B$2:$B$76)</f>
        <v>Dinning</v>
      </c>
      <c r="J1068" t="s">
        <v>25</v>
      </c>
    </row>
    <row r="1069" spans="1:10">
      <c r="A1069" s="8">
        <v>44884</v>
      </c>
      <c r="B1069" t="s">
        <v>887</v>
      </c>
      <c r="C1069">
        <v>1</v>
      </c>
      <c r="D1069" s="3">
        <v>9</v>
      </c>
      <c r="E1069" s="3">
        <f t="shared" si="14"/>
        <v>9</v>
      </c>
      <c r="F1069" t="s">
        <v>163</v>
      </c>
      <c r="G1069" t="s">
        <v>344</v>
      </c>
      <c r="H1069" t="s">
        <v>470</v>
      </c>
      <c r="I1069" s="2" t="str">
        <f>_xlfn.XLOOKUP(H1069,'Reference table'!$A$2:$A$76,'Reference table'!$B$2:$B$76)</f>
        <v>Outfit</v>
      </c>
      <c r="J1069" t="s">
        <v>25</v>
      </c>
    </row>
    <row r="1070" spans="1:10">
      <c r="A1070" s="8">
        <v>44884</v>
      </c>
      <c r="B1070" t="s">
        <v>438</v>
      </c>
      <c r="C1070">
        <v>1</v>
      </c>
      <c r="D1070" s="3">
        <v>65</v>
      </c>
      <c r="E1070" s="3">
        <f t="shared" si="14"/>
        <v>65</v>
      </c>
      <c r="F1070" t="s">
        <v>163</v>
      </c>
      <c r="G1070" t="s">
        <v>888</v>
      </c>
      <c r="H1070" t="s">
        <v>515</v>
      </c>
      <c r="I1070" s="2" t="str">
        <f>_xlfn.XLOOKUP(H1070,'Reference table'!$A$2:$A$76,'Reference table'!$B$2:$B$76)</f>
        <v>Dinning</v>
      </c>
      <c r="J1070" t="s">
        <v>25</v>
      </c>
    </row>
  </sheetData>
  <autoFilter ref="A1:J1032" xr:uid="{A9288FFF-471F-49EA-8432-1806511817B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BE5E-E643-45C9-88C4-D898E7C75C54}">
  <dimension ref="A1:W76"/>
  <sheetViews>
    <sheetView topLeftCell="A43" workbookViewId="0">
      <selection activeCell="C61" sqref="C61"/>
    </sheetView>
  </sheetViews>
  <sheetFormatPr defaultRowHeight="14.4"/>
  <cols>
    <col min="1" max="1" width="16.6640625" bestFit="1" customWidth="1"/>
    <col min="2" max="2" width="13.21875" bestFit="1" customWidth="1"/>
    <col min="3" max="3" width="5.77734375" customWidth="1"/>
    <col min="4" max="4" width="11.21875" bestFit="1" customWidth="1"/>
    <col min="6" max="6" width="2.77734375" customWidth="1"/>
    <col min="7" max="7" width="16.6640625" bestFit="1" customWidth="1"/>
    <col min="9" max="9" width="2.77734375" customWidth="1"/>
    <col min="11" max="11" width="12.6640625" bestFit="1" customWidth="1"/>
    <col min="12" max="12" width="2.77734375" customWidth="1"/>
    <col min="13" max="13" width="15.33203125" bestFit="1" customWidth="1"/>
    <col min="14" max="14" width="9.6640625" bestFit="1" customWidth="1"/>
    <col min="15" max="15" width="2.77734375" customWidth="1"/>
    <col min="16" max="16" width="8.88671875" customWidth="1"/>
    <col min="17" max="17" width="12.6640625" bestFit="1" customWidth="1"/>
    <col min="18" max="18" width="2.77734375" customWidth="1"/>
    <col min="19" max="19" width="10" bestFit="1" customWidth="1"/>
    <col min="21" max="21" width="2.77734375" customWidth="1"/>
    <col min="22" max="23" width="13.21875" bestFit="1" customWidth="1"/>
  </cols>
  <sheetData>
    <row r="1" spans="1:23">
      <c r="A1" s="14" t="s">
        <v>532</v>
      </c>
      <c r="B1" s="14"/>
      <c r="D1" s="13" t="s">
        <v>123</v>
      </c>
      <c r="E1" s="13"/>
      <c r="G1" s="13" t="s">
        <v>48</v>
      </c>
      <c r="H1" s="13"/>
      <c r="J1" s="13" t="s">
        <v>522</v>
      </c>
      <c r="K1" s="13"/>
      <c r="M1" s="13" t="s">
        <v>407</v>
      </c>
      <c r="N1" s="13"/>
      <c r="P1" s="13" t="s">
        <v>54</v>
      </c>
      <c r="Q1" s="13"/>
      <c r="S1" s="13" t="s">
        <v>340</v>
      </c>
      <c r="T1" s="13"/>
      <c r="V1" s="13" t="s">
        <v>99</v>
      </c>
      <c r="W1" s="13"/>
    </row>
    <row r="2" spans="1:23">
      <c r="A2" t="s">
        <v>369</v>
      </c>
      <c r="B2" t="s">
        <v>123</v>
      </c>
      <c r="D2" s="11" t="s">
        <v>369</v>
      </c>
      <c r="E2" s="11" t="s">
        <v>123</v>
      </c>
      <c r="G2" s="11" t="s">
        <v>515</v>
      </c>
      <c r="H2" s="11" t="s">
        <v>48</v>
      </c>
      <c r="J2" s="11" t="s">
        <v>470</v>
      </c>
      <c r="K2" s="11" t="s">
        <v>522</v>
      </c>
      <c r="M2" s="11" t="s">
        <v>174</v>
      </c>
      <c r="N2" s="11" t="s">
        <v>407</v>
      </c>
      <c r="P2" s="11" t="s">
        <v>23</v>
      </c>
      <c r="Q2" s="11" t="s">
        <v>54</v>
      </c>
      <c r="S2" s="11" t="s">
        <v>525</v>
      </c>
      <c r="T2" s="11" t="s">
        <v>340</v>
      </c>
      <c r="V2" s="11" t="s">
        <v>99</v>
      </c>
      <c r="W2" s="11" t="s">
        <v>99</v>
      </c>
    </row>
    <row r="3" spans="1:23">
      <c r="A3" t="s">
        <v>217</v>
      </c>
      <c r="B3" t="s">
        <v>123</v>
      </c>
      <c r="D3" s="11" t="s">
        <v>217</v>
      </c>
      <c r="E3" s="11" t="s">
        <v>123</v>
      </c>
      <c r="G3" s="11" t="s">
        <v>516</v>
      </c>
      <c r="H3" s="11" t="s">
        <v>48</v>
      </c>
      <c r="J3" s="11" t="s">
        <v>128</v>
      </c>
      <c r="K3" s="11" t="s">
        <v>522</v>
      </c>
      <c r="M3" s="11" t="s">
        <v>530</v>
      </c>
      <c r="N3" s="11" t="s">
        <v>407</v>
      </c>
      <c r="P3" s="11" t="s">
        <v>67</v>
      </c>
      <c r="Q3" s="11" t="s">
        <v>54</v>
      </c>
      <c r="S3" s="11" t="s">
        <v>524</v>
      </c>
      <c r="T3" s="11" t="s">
        <v>340</v>
      </c>
    </row>
    <row r="4" spans="1:23">
      <c r="A4" t="s">
        <v>263</v>
      </c>
      <c r="B4" t="s">
        <v>123</v>
      </c>
      <c r="D4" s="11" t="s">
        <v>263</v>
      </c>
      <c r="E4" s="11" t="s">
        <v>123</v>
      </c>
      <c r="G4" s="11" t="s">
        <v>508</v>
      </c>
      <c r="H4" s="11" t="s">
        <v>48</v>
      </c>
      <c r="J4" s="11" t="s">
        <v>655</v>
      </c>
      <c r="K4" s="11" t="s">
        <v>522</v>
      </c>
      <c r="M4" s="11" t="s">
        <v>528</v>
      </c>
      <c r="N4" s="11" t="s">
        <v>407</v>
      </c>
      <c r="P4" s="11" t="s">
        <v>629</v>
      </c>
      <c r="Q4" s="11" t="s">
        <v>54</v>
      </c>
      <c r="S4" s="11" t="s">
        <v>341</v>
      </c>
      <c r="T4" s="11" t="s">
        <v>340</v>
      </c>
      <c r="V4" s="13" t="s">
        <v>473</v>
      </c>
      <c r="W4" s="13"/>
    </row>
    <row r="5" spans="1:23">
      <c r="A5" t="s">
        <v>45</v>
      </c>
      <c r="B5" t="s">
        <v>123</v>
      </c>
      <c r="D5" s="11" t="s">
        <v>45</v>
      </c>
      <c r="E5" s="11" t="s">
        <v>123</v>
      </c>
      <c r="G5" s="11" t="s">
        <v>581</v>
      </c>
      <c r="H5" s="11" t="s">
        <v>48</v>
      </c>
      <c r="M5" s="11" t="s">
        <v>227</v>
      </c>
      <c r="N5" s="11" t="s">
        <v>407</v>
      </c>
      <c r="P5" s="11" t="s">
        <v>120</v>
      </c>
      <c r="Q5" s="11" t="s">
        <v>54</v>
      </c>
      <c r="S5" s="11" t="s">
        <v>523</v>
      </c>
      <c r="T5" s="11" t="s">
        <v>340</v>
      </c>
      <c r="V5" s="11" t="s">
        <v>473</v>
      </c>
      <c r="W5" s="11" t="s">
        <v>473</v>
      </c>
    </row>
    <row r="6" spans="1:23">
      <c r="A6" t="s">
        <v>49</v>
      </c>
      <c r="B6" t="s">
        <v>123</v>
      </c>
      <c r="D6" s="11" t="s">
        <v>49</v>
      </c>
      <c r="E6" s="11" t="s">
        <v>123</v>
      </c>
      <c r="G6" s="11" t="s">
        <v>517</v>
      </c>
      <c r="H6" s="11" t="s">
        <v>48</v>
      </c>
      <c r="J6" s="13" t="s">
        <v>354</v>
      </c>
      <c r="K6" s="13"/>
      <c r="M6" s="11" t="s">
        <v>468</v>
      </c>
      <c r="N6" s="11" t="s">
        <v>407</v>
      </c>
      <c r="P6" s="11" t="s">
        <v>628</v>
      </c>
      <c r="Q6" s="11" t="s">
        <v>54</v>
      </c>
      <c r="S6" s="11" t="s">
        <v>133</v>
      </c>
      <c r="T6" s="11" t="s">
        <v>340</v>
      </c>
    </row>
    <row r="7" spans="1:23">
      <c r="A7" t="s">
        <v>53</v>
      </c>
      <c r="B7" t="s">
        <v>123</v>
      </c>
      <c r="D7" s="11" t="s">
        <v>53</v>
      </c>
      <c r="E7" s="11" t="s">
        <v>123</v>
      </c>
      <c r="G7" s="11" t="s">
        <v>518</v>
      </c>
      <c r="H7" s="11" t="s">
        <v>48</v>
      </c>
      <c r="J7" s="11" t="s">
        <v>533</v>
      </c>
      <c r="K7" s="11" t="s">
        <v>537</v>
      </c>
      <c r="M7" s="11" t="s">
        <v>529</v>
      </c>
      <c r="N7" s="11" t="s">
        <v>407</v>
      </c>
      <c r="P7" s="11"/>
      <c r="Q7" s="11"/>
      <c r="S7" s="11" t="s">
        <v>632</v>
      </c>
      <c r="T7" s="11" t="s">
        <v>340</v>
      </c>
      <c r="V7" s="13" t="s">
        <v>538</v>
      </c>
      <c r="W7" s="13"/>
    </row>
    <row r="8" spans="1:23">
      <c r="A8" t="s">
        <v>116</v>
      </c>
      <c r="B8" t="s">
        <v>123</v>
      </c>
      <c r="D8" s="11" t="s">
        <v>116</v>
      </c>
      <c r="E8" s="11" t="s">
        <v>123</v>
      </c>
      <c r="G8" s="11" t="s">
        <v>519</v>
      </c>
      <c r="H8" s="11" t="s">
        <v>48</v>
      </c>
      <c r="J8" s="11" t="s">
        <v>534</v>
      </c>
      <c r="K8" s="11" t="s">
        <v>537</v>
      </c>
      <c r="M8" s="11" t="s">
        <v>282</v>
      </c>
      <c r="N8" s="11" t="s">
        <v>407</v>
      </c>
      <c r="S8" s="11" t="s">
        <v>872</v>
      </c>
      <c r="T8" s="11" t="s">
        <v>340</v>
      </c>
      <c r="V8" s="11" t="s">
        <v>538</v>
      </c>
      <c r="W8" s="11" t="s">
        <v>538</v>
      </c>
    </row>
    <row r="9" spans="1:23">
      <c r="A9" t="s">
        <v>52</v>
      </c>
      <c r="B9" t="s">
        <v>123</v>
      </c>
      <c r="D9" s="11" t="s">
        <v>52</v>
      </c>
      <c r="E9" s="11" t="s">
        <v>123</v>
      </c>
      <c r="G9" s="11" t="s">
        <v>392</v>
      </c>
      <c r="H9" s="11" t="s">
        <v>48</v>
      </c>
      <c r="J9" s="11" t="s">
        <v>535</v>
      </c>
      <c r="K9" s="11" t="s">
        <v>537</v>
      </c>
      <c r="M9" s="11" t="s">
        <v>149</v>
      </c>
      <c r="N9" s="11" t="s">
        <v>407</v>
      </c>
    </row>
    <row r="10" spans="1:23">
      <c r="A10" t="s">
        <v>142</v>
      </c>
      <c r="B10" t="s">
        <v>123</v>
      </c>
      <c r="D10" s="11" t="s">
        <v>142</v>
      </c>
      <c r="E10" s="11" t="s">
        <v>123</v>
      </c>
      <c r="G10" s="11" t="s">
        <v>319</v>
      </c>
      <c r="H10" s="11" t="s">
        <v>48</v>
      </c>
      <c r="J10" s="11" t="s">
        <v>536</v>
      </c>
      <c r="K10" s="11" t="s">
        <v>537</v>
      </c>
      <c r="M10" s="11" t="s">
        <v>531</v>
      </c>
      <c r="N10" s="11" t="s">
        <v>407</v>
      </c>
      <c r="V10" s="13" t="s">
        <v>631</v>
      </c>
      <c r="W10" s="13"/>
    </row>
    <row r="11" spans="1:23">
      <c r="A11" t="s">
        <v>55</v>
      </c>
      <c r="B11" t="s">
        <v>123</v>
      </c>
      <c r="D11" s="11" t="s">
        <v>55</v>
      </c>
      <c r="E11" s="11" t="s">
        <v>123</v>
      </c>
      <c r="G11" s="11" t="s">
        <v>520</v>
      </c>
      <c r="H11" s="11" t="s">
        <v>48</v>
      </c>
      <c r="V11" s="12" t="s">
        <v>737</v>
      </c>
      <c r="W11" s="12" t="s">
        <v>631</v>
      </c>
    </row>
    <row r="12" spans="1:23">
      <c r="A12" t="s">
        <v>50</v>
      </c>
      <c r="B12" t="s">
        <v>123</v>
      </c>
      <c r="D12" s="11" t="s">
        <v>50</v>
      </c>
      <c r="E12" s="11" t="s">
        <v>123</v>
      </c>
      <c r="G12" s="11" t="s">
        <v>114</v>
      </c>
      <c r="H12" s="11" t="s">
        <v>48</v>
      </c>
      <c r="J12" s="13" t="s">
        <v>669</v>
      </c>
      <c r="K12" s="13"/>
      <c r="V12" s="11" t="s">
        <v>89</v>
      </c>
      <c r="W12" s="11" t="s">
        <v>631</v>
      </c>
    </row>
    <row r="13" spans="1:23">
      <c r="A13" t="s">
        <v>220</v>
      </c>
      <c r="B13" t="s">
        <v>123</v>
      </c>
      <c r="D13" s="11" t="s">
        <v>220</v>
      </c>
      <c r="E13" s="11" t="s">
        <v>123</v>
      </c>
      <c r="G13" s="11" t="s">
        <v>274</v>
      </c>
      <c r="H13" s="11" t="s">
        <v>48</v>
      </c>
      <c r="J13" s="11" t="s">
        <v>665</v>
      </c>
      <c r="K13" s="11" t="s">
        <v>669</v>
      </c>
      <c r="V13" s="11" t="s">
        <v>489</v>
      </c>
      <c r="W13" s="11" t="s">
        <v>631</v>
      </c>
    </row>
    <row r="14" spans="1:23">
      <c r="A14" t="s">
        <v>512</v>
      </c>
      <c r="B14" t="s">
        <v>123</v>
      </c>
      <c r="D14" s="11" t="s">
        <v>512</v>
      </c>
      <c r="E14" s="11" t="s">
        <v>123</v>
      </c>
      <c r="G14" s="11" t="s">
        <v>548</v>
      </c>
      <c r="H14" s="11" t="s">
        <v>48</v>
      </c>
      <c r="J14" s="11" t="s">
        <v>667</v>
      </c>
      <c r="K14" s="11" t="s">
        <v>669</v>
      </c>
      <c r="V14" s="11" t="s">
        <v>592</v>
      </c>
      <c r="W14" s="11" t="s">
        <v>631</v>
      </c>
    </row>
    <row r="15" spans="1:23">
      <c r="A15" t="s">
        <v>51</v>
      </c>
      <c r="B15" t="s">
        <v>123</v>
      </c>
      <c r="D15" s="11" t="s">
        <v>51</v>
      </c>
      <c r="E15" s="11" t="s">
        <v>123</v>
      </c>
      <c r="G15" s="11" t="s">
        <v>689</v>
      </c>
      <c r="H15" s="11" t="s">
        <v>48</v>
      </c>
      <c r="J15" s="11" t="s">
        <v>670</v>
      </c>
      <c r="K15" s="11" t="s">
        <v>669</v>
      </c>
      <c r="V15" s="11" t="s">
        <v>630</v>
      </c>
      <c r="W15" s="11" t="s">
        <v>631</v>
      </c>
    </row>
    <row r="16" spans="1:23">
      <c r="A16" t="s">
        <v>46</v>
      </c>
      <c r="B16" t="s">
        <v>123</v>
      </c>
      <c r="D16" s="11" t="s">
        <v>46</v>
      </c>
      <c r="E16" s="11" t="s">
        <v>123</v>
      </c>
      <c r="J16" s="11" t="s">
        <v>691</v>
      </c>
      <c r="K16" s="11" t="s">
        <v>669</v>
      </c>
      <c r="V16" s="11" t="s">
        <v>615</v>
      </c>
      <c r="W16" s="11" t="s">
        <v>631</v>
      </c>
    </row>
    <row r="17" spans="1:23">
      <c r="A17" t="s">
        <v>539</v>
      </c>
      <c r="B17" t="s">
        <v>123</v>
      </c>
      <c r="D17" s="11" t="s">
        <v>539</v>
      </c>
      <c r="E17" s="11" t="s">
        <v>123</v>
      </c>
      <c r="J17" s="11" t="s">
        <v>712</v>
      </c>
      <c r="K17" s="11" t="s">
        <v>669</v>
      </c>
      <c r="V17" s="11" t="s">
        <v>637</v>
      </c>
      <c r="W17" s="11" t="s">
        <v>631</v>
      </c>
    </row>
    <row r="18" spans="1:23">
      <c r="A18" t="s">
        <v>794</v>
      </c>
      <c r="B18" t="s">
        <v>123</v>
      </c>
      <c r="D18" s="11" t="s">
        <v>794</v>
      </c>
      <c r="E18" s="11" t="s">
        <v>123</v>
      </c>
    </row>
    <row r="19" spans="1:23">
      <c r="A19" t="s">
        <v>123</v>
      </c>
      <c r="B19" t="s">
        <v>123</v>
      </c>
    </row>
    <row r="20" spans="1:23">
      <c r="A20" t="s">
        <v>515</v>
      </c>
      <c r="B20" t="s">
        <v>48</v>
      </c>
    </row>
    <row r="21" spans="1:23">
      <c r="A21" t="s">
        <v>516</v>
      </c>
      <c r="B21" t="s">
        <v>48</v>
      </c>
    </row>
    <row r="22" spans="1:23">
      <c r="A22" t="s">
        <v>508</v>
      </c>
      <c r="B22" t="s">
        <v>48</v>
      </c>
    </row>
    <row r="23" spans="1:23">
      <c r="A23" t="s">
        <v>581</v>
      </c>
      <c r="B23" t="s">
        <v>48</v>
      </c>
    </row>
    <row r="24" spans="1:23">
      <c r="A24" t="s">
        <v>517</v>
      </c>
      <c r="B24" t="s">
        <v>48</v>
      </c>
    </row>
    <row r="25" spans="1:23">
      <c r="A25" t="s">
        <v>518</v>
      </c>
      <c r="B25" t="s">
        <v>48</v>
      </c>
    </row>
    <row r="26" spans="1:23">
      <c r="A26" t="s">
        <v>519</v>
      </c>
      <c r="B26" t="s">
        <v>48</v>
      </c>
    </row>
    <row r="27" spans="1:23">
      <c r="A27" t="s">
        <v>392</v>
      </c>
      <c r="B27" t="s">
        <v>48</v>
      </c>
    </row>
    <row r="28" spans="1:23">
      <c r="A28" t="s">
        <v>319</v>
      </c>
      <c r="B28" t="s">
        <v>48</v>
      </c>
    </row>
    <row r="29" spans="1:23">
      <c r="A29" t="s">
        <v>520</v>
      </c>
      <c r="B29" t="s">
        <v>48</v>
      </c>
    </row>
    <row r="30" spans="1:23">
      <c r="A30" t="s">
        <v>114</v>
      </c>
      <c r="B30" t="s">
        <v>48</v>
      </c>
    </row>
    <row r="31" spans="1:23">
      <c r="A31" t="s">
        <v>274</v>
      </c>
      <c r="B31" t="s">
        <v>48</v>
      </c>
    </row>
    <row r="32" spans="1:23">
      <c r="A32" t="s">
        <v>548</v>
      </c>
      <c r="B32" t="s">
        <v>48</v>
      </c>
    </row>
    <row r="33" spans="1:2">
      <c r="A33" t="s">
        <v>689</v>
      </c>
      <c r="B33" t="s">
        <v>48</v>
      </c>
    </row>
    <row r="34" spans="1:2">
      <c r="A34" t="s">
        <v>470</v>
      </c>
      <c r="B34" t="s">
        <v>522</v>
      </c>
    </row>
    <row r="35" spans="1:2">
      <c r="A35" t="s">
        <v>128</v>
      </c>
      <c r="B35" t="s">
        <v>522</v>
      </c>
    </row>
    <row r="36" spans="1:2">
      <c r="A36" t="s">
        <v>655</v>
      </c>
      <c r="B36" t="s">
        <v>522</v>
      </c>
    </row>
    <row r="37" spans="1:2">
      <c r="A37" t="s">
        <v>174</v>
      </c>
      <c r="B37" t="s">
        <v>407</v>
      </c>
    </row>
    <row r="38" spans="1:2">
      <c r="A38" t="s">
        <v>530</v>
      </c>
      <c r="B38" t="s">
        <v>407</v>
      </c>
    </row>
    <row r="39" spans="1:2">
      <c r="A39" t="s">
        <v>528</v>
      </c>
      <c r="B39" t="s">
        <v>407</v>
      </c>
    </row>
    <row r="40" spans="1:2">
      <c r="A40" t="s">
        <v>227</v>
      </c>
      <c r="B40" t="s">
        <v>407</v>
      </c>
    </row>
    <row r="41" spans="1:2">
      <c r="A41" t="s">
        <v>468</v>
      </c>
      <c r="B41" t="s">
        <v>407</v>
      </c>
    </row>
    <row r="42" spans="1:2">
      <c r="A42" t="s">
        <v>529</v>
      </c>
      <c r="B42" t="s">
        <v>407</v>
      </c>
    </row>
    <row r="43" spans="1:2">
      <c r="A43" t="s">
        <v>282</v>
      </c>
      <c r="B43" t="s">
        <v>407</v>
      </c>
    </row>
    <row r="44" spans="1:2">
      <c r="A44" t="s">
        <v>149</v>
      </c>
      <c r="B44" t="s">
        <v>407</v>
      </c>
    </row>
    <row r="45" spans="1:2">
      <c r="A45" t="s">
        <v>531</v>
      </c>
      <c r="B45" t="s">
        <v>407</v>
      </c>
    </row>
    <row r="46" spans="1:2">
      <c r="A46" t="s">
        <v>533</v>
      </c>
      <c r="B46" t="s">
        <v>537</v>
      </c>
    </row>
    <row r="47" spans="1:2">
      <c r="A47" t="s">
        <v>534</v>
      </c>
      <c r="B47" t="s">
        <v>537</v>
      </c>
    </row>
    <row r="48" spans="1:2">
      <c r="A48" t="s">
        <v>535</v>
      </c>
      <c r="B48" t="s">
        <v>537</v>
      </c>
    </row>
    <row r="49" spans="1:2">
      <c r="A49" t="s">
        <v>536</v>
      </c>
      <c r="B49" t="s">
        <v>537</v>
      </c>
    </row>
    <row r="50" spans="1:2">
      <c r="A50" t="s">
        <v>665</v>
      </c>
      <c r="B50" t="s">
        <v>669</v>
      </c>
    </row>
    <row r="51" spans="1:2">
      <c r="A51" t="s">
        <v>667</v>
      </c>
      <c r="B51" t="s">
        <v>669</v>
      </c>
    </row>
    <row r="52" spans="1:2">
      <c r="A52" t="s">
        <v>670</v>
      </c>
      <c r="B52" t="s">
        <v>669</v>
      </c>
    </row>
    <row r="53" spans="1:2">
      <c r="A53" t="s">
        <v>692</v>
      </c>
      <c r="B53" t="s">
        <v>669</v>
      </c>
    </row>
    <row r="54" spans="1:2">
      <c r="A54" t="s">
        <v>712</v>
      </c>
      <c r="B54" t="s">
        <v>669</v>
      </c>
    </row>
    <row r="55" spans="1:2">
      <c r="A55" t="s">
        <v>525</v>
      </c>
      <c r="B55" t="s">
        <v>340</v>
      </c>
    </row>
    <row r="56" spans="1:2">
      <c r="A56" t="s">
        <v>524</v>
      </c>
      <c r="B56" t="s">
        <v>340</v>
      </c>
    </row>
    <row r="57" spans="1:2">
      <c r="A57" t="s">
        <v>341</v>
      </c>
      <c r="B57" t="s">
        <v>340</v>
      </c>
    </row>
    <row r="58" spans="1:2">
      <c r="A58" t="s">
        <v>523</v>
      </c>
      <c r="B58" t="s">
        <v>340</v>
      </c>
    </row>
    <row r="59" spans="1:2">
      <c r="A59" t="s">
        <v>133</v>
      </c>
      <c r="B59" t="s">
        <v>340</v>
      </c>
    </row>
    <row r="60" spans="1:2">
      <c r="A60" t="s">
        <v>632</v>
      </c>
      <c r="B60" t="s">
        <v>340</v>
      </c>
    </row>
    <row r="61" spans="1:2">
      <c r="A61" t="s">
        <v>872</v>
      </c>
      <c r="B61" t="s">
        <v>340</v>
      </c>
    </row>
    <row r="62" spans="1:2">
      <c r="A62" t="s">
        <v>23</v>
      </c>
      <c r="B62" t="s">
        <v>54</v>
      </c>
    </row>
    <row r="63" spans="1:2">
      <c r="A63" t="s">
        <v>67</v>
      </c>
      <c r="B63" t="s">
        <v>54</v>
      </c>
    </row>
    <row r="64" spans="1:2">
      <c r="A64" t="s">
        <v>629</v>
      </c>
      <c r="B64" t="s">
        <v>54</v>
      </c>
    </row>
    <row r="65" spans="1:2">
      <c r="A65" t="s">
        <v>120</v>
      </c>
      <c r="B65" t="s">
        <v>54</v>
      </c>
    </row>
    <row r="66" spans="1:2">
      <c r="A66" t="s">
        <v>628</v>
      </c>
      <c r="B66" t="s">
        <v>54</v>
      </c>
    </row>
    <row r="67" spans="1:2">
      <c r="A67" t="s">
        <v>99</v>
      </c>
      <c r="B67" t="s">
        <v>99</v>
      </c>
    </row>
    <row r="68" spans="1:2">
      <c r="A68" t="s">
        <v>473</v>
      </c>
      <c r="B68" t="s">
        <v>473</v>
      </c>
    </row>
    <row r="69" spans="1:2">
      <c r="A69" t="s">
        <v>538</v>
      </c>
      <c r="B69" t="s">
        <v>538</v>
      </c>
    </row>
    <row r="70" spans="1:2">
      <c r="A70" t="s">
        <v>737</v>
      </c>
      <c r="B70" t="s">
        <v>631</v>
      </c>
    </row>
    <row r="71" spans="1:2">
      <c r="A71" t="s">
        <v>89</v>
      </c>
      <c r="B71" t="s">
        <v>631</v>
      </c>
    </row>
    <row r="72" spans="1:2">
      <c r="A72" t="s">
        <v>489</v>
      </c>
      <c r="B72" t="s">
        <v>631</v>
      </c>
    </row>
    <row r="73" spans="1:2">
      <c r="A73" t="s">
        <v>592</v>
      </c>
      <c r="B73" t="s">
        <v>631</v>
      </c>
    </row>
    <row r="74" spans="1:2">
      <c r="A74" t="s">
        <v>630</v>
      </c>
      <c r="B74" t="s">
        <v>631</v>
      </c>
    </row>
    <row r="75" spans="1:2">
      <c r="A75" t="s">
        <v>637</v>
      </c>
      <c r="B75" t="s">
        <v>631</v>
      </c>
    </row>
    <row r="76" spans="1:2">
      <c r="A76" t="s">
        <v>615</v>
      </c>
      <c r="B76" t="s">
        <v>631</v>
      </c>
    </row>
  </sheetData>
  <mergeCells count="13">
    <mergeCell ref="M1:N1"/>
    <mergeCell ref="V1:W1"/>
    <mergeCell ref="V4:W4"/>
    <mergeCell ref="V7:W7"/>
    <mergeCell ref="V10:W10"/>
    <mergeCell ref="S1:T1"/>
    <mergeCell ref="P1:Q1"/>
    <mergeCell ref="J12:K12"/>
    <mergeCell ref="A1:B1"/>
    <mergeCell ref="D1:E1"/>
    <mergeCell ref="G1:H1"/>
    <mergeCell ref="J1:K1"/>
    <mergeCell ref="J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87A2-68F4-4E98-9FCD-1ED81659ECA0}">
  <dimension ref="A3:D18"/>
  <sheetViews>
    <sheetView workbookViewId="0">
      <selection activeCell="C18" sqref="C18"/>
    </sheetView>
  </sheetViews>
  <sheetFormatPr defaultRowHeight="14.4"/>
  <cols>
    <col min="1" max="1" width="16.33203125" bestFit="1" customWidth="1"/>
    <col min="2" max="2" width="15.5546875" bestFit="1" customWidth="1"/>
    <col min="3" max="4" width="12" bestFit="1" customWidth="1"/>
    <col min="5" max="5" width="10.77734375" bestFit="1" customWidth="1"/>
  </cols>
  <sheetData>
    <row r="3" spans="1:4">
      <c r="A3" s="5" t="s">
        <v>544</v>
      </c>
      <c r="B3" s="5" t="s">
        <v>543</v>
      </c>
    </row>
    <row r="4" spans="1:4">
      <c r="A4" s="5" t="s">
        <v>540</v>
      </c>
      <c r="B4" t="s">
        <v>24</v>
      </c>
      <c r="C4" t="s">
        <v>25</v>
      </c>
      <c r="D4" t="s">
        <v>541</v>
      </c>
    </row>
    <row r="5" spans="1:4">
      <c r="A5" s="6" t="s">
        <v>48</v>
      </c>
      <c r="B5">
        <v>918.61</v>
      </c>
      <c r="C5">
        <v>629.14</v>
      </c>
      <c r="D5">
        <v>1547.75</v>
      </c>
    </row>
    <row r="6" spans="1:4">
      <c r="A6" s="6" t="s">
        <v>537</v>
      </c>
      <c r="B6">
        <v>58.24</v>
      </c>
      <c r="C6">
        <v>73.510000000000005</v>
      </c>
      <c r="D6">
        <v>131.75</v>
      </c>
    </row>
    <row r="7" spans="1:4">
      <c r="A7" s="6" t="s">
        <v>123</v>
      </c>
      <c r="B7">
        <v>573.71999999999991</v>
      </c>
      <c r="C7">
        <v>512.80220930232542</v>
      </c>
      <c r="D7">
        <v>1086.5222093023253</v>
      </c>
    </row>
    <row r="8" spans="1:4">
      <c r="A8" s="6" t="s">
        <v>538</v>
      </c>
      <c r="C8">
        <v>55.13</v>
      </c>
      <c r="D8">
        <v>55.13</v>
      </c>
    </row>
    <row r="9" spans="1:4">
      <c r="A9" s="6" t="s">
        <v>407</v>
      </c>
      <c r="B9">
        <v>362.40000000000009</v>
      </c>
      <c r="C9">
        <v>954.72779069767432</v>
      </c>
      <c r="D9">
        <v>1317.1277906976743</v>
      </c>
    </row>
    <row r="10" spans="1:4">
      <c r="A10" s="6" t="s">
        <v>522</v>
      </c>
      <c r="B10">
        <v>189.95</v>
      </c>
      <c r="C10">
        <v>127.87</v>
      </c>
      <c r="D10">
        <v>317.82</v>
      </c>
    </row>
    <row r="11" spans="1:4">
      <c r="A11" s="6" t="s">
        <v>99</v>
      </c>
      <c r="B11">
        <v>11000</v>
      </c>
      <c r="C11">
        <v>9360</v>
      </c>
      <c r="D11">
        <v>20360</v>
      </c>
    </row>
    <row r="12" spans="1:4">
      <c r="A12" s="6" t="s">
        <v>473</v>
      </c>
      <c r="C12">
        <v>234.48999999999998</v>
      </c>
      <c r="D12">
        <v>234.48999999999998</v>
      </c>
    </row>
    <row r="13" spans="1:4">
      <c r="A13" s="6" t="s">
        <v>54</v>
      </c>
      <c r="B13">
        <v>243.10000000000014</v>
      </c>
      <c r="C13">
        <v>549.99000000000012</v>
      </c>
      <c r="D13">
        <v>793.09000000000026</v>
      </c>
    </row>
    <row r="14" spans="1:4">
      <c r="A14" s="6" t="s">
        <v>340</v>
      </c>
      <c r="B14">
        <v>99.759999999999991</v>
      </c>
      <c r="C14">
        <v>679.07</v>
      </c>
      <c r="D14">
        <v>778.83</v>
      </c>
    </row>
    <row r="15" spans="1:4">
      <c r="A15" s="6" t="s">
        <v>631</v>
      </c>
      <c r="B15">
        <v>250.34</v>
      </c>
      <c r="C15">
        <v>116.43</v>
      </c>
      <c r="D15">
        <v>366.77</v>
      </c>
    </row>
    <row r="16" spans="1:4">
      <c r="A16" s="6" t="s">
        <v>669</v>
      </c>
      <c r="B16">
        <v>22.339999999999996</v>
      </c>
      <c r="C16">
        <v>373.82</v>
      </c>
      <c r="D16">
        <v>396.15999999999997</v>
      </c>
    </row>
    <row r="17" spans="1:4">
      <c r="A17" s="6" t="s">
        <v>863</v>
      </c>
      <c r="C17">
        <v>21</v>
      </c>
      <c r="D17">
        <v>21</v>
      </c>
    </row>
    <row r="18" spans="1:4">
      <c r="A18" s="6" t="s">
        <v>541</v>
      </c>
      <c r="B18">
        <v>13718.460000000001</v>
      </c>
      <c r="C18">
        <v>13687.98</v>
      </c>
      <c r="D18">
        <v>27406.440000000002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8085-15CD-4BE1-9758-EA460A40AEEB}">
  <dimension ref="A1:C22"/>
  <sheetViews>
    <sheetView workbookViewId="0">
      <selection activeCell="H26" sqref="H26"/>
    </sheetView>
  </sheetViews>
  <sheetFormatPr defaultRowHeight="14.4"/>
  <cols>
    <col min="1" max="1" width="12.5546875" bestFit="1" customWidth="1"/>
    <col min="2" max="2" width="14.88671875" bestFit="1" customWidth="1"/>
    <col min="3" max="3" width="12" bestFit="1" customWidth="1"/>
  </cols>
  <sheetData>
    <row r="1" spans="1:3">
      <c r="A1" s="5" t="s">
        <v>521</v>
      </c>
      <c r="B1" t="s">
        <v>123</v>
      </c>
    </row>
    <row r="3" spans="1:3">
      <c r="A3" s="5" t="s">
        <v>540</v>
      </c>
      <c r="B3" t="s">
        <v>545</v>
      </c>
      <c r="C3" t="s">
        <v>542</v>
      </c>
    </row>
    <row r="4" spans="1:3">
      <c r="A4" s="6" t="s">
        <v>369</v>
      </c>
      <c r="B4">
        <v>31</v>
      </c>
      <c r="C4">
        <v>47.320000000000007</v>
      </c>
    </row>
    <row r="5" spans="1:3">
      <c r="A5" s="6" t="s">
        <v>217</v>
      </c>
      <c r="B5">
        <v>54</v>
      </c>
      <c r="C5">
        <v>132.48815891472867</v>
      </c>
    </row>
    <row r="6" spans="1:3">
      <c r="A6" s="6" t="s">
        <v>263</v>
      </c>
      <c r="B6">
        <v>6</v>
      </c>
      <c r="C6">
        <v>6.1300000000000008</v>
      </c>
    </row>
    <row r="7" spans="1:3">
      <c r="A7" s="6" t="s">
        <v>45</v>
      </c>
      <c r="B7">
        <v>61</v>
      </c>
      <c r="C7">
        <v>82.57</v>
      </c>
    </row>
    <row r="8" spans="1:3">
      <c r="A8" s="6" t="s">
        <v>49</v>
      </c>
      <c r="B8">
        <v>51</v>
      </c>
      <c r="C8">
        <v>147.01</v>
      </c>
    </row>
    <row r="9" spans="1:3">
      <c r="A9" s="6" t="s">
        <v>53</v>
      </c>
      <c r="B9">
        <v>57</v>
      </c>
      <c r="C9">
        <v>33.11</v>
      </c>
    </row>
    <row r="10" spans="1:3">
      <c r="A10" s="6" t="s">
        <v>123</v>
      </c>
      <c r="B10">
        <v>5</v>
      </c>
      <c r="C10">
        <v>83.9</v>
      </c>
    </row>
    <row r="11" spans="1:3">
      <c r="A11" s="6" t="s">
        <v>116</v>
      </c>
      <c r="B11">
        <v>15</v>
      </c>
      <c r="C11">
        <v>22.422790697674415</v>
      </c>
    </row>
    <row r="12" spans="1:3">
      <c r="A12" s="6" t="s">
        <v>539</v>
      </c>
      <c r="B12">
        <v>9</v>
      </c>
      <c r="C12">
        <v>104.16999999999999</v>
      </c>
    </row>
    <row r="13" spans="1:3">
      <c r="A13" s="6" t="s">
        <v>52</v>
      </c>
      <c r="B13">
        <v>33</v>
      </c>
      <c r="C13">
        <v>87.979999999999976</v>
      </c>
    </row>
    <row r="14" spans="1:3">
      <c r="A14" s="6" t="s">
        <v>46</v>
      </c>
      <c r="B14">
        <v>11</v>
      </c>
      <c r="C14">
        <v>16.369999999999997</v>
      </c>
    </row>
    <row r="15" spans="1:3">
      <c r="A15" s="6" t="s">
        <v>142</v>
      </c>
      <c r="B15">
        <v>35</v>
      </c>
      <c r="C15">
        <v>63.740000000000009</v>
      </c>
    </row>
    <row r="16" spans="1:3">
      <c r="A16" s="6" t="s">
        <v>55</v>
      </c>
      <c r="B16">
        <v>1</v>
      </c>
      <c r="C16">
        <v>3.49</v>
      </c>
    </row>
    <row r="17" spans="1:3">
      <c r="A17" s="6" t="s">
        <v>50</v>
      </c>
      <c r="B17">
        <v>73</v>
      </c>
      <c r="C17">
        <v>68.862093023255824</v>
      </c>
    </row>
    <row r="18" spans="1:3">
      <c r="A18" s="6" t="s">
        <v>220</v>
      </c>
      <c r="B18">
        <v>22</v>
      </c>
      <c r="C18">
        <v>18.2</v>
      </c>
    </row>
    <row r="19" spans="1:3">
      <c r="A19" s="6" t="s">
        <v>512</v>
      </c>
      <c r="B19">
        <v>51</v>
      </c>
      <c r="C19">
        <v>59.760000000000005</v>
      </c>
    </row>
    <row r="20" spans="1:3">
      <c r="A20" s="6" t="s">
        <v>51</v>
      </c>
      <c r="B20">
        <v>70</v>
      </c>
      <c r="C20">
        <v>54.890000000000008</v>
      </c>
    </row>
    <row r="21" spans="1:3">
      <c r="A21" s="6" t="s">
        <v>794</v>
      </c>
      <c r="B21">
        <v>1</v>
      </c>
      <c r="C21">
        <v>8.99</v>
      </c>
    </row>
    <row r="22" spans="1:3">
      <c r="A22" s="6" t="s">
        <v>541</v>
      </c>
      <c r="B22">
        <v>586</v>
      </c>
      <c r="C22">
        <v>1041.4030426356589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W J C V V V m K R S n A A A A 9 g A A A B I A H A B D b 2 5 m a W c v U G F j a 2 F n Z S 5 4 b W w g o h g A K K A U A A A A A A A A A A A A A A A A A A A A A A A A A A A A h Y 8 x D o I w G I W v Q r r T F k w M k p 8 y u J g o i Y m J c W 1 K h Q Y o h h Z L v J q D R / I K Y h R 1 c 3 z f + 4 b 3 7 t c b p E N T e 2 f Z G d X q B A W Y I k 9 q 0 e Z K F w n q 7 d G P U M p g y 0 X F C + m N s j b x Y P I E l d a e Y k K c c 9 j N c N s V J K Q 0 I I d s s x O l b D j 6 y O q / 7 C t t L N d C I g b 7 1 x g W 4 o B G e B H N M Q U y Q c i U / g r h u P f Z / k B Y 9 r X t O 8 k u p b 9 a A 5 k i k P c H 9 g B Q S w M E F A A C A A g A N W J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i Q l U o i k e 4 D g A A A B E A A A A T A B w A R m 9 y b X V s Y X M v U 2 V j d G l v b j E u b S C i G A A o o B Q A A A A A A A A A A A A A A A A A A A A A A A A A A A A r T k 0 u y c z P U w i G 0 I b W A F B L A Q I t A B Q A A g A I A D V i Q l V V Z i k U p w A A A P Y A A A A S A A A A A A A A A A A A A A A A A A A A A A B D b 2 5 m a W c v U G F j a 2 F n Z S 5 4 b W x Q S w E C L Q A U A A I A C A A 1 Y k J V D 8 r p q 6 Q A A A D p A A A A E w A A A A A A A A A A A A A A A A D z A A A A W 0 N v b n R l b n R f V H l w Z X N d L n h t b F B L A Q I t A B Q A A g A I A D V i Q l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H e p L i g k 1 S Y h 2 e F K g V u k I A A A A A A I A A A A A A B B m A A A A A Q A A I A A A A B M Y 6 o F X r U 8 I x p c + W 3 k K F 4 i 3 R O 9 m G 7 u Q M S x g t z K 1 1 x J 2 A A A A A A 6 A A A A A A g A A I A A A A H H z C i y I O z r f N 8 4 E V g i x G 5 J E T 7 j r s d X r E 5 G Y B S b C j h m i U A A A A B / o S X F G L I t o + Z I V M N s t L v K J X 4 r 8 j P s 9 1 p 0 N R j F R f P Z p V C I z G j 5 M K A W h / r 9 + L Q n e m x w E 3 t t A E X 2 L p H 4 f m m N s j M 3 J s y n N e u t v Q 0 E 5 R H A 4 5 P j a Q A A A A L 8 L 2 i t R / s W w C P D U + + U c t B I W k P x Z W O l 6 c x h m D v M H x f B 5 m b Y S s c z T m 3 Q T x Z G Q v G V j O 9 7 C 5 I S 1 L K O S q I W s j 1 s V j S g = < / D a t a M a s h u p > 
</file>

<file path=customXml/itemProps1.xml><?xml version="1.0" encoding="utf-8"?>
<ds:datastoreItem xmlns:ds="http://schemas.openxmlformats.org/officeDocument/2006/customXml" ds:itemID="{7DF49875-630E-41CB-A7D9-D61E85530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.</vt:lpstr>
      <vt:lpstr>Expenses</vt:lpstr>
      <vt:lpstr>Reference table</vt:lpstr>
      <vt:lpstr>Pivot(Expense per Catergory)</vt:lpstr>
      <vt:lpstr>Grocery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2022-07-11T11:16:04Z</dcterms:created>
  <dcterms:modified xsi:type="dcterms:W3CDTF">2022-11-20T15:36:46Z</dcterms:modified>
</cp:coreProperties>
</file>