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haagahelia-my.sharepoint.com/personal/bhj350_myy_haaga-helia_fi/Documents/"/>
    </mc:Choice>
  </mc:AlternateContent>
  <xr:revisionPtr revIDLastSave="6806" documentId="8_{79C36177-C7A7-4193-978A-4B2DB1307C1D}" xr6:coauthVersionLast="47" xr6:coauthVersionMax="47" xr10:uidLastSave="{3FBA78EF-6654-4C24-9D93-B829678DA406}"/>
  <bookViews>
    <workbookView xWindow="-110" yWindow="-110" windowWidth="19420" windowHeight="10300" tabRatio="710" xr2:uid="{119C1AB2-F1AA-4E9F-A7ED-6E507A330797}"/>
  </bookViews>
  <sheets>
    <sheet name="Settings" sheetId="2" r:id="rId1"/>
    <sheet name="Budget Planning" sheetId="1" r:id="rId2"/>
    <sheet name="Budget Tracking" sheetId="3" r:id="rId3"/>
    <sheet name="Budget Dashboard" sheetId="5" r:id="rId4"/>
    <sheet name="Calculations" sheetId="4" r:id="rId5"/>
    <sheet name="Dropdown data" sheetId="6" r:id="rId6"/>
  </sheets>
  <definedNames>
    <definedName name="budget" localSheetId="3">'Budget Dashboard'!$L1</definedName>
    <definedName name="budget_range" localSheetId="3">'Budget Dashboard'!$Q1</definedName>
    <definedName name="budget_rank" localSheetId="3">'Budget Dashboard'!$R1</definedName>
    <definedName name="cc_budget">Calculations!$N1</definedName>
    <definedName name="cc_delta" localSheetId="4">Calculations!$R1</definedName>
    <definedName name="cc_in_focus" localSheetId="4">Calculations!$E1</definedName>
    <definedName name="cc_month_number" localSheetId="4">Calculations!$D1</definedName>
    <definedName name="cc_show_remaining_budget" localSheetId="4">Calculations!$K1</definedName>
    <definedName name="cc_show_type" localSheetId="4">Calculations!$F1</definedName>
    <definedName name="cc_tracked" localSheetId="4">Calculations!$M1</definedName>
    <definedName name="cc_type" localSheetId="4">Calculations!$C1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Planning'!$B$17)</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_header_row">ROW(saving[[#Headers],[Saving]])</definedName>
    <definedName name="saving_max_row">MAX(ROW(saving[]))</definedName>
    <definedName name="saving_min_row">MIN(ROW(saving[]))</definedName>
    <definedName name="saving_rate_culculation_type">Settings!$D$18</definedName>
    <definedName name="saving_total_row">ROW('Budget Planning'!$B$43)</definedName>
    <definedName name="selected_period">Calculations!$E$19</definedName>
    <definedName name="selected_period_display">Calculations!$E$20</definedName>
    <definedName name="selected_year">Calculations!$E$18</definedName>
    <definedName name="shift_late_income_starting_day">Settings!$D$14</definedName>
    <definedName name="shift_late_income_status">Settings!$D$12</definedName>
    <definedName name="sort_max_row" localSheetId="3">'Budget Dashboard'!$N1</definedName>
    <definedName name="sort_min_row" localSheetId="3">'Budget Dashboard'!$M1</definedName>
    <definedName name="spending_header_row">ROW(spending[[#Headers],[Spending]])</definedName>
    <definedName name="spending_max_row">MAX(ROW(spending[]))</definedName>
    <definedName name="spending_min_row">MIN(ROW(spending[]))</definedName>
    <definedName name="spending_total_row">ROW('Budget Planning'!$B$33)</definedName>
    <definedName name="starting_year">Settings!$D$6</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4" l="1" a="1"/>
  <c r="D11" i="4" s="1"/>
  <c r="D10" i="4"/>
  <c r="D8" i="4"/>
  <c r="G401" i="3" a="1"/>
  <c r="G401" i="3" s="1"/>
  <c r="G402" i="3" a="1"/>
  <c r="G402" i="3" s="1"/>
  <c r="G403" i="3" a="1"/>
  <c r="G403" i="3" s="1"/>
  <c r="G404" i="3" a="1"/>
  <c r="G404" i="3" s="1"/>
  <c r="G405" i="3" a="1"/>
  <c r="G405" i="3" s="1"/>
  <c r="G406" i="3" a="1"/>
  <c r="G406" i="3" s="1"/>
  <c r="G407" i="3" a="1"/>
  <c r="G407" i="3" s="1"/>
  <c r="G408" i="3" a="1"/>
  <c r="G408" i="3" s="1"/>
  <c r="G409" i="3" a="1"/>
  <c r="G409" i="3" s="1"/>
  <c r="G410" i="3" a="1"/>
  <c r="G410" i="3" s="1"/>
  <c r="G411" i="3" a="1"/>
  <c r="G411" i="3" s="1"/>
  <c r="G412" i="3" a="1"/>
  <c r="G412" i="3" s="1"/>
  <c r="G413" i="3" a="1"/>
  <c r="G413" i="3" s="1"/>
  <c r="G414" i="3" a="1"/>
  <c r="G414" i="3" s="1"/>
  <c r="G415" i="3" a="1"/>
  <c r="G415" i="3" s="1"/>
  <c r="G416" i="3" a="1"/>
  <c r="G416" i="3" s="1"/>
  <c r="G417" i="3" a="1"/>
  <c r="G417" i="3" s="1"/>
  <c r="G418" i="3" a="1"/>
  <c r="G418" i="3" s="1"/>
  <c r="G419" i="3" a="1"/>
  <c r="G419" i="3" s="1"/>
  <c r="G420" i="3" a="1"/>
  <c r="G420" i="3" s="1"/>
  <c r="G421" i="3" a="1"/>
  <c r="G421" i="3" s="1"/>
  <c r="G422" i="3" a="1"/>
  <c r="G422" i="3" s="1"/>
  <c r="G423" i="3" a="1"/>
  <c r="G423" i="3" s="1"/>
  <c r="G424" i="3" a="1"/>
  <c r="G424" i="3" s="1"/>
  <c r="G425" i="3" a="1"/>
  <c r="G425" i="3" s="1"/>
  <c r="G426" i="3" a="1"/>
  <c r="G426" i="3" s="1"/>
  <c r="G427" i="3" a="1"/>
  <c r="G427" i="3" s="1"/>
  <c r="G428" i="3" a="1"/>
  <c r="G428" i="3" s="1"/>
  <c r="G429" i="3" a="1"/>
  <c r="G429" i="3" s="1"/>
  <c r="G430" i="3" a="1"/>
  <c r="G430" i="3" s="1"/>
  <c r="G431" i="3" a="1"/>
  <c r="G431" i="3" s="1"/>
  <c r="G432" i="3" a="1"/>
  <c r="G432" i="3" s="1"/>
  <c r="G433" i="3" a="1"/>
  <c r="G433" i="3" s="1"/>
  <c r="G434" i="3" a="1"/>
  <c r="G434" i="3" s="1"/>
  <c r="G435" i="3" a="1"/>
  <c r="G435" i="3" s="1"/>
  <c r="G436" i="3" a="1"/>
  <c r="G436" i="3" s="1"/>
  <c r="G437" i="3" a="1"/>
  <c r="G437" i="3" s="1"/>
  <c r="G438" i="3" a="1"/>
  <c r="G438" i="3" s="1"/>
  <c r="G439" i="3" a="1"/>
  <c r="G439" i="3" s="1"/>
  <c r="G440" i="3" a="1"/>
  <c r="G440" i="3" s="1"/>
  <c r="G441" i="3" a="1"/>
  <c r="G441" i="3" s="1"/>
  <c r="G442" i="3" a="1"/>
  <c r="G442" i="3" s="1"/>
  <c r="G443" i="3" a="1"/>
  <c r="G443" i="3" s="1"/>
  <c r="G444" i="3" a="1"/>
  <c r="G444" i="3" s="1"/>
  <c r="G445" i="3" a="1"/>
  <c r="G445" i="3" s="1"/>
  <c r="G446" i="3" a="1"/>
  <c r="G446" i="3" s="1"/>
  <c r="G447" i="3" a="1"/>
  <c r="G447" i="3" s="1"/>
  <c r="G448" i="3" a="1"/>
  <c r="G448" i="3" s="1"/>
  <c r="G449" i="3" a="1"/>
  <c r="G449" i="3" s="1"/>
  <c r="G450" i="3" a="1"/>
  <c r="G450" i="3" s="1"/>
  <c r="G451" i="3" a="1"/>
  <c r="G451" i="3" s="1"/>
  <c r="G452" i="3" a="1"/>
  <c r="G452" i="3" s="1"/>
  <c r="G453" i="3" a="1"/>
  <c r="G453" i="3" s="1"/>
  <c r="G454" i="3" a="1"/>
  <c r="G454" i="3" s="1"/>
  <c r="G455" i="3" a="1"/>
  <c r="G455" i="3" s="1"/>
  <c r="G456" i="3" a="1"/>
  <c r="G456" i="3" s="1"/>
  <c r="G457" i="3" a="1"/>
  <c r="G457" i="3" s="1"/>
  <c r="G458" i="3" a="1"/>
  <c r="G458" i="3" s="1"/>
  <c r="G459" i="3" a="1"/>
  <c r="G459" i="3" s="1"/>
  <c r="G460" i="3" a="1"/>
  <c r="G460" i="3" s="1"/>
  <c r="G461" i="3" a="1"/>
  <c r="G461" i="3" s="1"/>
  <c r="G462" i="3" a="1"/>
  <c r="G462" i="3" s="1"/>
  <c r="G463" i="3" a="1"/>
  <c r="G463" i="3" s="1"/>
  <c r="G464" i="3" a="1"/>
  <c r="G464" i="3" s="1"/>
  <c r="G465" i="3" a="1"/>
  <c r="G465" i="3" s="1"/>
  <c r="G466" i="3" a="1"/>
  <c r="G466" i="3" s="1"/>
  <c r="G467" i="3" a="1"/>
  <c r="G467" i="3" s="1"/>
  <c r="G468" i="3" a="1"/>
  <c r="G468" i="3" s="1"/>
  <c r="G469" i="3" a="1"/>
  <c r="G469" i="3" s="1"/>
  <c r="G470" i="3" a="1"/>
  <c r="G470" i="3" s="1"/>
  <c r="G471" i="3" a="1"/>
  <c r="G471" i="3" s="1"/>
  <c r="G472" i="3" a="1"/>
  <c r="G472" i="3" s="1"/>
  <c r="G473" i="3" a="1"/>
  <c r="G473" i="3" s="1"/>
  <c r="G474" i="3" a="1"/>
  <c r="G474" i="3" s="1"/>
  <c r="G475" i="3" a="1"/>
  <c r="G475" i="3" s="1"/>
  <c r="G476" i="3" a="1"/>
  <c r="G476" i="3" s="1"/>
  <c r="G477" i="3" a="1"/>
  <c r="G477" i="3" s="1"/>
  <c r="G478" i="3" a="1"/>
  <c r="G478" i="3" s="1"/>
  <c r="G479" i="3" a="1"/>
  <c r="G479" i="3" s="1"/>
  <c r="G480" i="3" a="1"/>
  <c r="G480" i="3" s="1"/>
  <c r="G481" i="3" a="1"/>
  <c r="G481" i="3" s="1"/>
  <c r="G482" i="3" a="1"/>
  <c r="G482" i="3" s="1"/>
  <c r="G483" i="3" a="1"/>
  <c r="G483" i="3" s="1"/>
  <c r="G484" i="3" a="1"/>
  <c r="G484" i="3" s="1"/>
  <c r="G485" i="3" a="1"/>
  <c r="G485" i="3" s="1"/>
  <c r="G486" i="3" a="1"/>
  <c r="G486" i="3" s="1"/>
  <c r="G487" i="3" a="1"/>
  <c r="G487" i="3" s="1"/>
  <c r="G488" i="3" a="1"/>
  <c r="G488" i="3" s="1"/>
  <c r="G489" i="3" a="1"/>
  <c r="G489" i="3" s="1"/>
  <c r="G490" i="3" a="1"/>
  <c r="G490" i="3" s="1"/>
  <c r="G491" i="3" a="1"/>
  <c r="G491" i="3" s="1"/>
  <c r="G492" i="3" a="1"/>
  <c r="G492" i="3" s="1"/>
  <c r="G493" i="3" a="1"/>
  <c r="G493" i="3" s="1"/>
  <c r="G494" i="3" a="1"/>
  <c r="G494" i="3" s="1"/>
  <c r="G495" i="3" a="1"/>
  <c r="G495" i="3" s="1"/>
  <c r="G496" i="3" a="1"/>
  <c r="G496" i="3" s="1"/>
  <c r="G497" i="3" a="1"/>
  <c r="G497" i="3" s="1"/>
  <c r="G498" i="3" a="1"/>
  <c r="G498" i="3" s="1"/>
  <c r="G499" i="3" a="1"/>
  <c r="G499" i="3" s="1"/>
  <c r="G500" i="3" a="1"/>
  <c r="G500" i="3" s="1"/>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G353" i="3" a="1"/>
  <c r="G353" i="3" s="1"/>
  <c r="G354" i="3" a="1"/>
  <c r="G354" i="3" s="1"/>
  <c r="G355" i="3" a="1"/>
  <c r="G355" i="3" s="1"/>
  <c r="G356" i="3" a="1"/>
  <c r="G356" i="3" s="1"/>
  <c r="G357" i="3" a="1"/>
  <c r="G357" i="3" s="1"/>
  <c r="G358" i="3" a="1"/>
  <c r="G358" i="3" s="1"/>
  <c r="G359" i="3" a="1"/>
  <c r="G359" i="3" s="1"/>
  <c r="G360" i="3" a="1"/>
  <c r="G360" i="3" s="1"/>
  <c r="G361" i="3" a="1"/>
  <c r="G361" i="3" s="1"/>
  <c r="G362" i="3" a="1"/>
  <c r="G362" i="3" s="1"/>
  <c r="G363" i="3" a="1"/>
  <c r="G363" i="3" s="1"/>
  <c r="G364" i="3" a="1"/>
  <c r="G364" i="3" s="1"/>
  <c r="G365" i="3" a="1"/>
  <c r="G365" i="3" s="1"/>
  <c r="G366" i="3" a="1"/>
  <c r="G366" i="3" s="1"/>
  <c r="G367" i="3" a="1"/>
  <c r="G367" i="3" s="1"/>
  <c r="G368" i="3" a="1"/>
  <c r="G368" i="3" s="1"/>
  <c r="G369" i="3" a="1"/>
  <c r="G369" i="3" s="1"/>
  <c r="G370" i="3" a="1"/>
  <c r="G370" i="3" s="1"/>
  <c r="G371" i="3" a="1"/>
  <c r="G371" i="3" s="1"/>
  <c r="G372" i="3" a="1"/>
  <c r="G372" i="3" s="1"/>
  <c r="G373" i="3" a="1"/>
  <c r="G373" i="3" s="1"/>
  <c r="G374" i="3" a="1"/>
  <c r="G374" i="3" s="1"/>
  <c r="G375" i="3" a="1"/>
  <c r="G375" i="3" s="1"/>
  <c r="G376" i="3" a="1"/>
  <c r="G376" i="3" s="1"/>
  <c r="G377" i="3" a="1"/>
  <c r="G377" i="3" s="1"/>
  <c r="G378" i="3" a="1"/>
  <c r="G378" i="3" s="1"/>
  <c r="G379" i="3" a="1"/>
  <c r="G379" i="3" s="1"/>
  <c r="G380" i="3" a="1"/>
  <c r="G380" i="3" s="1"/>
  <c r="G381" i="3" a="1"/>
  <c r="G381" i="3" s="1"/>
  <c r="G382" i="3" a="1"/>
  <c r="G382" i="3" s="1"/>
  <c r="G383" i="3" a="1"/>
  <c r="G383" i="3" s="1"/>
  <c r="G384" i="3" a="1"/>
  <c r="G384" i="3" s="1"/>
  <c r="G385" i="3" a="1"/>
  <c r="G385" i="3" s="1"/>
  <c r="G386" i="3" a="1"/>
  <c r="G386" i="3" s="1"/>
  <c r="G387" i="3" a="1"/>
  <c r="G387" i="3" s="1"/>
  <c r="G388" i="3" a="1"/>
  <c r="G388" i="3" s="1"/>
  <c r="G389" i="3" a="1"/>
  <c r="G389" i="3" s="1"/>
  <c r="G390" i="3" a="1"/>
  <c r="G390" i="3" s="1"/>
  <c r="G391" i="3" a="1"/>
  <c r="G391" i="3" s="1"/>
  <c r="G392" i="3" a="1"/>
  <c r="G392" i="3" s="1"/>
  <c r="G393" i="3" a="1"/>
  <c r="G393" i="3" s="1"/>
  <c r="G394" i="3" a="1"/>
  <c r="G394" i="3" s="1"/>
  <c r="G395" i="3" a="1"/>
  <c r="G395" i="3" s="1"/>
  <c r="G396" i="3" a="1"/>
  <c r="G396" i="3" s="1"/>
  <c r="G397" i="3" a="1"/>
  <c r="G397" i="3" s="1"/>
  <c r="G398" i="3" a="1"/>
  <c r="G398" i="3" s="1"/>
  <c r="G399" i="3" a="1"/>
  <c r="G399" i="3" s="1"/>
  <c r="G400" i="3" a="1"/>
  <c r="G400" i="3" s="1"/>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85" i="3" a="1"/>
  <c r="G85" i="3" s="1"/>
  <c r="G86" i="3" a="1"/>
  <c r="G86" i="3" s="1"/>
  <c r="G87" i="3" a="1"/>
  <c r="G87" i="3" s="1"/>
  <c r="G88" i="3" a="1"/>
  <c r="G88" i="3" s="1"/>
  <c r="G89" i="3" a="1"/>
  <c r="G89" i="3" s="1"/>
  <c r="G90" i="3" a="1"/>
  <c r="G90" i="3" s="1"/>
  <c r="G91" i="3" a="1"/>
  <c r="G91" i="3" s="1"/>
  <c r="G92" i="3" a="1"/>
  <c r="G92" i="3" s="1"/>
  <c r="G93" i="3" a="1"/>
  <c r="G93" i="3" s="1"/>
  <c r="G94" i="3" a="1"/>
  <c r="G94" i="3" s="1"/>
  <c r="G95" i="3" a="1"/>
  <c r="G95"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23" i="3" a="1"/>
  <c r="G123" i="3" s="1"/>
  <c r="G124" i="3" a="1"/>
  <c r="G124" i="3" s="1"/>
  <c r="G125" i="3" a="1"/>
  <c r="G125" i="3" s="1"/>
  <c r="G126" i="3" a="1"/>
  <c r="G126" i="3" s="1"/>
  <c r="G127" i="3" a="1"/>
  <c r="G127" i="3" s="1"/>
  <c r="G128" i="3" a="1"/>
  <c r="G128" i="3" s="1"/>
  <c r="G129" i="3" a="1"/>
  <c r="G129" i="3" s="1"/>
  <c r="G130" i="3" a="1"/>
  <c r="G130" i="3" s="1"/>
  <c r="G131" i="3" a="1"/>
  <c r="G131" i="3" s="1"/>
  <c r="G132" i="3" a="1"/>
  <c r="G132" i="3" s="1"/>
  <c r="G133" i="3" a="1"/>
  <c r="G133" i="3" s="1"/>
  <c r="G134" i="3" a="1"/>
  <c r="G134" i="3" s="1"/>
  <c r="G135" i="3" a="1"/>
  <c r="G135" i="3" s="1"/>
  <c r="G136" i="3" a="1"/>
  <c r="G136" i="3" s="1"/>
  <c r="G137" i="3" a="1"/>
  <c r="G137" i="3" s="1"/>
  <c r="G138" i="3" a="1"/>
  <c r="G138" i="3" s="1"/>
  <c r="G139" i="3" a="1"/>
  <c r="G139" i="3" s="1"/>
  <c r="G140" i="3" a="1"/>
  <c r="G140" i="3" s="1"/>
  <c r="G141" i="3" a="1"/>
  <c r="G141" i="3" s="1"/>
  <c r="G142" i="3" a="1"/>
  <c r="G142" i="3" s="1"/>
  <c r="G143" i="3" a="1"/>
  <c r="G143" i="3" s="1"/>
  <c r="G144" i="3" a="1"/>
  <c r="G144" i="3" s="1"/>
  <c r="G145" i="3" a="1"/>
  <c r="G145" i="3" s="1"/>
  <c r="G146" i="3" a="1"/>
  <c r="G146" i="3" s="1"/>
  <c r="G147" i="3" a="1"/>
  <c r="G147" i="3" s="1"/>
  <c r="G148" i="3" a="1"/>
  <c r="G148" i="3" s="1"/>
  <c r="G149" i="3" a="1"/>
  <c r="G149" i="3" s="1"/>
  <c r="G150" i="3" a="1"/>
  <c r="G150" i="3" s="1"/>
  <c r="G151" i="3" a="1"/>
  <c r="G151" i="3" s="1"/>
  <c r="G152" i="3" a="1"/>
  <c r="G152" i="3" s="1"/>
  <c r="G153" i="3" a="1"/>
  <c r="G153" i="3" s="1"/>
  <c r="G154" i="3" a="1"/>
  <c r="G154" i="3" s="1"/>
  <c r="G155" i="3" a="1"/>
  <c r="G155" i="3" s="1"/>
  <c r="G156" i="3" a="1"/>
  <c r="G156" i="3" s="1"/>
  <c r="G157" i="3" a="1"/>
  <c r="G157" i="3" s="1"/>
  <c r="G158" i="3" a="1"/>
  <c r="G158" i="3" s="1"/>
  <c r="G159" i="3" a="1"/>
  <c r="G159" i="3" s="1"/>
  <c r="G160" i="3" a="1"/>
  <c r="G160" i="3" s="1"/>
  <c r="G161" i="3" a="1"/>
  <c r="G161" i="3" s="1"/>
  <c r="G162" i="3" a="1"/>
  <c r="G162" i="3" s="1"/>
  <c r="G163" i="3" a="1"/>
  <c r="G163" i="3" s="1"/>
  <c r="G164" i="3" a="1"/>
  <c r="G164" i="3" s="1"/>
  <c r="G165" i="3" a="1"/>
  <c r="G165" i="3" s="1"/>
  <c r="G166" i="3" a="1"/>
  <c r="G166" i="3" s="1"/>
  <c r="G167" i="3" a="1"/>
  <c r="G167" i="3" s="1"/>
  <c r="G168" i="3" a="1"/>
  <c r="G168" i="3" s="1"/>
  <c r="G169" i="3" a="1"/>
  <c r="G169" i="3" s="1"/>
  <c r="G170" i="3" a="1"/>
  <c r="G170" i="3" s="1"/>
  <c r="G171" i="3" a="1"/>
  <c r="G171" i="3" s="1"/>
  <c r="G172" i="3" a="1"/>
  <c r="G172" i="3" s="1"/>
  <c r="G173" i="3" a="1"/>
  <c r="G173" i="3" s="1"/>
  <c r="G174" i="3" a="1"/>
  <c r="G174" i="3" s="1"/>
  <c r="G175" i="3" a="1"/>
  <c r="G175" i="3" s="1"/>
  <c r="G176" i="3" a="1"/>
  <c r="G176" i="3" s="1"/>
  <c r="G177" i="3" a="1"/>
  <c r="G177" i="3" s="1"/>
  <c r="G178" i="3" a="1"/>
  <c r="G178" i="3" s="1"/>
  <c r="G179" i="3" a="1"/>
  <c r="G179" i="3" s="1"/>
  <c r="G180" i="3" a="1"/>
  <c r="G180" i="3" s="1"/>
  <c r="G181" i="3" a="1"/>
  <c r="G181" i="3" s="1"/>
  <c r="G182" i="3" a="1"/>
  <c r="G182" i="3" s="1"/>
  <c r="G183" i="3" a="1"/>
  <c r="G183" i="3" s="1"/>
  <c r="G184" i="3" a="1"/>
  <c r="G184" i="3" s="1"/>
  <c r="G185" i="3" a="1"/>
  <c r="G185" i="3" s="1"/>
  <c r="G186" i="3" a="1"/>
  <c r="G186" i="3" s="1"/>
  <c r="G187" i="3" a="1"/>
  <c r="G187" i="3" s="1"/>
  <c r="G188" i="3" a="1"/>
  <c r="G188" i="3" s="1"/>
  <c r="G189" i="3" a="1"/>
  <c r="G189" i="3" s="1"/>
  <c r="G190" i="3" a="1"/>
  <c r="G190" i="3" s="1"/>
  <c r="G191" i="3" a="1"/>
  <c r="G191" i="3" s="1"/>
  <c r="G192" i="3" a="1"/>
  <c r="G192" i="3" s="1"/>
  <c r="G193" i="3" a="1"/>
  <c r="G193" i="3" s="1"/>
  <c r="G194" i="3" a="1"/>
  <c r="G194" i="3" s="1"/>
  <c r="G195" i="3" a="1"/>
  <c r="G195" i="3" s="1"/>
  <c r="G196" i="3" a="1"/>
  <c r="G196" i="3" s="1"/>
  <c r="G197" i="3" a="1"/>
  <c r="G197" i="3" s="1"/>
  <c r="G198" i="3" a="1"/>
  <c r="G198" i="3" s="1"/>
  <c r="G199" i="3" a="1"/>
  <c r="G199" i="3" s="1"/>
  <c r="G200" i="3" a="1"/>
  <c r="G200" i="3" s="1"/>
  <c r="G201" i="3" a="1"/>
  <c r="G201" i="3" s="1"/>
  <c r="G202" i="3" a="1"/>
  <c r="G202" i="3" s="1"/>
  <c r="G203" i="3" a="1"/>
  <c r="G203" i="3" s="1"/>
  <c r="G204" i="3" a="1"/>
  <c r="G204" i="3" s="1"/>
  <c r="G205" i="3" a="1"/>
  <c r="G205" i="3" s="1"/>
  <c r="G206" i="3" a="1"/>
  <c r="G206" i="3" s="1"/>
  <c r="G207" i="3" a="1"/>
  <c r="G207" i="3" s="1"/>
  <c r="G208" i="3" a="1"/>
  <c r="G208" i="3" s="1"/>
  <c r="G209" i="3" a="1"/>
  <c r="G209" i="3" s="1"/>
  <c r="G210" i="3" a="1"/>
  <c r="G210" i="3" s="1"/>
  <c r="G211" i="3" a="1"/>
  <c r="G211" i="3" s="1"/>
  <c r="G212" i="3" a="1"/>
  <c r="G212" i="3" s="1"/>
  <c r="G213" i="3" a="1"/>
  <c r="G213" i="3" s="1"/>
  <c r="G214" i="3" a="1"/>
  <c r="G214" i="3" s="1"/>
  <c r="G215" i="3" a="1"/>
  <c r="G215" i="3" s="1"/>
  <c r="G216" i="3" a="1"/>
  <c r="G216" i="3" s="1"/>
  <c r="G217" i="3" a="1"/>
  <c r="G217" i="3" s="1"/>
  <c r="G218" i="3" a="1"/>
  <c r="G218" i="3" s="1"/>
  <c r="G219" i="3" a="1"/>
  <c r="G219" i="3" s="1"/>
  <c r="G220" i="3" a="1"/>
  <c r="G220" i="3" s="1"/>
  <c r="G221" i="3" a="1"/>
  <c r="G221" i="3" s="1"/>
  <c r="G222" i="3" a="1"/>
  <c r="G222" i="3" s="1"/>
  <c r="G223" i="3" a="1"/>
  <c r="G223" i="3" s="1"/>
  <c r="G224" i="3" a="1"/>
  <c r="G224" i="3" s="1"/>
  <c r="G225" i="3" a="1"/>
  <c r="G225" i="3" s="1"/>
  <c r="G226" i="3" a="1"/>
  <c r="G226" i="3" s="1"/>
  <c r="G227" i="3" a="1"/>
  <c r="G227" i="3" s="1"/>
  <c r="G228" i="3" a="1"/>
  <c r="G228" i="3" s="1"/>
  <c r="G229" i="3" a="1"/>
  <c r="G229" i="3" s="1"/>
  <c r="G230" i="3" a="1"/>
  <c r="G230" i="3" s="1"/>
  <c r="G231" i="3" a="1"/>
  <c r="G231" i="3" s="1"/>
  <c r="G232" i="3" a="1"/>
  <c r="G232" i="3" s="1"/>
  <c r="G233" i="3" a="1"/>
  <c r="G233" i="3" s="1"/>
  <c r="G234" i="3" a="1"/>
  <c r="G234" i="3" s="1"/>
  <c r="G235" i="3" a="1"/>
  <c r="G235" i="3" s="1"/>
  <c r="G236" i="3" a="1"/>
  <c r="G236" i="3" s="1"/>
  <c r="G237" i="3" a="1"/>
  <c r="G237" i="3" s="1"/>
  <c r="G238" i="3" a="1"/>
  <c r="G238" i="3" s="1"/>
  <c r="G239" i="3" a="1"/>
  <c r="G239" i="3" s="1"/>
  <c r="G240" i="3" a="1"/>
  <c r="G240" i="3" s="1"/>
  <c r="G241" i="3" a="1"/>
  <c r="G241" i="3" s="1"/>
  <c r="G242" i="3" a="1"/>
  <c r="G242" i="3" s="1"/>
  <c r="G243" i="3" a="1"/>
  <c r="G243" i="3" s="1"/>
  <c r="G244" i="3" a="1"/>
  <c r="G244" i="3" s="1"/>
  <c r="G245" i="3" a="1"/>
  <c r="G245" i="3" s="1"/>
  <c r="G246" i="3" a="1"/>
  <c r="G246" i="3" s="1"/>
  <c r="G247" i="3" a="1"/>
  <c r="G247" i="3" s="1"/>
  <c r="G248" i="3" a="1"/>
  <c r="G248" i="3" s="1"/>
  <c r="G249" i="3" a="1"/>
  <c r="G249" i="3" s="1"/>
  <c r="G250" i="3" a="1"/>
  <c r="G250" i="3" s="1"/>
  <c r="G251" i="3" a="1"/>
  <c r="G251" i="3" s="1"/>
  <c r="G252" i="3" a="1"/>
  <c r="G252" i="3" s="1"/>
  <c r="G253" i="3" a="1"/>
  <c r="G253" i="3" s="1"/>
  <c r="G254" i="3" a="1"/>
  <c r="G254" i="3" s="1"/>
  <c r="G255" i="3" a="1"/>
  <c r="G255" i="3" s="1"/>
  <c r="G256" i="3" a="1"/>
  <c r="G256" i="3" s="1"/>
  <c r="G257" i="3" a="1"/>
  <c r="G257" i="3" s="1"/>
  <c r="G258" i="3" a="1"/>
  <c r="G258" i="3" s="1"/>
  <c r="G259" i="3" a="1"/>
  <c r="G259" i="3" s="1"/>
  <c r="G260" i="3" a="1"/>
  <c r="G260" i="3" s="1"/>
  <c r="G261" i="3" a="1"/>
  <c r="G261" i="3" s="1"/>
  <c r="G262" i="3" a="1"/>
  <c r="G262" i="3" s="1"/>
  <c r="G263" i="3" a="1"/>
  <c r="G263" i="3" s="1"/>
  <c r="G264" i="3" a="1"/>
  <c r="G264" i="3" s="1"/>
  <c r="G265" i="3" a="1"/>
  <c r="G265" i="3" s="1"/>
  <c r="G266" i="3" a="1"/>
  <c r="G266" i="3" s="1"/>
  <c r="G267" i="3" a="1"/>
  <c r="G267" i="3" s="1"/>
  <c r="G268" i="3" a="1"/>
  <c r="G268" i="3" s="1"/>
  <c r="G269" i="3" a="1"/>
  <c r="G269" i="3" s="1"/>
  <c r="G270" i="3" a="1"/>
  <c r="G270" i="3" s="1"/>
  <c r="G271" i="3" a="1"/>
  <c r="G271" i="3" s="1"/>
  <c r="G272" i="3" a="1"/>
  <c r="G272" i="3" s="1"/>
  <c r="G273" i="3" a="1"/>
  <c r="G273" i="3" s="1"/>
  <c r="G274" i="3" a="1"/>
  <c r="G274" i="3" s="1"/>
  <c r="G275" i="3" a="1"/>
  <c r="G275" i="3" s="1"/>
  <c r="G276" i="3" a="1"/>
  <c r="G276" i="3" s="1"/>
  <c r="G277" i="3" a="1"/>
  <c r="G277" i="3" s="1"/>
  <c r="G278" i="3" a="1"/>
  <c r="G278" i="3" s="1"/>
  <c r="G279" i="3" a="1"/>
  <c r="G279" i="3" s="1"/>
  <c r="G280" i="3" a="1"/>
  <c r="G280" i="3" s="1"/>
  <c r="G281" i="3" a="1"/>
  <c r="G281" i="3" s="1"/>
  <c r="G282" i="3" a="1"/>
  <c r="G282" i="3" s="1"/>
  <c r="G283" i="3" a="1"/>
  <c r="G283" i="3" s="1"/>
  <c r="G284" i="3" a="1"/>
  <c r="G284" i="3" s="1"/>
  <c r="G285" i="3" a="1"/>
  <c r="G285" i="3" s="1"/>
  <c r="G286" i="3" a="1"/>
  <c r="G286" i="3" s="1"/>
  <c r="G287" i="3" a="1"/>
  <c r="G287" i="3" s="1"/>
  <c r="G288" i="3" a="1"/>
  <c r="G288" i="3" s="1"/>
  <c r="G289" i="3" a="1"/>
  <c r="G289" i="3" s="1"/>
  <c r="G290" i="3" a="1"/>
  <c r="G290" i="3" s="1"/>
  <c r="G291" i="3" a="1"/>
  <c r="G291" i="3" s="1"/>
  <c r="G292" i="3" a="1"/>
  <c r="G292" i="3" s="1"/>
  <c r="G293" i="3" a="1"/>
  <c r="G293" i="3" s="1"/>
  <c r="G294" i="3" a="1"/>
  <c r="G294" i="3" s="1"/>
  <c r="G295" i="3" a="1"/>
  <c r="G295" i="3" s="1"/>
  <c r="G296" i="3" a="1"/>
  <c r="G296" i="3" s="1"/>
  <c r="G297" i="3" a="1"/>
  <c r="G297" i="3" s="1"/>
  <c r="G298" i="3" a="1"/>
  <c r="G298" i="3" s="1"/>
  <c r="G299" i="3" a="1"/>
  <c r="G299" i="3" s="1"/>
  <c r="G300" i="3" a="1"/>
  <c r="G300" i="3" s="1"/>
  <c r="G301" i="3" a="1"/>
  <c r="G301" i="3" s="1"/>
  <c r="G302" i="3" a="1"/>
  <c r="G302" i="3" s="1"/>
  <c r="G303" i="3" a="1"/>
  <c r="G303" i="3" s="1"/>
  <c r="G304" i="3" a="1"/>
  <c r="G304" i="3" s="1"/>
  <c r="G305" i="3" a="1"/>
  <c r="G305" i="3" s="1"/>
  <c r="G306" i="3" a="1"/>
  <c r="G306" i="3" s="1"/>
  <c r="G307" i="3" a="1"/>
  <c r="G307" i="3" s="1"/>
  <c r="G308" i="3" a="1"/>
  <c r="G308" i="3" s="1"/>
  <c r="G309" i="3" a="1"/>
  <c r="G309" i="3" s="1"/>
  <c r="G310" i="3" a="1"/>
  <c r="G310" i="3" s="1"/>
  <c r="G311" i="3" a="1"/>
  <c r="G311" i="3" s="1"/>
  <c r="G312" i="3" a="1"/>
  <c r="G312" i="3" s="1"/>
  <c r="G313" i="3" a="1"/>
  <c r="G313" i="3" s="1"/>
  <c r="G314" i="3" a="1"/>
  <c r="G314" i="3" s="1"/>
  <c r="G315" i="3" a="1"/>
  <c r="G315" i="3" s="1"/>
  <c r="G316" i="3" a="1"/>
  <c r="G316" i="3" s="1"/>
  <c r="G317" i="3" a="1"/>
  <c r="G317" i="3" s="1"/>
  <c r="G318" i="3" a="1"/>
  <c r="G318" i="3" s="1"/>
  <c r="G319" i="3" a="1"/>
  <c r="G319" i="3" s="1"/>
  <c r="G320" i="3" a="1"/>
  <c r="G320" i="3" s="1"/>
  <c r="G321" i="3" a="1"/>
  <c r="G321" i="3" s="1"/>
  <c r="G322" i="3" a="1"/>
  <c r="G322" i="3" s="1"/>
  <c r="G323" i="3" a="1"/>
  <c r="G323" i="3" s="1"/>
  <c r="G324" i="3" a="1"/>
  <c r="G324" i="3" s="1"/>
  <c r="G325" i="3" a="1"/>
  <c r="G325" i="3" s="1"/>
  <c r="G326" i="3" a="1"/>
  <c r="G326" i="3" s="1"/>
  <c r="G327" i="3" a="1"/>
  <c r="G327" i="3" s="1"/>
  <c r="G328" i="3" a="1"/>
  <c r="G328" i="3" s="1"/>
  <c r="G329" i="3" a="1"/>
  <c r="G329" i="3" s="1"/>
  <c r="G330" i="3" a="1"/>
  <c r="G330" i="3" s="1"/>
  <c r="G331" i="3" a="1"/>
  <c r="G331" i="3" s="1"/>
  <c r="G332" i="3" a="1"/>
  <c r="G332" i="3" s="1"/>
  <c r="G333" i="3" a="1"/>
  <c r="G333" i="3" s="1"/>
  <c r="G334" i="3" a="1"/>
  <c r="G334" i="3" s="1"/>
  <c r="G335" i="3" a="1"/>
  <c r="G335" i="3" s="1"/>
  <c r="G336" i="3" a="1"/>
  <c r="G336" i="3" s="1"/>
  <c r="G337" i="3" a="1"/>
  <c r="G337" i="3" s="1"/>
  <c r="G338" i="3" a="1"/>
  <c r="G338" i="3" s="1"/>
  <c r="G339" i="3" a="1"/>
  <c r="G339" i="3" s="1"/>
  <c r="G340" i="3" a="1"/>
  <c r="G340" i="3" s="1"/>
  <c r="G341" i="3" a="1"/>
  <c r="G341" i="3" s="1"/>
  <c r="G342" i="3" a="1"/>
  <c r="G342" i="3" s="1"/>
  <c r="G343" i="3" a="1"/>
  <c r="G343" i="3" s="1"/>
  <c r="G344" i="3" a="1"/>
  <c r="G344" i="3" s="1"/>
  <c r="G345" i="3" a="1"/>
  <c r="G345" i="3" s="1"/>
  <c r="G346" i="3" a="1"/>
  <c r="G346" i="3" s="1"/>
  <c r="G347" i="3" a="1"/>
  <c r="G347" i="3" s="1"/>
  <c r="G348" i="3" a="1"/>
  <c r="G348" i="3" s="1"/>
  <c r="G349" i="3" a="1"/>
  <c r="G349" i="3" s="1"/>
  <c r="G350" i="3" a="1"/>
  <c r="G350" i="3" s="1"/>
  <c r="G351" i="3" a="1"/>
  <c r="G351" i="3" s="1"/>
  <c r="G352" i="3" a="1"/>
  <c r="G352" i="3" s="1"/>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H50" i="3"/>
  <c r="H51" i="3"/>
  <c r="H52" i="3"/>
  <c r="H53" i="3"/>
  <c r="H54" i="3"/>
  <c r="H55" i="3"/>
  <c r="H56" i="3"/>
  <c r="H57" i="3"/>
  <c r="H58" i="3"/>
  <c r="H59" i="3"/>
  <c r="H60" i="3"/>
  <c r="H61" i="3"/>
  <c r="H62" i="3"/>
  <c r="H63" i="3"/>
  <c r="H64" i="3"/>
  <c r="H65" i="3"/>
  <c r="H66" i="3"/>
  <c r="H67" i="3"/>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H34" i="3"/>
  <c r="H35" i="3"/>
  <c r="H36" i="3"/>
  <c r="H37" i="3"/>
  <c r="H38" i="3"/>
  <c r="H39" i="3"/>
  <c r="H40" i="3"/>
  <c r="H41" i="3"/>
  <c r="H42" i="3"/>
  <c r="H43" i="3"/>
  <c r="H44" i="3"/>
  <c r="H45" i="3"/>
  <c r="H46" i="3"/>
  <c r="H47" i="3"/>
  <c r="H48" i="3"/>
  <c r="H49" i="3"/>
  <c r="G26" i="3" a="1"/>
  <c r="G26" i="3" s="1"/>
  <c r="G27" i="3" a="1"/>
  <c r="G27" i="3" s="1"/>
  <c r="G28" i="3" a="1"/>
  <c r="G28" i="3" s="1"/>
  <c r="G29" i="3" a="1"/>
  <c r="G29" i="3" s="1"/>
  <c r="G30" i="3" a="1"/>
  <c r="G30" i="3" s="1"/>
  <c r="G31" i="3" a="1"/>
  <c r="G31" i="3" s="1"/>
  <c r="G32" i="3" a="1"/>
  <c r="G32" i="3" s="1"/>
  <c r="G33" i="3" a="1"/>
  <c r="G33" i="3" s="1"/>
  <c r="H26" i="3"/>
  <c r="H27" i="3"/>
  <c r="H28" i="3"/>
  <c r="H29" i="3"/>
  <c r="H30" i="3"/>
  <c r="H31" i="3"/>
  <c r="H32" i="3"/>
  <c r="H33" i="3"/>
  <c r="G17" i="3" a="1"/>
  <c r="G17" i="3" s="1"/>
  <c r="G18" i="3" a="1"/>
  <c r="G18" i="3" s="1"/>
  <c r="G19" i="3" a="1"/>
  <c r="G19" i="3" s="1"/>
  <c r="G20" i="3" a="1"/>
  <c r="G20" i="3" s="1"/>
  <c r="G21" i="3" a="1"/>
  <c r="G21" i="3" s="1"/>
  <c r="G22" i="3" a="1"/>
  <c r="G22" i="3" s="1"/>
  <c r="G23" i="3" a="1"/>
  <c r="G23" i="3" s="1"/>
  <c r="G24" i="3" a="1"/>
  <c r="G24" i="3" s="1"/>
  <c r="G25" i="3" a="1"/>
  <c r="G25" i="3" s="1"/>
  <c r="H17" i="3"/>
  <c r="H18" i="3"/>
  <c r="H19" i="3"/>
  <c r="H20" i="3"/>
  <c r="H21" i="3"/>
  <c r="H22" i="3"/>
  <c r="H23" i="3"/>
  <c r="H24" i="3"/>
  <c r="H25" i="3"/>
  <c r="D5" i="1"/>
  <c r="K35" i="1" s="1"/>
  <c r="G16" i="3" a="1"/>
  <c r="G16" i="3" s="1"/>
  <c r="H16" i="3"/>
  <c r="G11" i="3" a="1"/>
  <c r="G11" i="3" s="1"/>
  <c r="G12" i="3" a="1"/>
  <c r="G12" i="3" s="1"/>
  <c r="G13" i="3" a="1"/>
  <c r="G13" i="3" s="1"/>
  <c r="G14" i="3" a="1"/>
  <c r="G14" i="3" s="1"/>
  <c r="G15" i="3" a="1"/>
  <c r="G15" i="3" s="1"/>
  <c r="H11" i="3"/>
  <c r="H12" i="3"/>
  <c r="H13" i="3"/>
  <c r="H14" i="3"/>
  <c r="H15" i="3"/>
  <c r="K56" i="4"/>
  <c r="K57" i="4"/>
  <c r="K58" i="4"/>
  <c r="K60" i="4"/>
  <c r="K61" i="4"/>
  <c r="K62" i="4"/>
  <c r="K64" i="4"/>
  <c r="K65" i="4"/>
  <c r="K66" i="4"/>
  <c r="K68" i="4"/>
  <c r="K69" i="4"/>
  <c r="K70" i="4"/>
  <c r="K72" i="4"/>
  <c r="K73" i="4"/>
  <c r="K74" i="4"/>
  <c r="K76" i="4"/>
  <c r="K77" i="4"/>
  <c r="K78" i="4"/>
  <c r="K80" i="4"/>
  <c r="K81" i="4"/>
  <c r="K82" i="4"/>
  <c r="K84" i="4"/>
  <c r="K85" i="4"/>
  <c r="K86" i="4"/>
  <c r="K88" i="4"/>
  <c r="K89" i="4"/>
  <c r="K90" i="4"/>
  <c r="K92" i="4"/>
  <c r="K93" i="4"/>
  <c r="K94" i="4"/>
  <c r="K96" i="4"/>
  <c r="K97" i="4"/>
  <c r="K98" i="4"/>
  <c r="K53" i="4"/>
  <c r="K54" i="4"/>
  <c r="K52" i="4"/>
  <c r="F56" i="4"/>
  <c r="F57" i="4"/>
  <c r="F58" i="4"/>
  <c r="F60" i="4"/>
  <c r="F61" i="4"/>
  <c r="F62" i="4"/>
  <c r="F64" i="4"/>
  <c r="F65" i="4"/>
  <c r="F66" i="4"/>
  <c r="F68" i="4"/>
  <c r="F69" i="4"/>
  <c r="F70" i="4"/>
  <c r="F72" i="4"/>
  <c r="F73" i="4"/>
  <c r="F74" i="4"/>
  <c r="F76" i="4"/>
  <c r="F77" i="4"/>
  <c r="F78" i="4"/>
  <c r="F80" i="4"/>
  <c r="F81" i="4"/>
  <c r="F82" i="4"/>
  <c r="F84" i="4"/>
  <c r="F85" i="4"/>
  <c r="F86" i="4"/>
  <c r="F88" i="4"/>
  <c r="F89" i="4"/>
  <c r="F90" i="4"/>
  <c r="F92" i="4"/>
  <c r="F93" i="4"/>
  <c r="F94" i="4"/>
  <c r="F96" i="4"/>
  <c r="F97" i="4"/>
  <c r="F98" i="4"/>
  <c r="F54" i="4"/>
  <c r="F53" i="4"/>
  <c r="F52" i="4"/>
  <c r="V36" i="4" a="1"/>
  <c r="V36" i="4" s="1"/>
  <c r="T36" i="4" s="1" a="1"/>
  <c r="T36" i="4" s="1"/>
  <c r="AP36" i="5"/>
  <c r="AI36" i="5"/>
  <c r="AI22" i="5"/>
  <c r="D7" i="4" a="1"/>
  <c r="D7" i="4" s="1"/>
  <c r="P20" i="1"/>
  <c r="P23" i="1"/>
  <c r="P10" i="1"/>
  <c r="P11" i="1"/>
  <c r="P12" i="1"/>
  <c r="P21" i="1"/>
  <c r="P22" i="1"/>
  <c r="P24" i="1"/>
  <c r="P25" i="1"/>
  <c r="P26" i="1"/>
  <c r="P27" i="1"/>
  <c r="P28" i="1"/>
  <c r="P29" i="1"/>
  <c r="C12" i="5" a="1"/>
  <c r="C12" i="5" s="1"/>
  <c r="E19" i="4" a="1"/>
  <c r="E19" i="4" s="1"/>
  <c r="E18" i="4" a="1"/>
  <c r="E18" i="4" s="1"/>
  <c r="B96" i="4" s="1"/>
  <c r="D97" i="4" s="1"/>
  <c r="B8" i="6"/>
  <c r="B9" i="6" s="1"/>
  <c r="B10" i="6" s="1"/>
  <c r="B11" i="6" s="1"/>
  <c r="B12" i="6" s="1"/>
  <c r="B13" i="6" s="1"/>
  <c r="B14" i="6" s="1"/>
  <c r="B15" i="6" s="1"/>
  <c r="B16" i="6" s="1"/>
  <c r="B17" i="6" s="1"/>
  <c r="B18" i="6" s="1"/>
  <c r="H10" i="3"/>
  <c r="G10" i="3" a="1"/>
  <c r="G10" i="3" s="1"/>
  <c r="EZ25" i="1"/>
  <c r="EZ26" i="1"/>
  <c r="EZ27" i="1"/>
  <c r="EZ28" i="1"/>
  <c r="EZ29" i="1"/>
  <c r="EL25" i="1"/>
  <c r="EL26" i="1"/>
  <c r="EL27" i="1"/>
  <c r="EL28" i="1"/>
  <c r="EL29" i="1"/>
  <c r="DX25" i="1"/>
  <c r="DX26" i="1"/>
  <c r="DX27" i="1"/>
  <c r="DX28" i="1"/>
  <c r="DX29" i="1"/>
  <c r="DJ25" i="1"/>
  <c r="DJ26" i="1"/>
  <c r="DJ27" i="1"/>
  <c r="DJ28" i="1"/>
  <c r="DJ29" i="1"/>
  <c r="CV25" i="1"/>
  <c r="CV26" i="1"/>
  <c r="CV27" i="1"/>
  <c r="CV28" i="1"/>
  <c r="CV29" i="1"/>
  <c r="CH25" i="1"/>
  <c r="CH26" i="1"/>
  <c r="CH27" i="1"/>
  <c r="CH28" i="1"/>
  <c r="CH29" i="1"/>
  <c r="BT25" i="1"/>
  <c r="BT26" i="1"/>
  <c r="BT27" i="1"/>
  <c r="BT28" i="1"/>
  <c r="BT29" i="1"/>
  <c r="BF25" i="1"/>
  <c r="BF26" i="1"/>
  <c r="BF27" i="1"/>
  <c r="BF28" i="1"/>
  <c r="BF29" i="1"/>
  <c r="AR25" i="1"/>
  <c r="AR26" i="1"/>
  <c r="AR27" i="1"/>
  <c r="AR28" i="1"/>
  <c r="AD25" i="1"/>
  <c r="AD26" i="1"/>
  <c r="BF36" i="1"/>
  <c r="BF20" i="1"/>
  <c r="BF10" i="1"/>
  <c r="EL10" i="1"/>
  <c r="EZ10" i="1"/>
  <c r="EL11" i="1"/>
  <c r="EZ11" i="1"/>
  <c r="EL12" i="1"/>
  <c r="EZ12" i="1"/>
  <c r="EL13" i="1"/>
  <c r="EZ13" i="1"/>
  <c r="EL14" i="1"/>
  <c r="EZ14" i="1"/>
  <c r="EL15" i="1"/>
  <c r="EZ15" i="1"/>
  <c r="EL16" i="1"/>
  <c r="EZ16" i="1"/>
  <c r="EL20" i="1"/>
  <c r="EZ20" i="1"/>
  <c r="EL21" i="1"/>
  <c r="EZ21" i="1"/>
  <c r="EL22" i="1"/>
  <c r="EZ22" i="1"/>
  <c r="EL23" i="1"/>
  <c r="EZ23" i="1"/>
  <c r="EL24" i="1"/>
  <c r="EZ24" i="1"/>
  <c r="EL30" i="1"/>
  <c r="EZ30" i="1"/>
  <c r="EL31" i="1"/>
  <c r="EZ31" i="1"/>
  <c r="EL32" i="1"/>
  <c r="EZ32" i="1"/>
  <c r="EL36" i="1"/>
  <c r="EZ36" i="1"/>
  <c r="EL37" i="1"/>
  <c r="EZ37" i="1"/>
  <c r="EL38" i="1"/>
  <c r="EZ38" i="1"/>
  <c r="EL39" i="1"/>
  <c r="EZ39" i="1"/>
  <c r="EL40" i="1"/>
  <c r="EZ40" i="1"/>
  <c r="EL41" i="1"/>
  <c r="EZ41" i="1"/>
  <c r="EL42" i="1"/>
  <c r="EZ42" i="1"/>
  <c r="DX10" i="1"/>
  <c r="DX11" i="1"/>
  <c r="DX12" i="1"/>
  <c r="DX13" i="1"/>
  <c r="DX14" i="1"/>
  <c r="DX15" i="1"/>
  <c r="DX16" i="1"/>
  <c r="DX20" i="1"/>
  <c r="DX21" i="1"/>
  <c r="DX22" i="1"/>
  <c r="DX23" i="1"/>
  <c r="DX24" i="1"/>
  <c r="DX30" i="1"/>
  <c r="DX31" i="1"/>
  <c r="DX32" i="1"/>
  <c r="DX36" i="1"/>
  <c r="DX37" i="1"/>
  <c r="DX38" i="1"/>
  <c r="DX39" i="1"/>
  <c r="DX40" i="1"/>
  <c r="DX41" i="1"/>
  <c r="DX42" i="1"/>
  <c r="CV10" i="1"/>
  <c r="DJ10" i="1"/>
  <c r="CV11" i="1"/>
  <c r="DJ11" i="1"/>
  <c r="CV12" i="1"/>
  <c r="DJ12" i="1"/>
  <c r="CV13" i="1"/>
  <c r="DJ13" i="1"/>
  <c r="CV14" i="1"/>
  <c r="DJ14" i="1"/>
  <c r="CV15" i="1"/>
  <c r="DJ15" i="1"/>
  <c r="CV16" i="1"/>
  <c r="DJ16" i="1"/>
  <c r="CV20" i="1"/>
  <c r="DJ20" i="1"/>
  <c r="CV21" i="1"/>
  <c r="DJ21" i="1"/>
  <c r="CV22" i="1"/>
  <c r="DJ22" i="1"/>
  <c r="CV23" i="1"/>
  <c r="DJ23" i="1"/>
  <c r="CV24" i="1"/>
  <c r="DJ24" i="1"/>
  <c r="CV30" i="1"/>
  <c r="DJ30" i="1"/>
  <c r="CV31" i="1"/>
  <c r="DJ31" i="1"/>
  <c r="CV32" i="1"/>
  <c r="DJ32" i="1"/>
  <c r="CV36" i="1"/>
  <c r="DJ36" i="1"/>
  <c r="CV37" i="1"/>
  <c r="DJ37" i="1"/>
  <c r="CV38" i="1"/>
  <c r="DJ38" i="1"/>
  <c r="CV39" i="1"/>
  <c r="DJ39" i="1"/>
  <c r="CV40" i="1"/>
  <c r="DJ40" i="1"/>
  <c r="CV41" i="1"/>
  <c r="DJ41" i="1"/>
  <c r="CV42" i="1"/>
  <c r="DJ42" i="1"/>
  <c r="CH10" i="1"/>
  <c r="CH11" i="1"/>
  <c r="CH12" i="1"/>
  <c r="CH13" i="1"/>
  <c r="CH14" i="1"/>
  <c r="CH15" i="1"/>
  <c r="CH16" i="1"/>
  <c r="CH20" i="1"/>
  <c r="CH21" i="1"/>
  <c r="CH22" i="1"/>
  <c r="CH23" i="1"/>
  <c r="CH24" i="1"/>
  <c r="CH30" i="1"/>
  <c r="CH31" i="1"/>
  <c r="CH32" i="1"/>
  <c r="CH36" i="1"/>
  <c r="CH37" i="1"/>
  <c r="CH38" i="1"/>
  <c r="CH39" i="1"/>
  <c r="CH40" i="1"/>
  <c r="CH41" i="1"/>
  <c r="CH42" i="1"/>
  <c r="BT10" i="1"/>
  <c r="BT11" i="1"/>
  <c r="BT12" i="1"/>
  <c r="BT13" i="1"/>
  <c r="BT14" i="1"/>
  <c r="BT15" i="1"/>
  <c r="BT16" i="1"/>
  <c r="BT20" i="1"/>
  <c r="BT21" i="1"/>
  <c r="BT22" i="1"/>
  <c r="BT23" i="1"/>
  <c r="BT24" i="1"/>
  <c r="BT30" i="1"/>
  <c r="BT31" i="1"/>
  <c r="BT32" i="1"/>
  <c r="BT36" i="1"/>
  <c r="BT37" i="1"/>
  <c r="BT38" i="1"/>
  <c r="BT39" i="1"/>
  <c r="BT40" i="1"/>
  <c r="BT41" i="1"/>
  <c r="BT42" i="1"/>
  <c r="BF42" i="1"/>
  <c r="BF41" i="1"/>
  <c r="BF40" i="1"/>
  <c r="BF39" i="1"/>
  <c r="BF38" i="1"/>
  <c r="BF37" i="1"/>
  <c r="BF32" i="1"/>
  <c r="BF31" i="1"/>
  <c r="BF30" i="1"/>
  <c r="BF24" i="1"/>
  <c r="BF23" i="1"/>
  <c r="BF22" i="1"/>
  <c r="BF21" i="1"/>
  <c r="BF16" i="1"/>
  <c r="BF15" i="1"/>
  <c r="BF14" i="1"/>
  <c r="BF13" i="1"/>
  <c r="BF12" i="1"/>
  <c r="BF11" i="1"/>
  <c r="AR42" i="1"/>
  <c r="AR41" i="1"/>
  <c r="AR40" i="1"/>
  <c r="AR39" i="1"/>
  <c r="AR38" i="1"/>
  <c r="AR37" i="1"/>
  <c r="AR36" i="1"/>
  <c r="AR32" i="1"/>
  <c r="AR31" i="1"/>
  <c r="AR30" i="1"/>
  <c r="AR29" i="1"/>
  <c r="AR24" i="1"/>
  <c r="AR23" i="1"/>
  <c r="AR22" i="1"/>
  <c r="AR21" i="1"/>
  <c r="AR20" i="1"/>
  <c r="AR16" i="1"/>
  <c r="AR15" i="1"/>
  <c r="AR14" i="1"/>
  <c r="AR13" i="1"/>
  <c r="AR12" i="1"/>
  <c r="AR11" i="1"/>
  <c r="AR10" i="1"/>
  <c r="AD42" i="1"/>
  <c r="AD41" i="1"/>
  <c r="AD40" i="1"/>
  <c r="AD39" i="1"/>
  <c r="AD38" i="1"/>
  <c r="AD37" i="1"/>
  <c r="AD36" i="1"/>
  <c r="AD32" i="1"/>
  <c r="AD31" i="1"/>
  <c r="AD30" i="1"/>
  <c r="AD29" i="1"/>
  <c r="AD28" i="1"/>
  <c r="AD27" i="1"/>
  <c r="AD24" i="1"/>
  <c r="AD23" i="1"/>
  <c r="AD22" i="1"/>
  <c r="AD21" i="1"/>
  <c r="AD20" i="1"/>
  <c r="AD16" i="1"/>
  <c r="AD15" i="1"/>
  <c r="AD14" i="1"/>
  <c r="AD13" i="1"/>
  <c r="AD12" i="1"/>
  <c r="AD11" i="1"/>
  <c r="AD10" i="1"/>
  <c r="P37" i="1"/>
  <c r="P38" i="1"/>
  <c r="P39" i="1"/>
  <c r="P40" i="1"/>
  <c r="P41" i="1"/>
  <c r="P42" i="1"/>
  <c r="P36" i="1"/>
  <c r="P13" i="1"/>
  <c r="P14" i="1"/>
  <c r="P15" i="1"/>
  <c r="P16" i="1"/>
  <c r="P30" i="1"/>
  <c r="P31" i="1"/>
  <c r="P32" i="1"/>
  <c r="CY17" i="1" a="1"/>
  <c r="I17" i="1" a="1"/>
  <c r="DS17" i="1" a="1"/>
  <c r="DI17" i="1" a="1"/>
  <c r="BR17" i="1" a="1"/>
  <c r="EA17" i="1" a="1"/>
  <c r="AT17" i="1" a="1"/>
  <c r="J17" i="1" a="1"/>
  <c r="BX17" i="1" a="1"/>
  <c r="D17" i="1" a="1"/>
  <c r="DE17" i="1" a="1"/>
  <c r="DJ17" i="1" a="1"/>
  <c r="AV17" i="1" a="1"/>
  <c r="BN17" i="1" a="1"/>
  <c r="ER17" i="1" a="1"/>
  <c r="CA17" i="1" a="1"/>
  <c r="BB17" i="1" a="1"/>
  <c r="BK17" i="1" a="1"/>
  <c r="BZ17" i="1" a="1"/>
  <c r="DT17" i="1" a="1"/>
  <c r="CE17" i="1" a="1"/>
  <c r="AD17" i="1" a="1"/>
  <c r="S17" i="1" a="1"/>
  <c r="BT17" i="1" a="1"/>
  <c r="DL17" i="1" a="1"/>
  <c r="AH17" i="1" a="1"/>
  <c r="AL17" i="1" a="1"/>
  <c r="CT17" i="1" a="1"/>
  <c r="AA17" i="1" a="1"/>
  <c r="DD17" i="1" a="1"/>
  <c r="CC17" i="1" a="1"/>
  <c r="M17" i="1" a="1"/>
  <c r="EN17" i="1" a="1"/>
  <c r="BY17" i="1" a="1"/>
  <c r="CB17" i="1" a="1"/>
  <c r="CH17" i="1" a="1"/>
  <c r="DF17" i="1" a="1"/>
  <c r="AI17" i="1" a="1"/>
  <c r="AB17" i="1" a="1"/>
  <c r="BJ17" i="1" a="1"/>
  <c r="BF17" i="1" a="1"/>
  <c r="DO17" i="1" a="1"/>
  <c r="K17" i="1" a="1"/>
  <c r="BM17" i="1" a="1"/>
  <c r="DA17" i="1" a="1"/>
  <c r="DV17" i="1" a="1"/>
  <c r="BD17" i="1" a="1"/>
  <c r="DZ17" i="1" a="1"/>
  <c r="L17" i="1" a="1"/>
  <c r="DW17" i="1" a="1"/>
  <c r="H17" i="1" a="1"/>
  <c r="ET17" i="1" a="1"/>
  <c r="CK17" i="1" a="1"/>
  <c r="EW17" i="1" a="1"/>
  <c r="BE17" i="1" a="1"/>
  <c r="BI17" i="1" a="1"/>
  <c r="Z17" i="1" a="1"/>
  <c r="EK17" i="1" a="1"/>
  <c r="CL17" i="1" a="1"/>
  <c r="AC17" i="1" a="1"/>
  <c r="X17" i="1" a="1"/>
  <c r="EU17" i="1" a="1"/>
  <c r="N17" i="1" a="1"/>
  <c r="F17" i="1" a="1"/>
  <c r="W17" i="1" a="1"/>
  <c r="AJ17" i="1" a="1"/>
  <c r="Y17" i="1" a="1"/>
  <c r="EB17" i="1" a="1"/>
  <c r="U17" i="1" a="1"/>
  <c r="ES17" i="1" a="1"/>
  <c r="DR17" i="1" a="1"/>
  <c r="CF17" i="1" a="1"/>
  <c r="AF17" i="1" a="1"/>
  <c r="DN17" i="1" a="1"/>
  <c r="EL17" i="1" a="1"/>
  <c r="BC17" i="1" a="1"/>
  <c r="R17" i="1" a="1"/>
  <c r="EY17" i="1" a="1"/>
  <c r="CO17" i="1" a="1"/>
  <c r="EI17" i="1" a="1"/>
  <c r="AW17" i="1" a="1"/>
  <c r="EQ17" i="1" a="1"/>
  <c r="BA17" i="1" a="1"/>
  <c r="AK17" i="1" a="1"/>
  <c r="BS17" i="1" a="1"/>
  <c r="BP17" i="1" a="1"/>
  <c r="EO17" i="1" a="1"/>
  <c r="E17" i="1" a="1"/>
  <c r="O17" i="1" a="1"/>
  <c r="CN17" i="1" a="1"/>
  <c r="CQ17" i="1" a="1"/>
  <c r="AU17" i="1" a="1"/>
  <c r="V17" i="1" a="1"/>
  <c r="BL17" i="1" a="1"/>
  <c r="DB17" i="1" a="1"/>
  <c r="CS17" i="1" a="1"/>
  <c r="BV17" i="1" a="1"/>
  <c r="AO17" i="1" a="1"/>
  <c r="EG17" i="1" a="1"/>
  <c r="ED17" i="1" a="1"/>
  <c r="AR17" i="1" a="1"/>
  <c r="DU17" i="1" a="1"/>
  <c r="EH17" i="1" a="1"/>
  <c r="CJ17" i="1" a="1"/>
  <c r="AM17" i="1" a="1"/>
  <c r="CM17" i="1" a="1"/>
  <c r="EJ17" i="1" a="1"/>
  <c r="CP17" i="1" a="1"/>
  <c r="DP17" i="1" a="1"/>
  <c r="DM17" i="1" a="1"/>
  <c r="DC17" i="1" a="1"/>
  <c r="AX17" i="1" a="1"/>
  <c r="BH17" i="1" a="1"/>
  <c r="AN17" i="1" a="1"/>
  <c r="CG17" i="1" a="1"/>
  <c r="P17" i="1" a="1"/>
  <c r="BO17" i="1" a="1"/>
  <c r="BW17" i="1" a="1"/>
  <c r="CR17" i="1" a="1"/>
  <c r="AP17" i="1" a="1"/>
  <c r="DQ17" i="1" a="1"/>
  <c r="DH17" i="1" a="1"/>
  <c r="AY17" i="1" a="1"/>
  <c r="BQ17" i="1" a="1"/>
  <c r="G17" i="1" a="1"/>
  <c r="AQ17" i="1" a="1"/>
  <c r="EV17" i="1" a="1"/>
  <c r="EP17" i="1" a="1"/>
  <c r="EX17" i="1" a="1"/>
  <c r="AG17" i="1" a="1"/>
  <c r="EZ17" i="1" a="1"/>
  <c r="DX17" i="1" a="1"/>
  <c r="EC17" i="1" a="1"/>
  <c r="CU17" i="1" a="1"/>
  <c r="EF17" i="1" a="1"/>
  <c r="CZ17" i="1" a="1"/>
  <c r="CV17" i="1" a="1"/>
  <c r="CX17" i="1" a="1"/>
  <c r="EE17" i="1" a="1"/>
  <c r="DG17" i="1" a="1"/>
  <c r="CD17" i="1" a="1"/>
  <c r="T17" i="1" a="1"/>
  <c r="AZ17" i="1" a="1"/>
  <c r="D12" i="4" l="1"/>
  <c r="D13" i="4" s="1"/>
  <c r="J35" i="1"/>
  <c r="I35" i="1"/>
  <c r="N35" i="1"/>
  <c r="O35" i="1"/>
  <c r="M35" i="1"/>
  <c r="L35" i="1"/>
  <c r="K19" i="1"/>
  <c r="I9" i="1"/>
  <c r="F35" i="1"/>
  <c r="J9" i="1"/>
  <c r="E19" i="1"/>
  <c r="P35" i="1"/>
  <c r="L9" i="1"/>
  <c r="F19" i="1"/>
  <c r="N19" i="1"/>
  <c r="D9" i="1"/>
  <c r="D19" i="1"/>
  <c r="G35" i="1"/>
  <c r="K9" i="1"/>
  <c r="H35" i="1"/>
  <c r="E9" i="1"/>
  <c r="M9" i="1"/>
  <c r="G19" i="1"/>
  <c r="O19" i="1"/>
  <c r="R5" i="1"/>
  <c r="AA35" i="1" s="1"/>
  <c r="L19" i="1"/>
  <c r="M19" i="1"/>
  <c r="F9" i="1"/>
  <c r="N9" i="1"/>
  <c r="H19" i="1"/>
  <c r="P19" i="1"/>
  <c r="I19" i="1"/>
  <c r="G9" i="1"/>
  <c r="O9" i="1"/>
  <c r="D35" i="1"/>
  <c r="H9" i="1"/>
  <c r="P9" i="1"/>
  <c r="J19" i="1"/>
  <c r="E35" i="1"/>
  <c r="E21" i="4"/>
  <c r="E22" i="4" s="1" a="1"/>
  <c r="E22" i="4" s="1"/>
  <c r="E23" i="4" s="1"/>
  <c r="B80" i="4"/>
  <c r="D80" i="4" s="1"/>
  <c r="M80" i="4" s="1" a="1"/>
  <c r="M80" i="4" s="1"/>
  <c r="D98" i="4"/>
  <c r="M98" i="4" s="1" a="1"/>
  <c r="M98" i="4" s="1"/>
  <c r="M97" i="4" a="1"/>
  <c r="M97" i="4" s="1"/>
  <c r="B76" i="4"/>
  <c r="D78" i="4" s="1"/>
  <c r="M78" i="4" s="1" a="1"/>
  <c r="M78" i="4" s="1"/>
  <c r="D96" i="4"/>
  <c r="M96" i="4" s="1" a="1"/>
  <c r="M96" i="4" s="1"/>
  <c r="B68" i="4"/>
  <c r="D68" i="4" s="1"/>
  <c r="M68" i="4" s="1" a="1"/>
  <c r="M68" i="4" s="1"/>
  <c r="B72" i="4"/>
  <c r="D73" i="4" s="1"/>
  <c r="M73" i="4" s="1" a="1"/>
  <c r="M73" i="4" s="1"/>
  <c r="E97" i="4"/>
  <c r="B56" i="4"/>
  <c r="B92" i="4"/>
  <c r="B52" i="4"/>
  <c r="B84" i="4"/>
  <c r="B60" i="4"/>
  <c r="B88" i="4"/>
  <c r="B64" i="4"/>
  <c r="J12" i="5" a="1"/>
  <c r="J12" i="5" s="1"/>
  <c r="H12" i="5"/>
  <c r="G12" i="5" a="1"/>
  <c r="G12" i="5" s="1"/>
  <c r="E12" i="5" a="1"/>
  <c r="E12" i="5" s="1"/>
  <c r="C13" i="5" a="1"/>
  <c r="C13" i="5" s="1"/>
  <c r="E20" i="4"/>
  <c r="Y10" i="5" s="1"/>
  <c r="D9" i="4"/>
  <c r="G17" i="1"/>
  <c r="K17" i="1"/>
  <c r="O17" i="1"/>
  <c r="N17" i="1"/>
  <c r="J17" i="1"/>
  <c r="F17" i="1"/>
  <c r="M17" i="1"/>
  <c r="I17" i="1"/>
  <c r="E17" i="1"/>
  <c r="L17" i="1"/>
  <c r="H17" i="1"/>
  <c r="D17" i="1"/>
  <c r="ET17" i="1"/>
  <c r="EO17" i="1"/>
  <c r="EB17" i="1"/>
  <c r="EZ17" i="1"/>
  <c r="EV17" i="1"/>
  <c r="ER17" i="1"/>
  <c r="EN17" i="1"/>
  <c r="EI17" i="1"/>
  <c r="EE17" i="1"/>
  <c r="EA17" i="1"/>
  <c r="EW17" i="1"/>
  <c r="EX17" i="1"/>
  <c r="ES17" i="1"/>
  <c r="EF17" i="1"/>
  <c r="EY17" i="1"/>
  <c r="EU17" i="1"/>
  <c r="EQ17" i="1"/>
  <c r="EL17" i="1"/>
  <c r="EH17" i="1"/>
  <c r="ED17" i="1"/>
  <c r="DZ17" i="1"/>
  <c r="EJ17" i="1"/>
  <c r="EP17" i="1"/>
  <c r="EK17" i="1"/>
  <c r="EG17" i="1"/>
  <c r="EC17" i="1"/>
  <c r="DW17" i="1"/>
  <c r="DS17" i="1"/>
  <c r="DO17" i="1"/>
  <c r="DV17" i="1"/>
  <c r="DR17" i="1"/>
  <c r="DN17" i="1"/>
  <c r="DQ17" i="1"/>
  <c r="DU17" i="1"/>
  <c r="DM17" i="1"/>
  <c r="DX17" i="1"/>
  <c r="DT17" i="1"/>
  <c r="DP17" i="1"/>
  <c r="DL17" i="1"/>
  <c r="DI17" i="1"/>
  <c r="DE17" i="1"/>
  <c r="CN17" i="1"/>
  <c r="CR17" i="1"/>
  <c r="DA17" i="1"/>
  <c r="CJ17" i="1"/>
  <c r="CV17" i="1"/>
  <c r="DC17" i="1"/>
  <c r="CT17" i="1"/>
  <c r="CL17" i="1"/>
  <c r="DJ17" i="1"/>
  <c r="DF17" i="1"/>
  <c r="DB17" i="1"/>
  <c r="CX17" i="1"/>
  <c r="CS17" i="1"/>
  <c r="CO17" i="1"/>
  <c r="CK17" i="1"/>
  <c r="DG17" i="1"/>
  <c r="CY17" i="1"/>
  <c r="CP17" i="1"/>
  <c r="DH17" i="1"/>
  <c r="DD17" i="1"/>
  <c r="CZ17" i="1"/>
  <c r="CU17" i="1"/>
  <c r="CQ17" i="1"/>
  <c r="CM17" i="1"/>
  <c r="CH17" i="1"/>
  <c r="BZ17" i="1"/>
  <c r="CC17" i="1"/>
  <c r="CF17" i="1"/>
  <c r="CB17" i="1"/>
  <c r="BX17" i="1"/>
  <c r="CD17" i="1"/>
  <c r="BY17" i="1"/>
  <c r="CA17" i="1"/>
  <c r="BV17" i="1"/>
  <c r="CG17" i="1"/>
  <c r="CE17" i="1"/>
  <c r="BW17" i="1"/>
  <c r="BP17" i="1"/>
  <c r="BK17" i="1"/>
  <c r="BN17" i="1"/>
  <c r="BT17" i="1"/>
  <c r="BH17" i="1"/>
  <c r="BS17" i="1"/>
  <c r="BR17" i="1"/>
  <c r="BJ17" i="1"/>
  <c r="BL17" i="1"/>
  <c r="BO17" i="1"/>
  <c r="BQ17" i="1"/>
  <c r="BM17" i="1"/>
  <c r="BI17" i="1"/>
  <c r="AV17" i="1"/>
  <c r="AZ17" i="1"/>
  <c r="AW17" i="1"/>
  <c r="BE17" i="1"/>
  <c r="AY17" i="1"/>
  <c r="BD17" i="1"/>
  <c r="BA17" i="1"/>
  <c r="BC17" i="1"/>
  <c r="AT17" i="1"/>
  <c r="AX17" i="1"/>
  <c r="BB17" i="1"/>
  <c r="BF17" i="1"/>
  <c r="AU17" i="1"/>
  <c r="AF17" i="1"/>
  <c r="AR17" i="1"/>
  <c r="AG17" i="1"/>
  <c r="AK17" i="1"/>
  <c r="AO17" i="1"/>
  <c r="AN17" i="1"/>
  <c r="AP17" i="1"/>
  <c r="AJ17" i="1"/>
  <c r="AH17" i="1"/>
  <c r="AL17" i="1"/>
  <c r="AI17" i="1"/>
  <c r="AM17" i="1"/>
  <c r="AQ17" i="1"/>
  <c r="W17" i="1"/>
  <c r="AA17" i="1"/>
  <c r="T17" i="1"/>
  <c r="X17" i="1"/>
  <c r="S17" i="1"/>
  <c r="AB17" i="1"/>
  <c r="U17" i="1"/>
  <c r="Y17" i="1"/>
  <c r="AC17" i="1"/>
  <c r="R17" i="1"/>
  <c r="V17" i="1"/>
  <c r="Z17" i="1"/>
  <c r="AD17" i="1"/>
  <c r="P17" i="1"/>
  <c r="D82" i="4" l="1"/>
  <c r="M82" i="4" s="1" a="1"/>
  <c r="M82" i="4" s="1"/>
  <c r="Z19" i="1"/>
  <c r="Z9" i="1"/>
  <c r="AD9" i="1"/>
  <c r="X35" i="1"/>
  <c r="S9" i="1"/>
  <c r="Y9" i="1"/>
  <c r="T35" i="1"/>
  <c r="V19" i="1"/>
  <c r="AF5" i="1"/>
  <c r="AP35" i="1" s="1"/>
  <c r="R35" i="1"/>
  <c r="S35" i="1"/>
  <c r="Y35" i="1"/>
  <c r="U35" i="1"/>
  <c r="AD35" i="1"/>
  <c r="V9" i="1"/>
  <c r="X9" i="1"/>
  <c r="R9" i="1"/>
  <c r="AA19" i="1"/>
  <c r="W19" i="1"/>
  <c r="AB35" i="1"/>
  <c r="X19" i="1"/>
  <c r="T19" i="1"/>
  <c r="S19" i="1"/>
  <c r="AA9" i="1"/>
  <c r="AD19" i="1"/>
  <c r="U9" i="1"/>
  <c r="R19" i="1"/>
  <c r="AC19" i="1"/>
  <c r="AB9" i="1"/>
  <c r="U19" i="1"/>
  <c r="W9" i="1"/>
  <c r="Y19" i="1"/>
  <c r="V35" i="1"/>
  <c r="T9" i="1"/>
  <c r="AC9" i="1"/>
  <c r="Z35" i="1"/>
  <c r="W35" i="1"/>
  <c r="AB19" i="1"/>
  <c r="AC35" i="1"/>
  <c r="E78" i="4"/>
  <c r="E98" i="4"/>
  <c r="E80" i="4"/>
  <c r="D81" i="4"/>
  <c r="M81" i="4" s="1" a="1"/>
  <c r="M81" i="4" s="1"/>
  <c r="E68" i="4"/>
  <c r="D77" i="4"/>
  <c r="E73" i="4"/>
  <c r="E96" i="4"/>
  <c r="D69" i="4"/>
  <c r="D70" i="4"/>
  <c r="D76" i="4"/>
  <c r="D74" i="4"/>
  <c r="D72" i="4"/>
  <c r="D62" i="4"/>
  <c r="D60" i="4"/>
  <c r="D61" i="4"/>
  <c r="D54" i="4"/>
  <c r="D53" i="4"/>
  <c r="D52" i="4"/>
  <c r="D84" i="4"/>
  <c r="D85" i="4"/>
  <c r="D86" i="4"/>
  <c r="D57" i="4"/>
  <c r="D58" i="4"/>
  <c r="D56" i="4"/>
  <c r="D92" i="4"/>
  <c r="D94" i="4"/>
  <c r="D93" i="4"/>
  <c r="D65" i="4"/>
  <c r="D66" i="4"/>
  <c r="D64" i="4"/>
  <c r="D89" i="4"/>
  <c r="D90" i="4"/>
  <c r="D88" i="4"/>
  <c r="AB12" i="5"/>
  <c r="AC12" i="5"/>
  <c r="AA12" i="5"/>
  <c r="Z12" i="5"/>
  <c r="AD12" i="5"/>
  <c r="H13" i="5"/>
  <c r="G13" i="5" a="1"/>
  <c r="G13" i="5" s="1"/>
  <c r="E13" i="5" a="1"/>
  <c r="E13" i="5" s="1"/>
  <c r="C14" i="5" a="1"/>
  <c r="C14" i="5" s="1"/>
  <c r="K12" i="5" a="1"/>
  <c r="K12" i="5" s="1"/>
  <c r="D12" i="5"/>
  <c r="I12" i="5" s="1" a="1"/>
  <c r="I12" i="5" s="1"/>
  <c r="F12" i="5"/>
  <c r="L12" i="5" a="1"/>
  <c r="L12" i="5" s="1"/>
  <c r="AF10" i="5"/>
  <c r="AN35" i="1" l="1"/>
  <c r="E82" i="4"/>
  <c r="AL9" i="1"/>
  <c r="AI35" i="1"/>
  <c r="AF35" i="1"/>
  <c r="AL19" i="1"/>
  <c r="AO9" i="1"/>
  <c r="AK19" i="1"/>
  <c r="AJ19" i="1"/>
  <c r="AG19" i="1"/>
  <c r="AR9" i="1"/>
  <c r="AQ9" i="1"/>
  <c r="AO35" i="1"/>
  <c r="AO19" i="1"/>
  <c r="AM35" i="1"/>
  <c r="AH9" i="1"/>
  <c r="AF9" i="1"/>
  <c r="AM9" i="1"/>
  <c r="AM19" i="1"/>
  <c r="AI9" i="1"/>
  <c r="AK35" i="1"/>
  <c r="AI19" i="1"/>
  <c r="AK9" i="1"/>
  <c r="AG9" i="1"/>
  <c r="AP19" i="1"/>
  <c r="AN19" i="1"/>
  <c r="AN9" i="1"/>
  <c r="AL35" i="1"/>
  <c r="AJ9" i="1"/>
  <c r="AH19" i="1"/>
  <c r="AP9" i="1"/>
  <c r="AF19" i="1"/>
  <c r="AR19" i="1"/>
  <c r="AQ35" i="1"/>
  <c r="AQ19" i="1"/>
  <c r="AG35" i="1"/>
  <c r="AR35" i="1"/>
  <c r="AJ35" i="1"/>
  <c r="AH35" i="1"/>
  <c r="AT5" i="1"/>
  <c r="AU19" i="1" s="1"/>
  <c r="E81" i="4"/>
  <c r="M77" i="4" a="1"/>
  <c r="M77" i="4" s="1"/>
  <c r="E77" i="4"/>
  <c r="M52" i="4" a="1"/>
  <c r="M52" i="4" s="1"/>
  <c r="E52" i="4"/>
  <c r="M90" i="4" a="1"/>
  <c r="M90" i="4" s="1"/>
  <c r="E90" i="4"/>
  <c r="M61" i="4" a="1"/>
  <c r="M61" i="4" s="1"/>
  <c r="E61" i="4"/>
  <c r="M66" i="4" a="1"/>
  <c r="M66" i="4" s="1"/>
  <c r="E66" i="4"/>
  <c r="M56" i="4" a="1"/>
  <c r="M56" i="4" s="1"/>
  <c r="E56" i="4"/>
  <c r="M54" i="4" a="1"/>
  <c r="M54" i="4" s="1"/>
  <c r="E54" i="4"/>
  <c r="M89" i="4" a="1"/>
  <c r="M89" i="4" s="1"/>
  <c r="E89" i="4"/>
  <c r="M64" i="4" a="1"/>
  <c r="M64" i="4" s="1"/>
  <c r="E64" i="4"/>
  <c r="M57" i="4" a="1"/>
  <c r="M57" i="4" s="1"/>
  <c r="E57" i="4"/>
  <c r="M60" i="4" a="1"/>
  <c r="M60" i="4" s="1"/>
  <c r="E60" i="4"/>
  <c r="M70" i="4" a="1"/>
  <c r="M70" i="4" s="1"/>
  <c r="E70" i="4"/>
  <c r="M65" i="4" a="1"/>
  <c r="M65" i="4" s="1"/>
  <c r="E65" i="4"/>
  <c r="M85" i="4" a="1"/>
  <c r="M85" i="4" s="1"/>
  <c r="E85" i="4"/>
  <c r="M72" i="4" a="1"/>
  <c r="M72" i="4" s="1"/>
  <c r="E72" i="4"/>
  <c r="M69" i="4" a="1"/>
  <c r="M69" i="4" s="1"/>
  <c r="E69" i="4"/>
  <c r="M94" i="4" a="1"/>
  <c r="M94" i="4" s="1"/>
  <c r="E94" i="4"/>
  <c r="M58" i="4" a="1"/>
  <c r="M58" i="4" s="1"/>
  <c r="E58" i="4"/>
  <c r="M76" i="4" a="1"/>
  <c r="M76" i="4" s="1"/>
  <c r="E76" i="4"/>
  <c r="M86" i="4" a="1"/>
  <c r="M86" i="4" s="1"/>
  <c r="E86" i="4"/>
  <c r="M62" i="4" a="1"/>
  <c r="M62" i="4" s="1"/>
  <c r="E62" i="4"/>
  <c r="M93" i="4" a="1"/>
  <c r="M93" i="4" s="1"/>
  <c r="E93" i="4"/>
  <c r="M84" i="4" a="1"/>
  <c r="M84" i="4" s="1"/>
  <c r="E84" i="4"/>
  <c r="M74" i="4" a="1"/>
  <c r="M74" i="4" s="1"/>
  <c r="E74" i="4"/>
  <c r="M88" i="4" a="1"/>
  <c r="M88" i="4" s="1"/>
  <c r="E88" i="4"/>
  <c r="M92" i="4" a="1"/>
  <c r="M92" i="4" s="1"/>
  <c r="E92" i="4"/>
  <c r="M53" i="4" a="1"/>
  <c r="M53" i="4" s="1"/>
  <c r="E53" i="4"/>
  <c r="U12" i="5"/>
  <c r="Q12" i="5"/>
  <c r="W12" i="5"/>
  <c r="O12" i="5"/>
  <c r="M12" i="5" a="1"/>
  <c r="M12" i="5" s="1"/>
  <c r="R12" i="5"/>
  <c r="X12" i="5"/>
  <c r="S12" i="5"/>
  <c r="T12" i="5"/>
  <c r="P12" i="5"/>
  <c r="N12" i="5" a="1"/>
  <c r="N12" i="5" s="1"/>
  <c r="V12" i="5"/>
  <c r="C15" i="5" a="1"/>
  <c r="C15" i="5" s="1"/>
  <c r="H14" i="5"/>
  <c r="G14" i="5" a="1"/>
  <c r="G14" i="5" s="1"/>
  <c r="E14" i="5" a="1"/>
  <c r="E14" i="5" s="1"/>
  <c r="D13" i="5"/>
  <c r="I13" i="5" s="1" a="1"/>
  <c r="I13" i="5" s="1"/>
  <c r="F13" i="5"/>
  <c r="BA35" i="1" l="1"/>
  <c r="AZ19" i="1"/>
  <c r="AX9" i="1"/>
  <c r="BC19" i="1"/>
  <c r="BC35" i="1"/>
  <c r="AT19" i="1"/>
  <c r="BD35" i="1"/>
  <c r="BF19" i="1"/>
  <c r="BA9" i="1"/>
  <c r="AY9" i="1"/>
  <c r="BF9" i="1"/>
  <c r="AZ9" i="1"/>
  <c r="AW19" i="1"/>
  <c r="AW35" i="1"/>
  <c r="AT9" i="1"/>
  <c r="AW9" i="1"/>
  <c r="AX19" i="1"/>
  <c r="BD19" i="1"/>
  <c r="BA19" i="1"/>
  <c r="AX35" i="1"/>
  <c r="BH5" i="1"/>
  <c r="BM9" i="1" s="1"/>
  <c r="BE9" i="1"/>
  <c r="AV9" i="1"/>
  <c r="BB19" i="1"/>
  <c r="AU9" i="1"/>
  <c r="BF35" i="1"/>
  <c r="AU35" i="1"/>
  <c r="AT35" i="1"/>
  <c r="BB35" i="1"/>
  <c r="AY19" i="1"/>
  <c r="AV35" i="1"/>
  <c r="BE19" i="1"/>
  <c r="BB9" i="1"/>
  <c r="AY35" i="1"/>
  <c r="BD9" i="1"/>
  <c r="BE35" i="1"/>
  <c r="BC9" i="1"/>
  <c r="AZ35" i="1"/>
  <c r="AV19" i="1"/>
  <c r="Y12" i="5"/>
  <c r="M13" i="5" a="1"/>
  <c r="M13" i="5" s="1"/>
  <c r="V13" i="5" s="1"/>
  <c r="D14" i="5"/>
  <c r="F14" i="5"/>
  <c r="C16" i="5" a="1"/>
  <c r="C16" i="5" s="1"/>
  <c r="H15" i="5"/>
  <c r="G15" i="5" a="1"/>
  <c r="G15" i="5" s="1"/>
  <c r="E15" i="5" a="1"/>
  <c r="E15" i="5" s="1"/>
  <c r="BJ35" i="1" l="1"/>
  <c r="BR9" i="1"/>
  <c r="BP19" i="1"/>
  <c r="BK9" i="1"/>
  <c r="BL19" i="1"/>
  <c r="BT9" i="1"/>
  <c r="BJ9" i="1"/>
  <c r="BL35" i="1"/>
  <c r="BO35" i="1"/>
  <c r="BH9" i="1"/>
  <c r="BT35" i="1"/>
  <c r="BO9" i="1"/>
  <c r="BT19" i="1"/>
  <c r="BK35" i="1"/>
  <c r="BI35" i="1"/>
  <c r="BM35" i="1"/>
  <c r="BL9" i="1"/>
  <c r="BI19" i="1"/>
  <c r="BN35" i="1"/>
  <c r="BO19" i="1"/>
  <c r="BI9" i="1"/>
  <c r="BQ35" i="1"/>
  <c r="BH19" i="1"/>
  <c r="BM19" i="1"/>
  <c r="BN9" i="1"/>
  <c r="BS19" i="1"/>
  <c r="BR19" i="1"/>
  <c r="BQ19" i="1"/>
  <c r="BS9" i="1"/>
  <c r="BR35" i="1"/>
  <c r="BK19" i="1"/>
  <c r="BN19" i="1"/>
  <c r="BH35" i="1"/>
  <c r="BJ19" i="1"/>
  <c r="BP9" i="1"/>
  <c r="BP35" i="1"/>
  <c r="BV5" i="1"/>
  <c r="CH35" i="1" s="1"/>
  <c r="BQ9" i="1"/>
  <c r="BS35" i="1"/>
  <c r="M14" i="5" a="1"/>
  <c r="M14" i="5" s="1"/>
  <c r="F15" i="5"/>
  <c r="C17" i="5" a="1"/>
  <c r="C17" i="5" s="1"/>
  <c r="H16" i="5"/>
  <c r="G16" i="5" a="1"/>
  <c r="G16" i="5" s="1"/>
  <c r="E16" i="5" a="1"/>
  <c r="E16" i="5" s="1"/>
  <c r="D15" i="5"/>
  <c r="I14" i="5" a="1"/>
  <c r="I14" i="5" s="1"/>
  <c r="BV35" i="1" l="1"/>
  <c r="BV9" i="1"/>
  <c r="CF19" i="1"/>
  <c r="CD35" i="1"/>
  <c r="CC19" i="1"/>
  <c r="BY19" i="1"/>
  <c r="CA9" i="1"/>
  <c r="CA35" i="1"/>
  <c r="CB9" i="1"/>
  <c r="BW35" i="1"/>
  <c r="CJ5" i="1"/>
  <c r="CR19" i="1" s="1"/>
  <c r="BY35" i="1"/>
  <c r="BZ9" i="1"/>
  <c r="BX19" i="1"/>
  <c r="BV19" i="1"/>
  <c r="CG19" i="1"/>
  <c r="BW9" i="1"/>
  <c r="CD19" i="1"/>
  <c r="CB35" i="1"/>
  <c r="BX9" i="1"/>
  <c r="CH9" i="1"/>
  <c r="CE35" i="1"/>
  <c r="CB19" i="1"/>
  <c r="BZ35" i="1"/>
  <c r="BY9" i="1"/>
  <c r="CA19" i="1"/>
  <c r="CC9" i="1"/>
  <c r="CF35" i="1"/>
  <c r="CH19" i="1"/>
  <c r="CC35" i="1"/>
  <c r="BZ19" i="1"/>
  <c r="BW19" i="1"/>
  <c r="CG35" i="1"/>
  <c r="CE19" i="1"/>
  <c r="CD9" i="1"/>
  <c r="CF9" i="1"/>
  <c r="BX35" i="1"/>
  <c r="CE9" i="1"/>
  <c r="CG9" i="1"/>
  <c r="M15" i="5" a="1"/>
  <c r="M15" i="5" s="1"/>
  <c r="V14" i="5"/>
  <c r="D16" i="5"/>
  <c r="I16" i="5" s="1" a="1"/>
  <c r="I16" i="5" s="1"/>
  <c r="I15" i="5" a="1"/>
  <c r="I15" i="5" s="1"/>
  <c r="F16" i="5"/>
  <c r="C18" i="5" a="1"/>
  <c r="C18" i="5" s="1"/>
  <c r="N14" i="5" s="1" a="1"/>
  <c r="N14" i="5" s="1"/>
  <c r="O14" i="5" s="1"/>
  <c r="H17" i="5"/>
  <c r="G17" i="5" a="1"/>
  <c r="G17" i="5" s="1"/>
  <c r="E17" i="5" a="1"/>
  <c r="E17" i="5" s="1"/>
  <c r="CP35" i="1" l="1"/>
  <c r="CQ35" i="1"/>
  <c r="CO19" i="1"/>
  <c r="CS9" i="1"/>
  <c r="CP9" i="1"/>
  <c r="CT9" i="1"/>
  <c r="CM35" i="1"/>
  <c r="CK9" i="1"/>
  <c r="CJ19" i="1"/>
  <c r="CQ19" i="1"/>
  <c r="CP19" i="1"/>
  <c r="CN35" i="1"/>
  <c r="CS35" i="1"/>
  <c r="CR9" i="1"/>
  <c r="CO35" i="1"/>
  <c r="CV19" i="1"/>
  <c r="CN19" i="1"/>
  <c r="CL19" i="1"/>
  <c r="CV9" i="1"/>
  <c r="CS19" i="1"/>
  <c r="CJ9" i="1"/>
  <c r="CK35" i="1"/>
  <c r="CO9" i="1"/>
  <c r="CJ35" i="1"/>
  <c r="CL9" i="1"/>
  <c r="CM9" i="1"/>
  <c r="CV35" i="1"/>
  <c r="CK19" i="1"/>
  <c r="CT35" i="1"/>
  <c r="CR35" i="1"/>
  <c r="CU35" i="1"/>
  <c r="CL35" i="1"/>
  <c r="CQ9" i="1"/>
  <c r="CT19" i="1"/>
  <c r="CM19" i="1"/>
  <c r="CU9" i="1"/>
  <c r="CX5" i="1"/>
  <c r="DF35" i="1" s="1"/>
  <c r="CN9" i="1"/>
  <c r="CU19" i="1"/>
  <c r="N13" i="5" a="1"/>
  <c r="N13" i="5" s="1"/>
  <c r="N15" i="5" a="1"/>
  <c r="N15" i="5" s="1"/>
  <c r="T15" i="5" s="1"/>
  <c r="Q14" i="5"/>
  <c r="T14" i="5"/>
  <c r="V15" i="5"/>
  <c r="M16" i="5" a="1"/>
  <c r="M16" i="5" s="1"/>
  <c r="V16" i="5" s="1"/>
  <c r="N16" i="5" a="1"/>
  <c r="N16" i="5" s="1"/>
  <c r="D17" i="5"/>
  <c r="I17" i="5" s="1" a="1"/>
  <c r="I17" i="5" s="1"/>
  <c r="F17" i="5"/>
  <c r="C19" i="5" a="1"/>
  <c r="C19" i="5" s="1"/>
  <c r="H18" i="5"/>
  <c r="G18" i="5" a="1"/>
  <c r="G18" i="5" s="1"/>
  <c r="E18" i="5" a="1"/>
  <c r="E18" i="5" s="1"/>
  <c r="DC9" i="1"/>
  <c r="DB35" i="1" l="1"/>
  <c r="DG35" i="1"/>
  <c r="CX9" i="1"/>
  <c r="DC35" i="1"/>
  <c r="DC19" i="1"/>
  <c r="DB9" i="1"/>
  <c r="DH19" i="1"/>
  <c r="DI9" i="1"/>
  <c r="DA9" i="1"/>
  <c r="DH9" i="1"/>
  <c r="DD35" i="1"/>
  <c r="CX19" i="1"/>
  <c r="DA35" i="1"/>
  <c r="DJ19" i="1"/>
  <c r="DD19" i="1"/>
  <c r="DE19" i="1"/>
  <c r="DE35" i="1"/>
  <c r="DG9" i="1"/>
  <c r="DJ35" i="1"/>
  <c r="DD9" i="1"/>
  <c r="CZ9" i="1"/>
  <c r="DB19" i="1"/>
  <c r="DL5" i="1"/>
  <c r="DV9" i="1" s="1"/>
  <c r="DI19" i="1"/>
  <c r="DF19" i="1"/>
  <c r="DJ9" i="1"/>
  <c r="DI35" i="1"/>
  <c r="CY9" i="1"/>
  <c r="DE9" i="1"/>
  <c r="CY35" i="1"/>
  <c r="DH35" i="1"/>
  <c r="CX35" i="1"/>
  <c r="DF9" i="1"/>
  <c r="CZ19" i="1"/>
  <c r="DG19" i="1"/>
  <c r="DA19" i="1"/>
  <c r="CY19" i="1"/>
  <c r="CZ35" i="1"/>
  <c r="Q15" i="5"/>
  <c r="O13" i="5"/>
  <c r="Q13" i="5"/>
  <c r="T13" i="5"/>
  <c r="O15" i="5"/>
  <c r="T16" i="5"/>
  <c r="O16" i="5"/>
  <c r="Q16" i="5"/>
  <c r="M17" i="5" a="1"/>
  <c r="M17" i="5" s="1"/>
  <c r="V17" i="5" s="1"/>
  <c r="D18" i="5"/>
  <c r="F18" i="5"/>
  <c r="C20" i="5" a="1"/>
  <c r="C20" i="5" s="1"/>
  <c r="H19" i="5"/>
  <c r="G19" i="5" a="1"/>
  <c r="G19" i="5" s="1"/>
  <c r="E19" i="5" a="1"/>
  <c r="E19" i="5" s="1"/>
  <c r="DP35" i="1" l="1"/>
  <c r="DO35" i="1"/>
  <c r="DU19" i="1"/>
  <c r="DR19" i="1"/>
  <c r="DR9" i="1"/>
  <c r="DR35" i="1"/>
  <c r="DM19" i="1"/>
  <c r="DV35" i="1"/>
  <c r="DN9" i="1"/>
  <c r="DO19" i="1"/>
  <c r="DU35" i="1"/>
  <c r="DW19" i="1"/>
  <c r="DX9" i="1"/>
  <c r="DX35" i="1"/>
  <c r="DO9" i="1"/>
  <c r="DS9" i="1"/>
  <c r="DM35" i="1"/>
  <c r="DL19" i="1"/>
  <c r="DP19" i="1"/>
  <c r="DW9" i="1"/>
  <c r="DX19" i="1"/>
  <c r="DN35" i="1"/>
  <c r="DT9" i="1"/>
  <c r="DQ35" i="1"/>
  <c r="DL9" i="1"/>
  <c r="DQ19" i="1"/>
  <c r="DL35" i="1"/>
  <c r="DZ5" i="1"/>
  <c r="EJ19" i="1" s="1"/>
  <c r="DW35" i="1"/>
  <c r="DT19" i="1"/>
  <c r="DM9" i="1"/>
  <c r="DS35" i="1"/>
  <c r="DQ9" i="1"/>
  <c r="DU9" i="1"/>
  <c r="DV19" i="1"/>
  <c r="DS19" i="1"/>
  <c r="DT35" i="1"/>
  <c r="DN19" i="1"/>
  <c r="DP9" i="1"/>
  <c r="M18" i="5" a="1"/>
  <c r="M18" i="5" s="1"/>
  <c r="V18" i="5" s="1"/>
  <c r="F19" i="5"/>
  <c r="C21" i="5" a="1"/>
  <c r="C21" i="5" s="1"/>
  <c r="H20" i="5"/>
  <c r="G20" i="5" a="1"/>
  <c r="G20" i="5" s="1"/>
  <c r="E20" i="5" a="1"/>
  <c r="E20" i="5" s="1"/>
  <c r="D19" i="5"/>
  <c r="I18" i="5" a="1"/>
  <c r="I18" i="5" s="1"/>
  <c r="EG35" i="1" l="1"/>
  <c r="EG19" i="1"/>
  <c r="EC35" i="1"/>
  <c r="DZ35" i="1"/>
  <c r="DZ19" i="1"/>
  <c r="EH9" i="1"/>
  <c r="EL9" i="1"/>
  <c r="EL19" i="1"/>
  <c r="EF19" i="1"/>
  <c r="EI35" i="1"/>
  <c r="ED19" i="1"/>
  <c r="EK19" i="1"/>
  <c r="ED35" i="1"/>
  <c r="EL35" i="1"/>
  <c r="EH35" i="1"/>
  <c r="DZ9" i="1"/>
  <c r="EF35" i="1"/>
  <c r="EA9" i="1"/>
  <c r="EA35" i="1"/>
  <c r="ED9" i="1"/>
  <c r="EE19" i="1"/>
  <c r="EJ35" i="1"/>
  <c r="EG9" i="1"/>
  <c r="EJ9" i="1"/>
  <c r="EF9" i="1"/>
  <c r="EC19" i="1"/>
  <c r="EH19" i="1"/>
  <c r="EK9" i="1"/>
  <c r="EB35" i="1"/>
  <c r="EB19" i="1"/>
  <c r="EI9" i="1"/>
  <c r="EE9" i="1"/>
  <c r="EE35" i="1"/>
  <c r="EK35" i="1"/>
  <c r="EC9" i="1"/>
  <c r="EB9" i="1"/>
  <c r="EI19" i="1"/>
  <c r="EA19" i="1"/>
  <c r="EN5" i="1"/>
  <c r="EQ19" i="1" s="1"/>
  <c r="M19" i="5" a="1"/>
  <c r="M19" i="5" s="1"/>
  <c r="D20" i="5"/>
  <c r="I19" i="5" a="1"/>
  <c r="I19" i="5" s="1"/>
  <c r="F20" i="5"/>
  <c r="C22" i="5" a="1"/>
  <c r="C22" i="5" s="1"/>
  <c r="H21" i="5"/>
  <c r="G21" i="5" a="1"/>
  <c r="G21" i="5" s="1"/>
  <c r="E21" i="5" a="1"/>
  <c r="E21" i="5" s="1"/>
  <c r="J14" i="5" a="1"/>
  <c r="J14" i="5" s="1"/>
  <c r="K14" i="5" s="1" a="1"/>
  <c r="K14" i="5" s="1"/>
  <c r="J13" i="5" a="1"/>
  <c r="J13" i="5" s="1"/>
  <c r="K13" i="5" s="1" a="1"/>
  <c r="K13" i="5" s="1"/>
  <c r="EV9" i="1" l="1"/>
  <c r="EN9" i="1"/>
  <c r="ET9" i="1"/>
  <c r="EU9" i="1"/>
  <c r="EX19" i="1"/>
  <c r="EP35" i="1"/>
  <c r="EX35" i="1"/>
  <c r="ET35" i="1"/>
  <c r="EY9" i="1"/>
  <c r="EU35" i="1"/>
  <c r="EU19" i="1"/>
  <c r="EV35" i="1"/>
  <c r="EQ35" i="1"/>
  <c r="ER19" i="1"/>
  <c r="EO9" i="1"/>
  <c r="EO19" i="1"/>
  <c r="ES9" i="1"/>
  <c r="N96" i="4" s="1" a="1"/>
  <c r="N96" i="4" s="1"/>
  <c r="ES35" i="1"/>
  <c r="EW19" i="1"/>
  <c r="ET19" i="1"/>
  <c r="ER35" i="1"/>
  <c r="EV19" i="1"/>
  <c r="EW9" i="1"/>
  <c r="ES19" i="1"/>
  <c r="EO35" i="1"/>
  <c r="EP9" i="1"/>
  <c r="EY19" i="1"/>
  <c r="EQ9" i="1"/>
  <c r="EY35" i="1"/>
  <c r="ER9" i="1"/>
  <c r="EP19" i="1"/>
  <c r="EW35" i="1"/>
  <c r="EN19" i="1"/>
  <c r="EX9" i="1"/>
  <c r="EZ9" i="1"/>
  <c r="EN35" i="1"/>
  <c r="EZ35" i="1"/>
  <c r="EZ19" i="1"/>
  <c r="N52" i="4" a="1"/>
  <c r="N52" i="4" s="1"/>
  <c r="N88" i="4" a="1"/>
  <c r="N88" i="4" s="1"/>
  <c r="V19" i="5"/>
  <c r="M20" i="5" a="1"/>
  <c r="M20" i="5" s="1"/>
  <c r="F21" i="5"/>
  <c r="C23" i="5" a="1"/>
  <c r="C23" i="5" s="1"/>
  <c r="H22" i="5"/>
  <c r="G22" i="5" a="1"/>
  <c r="G22" i="5" s="1"/>
  <c r="E22" i="5" a="1"/>
  <c r="E22" i="5" s="1"/>
  <c r="D21" i="5"/>
  <c r="I20" i="5" a="1"/>
  <c r="I20" i="5" s="1"/>
  <c r="J16" i="5" a="1"/>
  <c r="J16" i="5" s="1"/>
  <c r="K16" i="5" s="1" a="1"/>
  <c r="K16" i="5" s="1"/>
  <c r="J15" i="5" a="1"/>
  <c r="J15" i="5" s="1"/>
  <c r="K15" i="5" s="1" a="1"/>
  <c r="K15" i="5" s="1"/>
  <c r="N60" i="4" l="1" a="1"/>
  <c r="N60" i="4" s="1"/>
  <c r="S60" i="4" s="1"/>
  <c r="L17" i="5" a="1"/>
  <c r="L17" i="5" s="1"/>
  <c r="N68" i="4" a="1"/>
  <c r="N68" i="4" s="1"/>
  <c r="Z68" i="4" s="1"/>
  <c r="N64" i="4" a="1"/>
  <c r="N64" i="4" s="1"/>
  <c r="R64" i="4" s="1"/>
  <c r="L16" i="5" a="1"/>
  <c r="L16" i="5" s="1"/>
  <c r="L15" i="5" a="1"/>
  <c r="L15" i="5" s="1"/>
  <c r="N84" i="4" a="1"/>
  <c r="N84" i="4" s="1"/>
  <c r="R84" i="4" s="1"/>
  <c r="L14" i="5" a="1"/>
  <c r="L14" i="5" s="1"/>
  <c r="N80" i="4" a="1"/>
  <c r="N80" i="4" s="1"/>
  <c r="S80" i="4" s="1"/>
  <c r="N56" i="4" a="1"/>
  <c r="N56" i="4" s="1"/>
  <c r="R56" i="4" s="1"/>
  <c r="L13" i="5" a="1"/>
  <c r="L13" i="5" s="1"/>
  <c r="N92" i="4" a="1"/>
  <c r="N92" i="4" s="1"/>
  <c r="Z92" i="4" s="1"/>
  <c r="N76" i="4" a="1"/>
  <c r="N76" i="4" s="1"/>
  <c r="R76" i="4" s="1"/>
  <c r="N72" i="4" a="1"/>
  <c r="N72" i="4" s="1"/>
  <c r="R72" i="4" s="1"/>
  <c r="Z88" i="4"/>
  <c r="R88" i="4"/>
  <c r="S88" i="4"/>
  <c r="Z52" i="4"/>
  <c r="R52" i="4"/>
  <c r="S52" i="4"/>
  <c r="Z96" i="4"/>
  <c r="S96" i="4"/>
  <c r="R96" i="4"/>
  <c r="V20" i="5"/>
  <c r="M21" i="5" a="1"/>
  <c r="M21" i="5" s="1"/>
  <c r="V21" i="5" s="1"/>
  <c r="D22" i="5"/>
  <c r="I21" i="5" a="1"/>
  <c r="I21" i="5" s="1"/>
  <c r="F22" i="5"/>
  <c r="C24" i="5" a="1"/>
  <c r="C24" i="5" s="1"/>
  <c r="H23" i="5"/>
  <c r="G23" i="5" a="1"/>
  <c r="G23" i="5" s="1"/>
  <c r="E23" i="5" a="1"/>
  <c r="E23" i="5" s="1"/>
  <c r="J17" i="5" a="1"/>
  <c r="J17" i="5" s="1"/>
  <c r="K17" i="5" s="1" a="1"/>
  <c r="K17" i="5" s="1"/>
  <c r="Z60" i="4" l="1"/>
  <c r="R60" i="4"/>
  <c r="AC60" i="4" s="1"/>
  <c r="S68" i="4"/>
  <c r="S64" i="4"/>
  <c r="Z64" i="4"/>
  <c r="R68" i="4"/>
  <c r="V68" i="4" s="1"/>
  <c r="Z84" i="4"/>
  <c r="S84" i="4"/>
  <c r="S76" i="4"/>
  <c r="R80" i="4"/>
  <c r="AC80" i="4" s="1"/>
  <c r="Z76" i="4"/>
  <c r="Z80" i="4"/>
  <c r="Z72" i="4"/>
  <c r="S72" i="4"/>
  <c r="Z56" i="4"/>
  <c r="S92" i="4"/>
  <c r="S56" i="4"/>
  <c r="R92" i="4"/>
  <c r="U92" i="4" s="1"/>
  <c r="V84" i="4"/>
  <c r="AB84" i="4"/>
  <c r="AC84" i="4"/>
  <c r="U84" i="4"/>
  <c r="AC56" i="4"/>
  <c r="U56" i="4"/>
  <c r="V56" i="4"/>
  <c r="AB56" i="4"/>
  <c r="U88" i="4"/>
  <c r="V88" i="4"/>
  <c r="AB88" i="4"/>
  <c r="AC88" i="4"/>
  <c r="AB76" i="4"/>
  <c r="V76" i="4"/>
  <c r="U76" i="4"/>
  <c r="AC76" i="4"/>
  <c r="U64" i="4"/>
  <c r="AB64" i="4"/>
  <c r="V64" i="4"/>
  <c r="AC64" i="4"/>
  <c r="V96" i="4"/>
  <c r="U96" i="4"/>
  <c r="AC96" i="4"/>
  <c r="AB96" i="4"/>
  <c r="AB52" i="4"/>
  <c r="AC52" i="4"/>
  <c r="V52" i="4"/>
  <c r="U52" i="4"/>
  <c r="U72" i="4"/>
  <c r="V72" i="4"/>
  <c r="AB72" i="4"/>
  <c r="AC72" i="4"/>
  <c r="M22" i="5" a="1"/>
  <c r="M22" i="5" s="1"/>
  <c r="V22" i="5" s="1"/>
  <c r="F23" i="5"/>
  <c r="C25" i="5" a="1"/>
  <c r="C25" i="5" s="1"/>
  <c r="H24" i="5"/>
  <c r="G24" i="5" a="1"/>
  <c r="G24" i="5" s="1"/>
  <c r="E24" i="5" a="1"/>
  <c r="E24" i="5" s="1"/>
  <c r="D23" i="5"/>
  <c r="I22" i="5" a="1"/>
  <c r="I22" i="5" s="1"/>
  <c r="J18" i="5" a="1"/>
  <c r="J18" i="5" s="1"/>
  <c r="K18" i="5" s="1" a="1"/>
  <c r="K18" i="5" s="1"/>
  <c r="P16" i="5"/>
  <c r="P15" i="5"/>
  <c r="P14" i="5"/>
  <c r="P13" i="5"/>
  <c r="AB60" i="4" l="1"/>
  <c r="U60" i="4"/>
  <c r="V60" i="4"/>
  <c r="U68" i="4"/>
  <c r="AC68" i="4"/>
  <c r="AB68" i="4"/>
  <c r="U80" i="4"/>
  <c r="V80" i="4"/>
  <c r="AB92" i="4"/>
  <c r="AB80" i="4"/>
  <c r="AC92" i="4"/>
  <c r="V92" i="4"/>
  <c r="M23" i="5" a="1"/>
  <c r="M23" i="5" s="1"/>
  <c r="D24" i="5"/>
  <c r="I23" i="5" a="1"/>
  <c r="I23" i="5" s="1"/>
  <c r="F24" i="5"/>
  <c r="C26" i="5" a="1"/>
  <c r="C26" i="5" s="1"/>
  <c r="H25" i="5"/>
  <c r="G25" i="5" a="1"/>
  <c r="G25" i="5" s="1"/>
  <c r="E25" i="5" a="1"/>
  <c r="E25" i="5" s="1"/>
  <c r="J19" i="5" a="1"/>
  <c r="J19" i="5" s="1"/>
  <c r="K19" i="5" s="1" a="1"/>
  <c r="K19" i="5" s="1"/>
  <c r="M24" i="5" l="1" a="1"/>
  <c r="M24" i="5" s="1"/>
  <c r="V23" i="5"/>
  <c r="F25" i="5"/>
  <c r="C27" i="5" a="1"/>
  <c r="C27" i="5" s="1"/>
  <c r="H26" i="5"/>
  <c r="G26" i="5" a="1"/>
  <c r="G26" i="5" s="1"/>
  <c r="E26" i="5" a="1"/>
  <c r="E26" i="5" s="1"/>
  <c r="D25" i="5"/>
  <c r="I24" i="5" a="1"/>
  <c r="I24" i="5" s="1"/>
  <c r="J20" i="5" a="1"/>
  <c r="J20" i="5" s="1"/>
  <c r="K20" i="5" s="1" a="1"/>
  <c r="K20" i="5" s="1"/>
  <c r="M25" i="5" l="1" a="1"/>
  <c r="M25" i="5" s="1"/>
  <c r="V25" i="5" s="1"/>
  <c r="V24" i="5"/>
  <c r="D26" i="5"/>
  <c r="I25" i="5" a="1"/>
  <c r="I25" i="5" s="1"/>
  <c r="F26" i="5"/>
  <c r="C28" i="5" a="1"/>
  <c r="C28" i="5" s="1"/>
  <c r="H27" i="5"/>
  <c r="G27" i="5" a="1"/>
  <c r="G27" i="5" s="1"/>
  <c r="E27" i="5" a="1"/>
  <c r="E27" i="5" s="1"/>
  <c r="J21" i="5" a="1"/>
  <c r="J21" i="5" s="1"/>
  <c r="K21" i="5" s="1" a="1"/>
  <c r="K21" i="5" s="1"/>
  <c r="M26" i="5" l="1" a="1"/>
  <c r="M26" i="5" s="1"/>
  <c r="F27" i="5"/>
  <c r="C29" i="5" a="1"/>
  <c r="C29" i="5" s="1"/>
  <c r="N21" i="5" s="1" a="1"/>
  <c r="N21" i="5" s="1"/>
  <c r="H28" i="5"/>
  <c r="G28" i="5" a="1"/>
  <c r="G28" i="5" s="1"/>
  <c r="E28" i="5" a="1"/>
  <c r="E28" i="5" s="1"/>
  <c r="D27" i="5"/>
  <c r="I26" i="5" a="1"/>
  <c r="I26" i="5" s="1"/>
  <c r="J22" i="5" a="1"/>
  <c r="J22" i="5" s="1"/>
  <c r="K22" i="5" s="1" a="1"/>
  <c r="K22" i="5" s="1"/>
  <c r="N23" i="5" l="1" a="1"/>
  <c r="N23" i="5" s="1"/>
  <c r="Q23" i="5" s="1"/>
  <c r="N22" i="5" a="1"/>
  <c r="N22" i="5" s="1"/>
  <c r="O22" i="5" s="1"/>
  <c r="N24" i="5" a="1"/>
  <c r="N24" i="5" s="1"/>
  <c r="Q24" i="5" s="1"/>
  <c r="N25" i="5" a="1"/>
  <c r="N25" i="5" s="1"/>
  <c r="T25" i="5" s="1"/>
  <c r="O21" i="5"/>
  <c r="T21" i="5"/>
  <c r="Q21" i="5"/>
  <c r="V26" i="5"/>
  <c r="M27" i="5" a="1"/>
  <c r="M27" i="5" s="1"/>
  <c r="V27" i="5" s="1"/>
  <c r="D28" i="5"/>
  <c r="I27" i="5" a="1"/>
  <c r="I27" i="5" s="1"/>
  <c r="F28" i="5"/>
  <c r="C30" i="5" a="1"/>
  <c r="C30" i="5" s="1"/>
  <c r="N26" i="5" s="1" a="1"/>
  <c r="N26" i="5" s="1"/>
  <c r="Q26" i="5" s="1"/>
  <c r="H29" i="5"/>
  <c r="G29" i="5" a="1"/>
  <c r="G29" i="5" s="1"/>
  <c r="E29" i="5" a="1"/>
  <c r="E29" i="5" s="1"/>
  <c r="J23" i="5" a="1"/>
  <c r="J23" i="5" s="1"/>
  <c r="K23" i="5" s="1" a="1"/>
  <c r="K23" i="5" s="1"/>
  <c r="Q22" i="5" l="1"/>
  <c r="T22" i="5"/>
  <c r="O25" i="5"/>
  <c r="T23" i="5"/>
  <c r="O23" i="5"/>
  <c r="Q25" i="5"/>
  <c r="T24" i="5"/>
  <c r="O24" i="5"/>
  <c r="O26" i="5"/>
  <c r="T26" i="5"/>
  <c r="N27" i="5" a="1"/>
  <c r="N27" i="5" s="1"/>
  <c r="Q27" i="5" s="1"/>
  <c r="M28" i="5" a="1"/>
  <c r="M28" i="5" s="1"/>
  <c r="N28" i="5" a="1"/>
  <c r="N28" i="5" s="1"/>
  <c r="F29" i="5"/>
  <c r="C31" i="5" a="1"/>
  <c r="C31" i="5" s="1"/>
  <c r="H30" i="5"/>
  <c r="G30" i="5" a="1"/>
  <c r="G30" i="5" s="1"/>
  <c r="E30" i="5" a="1"/>
  <c r="E30" i="5" s="1"/>
  <c r="D29" i="5"/>
  <c r="I29" i="5" s="1" a="1"/>
  <c r="I29" i="5" s="1"/>
  <c r="I28" i="5" a="1"/>
  <c r="I28" i="5" s="1"/>
  <c r="J24" i="5" a="1"/>
  <c r="J24" i="5" s="1"/>
  <c r="K24" i="5" s="1" a="1"/>
  <c r="K24" i="5" s="1"/>
  <c r="T27" i="5" l="1"/>
  <c r="O27" i="5"/>
  <c r="O28" i="5"/>
  <c r="Q28" i="5"/>
  <c r="V28" i="5"/>
  <c r="T28" i="5"/>
  <c r="N29" i="5" a="1"/>
  <c r="N29" i="5" s="1"/>
  <c r="M29" i="5" a="1"/>
  <c r="M29" i="5" s="1"/>
  <c r="V29" i="5" s="1"/>
  <c r="D30" i="5"/>
  <c r="I30" i="5" s="1" a="1"/>
  <c r="I30" i="5" s="1"/>
  <c r="F30" i="5"/>
  <c r="C32" i="5" a="1"/>
  <c r="C32" i="5" s="1"/>
  <c r="H31" i="5"/>
  <c r="G31" i="5" a="1"/>
  <c r="G31" i="5" s="1"/>
  <c r="E31" i="5" a="1"/>
  <c r="E31" i="5" s="1"/>
  <c r="J25" i="5" a="1"/>
  <c r="J25" i="5" s="1"/>
  <c r="K25" i="5" s="1" a="1"/>
  <c r="K25" i="5" s="1"/>
  <c r="Q29" i="5" l="1"/>
  <c r="O29" i="5"/>
  <c r="T29" i="5"/>
  <c r="N30" i="5" a="1"/>
  <c r="N30" i="5" s="1"/>
  <c r="M30" i="5" a="1"/>
  <c r="M30" i="5" s="1"/>
  <c r="V30" i="5" s="1"/>
  <c r="D31" i="5"/>
  <c r="I31" i="5" s="1" a="1"/>
  <c r="I31" i="5" s="1"/>
  <c r="F31" i="5"/>
  <c r="C33" i="5" a="1"/>
  <c r="C33" i="5" s="1"/>
  <c r="H32" i="5"/>
  <c r="G32" i="5" a="1"/>
  <c r="G32" i="5" s="1"/>
  <c r="E32" i="5" a="1"/>
  <c r="E32" i="5" s="1"/>
  <c r="J26" i="5" a="1"/>
  <c r="J26" i="5" s="1"/>
  <c r="K26" i="5" s="1" a="1"/>
  <c r="K26" i="5" s="1"/>
  <c r="T30" i="5" l="1"/>
  <c r="O30" i="5"/>
  <c r="Q30" i="5"/>
  <c r="M31" i="5" a="1"/>
  <c r="M31" i="5" s="1"/>
  <c r="V31" i="5" s="1"/>
  <c r="D32" i="5"/>
  <c r="F32" i="5"/>
  <c r="C34" i="5" a="1"/>
  <c r="C34" i="5" s="1"/>
  <c r="N31" i="5" s="1" a="1"/>
  <c r="N31" i="5" s="1"/>
  <c r="H33" i="5"/>
  <c r="G33" i="5" a="1"/>
  <c r="G33" i="5" s="1"/>
  <c r="E33" i="5" a="1"/>
  <c r="E33" i="5" s="1"/>
  <c r="J27" i="5" a="1"/>
  <c r="J27" i="5" s="1"/>
  <c r="K27" i="5" s="1" a="1"/>
  <c r="K27" i="5" s="1"/>
  <c r="T31" i="5" l="1"/>
  <c r="O31" i="5"/>
  <c r="Q31" i="5"/>
  <c r="M32" i="5" a="1"/>
  <c r="M32" i="5" s="1"/>
  <c r="F33" i="5"/>
  <c r="C35" i="5" a="1"/>
  <c r="C35" i="5" s="1"/>
  <c r="N32" i="5" s="1" a="1"/>
  <c r="N32" i="5" s="1"/>
  <c r="H34" i="5"/>
  <c r="G34" i="5" a="1"/>
  <c r="G34" i="5" s="1"/>
  <c r="E34" i="5" a="1"/>
  <c r="E34" i="5" s="1"/>
  <c r="D33" i="5"/>
  <c r="I32" i="5" a="1"/>
  <c r="I32" i="5" s="1"/>
  <c r="J28" i="5" a="1"/>
  <c r="J28" i="5" s="1"/>
  <c r="K28" i="5" s="1" a="1"/>
  <c r="K28" i="5" s="1"/>
  <c r="Q32" i="5" l="1"/>
  <c r="T32" i="5"/>
  <c r="O32" i="5"/>
  <c r="V32" i="5"/>
  <c r="M33" i="5" a="1"/>
  <c r="M33" i="5" s="1"/>
  <c r="D34" i="5"/>
  <c r="I33" i="5" a="1"/>
  <c r="I33" i="5" s="1"/>
  <c r="F34" i="5"/>
  <c r="C36" i="5" a="1"/>
  <c r="C36" i="5" s="1"/>
  <c r="N33" i="5" s="1" a="1"/>
  <c r="N33" i="5" s="1"/>
  <c r="H35" i="5"/>
  <c r="G35" i="5" a="1"/>
  <c r="G35" i="5" s="1"/>
  <c r="E35" i="5" a="1"/>
  <c r="E35" i="5" s="1"/>
  <c r="J29" i="5" a="1"/>
  <c r="J29" i="5" s="1"/>
  <c r="K29" i="5" s="1" a="1"/>
  <c r="K29" i="5" s="1"/>
  <c r="P24" i="5"/>
  <c r="P25" i="5"/>
  <c r="P22" i="5"/>
  <c r="P23" i="5"/>
  <c r="P21" i="5"/>
  <c r="Q33" i="5" l="1"/>
  <c r="O33" i="5"/>
  <c r="T33" i="5"/>
  <c r="V33" i="5"/>
  <c r="N34" i="5" a="1"/>
  <c r="N34" i="5" s="1"/>
  <c r="M34" i="5" a="1"/>
  <c r="M34" i="5" s="1"/>
  <c r="V34" i="5" s="1"/>
  <c r="F35" i="5"/>
  <c r="C37" i="5" a="1"/>
  <c r="C37" i="5" s="1"/>
  <c r="H36" i="5"/>
  <c r="G36" i="5" a="1"/>
  <c r="G36" i="5" s="1"/>
  <c r="E36" i="5" a="1"/>
  <c r="E36" i="5" s="1"/>
  <c r="D35" i="5"/>
  <c r="I34" i="5" a="1"/>
  <c r="I34" i="5" s="1"/>
  <c r="J30" i="5" a="1"/>
  <c r="J30" i="5" s="1"/>
  <c r="K30" i="5" s="1" a="1"/>
  <c r="K30" i="5" s="1"/>
  <c r="P29" i="5"/>
  <c r="P28" i="5"/>
  <c r="P27" i="5"/>
  <c r="P26" i="5"/>
  <c r="Q34" i="5" l="1"/>
  <c r="O34" i="5"/>
  <c r="T34" i="5"/>
  <c r="N35" i="5" a="1"/>
  <c r="N35" i="5" s="1"/>
  <c r="M35" i="5" a="1"/>
  <c r="M35" i="5" s="1"/>
  <c r="V35" i="5" s="1"/>
  <c r="D36" i="5"/>
  <c r="I36" i="5" s="1" a="1"/>
  <c r="I36" i="5" s="1"/>
  <c r="I35" i="5" a="1"/>
  <c r="I35" i="5" s="1"/>
  <c r="F36" i="5"/>
  <c r="C38" i="5" a="1"/>
  <c r="C38" i="5" s="1"/>
  <c r="H37" i="5"/>
  <c r="G37" i="5" a="1"/>
  <c r="G37" i="5" s="1"/>
  <c r="E37" i="5" a="1"/>
  <c r="E37" i="5" s="1"/>
  <c r="J31" i="5" a="1"/>
  <c r="J31" i="5" s="1"/>
  <c r="K31" i="5" s="1" a="1"/>
  <c r="K31" i="5" s="1"/>
  <c r="P30" i="5"/>
  <c r="Q35" i="5" l="1"/>
  <c r="O35" i="5"/>
  <c r="N36" i="5" a="1"/>
  <c r="N36" i="5" s="1"/>
  <c r="M36" i="5" a="1"/>
  <c r="M36" i="5" s="1"/>
  <c r="T35" i="5"/>
  <c r="D37" i="5"/>
  <c r="I37" i="5" s="1" a="1"/>
  <c r="I37" i="5" s="1"/>
  <c r="K37" i="5" s="1" a="1"/>
  <c r="K37" i="5" s="1"/>
  <c r="F37" i="5"/>
  <c r="C39" i="5" a="1"/>
  <c r="C39" i="5" s="1"/>
  <c r="H38" i="5"/>
  <c r="G38" i="5" a="1"/>
  <c r="G38" i="5" s="1"/>
  <c r="E38" i="5" a="1"/>
  <c r="E38" i="5" s="1"/>
  <c r="J32" i="5" a="1"/>
  <c r="J32" i="5" s="1"/>
  <c r="K32" i="5" s="1" a="1"/>
  <c r="K32" i="5" s="1"/>
  <c r="Q36" i="5" l="1"/>
  <c r="V36" i="5"/>
  <c r="O36" i="5"/>
  <c r="T36" i="5"/>
  <c r="AC38" i="5"/>
  <c r="AB38" i="5"/>
  <c r="AD38" i="5"/>
  <c r="AA38" i="5"/>
  <c r="Z38" i="5"/>
  <c r="Y38" i="5"/>
  <c r="S37" i="5"/>
  <c r="P37" i="5"/>
  <c r="V37" i="5"/>
  <c r="W37" i="5"/>
  <c r="Q37" i="5"/>
  <c r="M37" i="5" a="1"/>
  <c r="M37" i="5" s="1"/>
  <c r="R37" i="5"/>
  <c r="X37" i="5"/>
  <c r="N37" i="5" a="1"/>
  <c r="N37" i="5" s="1"/>
  <c r="O37" i="5"/>
  <c r="U37" i="5"/>
  <c r="T37" i="5"/>
  <c r="K38" i="5" a="1"/>
  <c r="K38" i="5" s="1"/>
  <c r="D38" i="5"/>
  <c r="I38" i="5" s="1" a="1"/>
  <c r="I38" i="5" s="1"/>
  <c r="F38" i="5"/>
  <c r="L38" i="5" a="1"/>
  <c r="L38" i="5" s="1"/>
  <c r="C40" i="5" a="1"/>
  <c r="C40" i="5" s="1"/>
  <c r="H39" i="5"/>
  <c r="G39" i="5" a="1"/>
  <c r="G39" i="5" s="1"/>
  <c r="E39" i="5" a="1"/>
  <c r="E39" i="5" s="1"/>
  <c r="J33" i="5" a="1"/>
  <c r="J33" i="5" s="1"/>
  <c r="K33" i="5" s="1" a="1"/>
  <c r="K33" i="5" s="1"/>
  <c r="Z39" i="5" l="1"/>
  <c r="Y39" i="5"/>
  <c r="AB39" i="5"/>
  <c r="AA39" i="5"/>
  <c r="AD39" i="5"/>
  <c r="AC39" i="5"/>
  <c r="X38" i="5"/>
  <c r="U38" i="5"/>
  <c r="O38" i="5"/>
  <c r="N38" i="5" a="1"/>
  <c r="N38" i="5" s="1"/>
  <c r="P38" i="5"/>
  <c r="V38" i="5"/>
  <c r="W38" i="5"/>
  <c r="Q38" i="5"/>
  <c r="M38" i="5" a="1"/>
  <c r="M38" i="5" s="1"/>
  <c r="S38" i="5"/>
  <c r="R38" i="5"/>
  <c r="T38" i="5"/>
  <c r="K39" i="5" a="1"/>
  <c r="K39" i="5" s="1"/>
  <c r="D39" i="5"/>
  <c r="I39" i="5" s="1" a="1"/>
  <c r="I39" i="5" s="1"/>
  <c r="F39" i="5"/>
  <c r="L39" i="5" a="1"/>
  <c r="L39" i="5" s="1"/>
  <c r="C41" i="5" a="1"/>
  <c r="C41" i="5" s="1"/>
  <c r="H40" i="5"/>
  <c r="G40" i="5" a="1"/>
  <c r="G40" i="5" s="1"/>
  <c r="E40" i="5" a="1"/>
  <c r="E40" i="5" s="1"/>
  <c r="J34" i="5" a="1"/>
  <c r="J34" i="5" s="1"/>
  <c r="K34" i="5" s="1" a="1"/>
  <c r="K34" i="5" s="1"/>
  <c r="P31" i="5"/>
  <c r="AA40" i="5" l="1"/>
  <c r="AC40" i="5"/>
  <c r="Z40" i="5"/>
  <c r="Y40" i="5"/>
  <c r="AB40" i="5"/>
  <c r="AD40" i="5"/>
  <c r="R39" i="5"/>
  <c r="X39" i="5"/>
  <c r="T39" i="5"/>
  <c r="U39" i="5"/>
  <c r="O39" i="5"/>
  <c r="P39" i="5"/>
  <c r="N39" i="5" a="1"/>
  <c r="N39" i="5" s="1"/>
  <c r="W39" i="5"/>
  <c r="V39" i="5"/>
  <c r="Q39" i="5"/>
  <c r="M39" i="5" a="1"/>
  <c r="M39" i="5" s="1"/>
  <c r="S39" i="5"/>
  <c r="K40" i="5" a="1"/>
  <c r="K40" i="5" s="1"/>
  <c r="D40" i="5"/>
  <c r="I40" i="5" s="1" a="1"/>
  <c r="I40" i="5" s="1"/>
  <c r="F40" i="5"/>
  <c r="L40" i="5" a="1"/>
  <c r="L40" i="5" s="1"/>
  <c r="C42" i="5" a="1"/>
  <c r="C42" i="5" s="1"/>
  <c r="H41" i="5"/>
  <c r="G41" i="5" a="1"/>
  <c r="G41" i="5" s="1"/>
  <c r="E41" i="5" a="1"/>
  <c r="E41" i="5" s="1"/>
  <c r="J35" i="5" a="1"/>
  <c r="J35" i="5" s="1"/>
  <c r="K35" i="5" s="1" a="1"/>
  <c r="K35" i="5" s="1"/>
  <c r="P32" i="5"/>
  <c r="AD41" i="5" l="1"/>
  <c r="AA41" i="5"/>
  <c r="AC41" i="5"/>
  <c r="Z41" i="5"/>
  <c r="Y41" i="5"/>
  <c r="AB41" i="5"/>
  <c r="W40" i="5"/>
  <c r="Q40" i="5"/>
  <c r="S40" i="5"/>
  <c r="M40" i="5" a="1"/>
  <c r="M40" i="5" s="1"/>
  <c r="T40" i="5"/>
  <c r="U40" i="5"/>
  <c r="O40" i="5"/>
  <c r="V40" i="5"/>
  <c r="P40" i="5"/>
  <c r="N40" i="5" a="1"/>
  <c r="N40" i="5" s="1"/>
  <c r="X40" i="5"/>
  <c r="R40" i="5"/>
  <c r="K41" i="5" a="1"/>
  <c r="K41" i="5" s="1"/>
  <c r="D41" i="5"/>
  <c r="I41" i="5" s="1" a="1"/>
  <c r="I41" i="5" s="1"/>
  <c r="F41" i="5"/>
  <c r="L41" i="5" a="1"/>
  <c r="L41" i="5" s="1"/>
  <c r="C43" i="5" a="1"/>
  <c r="C43" i="5" s="1"/>
  <c r="H42" i="5"/>
  <c r="G42" i="5" a="1"/>
  <c r="G42" i="5" s="1"/>
  <c r="E42" i="5" a="1"/>
  <c r="E42" i="5" s="1"/>
  <c r="J36" i="5" a="1"/>
  <c r="J36" i="5" s="1"/>
  <c r="K36" i="5" s="1" a="1"/>
  <c r="K36" i="5" s="1"/>
  <c r="P33" i="5"/>
  <c r="P34" i="5"/>
  <c r="P35" i="5"/>
  <c r="AD42" i="5" l="1"/>
  <c r="AC42" i="5"/>
  <c r="AB42" i="5"/>
  <c r="Z42" i="5"/>
  <c r="Y42" i="5"/>
  <c r="AA42" i="5"/>
  <c r="V41" i="5"/>
  <c r="X41" i="5"/>
  <c r="S41" i="5"/>
  <c r="T41" i="5"/>
  <c r="M41" i="5" a="1"/>
  <c r="M41" i="5" s="1"/>
  <c r="U41" i="5"/>
  <c r="O41" i="5"/>
  <c r="N41" i="5" a="1"/>
  <c r="N41" i="5" s="1"/>
  <c r="R41" i="5"/>
  <c r="W41" i="5"/>
  <c r="Q41" i="5"/>
  <c r="P41" i="5"/>
  <c r="K42" i="5" a="1"/>
  <c r="K42" i="5" s="1"/>
  <c r="D42" i="5"/>
  <c r="I42" i="5" s="1" a="1"/>
  <c r="I42" i="5" s="1"/>
  <c r="F42" i="5"/>
  <c r="L42" i="5" a="1"/>
  <c r="L42" i="5" s="1"/>
  <c r="C44" i="5" a="1"/>
  <c r="C44" i="5" s="1"/>
  <c r="H43" i="5"/>
  <c r="G43" i="5" a="1"/>
  <c r="G43" i="5" s="1"/>
  <c r="E43" i="5" a="1"/>
  <c r="E43" i="5" s="1"/>
  <c r="J37" i="5" a="1"/>
  <c r="J37" i="5" s="1"/>
  <c r="P36" i="5"/>
  <c r="AB43" i="5" l="1"/>
  <c r="AA43" i="5"/>
  <c r="Z43" i="5"/>
  <c r="Y43" i="5"/>
  <c r="AC43" i="5"/>
  <c r="AD43" i="5"/>
  <c r="P42" i="5"/>
  <c r="R42" i="5"/>
  <c r="X42" i="5"/>
  <c r="S42" i="5"/>
  <c r="U42" i="5"/>
  <c r="T42" i="5"/>
  <c r="N42" i="5" a="1"/>
  <c r="N42" i="5" s="1"/>
  <c r="O42" i="5"/>
  <c r="M42" i="5" a="1"/>
  <c r="M42" i="5" s="1"/>
  <c r="V42" i="5"/>
  <c r="W42" i="5"/>
  <c r="Q42" i="5"/>
  <c r="K43" i="5" a="1"/>
  <c r="K43" i="5" s="1"/>
  <c r="D43" i="5"/>
  <c r="I43" i="5" s="1" a="1"/>
  <c r="I43" i="5" s="1"/>
  <c r="F43" i="5"/>
  <c r="L43" i="5" a="1"/>
  <c r="L43" i="5" s="1"/>
  <c r="C45" i="5" a="1"/>
  <c r="C45" i="5" s="1"/>
  <c r="H44" i="5"/>
  <c r="G44" i="5" a="1"/>
  <c r="G44" i="5" s="1"/>
  <c r="E44" i="5" a="1"/>
  <c r="E44" i="5" s="1"/>
  <c r="J38" i="5" a="1"/>
  <c r="J38" i="5" s="1"/>
  <c r="Z44" i="5" l="1"/>
  <c r="Y44" i="5"/>
  <c r="AB44" i="5"/>
  <c r="AD44" i="5"/>
  <c r="AC44" i="5"/>
  <c r="AA44" i="5"/>
  <c r="U43" i="5"/>
  <c r="O43" i="5"/>
  <c r="W43" i="5"/>
  <c r="Q43" i="5"/>
  <c r="T43" i="5"/>
  <c r="R43" i="5"/>
  <c r="N43" i="5" a="1"/>
  <c r="N43" i="5" s="1"/>
  <c r="X43" i="5"/>
  <c r="S43" i="5"/>
  <c r="V43" i="5"/>
  <c r="M43" i="5" a="1"/>
  <c r="M43" i="5" s="1"/>
  <c r="P43" i="5"/>
  <c r="K44" i="5" a="1"/>
  <c r="K44" i="5" s="1"/>
  <c r="D44" i="5"/>
  <c r="I44" i="5" s="1" a="1"/>
  <c r="I44" i="5" s="1"/>
  <c r="F44" i="5"/>
  <c r="L44" i="5" a="1"/>
  <c r="L44" i="5" s="1"/>
  <c r="C46" i="5" a="1"/>
  <c r="C46" i="5" s="1"/>
  <c r="H45" i="5"/>
  <c r="G45" i="5" a="1"/>
  <c r="G45" i="5" s="1"/>
  <c r="E45" i="5" a="1"/>
  <c r="E45" i="5" s="1"/>
  <c r="J39" i="5" a="1"/>
  <c r="J39" i="5" s="1"/>
  <c r="AC45" i="5" l="1"/>
  <c r="Z45" i="5"/>
  <c r="Y45" i="5"/>
  <c r="AD45" i="5"/>
  <c r="AA45" i="5"/>
  <c r="AB45" i="5"/>
  <c r="T44" i="5"/>
  <c r="V44" i="5"/>
  <c r="M44" i="5" a="1"/>
  <c r="M44" i="5" s="1"/>
  <c r="W44" i="5"/>
  <c r="Q44" i="5"/>
  <c r="R44" i="5"/>
  <c r="X44" i="5"/>
  <c r="N44" i="5" a="1"/>
  <c r="N44" i="5" s="1"/>
  <c r="P44" i="5"/>
  <c r="U44" i="5"/>
  <c r="O44" i="5"/>
  <c r="S44" i="5"/>
  <c r="K45" i="5" a="1"/>
  <c r="K45" i="5" s="1"/>
  <c r="D45" i="5"/>
  <c r="I45" i="5" s="1" a="1"/>
  <c r="I45" i="5" s="1"/>
  <c r="F45" i="5"/>
  <c r="L45" i="5" a="1"/>
  <c r="L45" i="5" s="1"/>
  <c r="C47" i="5" a="1"/>
  <c r="C47" i="5" s="1"/>
  <c r="H46" i="5"/>
  <c r="G46" i="5" a="1"/>
  <c r="G46" i="5" s="1"/>
  <c r="E46" i="5" a="1"/>
  <c r="E46" i="5" s="1"/>
  <c r="J40" i="5" a="1"/>
  <c r="J40" i="5" s="1"/>
  <c r="AC46" i="5" l="1"/>
  <c r="AB46" i="5"/>
  <c r="AD46" i="5"/>
  <c r="AA46" i="5"/>
  <c r="Z46" i="5"/>
  <c r="Y46" i="5"/>
  <c r="S45" i="5"/>
  <c r="N45" i="5" a="1"/>
  <c r="N45" i="5" s="1"/>
  <c r="P45" i="5"/>
  <c r="V45" i="5"/>
  <c r="W45" i="5"/>
  <c r="Q45" i="5"/>
  <c r="M45" i="5" a="1"/>
  <c r="M45" i="5" s="1"/>
  <c r="X45" i="5"/>
  <c r="R45" i="5"/>
  <c r="T45" i="5"/>
  <c r="U45" i="5"/>
  <c r="O45" i="5"/>
  <c r="K46" i="5" a="1"/>
  <c r="K46" i="5" s="1"/>
  <c r="D46" i="5"/>
  <c r="I46" i="5" s="1" a="1"/>
  <c r="I46" i="5" s="1"/>
  <c r="F46" i="5"/>
  <c r="L46" i="5" a="1"/>
  <c r="L46" i="5" s="1"/>
  <c r="C48" i="5" a="1"/>
  <c r="C48" i="5" s="1"/>
  <c r="H47" i="5"/>
  <c r="G47" i="5" a="1"/>
  <c r="G47" i="5" s="1"/>
  <c r="E47" i="5" a="1"/>
  <c r="E47" i="5" s="1"/>
  <c r="J41" i="5" a="1"/>
  <c r="J41" i="5" s="1"/>
  <c r="X46" i="5" l="1"/>
  <c r="U46" i="5"/>
  <c r="O46" i="5"/>
  <c r="P46" i="5"/>
  <c r="V46" i="5"/>
  <c r="W46" i="5"/>
  <c r="Q46" i="5"/>
  <c r="M46" i="5" a="1"/>
  <c r="M46" i="5" s="1"/>
  <c r="T46" i="5"/>
  <c r="N46" i="5" a="1"/>
  <c r="N46" i="5" s="1"/>
  <c r="R46" i="5"/>
  <c r="S46" i="5"/>
  <c r="Z47" i="5"/>
  <c r="Y47" i="5"/>
  <c r="AB47" i="5"/>
  <c r="AA47" i="5"/>
  <c r="AD47" i="5"/>
  <c r="AC47" i="5"/>
  <c r="K47" i="5" a="1"/>
  <c r="K47" i="5" s="1"/>
  <c r="D47" i="5"/>
  <c r="I47" i="5" s="1" a="1"/>
  <c r="I47" i="5" s="1"/>
  <c r="F47" i="5"/>
  <c r="L47" i="5" a="1"/>
  <c r="L47" i="5" s="1"/>
  <c r="C49" i="5" a="1"/>
  <c r="C49" i="5" s="1"/>
  <c r="H48" i="5"/>
  <c r="G48" i="5" a="1"/>
  <c r="G48" i="5" s="1"/>
  <c r="E48" i="5" a="1"/>
  <c r="E48" i="5" s="1"/>
  <c r="J42" i="5" a="1"/>
  <c r="J42" i="5" s="1"/>
  <c r="AA48" i="5" l="1"/>
  <c r="AC48" i="5"/>
  <c r="Z48" i="5"/>
  <c r="Y48" i="5"/>
  <c r="AB48" i="5"/>
  <c r="AD48" i="5"/>
  <c r="R47" i="5"/>
  <c r="T47" i="5"/>
  <c r="N47" i="5" a="1"/>
  <c r="N47" i="5" s="1"/>
  <c r="U47" i="5"/>
  <c r="O47" i="5"/>
  <c r="P47" i="5"/>
  <c r="V47" i="5"/>
  <c r="W47" i="5"/>
  <c r="X47" i="5"/>
  <c r="S47" i="5"/>
  <c r="M47" i="5" a="1"/>
  <c r="M47" i="5" s="1"/>
  <c r="Q47" i="5"/>
  <c r="K48" i="5" a="1"/>
  <c r="K48" i="5" s="1"/>
  <c r="D48" i="5"/>
  <c r="I48" i="5" s="1" a="1"/>
  <c r="I48" i="5" s="1"/>
  <c r="F48" i="5"/>
  <c r="L48" i="5" a="1"/>
  <c r="L48" i="5" s="1"/>
  <c r="C50" i="5" a="1"/>
  <c r="C50" i="5" s="1"/>
  <c r="H49" i="5"/>
  <c r="G49" i="5" a="1"/>
  <c r="G49" i="5" s="1"/>
  <c r="E49" i="5" a="1"/>
  <c r="E49" i="5" s="1"/>
  <c r="J43" i="5" a="1"/>
  <c r="J43" i="5" s="1"/>
  <c r="N18" i="5" l="1" a="1"/>
  <c r="N18" i="5" s="1"/>
  <c r="Q18" i="5" s="1"/>
  <c r="N17" i="5" a="1"/>
  <c r="N17" i="5" s="1"/>
  <c r="N19" i="5" a="1"/>
  <c r="N19" i="5" s="1"/>
  <c r="N20" i="5" a="1"/>
  <c r="N20" i="5" s="1"/>
  <c r="AD49" i="5"/>
  <c r="AA49" i="5"/>
  <c r="AC49" i="5"/>
  <c r="Z49" i="5"/>
  <c r="Y49" i="5"/>
  <c r="AB49" i="5"/>
  <c r="W48" i="5"/>
  <c r="Q48" i="5"/>
  <c r="S48" i="5"/>
  <c r="M48" i="5" a="1"/>
  <c r="M48" i="5" s="1"/>
  <c r="V48" i="5"/>
  <c r="T48" i="5"/>
  <c r="U48" i="5"/>
  <c r="O48" i="5"/>
  <c r="N48" i="5" a="1"/>
  <c r="N48" i="5" s="1"/>
  <c r="P48" i="5"/>
  <c r="R48" i="5"/>
  <c r="X48" i="5"/>
  <c r="K49" i="5" a="1"/>
  <c r="K49" i="5" s="1"/>
  <c r="D49" i="5"/>
  <c r="I49" i="5" s="1" a="1"/>
  <c r="I49" i="5" s="1"/>
  <c r="F49" i="5"/>
  <c r="L49" i="5" a="1"/>
  <c r="L49" i="5" s="1"/>
  <c r="H50" i="5"/>
  <c r="G50" i="5" a="1"/>
  <c r="G50" i="5" s="1"/>
  <c r="E50" i="5" a="1"/>
  <c r="E50" i="5" s="1"/>
  <c r="J44" i="5" a="1"/>
  <c r="J44" i="5" s="1"/>
  <c r="O18" i="5" l="1"/>
  <c r="T18" i="5"/>
  <c r="O17" i="5"/>
  <c r="Q17" i="5"/>
  <c r="T17" i="5"/>
  <c r="Q20" i="5"/>
  <c r="T20" i="5"/>
  <c r="O20" i="5"/>
  <c r="Q19" i="5"/>
  <c r="O19" i="5"/>
  <c r="T19" i="5"/>
  <c r="AD50" i="5"/>
  <c r="AC50" i="5"/>
  <c r="AB50" i="5"/>
  <c r="Z50" i="5"/>
  <c r="Y50" i="5"/>
  <c r="AA50" i="5"/>
  <c r="V49" i="5"/>
  <c r="X49" i="5"/>
  <c r="S49" i="5"/>
  <c r="T49" i="5"/>
  <c r="M49" i="5" a="1"/>
  <c r="M49" i="5" s="1"/>
  <c r="U49" i="5"/>
  <c r="O49" i="5"/>
  <c r="R49" i="5"/>
  <c r="Q49" i="5"/>
  <c r="P49" i="5"/>
  <c r="N49" i="5" a="1"/>
  <c r="N49" i="5" s="1"/>
  <c r="W49" i="5"/>
  <c r="K50" i="5" a="1"/>
  <c r="K50" i="5" s="1"/>
  <c r="D50" i="5"/>
  <c r="I50" i="5" s="1" a="1"/>
  <c r="I50" i="5" s="1"/>
  <c r="F50" i="5"/>
  <c r="L50" i="5" a="1"/>
  <c r="L50" i="5" s="1"/>
  <c r="J45" i="5" a="1"/>
  <c r="J45" i="5" s="1"/>
  <c r="P20" i="5"/>
  <c r="P18" i="5"/>
  <c r="P19" i="5"/>
  <c r="P17" i="5"/>
  <c r="P50" i="5" l="1"/>
  <c r="N50" i="5" a="1"/>
  <c r="N50" i="5" s="1"/>
  <c r="R50" i="5"/>
  <c r="X50" i="5"/>
  <c r="S50" i="5"/>
  <c r="T50" i="5"/>
  <c r="U50" i="5"/>
  <c r="V50" i="5"/>
  <c r="Q50" i="5"/>
  <c r="O50" i="5"/>
  <c r="W50" i="5"/>
  <c r="M50" i="5" a="1"/>
  <c r="M50" i="5" s="1"/>
  <c r="J46" i="5" a="1"/>
  <c r="J46" i="5" s="1"/>
  <c r="J47" i="5" l="1" a="1"/>
  <c r="J47" i="5" s="1"/>
  <c r="J48" i="5" l="1" a="1"/>
  <c r="J48" i="5" s="1"/>
  <c r="J49" i="5" l="1" a="1"/>
  <c r="J49" i="5" s="1"/>
  <c r="J50" i="5" a="1"/>
  <c r="J50" i="5" s="1"/>
  <c r="AO33" i="1" a="1"/>
  <c r="AP34" i="5" l="1"/>
  <c r="AQ34" i="5"/>
  <c r="AO33" i="1"/>
  <c r="E43" i="1" a="1"/>
  <c r="E43" i="1" l="1"/>
  <c r="DQ33" i="1" a="1"/>
  <c r="L34" i="5" l="1" a="1"/>
  <c r="L34" i="5" s="1"/>
  <c r="L37" i="5" a="1"/>
  <c r="L37" i="5" s="1"/>
  <c r="L33" i="5" a="1"/>
  <c r="L33" i="5" s="1"/>
  <c r="L31" i="5" a="1"/>
  <c r="L31" i="5" s="1"/>
  <c r="L32" i="5" a="1"/>
  <c r="L32" i="5" s="1"/>
  <c r="DQ33" i="1"/>
  <c r="R32" i="5"/>
  <c r="R31" i="5"/>
  <c r="X43" i="1" a="1"/>
  <c r="S32" i="5" l="1"/>
  <c r="S31" i="5"/>
  <c r="X43" i="1"/>
  <c r="U32" i="5"/>
  <c r="EC33" i="1" a="1"/>
  <c r="EC33" i="1" l="1"/>
  <c r="W32" i="5"/>
  <c r="EH33" i="1" a="1"/>
  <c r="X32" i="5" l="1"/>
  <c r="EH33" i="1"/>
  <c r="EG33" i="1" a="1"/>
  <c r="EG33" i="1" l="1"/>
  <c r="BR33" i="1" a="1"/>
  <c r="BR33" i="1" l="1"/>
  <c r="AX33" i="1" a="1"/>
  <c r="AX33" i="1" l="1"/>
  <c r="CT33" i="1" a="1"/>
  <c r="CT33" i="1" l="1"/>
  <c r="EI43" i="1" a="1"/>
  <c r="EI43" i="1" l="1"/>
  <c r="AB43" i="1" a="1"/>
  <c r="AB43" i="1" l="1"/>
  <c r="EU43" i="1" a="1"/>
  <c r="EU43" i="1" l="1"/>
  <c r="E33" i="1" a="1"/>
  <c r="E33" i="1" l="1"/>
  <c r="L30" i="5" s="1" a="1"/>
  <c r="L30" i="5" s="1"/>
  <c r="AX43" i="1" a="1"/>
  <c r="L25" i="5" l="1" a="1"/>
  <c r="L25" i="5" s="1"/>
  <c r="L26" i="5" a="1"/>
  <c r="L26" i="5" s="1"/>
  <c r="L21" i="5" a="1"/>
  <c r="L21" i="5" s="1"/>
  <c r="E7" i="1"/>
  <c r="AX43" i="1"/>
  <c r="AX7" i="1" s="1"/>
  <c r="CP33" i="1" a="1"/>
  <c r="CP33" i="1" l="1"/>
  <c r="H43" i="1" a="1"/>
  <c r="H43" i="1" l="1"/>
  <c r="AI33" i="1" a="1"/>
  <c r="AI33" i="1" l="1"/>
  <c r="CC33" i="1" a="1"/>
  <c r="CC33" i="1" l="1"/>
  <c r="CU43" i="1" a="1"/>
  <c r="CU43" i="1" l="1"/>
  <c r="CV43" i="1" a="1"/>
  <c r="CV43" i="1" l="1"/>
  <c r="BA43" i="1" a="1"/>
  <c r="BA43" i="1" l="1"/>
  <c r="DH43" i="1" a="1"/>
  <c r="DH43" i="1" l="1"/>
  <c r="F33" i="1" a="1"/>
  <c r="F33" i="1" l="1"/>
  <c r="EZ43" i="1" a="1"/>
  <c r="EZ43" i="1" l="1"/>
  <c r="BT33" i="1" a="1"/>
  <c r="BT33" i="1" l="1"/>
  <c r="DG33" i="1" a="1"/>
  <c r="DG33" i="1" l="1"/>
  <c r="BB33" i="1" a="1"/>
  <c r="BB33" i="1" l="1"/>
  <c r="CR33" i="1" a="1"/>
  <c r="CR33" i="1" l="1"/>
  <c r="BO43" i="1" a="1"/>
  <c r="BO43" i="1" l="1"/>
  <c r="G33" i="1" a="1"/>
  <c r="G33" i="1" l="1"/>
  <c r="AV33" i="1" a="1"/>
  <c r="AV33" i="1" l="1"/>
  <c r="I43" i="1" a="1"/>
  <c r="I43" i="1" l="1"/>
  <c r="G43" i="1" a="1"/>
  <c r="G43" i="1" l="1"/>
  <c r="BN43" i="1" a="1"/>
  <c r="G7" i="1" l="1"/>
  <c r="BN43" i="1"/>
  <c r="BA33" i="1" a="1"/>
  <c r="BA33" i="1" l="1"/>
  <c r="BA7" i="1" s="1"/>
  <c r="ES43" i="1" a="1"/>
  <c r="ES43" i="1" l="1"/>
  <c r="BL33" i="1" a="1"/>
  <c r="BL33" i="1" l="1"/>
  <c r="EE43" i="1" a="1"/>
  <c r="EE43" i="1" l="1"/>
  <c r="ED33" i="1" a="1"/>
  <c r="ED33" i="1" l="1"/>
  <c r="N43" i="1" a="1"/>
  <c r="N43" i="1" l="1"/>
  <c r="EF43" i="1" a="1"/>
  <c r="EF43" i="1" l="1"/>
  <c r="EW43" i="1" a="1"/>
  <c r="EW43" i="1" l="1"/>
  <c r="EL33" i="1" a="1"/>
  <c r="EL33" i="1" l="1"/>
  <c r="DW33" i="1" a="1"/>
  <c r="DW33" i="1" l="1"/>
  <c r="CO33" i="1" a="1"/>
  <c r="CO33" i="1" l="1"/>
  <c r="EN43" i="1" a="1"/>
  <c r="EN43" i="1" l="1"/>
  <c r="EG43" i="1" a="1"/>
  <c r="EG43" i="1" l="1"/>
  <c r="EG7" i="1" s="1"/>
  <c r="BC33" i="1" a="1"/>
  <c r="BC33" i="1" l="1"/>
  <c r="CG43" i="1" a="1"/>
  <c r="CG43" i="1" l="1"/>
  <c r="CL43" i="1" a="1"/>
  <c r="CL43" i="1" l="1"/>
  <c r="AW33" i="1" a="1"/>
  <c r="AW33" i="1" l="1"/>
  <c r="O33" i="1" a="1"/>
  <c r="O33" i="1" l="1"/>
  <c r="DO33" i="1" a="1"/>
  <c r="DO33" i="1" l="1"/>
  <c r="EA33" i="1" a="1"/>
  <c r="EA33" i="1" l="1"/>
  <c r="CN33" i="1" a="1"/>
  <c r="CN33" i="1" l="1"/>
  <c r="DX43" i="1" a="1"/>
  <c r="DX43" i="1" l="1"/>
  <c r="EU33" i="1" a="1"/>
  <c r="EU33" i="1" l="1"/>
  <c r="EU7" i="1" s="1"/>
  <c r="EV33" i="1" a="1"/>
  <c r="EV33" i="1" l="1"/>
  <c r="DF33" i="1" a="1"/>
  <c r="DF33" i="1" l="1"/>
  <c r="AC43" i="1" a="1"/>
  <c r="AC43" i="1" l="1"/>
  <c r="T33" i="1" a="1"/>
  <c r="T33" i="1" l="1"/>
  <c r="CK33" i="1" a="1"/>
  <c r="CK33" i="1" l="1"/>
  <c r="BX33" i="1" a="1"/>
  <c r="BX33" i="1" l="1"/>
  <c r="DJ43" i="1" a="1"/>
  <c r="DJ43" i="1" l="1"/>
  <c r="ED43" i="1" a="1"/>
  <c r="ED43" i="1" l="1"/>
  <c r="ED7" i="1" s="1"/>
  <c r="AH33" i="1" a="1"/>
  <c r="AH33" i="1" l="1"/>
  <c r="N61" i="4" s="1" a="1"/>
  <c r="N61" i="4" s="1"/>
  <c r="BZ43" i="1" a="1"/>
  <c r="Z61" i="4" l="1"/>
  <c r="S61" i="4"/>
  <c r="R61" i="4"/>
  <c r="BZ43" i="1"/>
  <c r="EA43" i="1" a="1"/>
  <c r="AB61" i="4" l="1"/>
  <c r="V61" i="4"/>
  <c r="AC61" i="4"/>
  <c r="U61" i="4"/>
  <c r="EA43" i="1"/>
  <c r="EA7" i="1" s="1"/>
  <c r="CB33" i="1" a="1"/>
  <c r="CB33" i="1" l="1"/>
  <c r="EQ43" i="1" a="1"/>
  <c r="EQ43" i="1" l="1"/>
  <c r="CH33" i="1" a="1"/>
  <c r="CH33" i="1" l="1"/>
  <c r="EJ33" i="1" a="1"/>
  <c r="EJ33" i="1" l="1"/>
  <c r="DO43" i="1" a="1"/>
  <c r="DO43" i="1" l="1"/>
  <c r="DO7" i="1" s="1"/>
  <c r="DB33" i="1" a="1"/>
  <c r="DB33" i="1" l="1"/>
  <c r="BW43" i="1" a="1"/>
  <c r="BW43" i="1" l="1"/>
  <c r="AW43" i="1" a="1"/>
  <c r="AW43" i="1" l="1"/>
  <c r="AW7" i="1" s="1"/>
  <c r="BF33" i="1" a="1"/>
  <c r="BF33" i="1" l="1"/>
  <c r="EP43" i="1" a="1"/>
  <c r="EP43" i="1" l="1"/>
  <c r="I33" i="1" a="1"/>
  <c r="I33" i="1" l="1"/>
  <c r="CY43" i="1" a="1"/>
  <c r="I7" i="1" l="1"/>
  <c r="CY43" i="1"/>
  <c r="CZ33" i="1" a="1"/>
  <c r="CZ33" i="1" l="1"/>
  <c r="BP33" i="1" a="1"/>
  <c r="BP33" i="1" l="1"/>
  <c r="CS43" i="1" a="1"/>
  <c r="CS43" i="1" l="1"/>
  <c r="EJ43" i="1" a="1"/>
  <c r="EJ43" i="1" l="1"/>
  <c r="EJ7" i="1" s="1"/>
  <c r="K43" i="1" a="1"/>
  <c r="K43" i="1" l="1"/>
  <c r="AB33" i="1" a="1"/>
  <c r="AB33" i="1" l="1"/>
  <c r="AB7" i="1" s="1"/>
  <c r="AT43" i="1" a="1"/>
  <c r="AT43" i="1" l="1"/>
  <c r="F43" i="1" a="1"/>
  <c r="F43" i="1" l="1"/>
  <c r="DR33" i="1" a="1"/>
  <c r="F7" i="1" l="1"/>
  <c r="DR33" i="1"/>
  <c r="BQ43" i="1" a="1"/>
  <c r="BQ43" i="1" l="1"/>
  <c r="CF33" i="1" a="1"/>
  <c r="CF33" i="1" l="1"/>
  <c r="CM33" i="1" a="1"/>
  <c r="CM33" i="1" l="1"/>
  <c r="CM43" i="1" a="1"/>
  <c r="CM43" i="1" l="1"/>
  <c r="CM7" i="1" s="1"/>
  <c r="ET43" i="1" a="1"/>
  <c r="ET43" i="1" l="1"/>
  <c r="Z33" i="1" a="1"/>
  <c r="Z33" i="1" l="1"/>
  <c r="BD43" i="1" a="1"/>
  <c r="BD43" i="1" l="1"/>
  <c r="U43" i="1" a="1"/>
  <c r="U43" i="1" l="1"/>
  <c r="EB43" i="1" a="1"/>
  <c r="EB43" i="1" l="1"/>
  <c r="BE33" i="1" a="1"/>
  <c r="BE33" i="1" l="1"/>
  <c r="BL43" i="1" a="1"/>
  <c r="BL43" i="1" l="1"/>
  <c r="BL7" i="1" s="1"/>
  <c r="J43" i="1" a="1"/>
  <c r="J43" i="1" l="1"/>
  <c r="AR43" i="1" a="1"/>
  <c r="AR43" i="1" l="1"/>
  <c r="CF43" i="1" a="1"/>
  <c r="CF43" i="1" l="1"/>
  <c r="CF7" i="1" s="1"/>
  <c r="Z43" i="1" a="1"/>
  <c r="Z43" i="1" l="1"/>
  <c r="Z7" i="1" s="1"/>
  <c r="BW33" i="1" a="1"/>
  <c r="BW33" i="1" l="1"/>
  <c r="BW7" i="1" s="1"/>
  <c r="BX43" i="1" a="1"/>
  <c r="BX43" i="1" l="1"/>
  <c r="BX7" i="1" s="1"/>
  <c r="H33" i="1" a="1"/>
  <c r="H33" i="1" l="1"/>
  <c r="DI43" i="1" a="1"/>
  <c r="H7" i="1" l="1"/>
  <c r="DI43" i="1"/>
  <c r="CE33" i="1" a="1"/>
  <c r="CE33" i="1" l="1"/>
  <c r="EK33" i="1" a="1"/>
  <c r="EK33" i="1" l="1"/>
  <c r="N33" i="1" a="1"/>
  <c r="N33" i="1" l="1"/>
  <c r="BK33" i="1" a="1"/>
  <c r="N7" i="1" l="1"/>
  <c r="BK33" i="1"/>
  <c r="CQ43" i="1" a="1"/>
  <c r="CQ43" i="1" l="1"/>
  <c r="CP43" i="1" a="1"/>
  <c r="CP43" i="1" l="1"/>
  <c r="CP7" i="1" s="1"/>
  <c r="EE33" i="1" a="1"/>
  <c r="EE33" i="1" l="1"/>
  <c r="EE7" i="1" s="1"/>
  <c r="EX33" i="1" a="1"/>
  <c r="EX33" i="1" l="1"/>
  <c r="ET33" i="1" a="1"/>
  <c r="ET33" i="1" l="1"/>
  <c r="ET7" i="1" s="1"/>
  <c r="Y33" i="1" a="1"/>
  <c r="Y33" i="1" l="1"/>
  <c r="BY43" i="1" a="1"/>
  <c r="BY43" i="1" l="1"/>
  <c r="D43" i="1" a="1"/>
  <c r="D43" i="1" l="1"/>
  <c r="AG33" i="1" a="1"/>
  <c r="L24" i="5" l="1" a="1"/>
  <c r="L24" i="5" s="1"/>
  <c r="L27" i="5" a="1"/>
  <c r="L27" i="5" s="1"/>
  <c r="AG33" i="1"/>
  <c r="BB43" i="1" a="1"/>
  <c r="BB43" i="1" l="1"/>
  <c r="BB7" i="1" s="1"/>
  <c r="V43" i="1" a="1"/>
  <c r="V43" i="1" l="1"/>
  <c r="DN43" i="1" a="1"/>
  <c r="DN43" i="1" l="1"/>
  <c r="AV43" i="1" a="1"/>
  <c r="AV43" i="1" l="1"/>
  <c r="AV7" i="1" s="1"/>
  <c r="BJ43" i="1" a="1"/>
  <c r="BJ43" i="1" l="1"/>
  <c r="AD33" i="1" a="1"/>
  <c r="AD33" i="1" l="1"/>
  <c r="AZ43" i="1" a="1"/>
  <c r="AZ43" i="1" l="1"/>
  <c r="DC33" i="1" a="1"/>
  <c r="DC33" i="1" l="1"/>
  <c r="CL33" i="1" a="1"/>
  <c r="CL33" i="1" l="1"/>
  <c r="CL7" i="1" s="1"/>
  <c r="DZ43" i="1" a="1"/>
  <c r="DZ43" i="1" l="1"/>
  <c r="DA43" i="1" a="1"/>
  <c r="DA43" i="1" l="1"/>
  <c r="CT43" i="1" a="1"/>
  <c r="CT43" i="1" l="1"/>
  <c r="CT7" i="1" s="1"/>
  <c r="EH43" i="1" a="1"/>
  <c r="EH43" i="1" l="1"/>
  <c r="EH7" i="1" s="1"/>
  <c r="DE43" i="1" a="1"/>
  <c r="DE43" i="1" l="1"/>
  <c r="P43" i="1" a="1"/>
  <c r="P43" i="1" l="1"/>
  <c r="BK43" i="1" a="1"/>
  <c r="BK43" i="1" l="1"/>
  <c r="BK7" i="1" s="1"/>
  <c r="Y43" i="1" a="1"/>
  <c r="Y43" i="1" l="1"/>
  <c r="DW43" i="1" a="1"/>
  <c r="Y7" i="1" l="1"/>
  <c r="DW43" i="1"/>
  <c r="DW7" i="1" s="1"/>
  <c r="BZ33" i="1" a="1"/>
  <c r="BZ33" i="1" l="1"/>
  <c r="BZ7" i="1" s="1"/>
  <c r="DG43" i="1" a="1"/>
  <c r="DG43" i="1" l="1"/>
  <c r="DG7" i="1" s="1"/>
  <c r="CR43" i="1" a="1"/>
  <c r="CR43" i="1" l="1"/>
  <c r="CR7" i="1" s="1"/>
  <c r="L43" i="1" a="1"/>
  <c r="L43" i="1" l="1"/>
  <c r="AQ43" i="1" a="1"/>
  <c r="AQ43" i="1" l="1"/>
  <c r="DV33" i="1" a="1"/>
  <c r="DV33" i="1" l="1"/>
  <c r="AL33" i="1" a="1"/>
  <c r="AL33" i="1" l="1"/>
  <c r="BO33" i="1" a="1"/>
  <c r="BO33" i="1" l="1"/>
  <c r="BO7" i="1" s="1"/>
  <c r="BE43" i="1" a="1"/>
  <c r="BE43" i="1" l="1"/>
  <c r="BE7" i="1" s="1"/>
  <c r="EY43" i="1" a="1"/>
  <c r="EY43" i="1" l="1"/>
  <c r="EL43" i="1" a="1"/>
  <c r="EL43" i="1" l="1"/>
  <c r="DD43" i="1" a="1"/>
  <c r="DD43" i="1" l="1"/>
  <c r="EI33" i="1" a="1"/>
  <c r="EI33" i="1" l="1"/>
  <c r="EI7" i="1" s="1"/>
  <c r="ER43" i="1" a="1"/>
  <c r="ER43" i="1" l="1"/>
  <c r="DF43" i="1" a="1"/>
  <c r="DF43" i="1" l="1"/>
  <c r="DF7" i="1" s="1"/>
  <c r="T43" i="1" a="1"/>
  <c r="T43" i="1" l="1"/>
  <c r="CO43" i="1" a="1"/>
  <c r="T7" i="1" l="1"/>
  <c r="CO43" i="1"/>
  <c r="CO7" i="1" s="1"/>
  <c r="DM43" i="1" a="1"/>
  <c r="DM43" i="1" l="1"/>
  <c r="EF33" i="1" a="1"/>
  <c r="EF33" i="1" l="1"/>
  <c r="EF7" i="1" s="1"/>
  <c r="O43" i="1" a="1"/>
  <c r="O43" i="1" l="1"/>
  <c r="N98" i="4" s="1" a="1"/>
  <c r="N98" i="4" s="1"/>
  <c r="CB43" i="1" a="1"/>
  <c r="S98" i="4" l="1"/>
  <c r="Z98" i="4"/>
  <c r="R98" i="4"/>
  <c r="O7" i="1"/>
  <c r="L36" i="5" a="1"/>
  <c r="L36" i="5" s="1"/>
  <c r="CB43" i="1"/>
  <c r="CB7" i="1" s="1"/>
  <c r="CY33" i="1" a="1"/>
  <c r="AB98" i="4" l="1"/>
  <c r="AC98" i="4"/>
  <c r="U98" i="4"/>
  <c r="V98" i="4"/>
  <c r="CY33" i="1"/>
  <c r="CY7" i="1" s="1"/>
  <c r="ES33" i="1" a="1"/>
  <c r="ES33" i="1" l="1"/>
  <c r="ES7" i="1" s="1"/>
  <c r="L33" i="1" a="1"/>
  <c r="L33" i="1" l="1"/>
  <c r="J33" i="1" a="1"/>
  <c r="L7" i="1" l="1"/>
  <c r="J33" i="1"/>
  <c r="BF43" i="1" a="1"/>
  <c r="J7" i="1" l="1"/>
  <c r="BF43" i="1"/>
  <c r="M43" i="1" a="1"/>
  <c r="M43" i="1" l="1"/>
  <c r="AG43" i="1" a="1"/>
  <c r="AG43" i="1" l="1"/>
  <c r="AG7" i="1" s="1"/>
  <c r="CD33" i="1" a="1"/>
  <c r="CD33" i="1" l="1"/>
  <c r="AC33" i="1" a="1"/>
  <c r="AC33" i="1" l="1"/>
  <c r="EQ33" i="1" a="1"/>
  <c r="AC7" i="1" l="1"/>
  <c r="EQ33" i="1"/>
  <c r="EQ7" i="1" s="1"/>
  <c r="R43" i="1" a="1"/>
  <c r="R43" i="1" l="1"/>
  <c r="EB33" i="1" a="1"/>
  <c r="EB33" i="1" l="1"/>
  <c r="EB7" i="1" s="1"/>
  <c r="EX43" i="1" a="1"/>
  <c r="EX43" i="1" l="1"/>
  <c r="EX7" i="1" s="1"/>
  <c r="BT43" i="1" a="1"/>
  <c r="BT43" i="1" l="1"/>
  <c r="AN33" i="1" a="1"/>
  <c r="AN33" i="1" l="1"/>
  <c r="N85" i="4" s="1" a="1"/>
  <c r="N85" i="4" s="1"/>
  <c r="AY33" i="1" a="1"/>
  <c r="S85" i="4" l="1"/>
  <c r="R85" i="4"/>
  <c r="Z85" i="4"/>
  <c r="AY33" i="1"/>
  <c r="AI43" i="1" a="1"/>
  <c r="AB85" i="4" l="1"/>
  <c r="U85" i="4"/>
  <c r="AC85" i="4"/>
  <c r="V85" i="4"/>
  <c r="AI43" i="1"/>
  <c r="EO33" i="1" a="1"/>
  <c r="AI7" i="1" l="1"/>
  <c r="N66" i="4" a="1"/>
  <c r="N66" i="4" s="1"/>
  <c r="EO33" i="1"/>
  <c r="DJ33" i="1" a="1"/>
  <c r="Z66" i="4" l="1"/>
  <c r="R66" i="4"/>
  <c r="S66" i="4"/>
  <c r="DJ33" i="1"/>
  <c r="DX33" i="1" a="1"/>
  <c r="AC66" i="4" l="1"/>
  <c r="U66" i="4"/>
  <c r="V66" i="4"/>
  <c r="AB66" i="4"/>
  <c r="DX33" i="1"/>
  <c r="AL43" i="1" a="1"/>
  <c r="AL43" i="1" l="1"/>
  <c r="AM33" i="1" a="1"/>
  <c r="AL7" i="1" l="1"/>
  <c r="N78" i="4" a="1"/>
  <c r="N78" i="4" s="1"/>
  <c r="AM33" i="1"/>
  <c r="AJ33" i="1" a="1"/>
  <c r="S78" i="4" l="1"/>
  <c r="Z78" i="4"/>
  <c r="R78" i="4"/>
  <c r="AJ33" i="1"/>
  <c r="EV43" i="1" a="1"/>
  <c r="AB78" i="4" l="1"/>
  <c r="AC78" i="4"/>
  <c r="U78" i="4"/>
  <c r="V78" i="4"/>
  <c r="EV43" i="1"/>
  <c r="EV7" i="1" s="1"/>
  <c r="EY33" i="1" a="1"/>
  <c r="EY33" i="1" l="1"/>
  <c r="EY7" i="1" s="1"/>
  <c r="BS33" i="1" a="1"/>
  <c r="BS33" i="1" l="1"/>
  <c r="DM33" i="1" a="1"/>
  <c r="DM33" i="1" l="1"/>
  <c r="DM7" i="1" s="1"/>
  <c r="BQ33" i="1" a="1"/>
  <c r="BQ33" i="1" l="1"/>
  <c r="BQ7" i="1" s="1"/>
  <c r="AF43" i="1" a="1"/>
  <c r="AF43" i="1" l="1"/>
  <c r="N54" i="4" s="1" a="1"/>
  <c r="N54" i="4" s="1"/>
  <c r="DL43" i="1" a="1"/>
  <c r="Z54" i="4" l="1"/>
  <c r="R54" i="4"/>
  <c r="S54" i="4"/>
  <c r="DL43" i="1"/>
  <c r="AU43" i="1" a="1"/>
  <c r="AC54" i="4" l="1"/>
  <c r="AB54" i="4"/>
  <c r="V54" i="4"/>
  <c r="U54" i="4"/>
  <c r="AU43" i="1"/>
  <c r="BD33" i="1" a="1"/>
  <c r="BD33" i="1" l="1"/>
  <c r="BD7" i="1" s="1"/>
  <c r="BV43" i="1" a="1"/>
  <c r="BV43" i="1" l="1"/>
  <c r="BI43" i="1" a="1"/>
  <c r="BI43" i="1" l="1"/>
  <c r="CQ33" i="1" a="1"/>
  <c r="CQ33" i="1" l="1"/>
  <c r="CQ7" i="1" s="1"/>
  <c r="AY43" i="1" a="1"/>
  <c r="AY43" i="1" l="1"/>
  <c r="AY7" i="1" s="1"/>
  <c r="DR43" i="1" a="1"/>
  <c r="DR43" i="1" l="1"/>
  <c r="DR7" i="1" s="1"/>
  <c r="DS33" i="1" a="1"/>
  <c r="DS33" i="1" l="1"/>
  <c r="DC43" i="1" a="1"/>
  <c r="DC43" i="1" l="1"/>
  <c r="DC7" i="1" s="1"/>
  <c r="AN43" i="1" a="1"/>
  <c r="AN43" i="1" l="1"/>
  <c r="K33" i="1" a="1"/>
  <c r="AN7" i="1" l="1"/>
  <c r="N86" i="4" a="1"/>
  <c r="N86" i="4" s="1"/>
  <c r="K33" i="1"/>
  <c r="S43" i="1" a="1"/>
  <c r="S86" i="4" l="1"/>
  <c r="R86" i="4"/>
  <c r="Z86" i="4"/>
  <c r="K7" i="1"/>
  <c r="N81" i="4" a="1"/>
  <c r="N81" i="4" s="1"/>
  <c r="S43" i="1"/>
  <c r="L22" i="5" s="1" a="1"/>
  <c r="L22" i="5" s="1"/>
  <c r="DU33" i="1" a="1"/>
  <c r="AB86" i="4" l="1"/>
  <c r="U86" i="4"/>
  <c r="V86" i="4"/>
  <c r="AC86" i="4"/>
  <c r="N58" i="4" a="1"/>
  <c r="N58" i="4" s="1"/>
  <c r="S58" i="4" s="1"/>
  <c r="S81" i="4"/>
  <c r="Z81" i="4"/>
  <c r="R81" i="4"/>
  <c r="DU33" i="1"/>
  <c r="CV33" i="1" a="1"/>
  <c r="Z58" i="4" l="1"/>
  <c r="R58" i="4"/>
  <c r="U58" i="4" s="1"/>
  <c r="AB81" i="4"/>
  <c r="AC81" i="4"/>
  <c r="U81" i="4"/>
  <c r="V81" i="4"/>
  <c r="CV33" i="1"/>
  <c r="CA33" i="1" a="1"/>
  <c r="V58" i="4" l="1"/>
  <c r="AC58" i="4"/>
  <c r="AB58" i="4"/>
  <c r="CA33" i="1"/>
  <c r="EC43" i="1" a="1"/>
  <c r="EC43" i="1" l="1"/>
  <c r="EC7" i="1" s="1"/>
  <c r="CC43" i="1" a="1"/>
  <c r="CC43" i="1" l="1"/>
  <c r="CC7" i="1" s="1"/>
  <c r="DT33" i="1" a="1"/>
  <c r="DT33" i="1" l="1"/>
  <c r="M33" i="1" a="1"/>
  <c r="M33" i="1" l="1"/>
  <c r="CH43" i="1" a="1"/>
  <c r="M7" i="1" l="1"/>
  <c r="CH43" i="1"/>
  <c r="X33" i="1" a="1"/>
  <c r="X33" i="1" l="1"/>
  <c r="U33" i="1" a="1"/>
  <c r="X7" i="1" l="1"/>
  <c r="N77" i="4" a="1"/>
  <c r="N77" i="4" s="1"/>
  <c r="U33" i="1"/>
  <c r="BI33" i="1" a="1"/>
  <c r="U7" i="1" l="1"/>
  <c r="N65" i="4" a="1"/>
  <c r="N65" i="4" s="1"/>
  <c r="S77" i="4"/>
  <c r="R77" i="4"/>
  <c r="Z77" i="4"/>
  <c r="BI33" i="1"/>
  <c r="BI7" i="1" s="1"/>
  <c r="AP43" i="1" a="1"/>
  <c r="U77" i="4" l="1"/>
  <c r="AB77" i="4"/>
  <c r="AC77" i="4"/>
  <c r="V77" i="4"/>
  <c r="Z65" i="4"/>
  <c r="S65" i="4"/>
  <c r="R65" i="4"/>
  <c r="AP43" i="1"/>
  <c r="N94" i="4" s="1" a="1"/>
  <c r="N94" i="4" s="1"/>
  <c r="BR43" i="1" a="1"/>
  <c r="S94" i="4" l="1"/>
  <c r="Z94" i="4"/>
  <c r="R94" i="4"/>
  <c r="AB65" i="4"/>
  <c r="AC65" i="4"/>
  <c r="V65" i="4"/>
  <c r="U65" i="4"/>
  <c r="BR43" i="1"/>
  <c r="BR7" i="1" s="1"/>
  <c r="DB43" i="1" a="1"/>
  <c r="AB94" i="4" l="1"/>
  <c r="AC94" i="4"/>
  <c r="U94" i="4"/>
  <c r="V94" i="4"/>
  <c r="DB43" i="1"/>
  <c r="DB7" i="1" s="1"/>
  <c r="DI33" i="1" a="1"/>
  <c r="DI33" i="1" l="1"/>
  <c r="DI7" i="1" s="1"/>
  <c r="CS33" i="1" a="1"/>
  <c r="CS33" i="1" l="1"/>
  <c r="CS7" i="1" s="1"/>
  <c r="BM33" i="1" a="1"/>
  <c r="BM33" i="1" l="1"/>
  <c r="AA43" i="1" a="1"/>
  <c r="AA43" i="1" l="1"/>
  <c r="CD43" i="1" a="1"/>
  <c r="CD43" i="1" l="1"/>
  <c r="CD7" i="1" s="1"/>
  <c r="AR33" i="1" a="1"/>
  <c r="AR33" i="1" l="1"/>
  <c r="DT43" i="1" a="1"/>
  <c r="DT43" i="1" l="1"/>
  <c r="DT7" i="1" s="1"/>
  <c r="BH43" i="1" a="1"/>
  <c r="BH43" i="1" l="1"/>
  <c r="BY33" i="1" a="1"/>
  <c r="BY33" i="1" l="1"/>
  <c r="BY7" i="1" s="1"/>
  <c r="ER33" i="1" a="1"/>
  <c r="ER33" i="1" l="1"/>
  <c r="ER7" i="1" s="1"/>
  <c r="DA33" i="1" a="1"/>
  <c r="DA33" i="1" l="1"/>
  <c r="DA7" i="1" s="1"/>
  <c r="AA33" i="1" a="1"/>
  <c r="AA33" i="1" l="1"/>
  <c r="BM43" i="1" a="1"/>
  <c r="AA7" i="1" l="1"/>
  <c r="N89" i="4" a="1"/>
  <c r="N89" i="4" s="1"/>
  <c r="BM43" i="1"/>
  <c r="BM7" i="1" s="1"/>
  <c r="V33" i="1" a="1"/>
  <c r="S89" i="4" l="1"/>
  <c r="Z89" i="4"/>
  <c r="R89" i="4"/>
  <c r="V33" i="1"/>
  <c r="AK43" i="1" a="1"/>
  <c r="V7" i="1" l="1"/>
  <c r="N69" i="4" a="1"/>
  <c r="N69" i="4" s="1"/>
  <c r="AB89" i="4"/>
  <c r="AC89" i="4"/>
  <c r="V89" i="4"/>
  <c r="U89" i="4"/>
  <c r="AK43" i="1"/>
  <c r="DV43" i="1" a="1"/>
  <c r="S69" i="4" l="1"/>
  <c r="Z69" i="4"/>
  <c r="R69" i="4"/>
  <c r="DV43" i="1"/>
  <c r="DV7" i="1" s="1"/>
  <c r="CZ43" i="1" a="1"/>
  <c r="AB69" i="4" l="1"/>
  <c r="AC69" i="4"/>
  <c r="U69" i="4"/>
  <c r="V69" i="4"/>
  <c r="CZ43" i="1"/>
  <c r="CZ7" i="1" s="1"/>
  <c r="AZ33" i="1" a="1"/>
  <c r="AZ33" i="1" l="1"/>
  <c r="AZ7" i="1" s="1"/>
  <c r="CE43" i="1" a="1"/>
  <c r="CE43" i="1" l="1"/>
  <c r="CE7" i="1" s="1"/>
  <c r="DD33" i="1" a="1"/>
  <c r="DD33" i="1" l="1"/>
  <c r="DD7" i="1" s="1"/>
  <c r="EK43" i="1" a="1"/>
  <c r="EK43" i="1" l="1"/>
  <c r="EK7" i="1" s="1"/>
  <c r="DN33" i="1" a="1"/>
  <c r="DN33" i="1" l="1"/>
  <c r="DN7" i="1" s="1"/>
  <c r="AD43" i="1" a="1"/>
  <c r="AD43" i="1" l="1"/>
  <c r="L35" i="5" s="1" a="1"/>
  <c r="L35" i="5" s="1"/>
  <c r="R36" i="5"/>
  <c r="R33" i="5"/>
  <c r="R34" i="5"/>
  <c r="AP33" i="1" a="1"/>
  <c r="S36" i="5" l="1"/>
  <c r="S34" i="5"/>
  <c r="S33" i="5"/>
  <c r="AP33" i="1"/>
  <c r="R35" i="5"/>
  <c r="DP33" i="1" a="1"/>
  <c r="S35" i="5" l="1"/>
  <c r="AP7" i="1"/>
  <c r="N93" i="4" a="1"/>
  <c r="N93" i="4" s="1"/>
  <c r="DP33" i="1"/>
  <c r="U36" i="5"/>
  <c r="U33" i="5"/>
  <c r="W33" i="5" s="1"/>
  <c r="U34" i="5"/>
  <c r="W34" i="5" s="1"/>
  <c r="EZ33" i="1" a="1"/>
  <c r="X34" i="5" l="1"/>
  <c r="X33" i="5"/>
  <c r="S93" i="4"/>
  <c r="Z93" i="4"/>
  <c r="R93" i="4"/>
  <c r="EZ33" i="1"/>
  <c r="U35" i="5"/>
  <c r="W36" i="5" s="1"/>
  <c r="EP33" i="1" a="1"/>
  <c r="X36" i="5" l="1"/>
  <c r="AB93" i="4"/>
  <c r="AC93" i="4"/>
  <c r="V93" i="4"/>
  <c r="U93" i="4"/>
  <c r="EP33" i="1"/>
  <c r="EP7" i="1" s="1"/>
  <c r="W35" i="5"/>
  <c r="DS43" i="1" a="1"/>
  <c r="X35" i="5" l="1"/>
  <c r="DS43" i="1"/>
  <c r="DS7" i="1" s="1"/>
  <c r="CA43" i="1" a="1"/>
  <c r="CA43" i="1" l="1"/>
  <c r="CA7" i="1" s="1"/>
  <c r="BN33" i="1" a="1"/>
  <c r="BN33" i="1" l="1"/>
  <c r="BN7" i="1" s="1"/>
  <c r="S33" i="1" a="1"/>
  <c r="S33" i="1" l="1"/>
  <c r="AK33" i="1" a="1"/>
  <c r="S7" i="1" l="1"/>
  <c r="N57" i="4" a="1"/>
  <c r="N57" i="4" s="1"/>
  <c r="AK33" i="1"/>
  <c r="AK7" i="1" s="1"/>
  <c r="CJ43" i="1" a="1"/>
  <c r="S57" i="4" l="1"/>
  <c r="Z57" i="4"/>
  <c r="R57" i="4"/>
  <c r="CJ43" i="1"/>
  <c r="AO43" i="1" a="1"/>
  <c r="F35" i="4" l="1" a="1"/>
  <c r="F35" i="4" s="1"/>
  <c r="F36" i="4" a="1"/>
  <c r="F36" i="4" s="1"/>
  <c r="AC57" i="4"/>
  <c r="U57" i="4"/>
  <c r="V57" i="4"/>
  <c r="AB57" i="4"/>
  <c r="AO43" i="1"/>
  <c r="BS43" i="1" a="1"/>
  <c r="D35" i="4" l="1" a="1"/>
  <c r="D35" i="4" s="1"/>
  <c r="AI19" i="5" s="1"/>
  <c r="AJ19" i="5"/>
  <c r="D36" i="4" a="1"/>
  <c r="D36" i="4" s="1"/>
  <c r="AI20" i="5" s="1"/>
  <c r="AJ20" i="5"/>
  <c r="AO7" i="1"/>
  <c r="N90" i="4" a="1"/>
  <c r="N90" i="4" s="1"/>
  <c r="BS43" i="1"/>
  <c r="BS7" i="1" s="1"/>
  <c r="EW33" i="1" a="1"/>
  <c r="S90" i="4" l="1"/>
  <c r="Z90" i="4"/>
  <c r="R90" i="4"/>
  <c r="EW33" i="1"/>
  <c r="EW7" i="1" s="1"/>
  <c r="BC43" i="1" a="1"/>
  <c r="U90" i="4" l="1"/>
  <c r="V90" i="4"/>
  <c r="AC90" i="4"/>
  <c r="AB90" i="4"/>
  <c r="BC43" i="1"/>
  <c r="BC7" i="1" s="1"/>
  <c r="CX43" i="1" a="1"/>
  <c r="CX43" i="1" l="1"/>
  <c r="AJ43" i="1" a="1"/>
  <c r="AJ43" i="1" l="1"/>
  <c r="BJ33" i="1" a="1"/>
  <c r="AJ7" i="1" l="1"/>
  <c r="N70" i="4" a="1"/>
  <c r="N70" i="4" s="1"/>
  <c r="BJ33" i="1"/>
  <c r="BJ7" i="1" s="1"/>
  <c r="DQ43" i="1" a="1"/>
  <c r="S70" i="4" l="1"/>
  <c r="Z70" i="4"/>
  <c r="R70" i="4"/>
  <c r="DQ43" i="1"/>
  <c r="DQ7" i="1" s="1"/>
  <c r="CK43" i="1" a="1"/>
  <c r="AB70" i="4" l="1"/>
  <c r="U70" i="4"/>
  <c r="AC70" i="4"/>
  <c r="V70" i="4"/>
  <c r="CK43" i="1"/>
  <c r="CK7" i="1" s="1"/>
  <c r="AM43" i="1" a="1"/>
  <c r="AM43" i="1" l="1"/>
  <c r="W33" i="1" a="1"/>
  <c r="AM7" i="1" l="1"/>
  <c r="N82" i="4" a="1"/>
  <c r="N82" i="4" s="1"/>
  <c r="W33" i="1"/>
  <c r="N73" i="4" s="1" a="1"/>
  <c r="N73" i="4" s="1"/>
  <c r="DP43" i="1" a="1"/>
  <c r="S82" i="4" l="1"/>
  <c r="R82" i="4"/>
  <c r="Z82" i="4"/>
  <c r="S73" i="4"/>
  <c r="R73" i="4"/>
  <c r="Z73" i="4"/>
  <c r="DP43" i="1"/>
  <c r="DP7" i="1" s="1"/>
  <c r="DE33" i="1" a="1"/>
  <c r="AB82" i="4" l="1"/>
  <c r="U82" i="4"/>
  <c r="AC82" i="4"/>
  <c r="V82" i="4"/>
  <c r="AB73" i="4"/>
  <c r="U73" i="4"/>
  <c r="AC73" i="4"/>
  <c r="V73" i="4"/>
  <c r="DE33" i="1"/>
  <c r="DE7" i="1" s="1"/>
  <c r="BP43" i="1" a="1"/>
  <c r="BP43" i="1" l="1"/>
  <c r="BP7" i="1" s="1"/>
  <c r="AU33" i="1" a="1"/>
  <c r="AU33" i="1" l="1"/>
  <c r="AU7" i="1" s="1"/>
  <c r="AQ33" i="1" a="1"/>
  <c r="AQ33" i="1" l="1"/>
  <c r="DH33" i="1" a="1"/>
  <c r="AQ7" i="1" l="1"/>
  <c r="N97" i="4" a="1"/>
  <c r="N97" i="4" s="1"/>
  <c r="DH33" i="1"/>
  <c r="DH7" i="1" s="1"/>
  <c r="DU43" i="1" a="1"/>
  <c r="Z97" i="4" l="1"/>
  <c r="R97" i="4"/>
  <c r="S97" i="4"/>
  <c r="DU43" i="1"/>
  <c r="DU7" i="1" s="1"/>
  <c r="W43" i="1" a="1"/>
  <c r="AB97" i="4" l="1"/>
  <c r="V97" i="4"/>
  <c r="U97" i="4"/>
  <c r="AC97" i="4"/>
  <c r="W43" i="1"/>
  <c r="P33" i="1" a="1"/>
  <c r="W7" i="1" l="1"/>
  <c r="N74" i="4" a="1"/>
  <c r="N74" i="4" s="1"/>
  <c r="P33" i="1"/>
  <c r="CN43" i="1" a="1"/>
  <c r="S74" i="4" l="1"/>
  <c r="Z74" i="4"/>
  <c r="R74" i="4"/>
  <c r="CN43" i="1"/>
  <c r="CN7" i="1" s="1"/>
  <c r="AH43" i="1" a="1"/>
  <c r="AC74" i="4" l="1"/>
  <c r="U74" i="4"/>
  <c r="AB74" i="4"/>
  <c r="V74" i="4"/>
  <c r="AH43" i="1"/>
  <c r="CG33" i="1" a="1"/>
  <c r="AH7" i="1" l="1"/>
  <c r="N62" i="4" a="1"/>
  <c r="N62" i="4" s="1"/>
  <c r="CG33" i="1"/>
  <c r="CG7" i="1" s="1"/>
  <c r="EO43" i="1" a="1"/>
  <c r="S62" i="4" l="1"/>
  <c r="R62" i="4"/>
  <c r="Z62" i="4"/>
  <c r="EO43" i="1"/>
  <c r="EO7" i="1" s="1"/>
  <c r="CU33" i="1" a="1"/>
  <c r="AB62" i="4" l="1"/>
  <c r="AC62" i="4"/>
  <c r="U62" i="4"/>
  <c r="V62" i="4"/>
  <c r="CU33" i="1"/>
  <c r="CU7" i="1" s="1"/>
  <c r="DL33" i="1" a="1"/>
  <c r="DL33" i="1" l="1"/>
  <c r="DL7" i="1" s="1"/>
  <c r="DX7" i="1" s="1"/>
  <c r="D33" i="1" a="1"/>
  <c r="D33" i="1" l="1"/>
  <c r="CX33" i="1" a="1"/>
  <c r="D7" i="1" l="1"/>
  <c r="P7" i="1" s="1"/>
  <c r="L23" i="5" a="1"/>
  <c r="L23" i="5" s="1"/>
  <c r="L19" i="5" a="1"/>
  <c r="L19" i="5" s="1"/>
  <c r="L20" i="5" a="1"/>
  <c r="L20" i="5" s="1"/>
  <c r="L29" i="5" a="1"/>
  <c r="L29" i="5" s="1"/>
  <c r="CX33" i="1"/>
  <c r="CX7" i="1" s="1"/>
  <c r="DJ7" i="1" s="1"/>
  <c r="CJ33" i="1" a="1"/>
  <c r="CJ33" i="1" l="1"/>
  <c r="CJ7" i="1" s="1"/>
  <c r="CV7" i="1" s="1"/>
  <c r="EN33" i="1" a="1"/>
  <c r="EN33" i="1" l="1"/>
  <c r="EN7" i="1" s="1"/>
  <c r="EZ7" i="1" s="1"/>
  <c r="R33" i="1" a="1"/>
  <c r="R33" i="1" l="1"/>
  <c r="L18" i="5" s="1" a="1"/>
  <c r="L18" i="5" s="1"/>
  <c r="R16" i="5"/>
  <c r="R18" i="5"/>
  <c r="R14" i="5"/>
  <c r="R15" i="5"/>
  <c r="BV33" i="1" a="1"/>
  <c r="R13" i="5"/>
  <c r="R17" i="5"/>
  <c r="S16" i="5" l="1"/>
  <c r="S15" i="5"/>
  <c r="S14" i="5"/>
  <c r="S13" i="5"/>
  <c r="S17" i="5"/>
  <c r="S18" i="5"/>
  <c r="R7" i="1"/>
  <c r="AD7" i="1" s="1"/>
  <c r="L28" i="5" a="1"/>
  <c r="L28" i="5" s="1"/>
  <c r="BV33" i="1"/>
  <c r="BV7" i="1" s="1"/>
  <c r="CH7" i="1" s="1"/>
  <c r="R25" i="5"/>
  <c r="R24" i="5"/>
  <c r="R20" i="5"/>
  <c r="R29" i="5"/>
  <c r="R27" i="5"/>
  <c r="R30" i="5"/>
  <c r="U16" i="5"/>
  <c r="R26" i="5"/>
  <c r="R22" i="5"/>
  <c r="U15" i="5"/>
  <c r="R23" i="5"/>
  <c r="R19" i="5"/>
  <c r="U14" i="5"/>
  <c r="BH33" i="1" a="1"/>
  <c r="R21" i="5"/>
  <c r="U13" i="5"/>
  <c r="S22" i="5" l="1"/>
  <c r="S21" i="5"/>
  <c r="S20" i="5"/>
  <c r="S24" i="5"/>
  <c r="S25" i="5"/>
  <c r="S19" i="5"/>
  <c r="S23" i="5"/>
  <c r="S30" i="5"/>
  <c r="S27" i="5"/>
  <c r="S26" i="5"/>
  <c r="S29" i="5"/>
  <c r="BH33" i="1"/>
  <c r="BH7" i="1" s="1"/>
  <c r="BT7" i="1" s="1"/>
  <c r="U31" i="5"/>
  <c r="R28" i="5"/>
  <c r="W16" i="5"/>
  <c r="U18" i="5"/>
  <c r="W14" i="5"/>
  <c r="W15" i="5"/>
  <c r="W13" i="5"/>
  <c r="AT33" i="1" a="1"/>
  <c r="U17" i="5"/>
  <c r="X15" i="5" l="1"/>
  <c r="X14" i="5"/>
  <c r="X13" i="5"/>
  <c r="X16" i="5"/>
  <c r="AA16" i="5"/>
  <c r="Y16" i="5"/>
  <c r="Z16" i="5"/>
  <c r="AB16" i="5" s="1"/>
  <c r="S28" i="5"/>
  <c r="AT33" i="1"/>
  <c r="AT7" i="1" s="1"/>
  <c r="BF7" i="1" s="1"/>
  <c r="U25" i="5"/>
  <c r="U24" i="5"/>
  <c r="U20" i="5"/>
  <c r="W20" i="5" s="1"/>
  <c r="U29" i="5"/>
  <c r="U27" i="5"/>
  <c r="W27" i="5" s="1"/>
  <c r="U30" i="5"/>
  <c r="W31" i="5" s="1"/>
  <c r="W24" i="5"/>
  <c r="W25" i="5"/>
  <c r="U26" i="5"/>
  <c r="W18" i="5"/>
  <c r="U22" i="5"/>
  <c r="U23" i="5"/>
  <c r="U19" i="5"/>
  <c r="W17" i="5"/>
  <c r="U21" i="5"/>
  <c r="AF33" i="1" a="1"/>
  <c r="AD16" i="5" l="1"/>
  <c r="AC16" i="5"/>
  <c r="X18" i="5"/>
  <c r="X17" i="5"/>
  <c r="X25" i="5"/>
  <c r="X24" i="5"/>
  <c r="X20" i="5"/>
  <c r="X31" i="5"/>
  <c r="X27" i="5"/>
  <c r="AF33" i="1"/>
  <c r="U28" i="5"/>
  <c r="W29" i="5"/>
  <c r="W30" i="5"/>
  <c r="W26" i="5"/>
  <c r="W22" i="5"/>
  <c r="W23" i="5"/>
  <c r="W19" i="5"/>
  <c r="W21" i="5"/>
  <c r="DZ33" i="1" a="1"/>
  <c r="X26" i="5" l="1"/>
  <c r="X19" i="5"/>
  <c r="F38" i="4" s="1" a="1"/>
  <c r="F38" i="4" s="1"/>
  <c r="AJ22" i="5" s="1"/>
  <c r="X23" i="5"/>
  <c r="X22" i="5"/>
  <c r="X21" i="5"/>
  <c r="X30" i="5"/>
  <c r="X29" i="5"/>
  <c r="AF7" i="1"/>
  <c r="AR7" i="1" s="1"/>
  <c r="N53" i="4" a="1"/>
  <c r="N53" i="4" s="1"/>
  <c r="DZ33" i="1"/>
  <c r="DZ7" i="1" s="1"/>
  <c r="EL7" i="1" s="1"/>
  <c r="W28" i="5"/>
  <c r="Y17" i="5" l="1"/>
  <c r="AA17" i="5"/>
  <c r="Z17" i="5"/>
  <c r="X28" i="5"/>
  <c r="AA35" i="5" s="1"/>
  <c r="Z53" i="4"/>
  <c r="R53" i="4"/>
  <c r="S53" i="4"/>
  <c r="AB17" i="5" l="1"/>
  <c r="AC17" i="5"/>
  <c r="AD17" i="5"/>
  <c r="N36" i="4" a="1"/>
  <c r="N36" i="4" s="1"/>
  <c r="AA24" i="5"/>
  <c r="AA20" i="5"/>
  <c r="N34" i="4" a="1"/>
  <c r="N34" i="4" s="1"/>
  <c r="AA27" i="5"/>
  <c r="Y26" i="5"/>
  <c r="Z26" i="5"/>
  <c r="AA21" i="5"/>
  <c r="Y20" i="5"/>
  <c r="N33" i="4" a="1"/>
  <c r="N33" i="4" s="1"/>
  <c r="Z27" i="5"/>
  <c r="Y27" i="5"/>
  <c r="Y13" i="5"/>
  <c r="Z20" i="5"/>
  <c r="AA26" i="5"/>
  <c r="Z21" i="5"/>
  <c r="N35" i="4" a="1"/>
  <c r="N35" i="4" s="1"/>
  <c r="AA15" i="5"/>
  <c r="Y25" i="5"/>
  <c r="Z25" i="5"/>
  <c r="Y24" i="5"/>
  <c r="Y21" i="5"/>
  <c r="AA25" i="5"/>
  <c r="Z24" i="5"/>
  <c r="AA37" i="5"/>
  <c r="Y37" i="5"/>
  <c r="V35" i="4" a="1"/>
  <c r="V35" i="4" s="1"/>
  <c r="Z37" i="5"/>
  <c r="Y35" i="5"/>
  <c r="Y36" i="5"/>
  <c r="Z36" i="5"/>
  <c r="AA36" i="5"/>
  <c r="V34" i="4" a="1"/>
  <c r="V34" i="4" s="1"/>
  <c r="Z35" i="5"/>
  <c r="AB35" i="5" s="1"/>
  <c r="Y34" i="5"/>
  <c r="Z34" i="5"/>
  <c r="AA34" i="5"/>
  <c r="N38" i="4" a="1"/>
  <c r="N38" i="4" s="1"/>
  <c r="AJ36" i="5" s="1"/>
  <c r="Y33" i="5"/>
  <c r="AA33" i="5"/>
  <c r="Z33" i="5"/>
  <c r="F34" i="4" a="1"/>
  <c r="F34" i="4" s="1"/>
  <c r="Y15" i="5"/>
  <c r="Z15" i="5"/>
  <c r="Y23" i="5"/>
  <c r="Y19" i="5"/>
  <c r="Z23" i="5"/>
  <c r="AA19" i="5"/>
  <c r="AA23" i="5"/>
  <c r="Z19" i="5"/>
  <c r="Y22" i="5"/>
  <c r="Y14" i="5"/>
  <c r="Z18" i="5"/>
  <c r="AA22" i="5"/>
  <c r="F33" i="4" a="1"/>
  <c r="F33" i="4" s="1"/>
  <c r="Z22" i="5"/>
  <c r="AA18" i="5"/>
  <c r="Z13" i="5"/>
  <c r="N32" i="4" a="1"/>
  <c r="N32" i="4" s="1"/>
  <c r="AA14" i="5"/>
  <c r="AA13" i="5"/>
  <c r="Z14" i="5"/>
  <c r="F32" i="4" a="1"/>
  <c r="F32" i="4" s="1"/>
  <c r="Y18" i="5"/>
  <c r="Y32" i="5"/>
  <c r="AA32" i="5"/>
  <c r="Z32" i="5"/>
  <c r="AB32" i="5" s="1"/>
  <c r="V32" i="4" a="1"/>
  <c r="V32" i="4" s="1"/>
  <c r="V33" i="4" a="1"/>
  <c r="V33" i="4" s="1"/>
  <c r="Y29" i="5"/>
  <c r="AA28" i="5"/>
  <c r="AA30" i="5"/>
  <c r="Z31" i="5"/>
  <c r="Z28" i="5"/>
  <c r="AA31" i="5"/>
  <c r="V38" i="4" a="1"/>
  <c r="V38" i="4" s="1"/>
  <c r="Y31" i="5"/>
  <c r="Y28" i="5"/>
  <c r="AA29" i="5"/>
  <c r="Y30" i="5"/>
  <c r="Z29" i="5"/>
  <c r="Z30" i="5"/>
  <c r="AC53" i="4"/>
  <c r="V53" i="4"/>
  <c r="U53" i="4"/>
  <c r="AB53" i="4"/>
  <c r="AB20" i="5" l="1"/>
  <c r="AB37" i="5"/>
  <c r="AB21" i="5"/>
  <c r="AB27" i="5"/>
  <c r="AC24" i="5"/>
  <c r="AB24" i="5"/>
  <c r="AC21" i="5"/>
  <c r="AD21" i="5"/>
  <c r="AD25" i="5"/>
  <c r="AC25" i="5"/>
  <c r="AC26" i="5"/>
  <c r="AD26" i="5"/>
  <c r="AB26" i="5"/>
  <c r="AC27" i="5"/>
  <c r="AD27" i="5"/>
  <c r="AB25" i="5"/>
  <c r="AJ32" i="5"/>
  <c r="L34" i="4" a="1"/>
  <c r="L34" i="4" s="1"/>
  <c r="AI32" i="5" s="1"/>
  <c r="AD20" i="5"/>
  <c r="AC20" i="5"/>
  <c r="AJ31" i="5"/>
  <c r="L33" i="4" a="1"/>
  <c r="L33" i="4" s="1"/>
  <c r="AI31" i="5" s="1"/>
  <c r="AD24" i="5"/>
  <c r="L35" i="4" a="1"/>
  <c r="L35" i="4" s="1"/>
  <c r="AI33" i="5" s="1"/>
  <c r="AJ33" i="5"/>
  <c r="AJ34" i="5"/>
  <c r="L36" i="4" a="1"/>
  <c r="L36" i="4" s="1"/>
  <c r="AI34" i="5" s="1"/>
  <c r="AB34" i="5"/>
  <c r="T35" i="4" a="1"/>
  <c r="T35" i="4" s="1"/>
  <c r="AP33" i="5" s="1"/>
  <c r="AQ33" i="5"/>
  <c r="AB33" i="5"/>
  <c r="AC37" i="5"/>
  <c r="AD37" i="5"/>
  <c r="T34" i="4" a="1"/>
  <c r="T34" i="4" s="1"/>
  <c r="AP32" i="5" s="1"/>
  <c r="AQ32" i="5"/>
  <c r="AD36" i="5"/>
  <c r="AC36" i="5"/>
  <c r="AB36" i="5"/>
  <c r="AC35" i="5"/>
  <c r="AD35" i="5"/>
  <c r="AC34" i="5"/>
  <c r="AD34" i="5"/>
  <c r="AD33" i="5"/>
  <c r="AC33" i="5"/>
  <c r="AB22" i="5"/>
  <c r="AB14" i="5"/>
  <c r="AB23" i="5"/>
  <c r="AD19" i="5"/>
  <c r="AC19" i="5"/>
  <c r="AD15" i="5"/>
  <c r="AC15" i="5"/>
  <c r="AB15" i="5"/>
  <c r="AB19" i="5"/>
  <c r="AC23" i="5"/>
  <c r="AD23" i="5"/>
  <c r="AJ18" i="5"/>
  <c r="D34" i="4" a="1"/>
  <c r="D34" i="4" s="1"/>
  <c r="AI18" i="5" s="1"/>
  <c r="AD18" i="5"/>
  <c r="AC18" i="5"/>
  <c r="D33" i="4" a="1"/>
  <c r="D33" i="4" s="1"/>
  <c r="AI17" i="5" s="1"/>
  <c r="AJ17" i="5"/>
  <c r="AD22" i="5"/>
  <c r="AC22" i="5"/>
  <c r="F37" i="4"/>
  <c r="AJ16" i="5"/>
  <c r="D32" i="4" a="1"/>
  <c r="D32" i="4" s="1"/>
  <c r="AI16" i="5" s="1"/>
  <c r="AC13" i="5"/>
  <c r="AD13" i="5"/>
  <c r="AD14" i="5"/>
  <c r="AC14" i="5"/>
  <c r="AB18" i="5"/>
  <c r="N37" i="4"/>
  <c r="AJ30" i="5"/>
  <c r="L32" i="4" a="1"/>
  <c r="L32" i="4" s="1"/>
  <c r="AI30" i="5" s="1"/>
  <c r="AB13" i="5"/>
  <c r="AB28" i="5"/>
  <c r="AB29" i="5"/>
  <c r="AB30" i="5"/>
  <c r="AD32" i="5"/>
  <c r="AC32" i="5"/>
  <c r="AQ31" i="5"/>
  <c r="T33" i="4" a="1"/>
  <c r="T33" i="4" s="1"/>
  <c r="AP31" i="5" s="1"/>
  <c r="AQ30" i="5"/>
  <c r="T32" i="4" a="1"/>
  <c r="T32" i="4" s="1"/>
  <c r="AP30" i="5" s="1"/>
  <c r="E24" i="4"/>
  <c r="D25" i="4" s="1"/>
  <c r="V37" i="4"/>
  <c r="AQ36" i="5"/>
  <c r="E26" i="4"/>
  <c r="AD31" i="5"/>
  <c r="AC31" i="5"/>
  <c r="AB31" i="5"/>
  <c r="AD30" i="5"/>
  <c r="AC30" i="5"/>
  <c r="AD28" i="5"/>
  <c r="AC28" i="5"/>
  <c r="AD29" i="5"/>
  <c r="AC29" i="5"/>
  <c r="D37" i="4" l="1"/>
  <c r="AI21" i="5" s="1"/>
  <c r="AJ21" i="5"/>
  <c r="L37" i="4"/>
  <c r="AI35" i="5" s="1"/>
  <c r="AJ35" i="5"/>
  <c r="AQ35" i="5"/>
  <c r="T37" i="4"/>
  <c r="AP3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<sst xmlns="http://schemas.openxmlformats.org/spreadsheetml/2006/main" count="304" uniqueCount="118">
  <si>
    <t>SETTINGS</t>
  </si>
  <si>
    <t>General</t>
  </si>
  <si>
    <t>Budget Tracking &amp; Dashboard</t>
  </si>
  <si>
    <t>Shift late income:</t>
  </si>
  <si>
    <t>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t>
  </si>
  <si>
    <t>Starting on day x in month:</t>
  </si>
  <si>
    <t>BUDGET PLANNING</t>
  </si>
  <si>
    <r>
      <t xml:space="preserve">Define starting year in Settings </t>
    </r>
    <r>
      <rPr>
        <b/>
        <i/>
        <sz val="9"/>
        <color theme="2" tint="-0.499984740745262"/>
        <rFont val="Calibri"/>
        <family val="2"/>
        <scheme val="minor"/>
      </rPr>
      <t>→</t>
    </r>
  </si>
  <si>
    <t>Jan</t>
  </si>
  <si>
    <t>Feb</t>
  </si>
  <si>
    <t>Mar</t>
  </si>
  <si>
    <t>Apr</t>
  </si>
  <si>
    <t>May</t>
  </si>
  <si>
    <t>Jun</t>
  </si>
  <si>
    <t>Jul</t>
  </si>
  <si>
    <t>Aug</t>
  </si>
  <si>
    <t>Sep</t>
  </si>
  <si>
    <t>Oct</t>
  </si>
  <si>
    <t>Nov</t>
  </si>
  <si>
    <t>Dec</t>
  </si>
  <si>
    <t>Total</t>
  </si>
  <si>
    <t>To be allocated:</t>
  </si>
  <si>
    <t>Income</t>
  </si>
  <si>
    <t>Employment (net)</t>
  </si>
  <si>
    <t>Spending</t>
  </si>
  <si>
    <t>Housing</t>
  </si>
  <si>
    <t>Saving</t>
  </si>
  <si>
    <t>Emergency fund</t>
  </si>
  <si>
    <t>BUDGET TRACKING</t>
  </si>
  <si>
    <t>Date</t>
  </si>
  <si>
    <t>Type</t>
  </si>
  <si>
    <t>Category</t>
  </si>
  <si>
    <t>Amount</t>
  </si>
  <si>
    <t>Detail</t>
  </si>
  <si>
    <t>Balance</t>
  </si>
  <si>
    <t>Effective day</t>
  </si>
  <si>
    <t>BUDGET DASHBOARD</t>
  </si>
  <si>
    <t>Year</t>
  </si>
  <si>
    <t>Select the year to view →</t>
  </si>
  <si>
    <t>Period</t>
  </si>
  <si>
    <t>Select the period to view →</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</si>
  <si>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</si>
  <si>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</si>
  <si>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</si>
  <si>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</si>
  <si>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</si>
  <si>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</si>
  <si>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</si>
  <si>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</si>
  <si>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</si>
  <si>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</si>
  <si>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</si>
  <si>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</si>
  <si>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</si>
  <si>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</si>
  <si>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</si>
  <si>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</si>
  <si>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</si>
  <si>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</si>
  <si>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</si>
  <si>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</si>
  <si>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</si>
  <si>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</si>
  <si>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t>CALCULATIONS</t>
  </si>
  <si>
    <t>Worksheet: Budget Tracking</t>
  </si>
  <si>
    <t>Today:</t>
  </si>
  <si>
    <t># Records:</t>
  </si>
  <si>
    <t>Worksheet: Budget Dashboard</t>
  </si>
  <si>
    <t>DROPDOWN DATA</t>
  </si>
  <si>
    <t>Year Dropdown</t>
  </si>
  <si>
    <t>Period Dropdown</t>
  </si>
  <si>
    <t>Current year</t>
  </si>
  <si>
    <t>Total year</t>
  </si>
  <si>
    <t>Current month</t>
  </si>
  <si>
    <r>
      <rPr>
        <b/>
        <sz val="10.5"/>
        <color theme="4" tint="-0.249977111117893"/>
        <rFont val="Calibri"/>
        <family val="2"/>
        <scheme val="minor"/>
      </rPr>
      <t>Chart Calculations:</t>
    </r>
    <r>
      <rPr>
        <sz val="10.5"/>
        <color theme="4" tint="-0.249977111117893"/>
        <rFont val="Calibri"/>
        <family val="2"/>
        <scheme val="minor"/>
      </rPr>
      <t xml:space="preserve"> Tracked (vs. Budget) Chart</t>
    </r>
  </si>
  <si>
    <t>Month</t>
  </si>
  <si>
    <t>Tracked</t>
  </si>
  <si>
    <t>Budget</t>
  </si>
  <si>
    <t>Delta</t>
  </si>
  <si>
    <t>Show type</t>
  </si>
  <si>
    <t xml:space="preserve">Show Rem. Budget </t>
  </si>
  <si>
    <t>Period in Focus</t>
  </si>
  <si>
    <t>In Budget</t>
  </si>
  <si>
    <t>Remaining</t>
  </si>
  <si>
    <t>Excess</t>
  </si>
  <si>
    <t>Period not in Focus</t>
  </si>
  <si>
    <t>In Focus</t>
  </si>
  <si>
    <t>Month Num.</t>
  </si>
  <si>
    <t>Show income</t>
  </si>
  <si>
    <t>Show spending</t>
  </si>
  <si>
    <t>Show saving</t>
  </si>
  <si>
    <t xml:space="preserve">Show rem. budget </t>
  </si>
  <si>
    <t>Last Record:</t>
  </si>
  <si>
    <t>Delta Last Record:</t>
  </si>
  <si>
    <t># Records This Year:</t>
  </si>
  <si>
    <t>Tracking Balance:</t>
  </si>
  <si>
    <t>Balance Analysis Text:</t>
  </si>
  <si>
    <t>Selected Year:</t>
  </si>
  <si>
    <t>Selected Period:</t>
  </si>
  <si>
    <t>Selected Period (Display):</t>
  </si>
  <si>
    <t>Days in Period:</t>
  </si>
  <si>
    <t>Days Passed in Period:</t>
  </si>
  <si>
    <t>Days Passed in Period (%):</t>
  </si>
  <si>
    <t>Period Tracking Balance:</t>
  </si>
  <si>
    <t>Period Savings Rate:</t>
  </si>
  <si>
    <t>KPI Calculation in Dashboard</t>
  </si>
  <si>
    <t>Starting Year:</t>
  </si>
  <si>
    <t>Late Monthly Income</t>
  </si>
  <si>
    <t>Saving rate as % of income:</t>
  </si>
  <si>
    <t>Choose how you want the saving rate (SR) to be calculated in the dashboard's KPI tiles:
1. Active option (% allocated to Saving)                              SR = Saving / Income
2. Passive option (% not allocated to Spending)                  SR = (Income - Spending) / Income</t>
  </si>
  <si>
    <r>
      <t xml:space="preserve">Enter income categories </t>
    </r>
    <r>
      <rPr>
        <b/>
        <i/>
        <sz val="9.5"/>
        <color theme="2" tint="-0.499984740745262"/>
        <rFont val="Calibri"/>
        <family val="2"/>
        <scheme val="minor"/>
      </rPr>
      <t>→</t>
    </r>
  </si>
  <si>
    <r>
      <t xml:space="preserve">Enter spending categories </t>
    </r>
    <r>
      <rPr>
        <b/>
        <i/>
        <sz val="9.5"/>
        <color theme="2" tint="-0.499984740745262"/>
        <rFont val="Calibri"/>
        <family val="2"/>
        <scheme val="minor"/>
      </rPr>
      <t>→</t>
    </r>
  </si>
  <si>
    <r>
      <t xml:space="preserve">Enter saving cateogories </t>
    </r>
    <r>
      <rPr>
        <b/>
        <i/>
        <sz val="9.5"/>
        <color theme="2" tint="-0.499984740745262"/>
        <rFont val="Calibri"/>
        <family val="2"/>
        <scheme val="minor"/>
      </rPr>
      <t>→</t>
    </r>
  </si>
  <si>
    <r>
      <t xml:space="preserve">Enter transactions </t>
    </r>
    <r>
      <rPr>
        <b/>
        <i/>
        <sz val="9.5"/>
        <color theme="2" tint="-0.499984740745262"/>
        <rFont val="Calibri"/>
        <family val="2"/>
        <scheme val="minor"/>
      </rPr>
      <t>→</t>
    </r>
  </si>
  <si>
    <t>Set the starting year (yyyy) once at the beginning and do not change it again</t>
  </si>
  <si>
    <r>
      <rPr>
        <b/>
        <sz val="10.5"/>
        <color theme="4" tint="-0.249977111117893"/>
        <rFont val="Calibri"/>
        <family val="2"/>
        <scheme val="minor"/>
      </rPr>
      <t>Chart Calculations:</t>
    </r>
    <r>
      <rPr>
        <sz val="10.5"/>
        <color theme="4" tint="-0.249977111117893"/>
        <rFont val="Calibri"/>
        <family val="2"/>
        <scheme val="minor"/>
      </rPr>
      <t xml:space="preserve"> Category Distribution Charts</t>
    </r>
  </si>
  <si>
    <t>% allocated to Saving</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</si>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</sst>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1" formatCode="_-* #,##0_-;\-* #,##0_-;_-* &quot;-&quot;_-;_-@_-"/>
    <numFmt numFmtId="43" formatCode="_-* #,##0.00_-;\-* #,##0.00_-;_-* &quot;-&quot;??_-;_-@_-"/>
    <numFmt numFmtId="164" formatCode="mmm"/>
    <numFmt numFmtId="165" formatCode="mmmm"/>
    <numFmt numFmtId="166" formatCode="_-* #,##0_-;\-* #,##0_-;_-* &quot;-&quot;??_-;_-@_-"/>
    <numFmt numFmtId="167" formatCode="d\-mmm\-yy"/>
    <numFmt numFmtId="168" formatCode="0.0\ %"/>
  </numFmts>
  <fonts count="3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theme="2" tint="-0.499984740745262"/>
      <name val="Calibri"/>
      <family val="2"/>
      <scheme val="minor"/>
    </font>
    <font>
      <i/>
      <sz val="11"/>
      <color theme="1"/>
      <name val="Calibri"/>
      <family val="2"/>
      <scheme val="minor"/>
    </font>
    <font>
      <b/>
      <sz val="14"/>
      <color theme="0"/>
      <name val="Calibri"/>
      <family val="2"/>
      <scheme val="minor"/>
    </font>
    <font>
      <sz val="10"/>
      <color theme="2" tint="-0.249977111117893"/>
      <name val="Calibri"/>
      <family val="2"/>
      <scheme val="minor"/>
    </font>
    <font>
      <sz val="11"/>
      <color theme="1"/>
      <name val="Calibri"/>
      <family val="2"/>
      <scheme val="minor"/>
    </font>
    <font>
      <sz val="11"/>
      <color theme="0" tint="-0.499984740745262"/>
      <name val="Calibri"/>
      <family val="2"/>
      <scheme val="minor"/>
    </font>
    <font>
      <b/>
      <sz val="11"/>
      <color theme="4"/>
      <name val="Calibri"/>
      <family val="2"/>
      <scheme val="minor"/>
    </font>
    <font>
      <i/>
      <sz val="9"/>
      <color theme="2" tint="-0.499984740745262"/>
      <name val="Calibri"/>
      <family val="2"/>
      <scheme val="minor"/>
    </font>
    <font>
      <b/>
      <i/>
      <sz val="9"/>
      <color theme="2" tint="-0.499984740745262"/>
      <name val="Calibri"/>
      <family val="2"/>
      <scheme val="minor"/>
    </font>
    <font>
      <sz val="10"/>
      <color theme="1"/>
      <name val="Calibri"/>
      <family val="2"/>
      <scheme val="minor"/>
    </font>
    <font>
      <sz val="11"/>
      <color theme="2" tint="-0.499984740745262"/>
      <name val="Calibri"/>
      <family val="2"/>
      <scheme val="minor"/>
    </font>
    <font>
      <sz val="11"/>
      <color theme="2" tint="-9.9978637043366805E-2"/>
      <name val="Calibri"/>
      <family val="2"/>
      <scheme val="minor"/>
    </font>
    <font>
      <i/>
      <sz val="10"/>
      <color theme="2" tint="-0.499984740745262"/>
      <name val="Calibri"/>
      <family val="2"/>
      <scheme val="minor"/>
    </font>
    <font>
      <sz val="9"/>
      <color theme="1"/>
      <name val="Calibri"/>
      <family val="2"/>
      <scheme val="minor"/>
    </font>
    <font>
      <b/>
      <sz val="14"/>
      <color theme="2" tint="-9.9978637043366805E-2"/>
      <name val="Calibri"/>
      <family val="2"/>
      <scheme val="minor"/>
    </font>
    <font>
      <sz val="11"/>
      <color rgb="FFFF0000"/>
      <name val="Calibri"/>
      <family val="2"/>
      <scheme val="minor"/>
    </font>
    <font>
      <b/>
      <sz val="10"/>
      <color theme="1"/>
      <name val="Calibri"/>
      <family val="2"/>
      <scheme val="minor"/>
    </font>
    <font>
      <sz val="10"/>
      <name val="Calibri"/>
      <family val="2"/>
      <scheme val="minor"/>
    </font>
    <font>
      <b/>
      <sz val="10.5"/>
      <color theme="0"/>
      <name val="Calibri"/>
      <family val="2"/>
      <scheme val="minor"/>
    </font>
    <font>
      <sz val="10.5"/>
      <color theme="4" tint="-0.249977111117893"/>
      <name val="Calibri"/>
      <family val="2"/>
      <scheme val="minor"/>
    </font>
    <font>
      <b/>
      <sz val="10.5"/>
      <color theme="4" tint="-0.249977111117893"/>
      <name val="Calibri"/>
      <family val="2"/>
      <scheme val="minor"/>
    </font>
    <font>
      <sz val="10.5"/>
      <color theme="1"/>
      <name val="Calibri"/>
      <family val="2"/>
      <scheme val="minor"/>
    </font>
    <font>
      <b/>
      <sz val="10.5"/>
      <color theme="1"/>
      <name val="Calibri"/>
      <family val="2"/>
      <scheme val="minor"/>
    </font>
    <font>
      <sz val="8"/>
      <color rgb="FF000000"/>
      <name val="Segoe UI"/>
      <family val="2"/>
    </font>
    <font>
      <b/>
      <sz val="10.5"/>
      <color theme="1" tint="0.499984740745262"/>
      <name val="Calibri"/>
      <family val="2"/>
      <scheme val="minor"/>
    </font>
    <font>
      <i/>
      <sz val="9.5"/>
      <color theme="2" tint="-0.499984740745262"/>
      <name val="Calibri"/>
      <family val="2"/>
      <scheme val="minor"/>
    </font>
    <font>
      <b/>
      <i/>
      <sz val="9.5"/>
      <color theme="2" tint="-0.499984740745262"/>
      <name val="Calibri"/>
      <family val="2"/>
      <scheme val="minor"/>
    </font>
    <font>
      <b/>
      <sz val="14"/>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theme="2"/>
        <bgColor indexed="64"/>
      </patternFill>
    </fill>
    <fill>
      <patternFill patternType="solid">
        <fgColor theme="9" tint="0.59999389629810485"/>
        <bgColor indexed="64"/>
      </patternFill>
    </fill>
    <fill>
      <patternFill patternType="solid">
        <fgColor theme="0" tint="-0.14999847407452621"/>
        <bgColor indexed="64"/>
      </patternFill>
    </fill>
  </fills>
  <borders count="79">
    <border>
      <left/>
      <right/>
      <top/>
      <bottom/>
      <diagonal/>
    </border>
    <border>
      <left style="thin">
        <color theme="4"/>
      </left>
      <right/>
      <top/>
      <bottom/>
      <diagonal/>
    </border>
    <border>
      <left style="thin">
        <color theme="6" tint="0.39994506668294322"/>
      </left>
      <right style="thin">
        <color theme="6" tint="0.39994506668294322"/>
      </right>
      <top style="thin">
        <color theme="6" tint="0.39994506668294322"/>
      </top>
      <bottom style="thin">
        <color theme="6" tint="0.39994506668294322"/>
      </bottom>
      <diagonal/>
    </border>
    <border>
      <left/>
      <right/>
      <top style="thin">
        <color theme="6" tint="0.39994506668294322"/>
      </top>
      <bottom/>
      <diagonal/>
    </border>
    <border>
      <left style="thin">
        <color theme="6" tint="0.39994506668294322"/>
      </left>
      <right style="thin">
        <color theme="6" tint="0.39994506668294322"/>
      </right>
      <top style="thin">
        <color theme="6" tint="0.39994506668294322"/>
      </top>
      <bottom/>
      <diagonal/>
    </border>
    <border>
      <left style="thin">
        <color theme="6" tint="0.39994506668294322"/>
      </left>
      <right style="thin">
        <color theme="6" tint="0.39994506668294322"/>
      </right>
      <top/>
      <bottom style="thin">
        <color theme="6" tint="0.39994506668294322"/>
      </bottom>
      <diagonal/>
    </border>
    <border>
      <left style="thin">
        <color theme="6" tint="0.39994506668294322"/>
      </left>
      <right/>
      <top style="thin">
        <color theme="6" tint="0.39994506668294322"/>
      </top>
      <bottom style="thin">
        <color theme="6" tint="0.39994506668294322"/>
      </bottom>
      <diagonal/>
    </border>
    <border>
      <left style="thin">
        <color theme="0"/>
      </left>
      <right style="thin">
        <color theme="0"/>
      </right>
      <top style="thin">
        <color theme="6" tint="0.39991454817346722"/>
      </top>
      <bottom style="thin">
        <color theme="6" tint="0.39991454817346722"/>
      </bottom>
      <diagonal/>
    </border>
    <border>
      <left style="thin">
        <color theme="6" tint="0.39994506668294322"/>
      </left>
      <right/>
      <top style="thin">
        <color theme="6" tint="0.39994506668294322"/>
      </top>
      <bottom/>
      <diagonal/>
    </border>
    <border>
      <left style="thin">
        <color theme="6" tint="0.39994506668294322"/>
      </left>
      <right style="thin">
        <color theme="6" tint="0.39994506668294322"/>
      </right>
      <top/>
      <bottom/>
      <diagonal/>
    </border>
    <border>
      <left/>
      <right/>
      <top style="thin">
        <color theme="6" tint="0.39991454817346722"/>
      </top>
      <bottom/>
      <diagonal/>
    </border>
    <border>
      <left style="thin">
        <color theme="6" tint="0.39991454817346722"/>
      </left>
      <right style="thin">
        <color theme="6" tint="0.39991454817346722"/>
      </right>
      <top style="thin">
        <color theme="6" tint="0.39994506668294322"/>
      </top>
      <bottom style="thin">
        <color theme="6" tint="0.39994506668294322"/>
      </bottom>
      <diagonal/>
    </border>
    <border>
      <left style="thin">
        <color theme="6" tint="0.39991454817346722"/>
      </left>
      <right style="thin">
        <color theme="6" tint="0.39991454817346722"/>
      </right>
      <top/>
      <bottom style="thin">
        <color theme="6" tint="0.39994506668294322"/>
      </bottom>
      <diagonal/>
    </border>
    <border>
      <left style="thin">
        <color theme="6" tint="0.39991454817346722"/>
      </left>
      <right style="thin">
        <color theme="6" tint="0.39988402966399123"/>
      </right>
      <top/>
      <bottom/>
      <diagonal/>
    </border>
    <border>
      <left style="thin">
        <color theme="6" tint="0.39991454817346722"/>
      </left>
      <right style="thin">
        <color theme="6" tint="0.39991454817346722"/>
      </right>
      <top style="thin">
        <color theme="6" tint="0.39994506668294322"/>
      </top>
      <bottom/>
      <diagonal/>
    </border>
    <border>
      <left style="thin">
        <color theme="4" tint="-0.24994659260841701"/>
      </left>
      <right/>
      <top style="thin">
        <color theme="4" tint="-0.24994659260841701"/>
      </top>
      <bottom style="thin">
        <color theme="4" tint="-0.24994659260841701"/>
      </bottom>
      <diagonal/>
    </border>
    <border>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right/>
      <top style="thin">
        <color theme="4" tint="-0.24994659260841701"/>
      </top>
      <bottom/>
      <diagonal/>
    </border>
    <border>
      <left style="thin">
        <color theme="6" tint="0.39988402966399123"/>
      </left>
      <right/>
      <top style="thin">
        <color theme="4" tint="-0.24994659260841701"/>
      </top>
      <bottom/>
      <diagonal/>
    </border>
    <border>
      <left/>
      <right style="thin">
        <color theme="6" tint="0.39988402966399123"/>
      </right>
      <top style="thin">
        <color theme="4" tint="-0.24994659260841701"/>
      </top>
      <bottom/>
      <diagonal/>
    </border>
    <border>
      <left style="thin">
        <color theme="6" tint="0.39988402966399123"/>
      </left>
      <right/>
      <top/>
      <bottom/>
      <diagonal/>
    </border>
    <border>
      <left/>
      <right style="thin">
        <color theme="6" tint="0.39988402966399123"/>
      </right>
      <top/>
      <bottom/>
      <diagonal/>
    </border>
    <border>
      <left style="thin">
        <color theme="6" tint="0.39988402966399123"/>
      </left>
      <right/>
      <top/>
      <bottom style="thin">
        <color theme="6" tint="0.39988402966399123"/>
      </bottom>
      <diagonal/>
    </border>
    <border>
      <left/>
      <right/>
      <top/>
      <bottom style="thin">
        <color theme="6" tint="0.39988402966399123"/>
      </bottom>
      <diagonal/>
    </border>
    <border>
      <left/>
      <right style="thin">
        <color theme="6" tint="0.39988402966399123"/>
      </right>
      <top/>
      <bottom style="thin">
        <color theme="6" tint="0.39988402966399123"/>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4" tint="0.79998168889431442"/>
      </right>
      <top style="thin">
        <color theme="4" tint="0.79998168889431442"/>
      </top>
      <bottom style="thin">
        <color theme="4" tint="0.79998168889431442"/>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6" tint="0.39994506668294322"/>
      </left>
      <right style="thin">
        <color theme="9"/>
      </right>
      <top style="thin">
        <color theme="9"/>
      </top>
      <bottom style="thin">
        <color theme="9"/>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5"/>
      </left>
      <right style="thin">
        <color theme="5"/>
      </right>
      <top style="thin">
        <color theme="5"/>
      </top>
      <bottom style="thin">
        <color theme="5"/>
      </bottom>
      <diagonal/>
    </border>
    <border>
      <left style="thin">
        <color theme="4"/>
      </left>
      <right style="thin">
        <color theme="4"/>
      </right>
      <top style="thin">
        <color theme="4"/>
      </top>
      <bottom style="thin">
        <color theme="4"/>
      </bottom>
      <diagonal/>
    </border>
    <border>
      <left style="thin">
        <color theme="4" tint="0.79998168889431442"/>
      </left>
      <right/>
      <top style="thin">
        <color theme="4" tint="0.79998168889431442"/>
      </top>
      <bottom/>
      <diagonal/>
    </border>
    <border>
      <left/>
      <right/>
      <top style="thin">
        <color theme="4" tint="0.79998168889431442"/>
      </top>
      <bottom/>
      <diagonal/>
    </border>
    <border>
      <left/>
      <right style="thin">
        <color theme="4" tint="0.79998168889431442"/>
      </right>
      <top style="thin">
        <color theme="4" tint="0.79998168889431442"/>
      </top>
      <bottom/>
      <diagonal/>
    </border>
    <border>
      <left style="thin">
        <color theme="6" tint="0.39994506668294322"/>
      </left>
      <right/>
      <top/>
      <bottom/>
      <diagonal/>
    </border>
    <border>
      <left/>
      <right style="thin">
        <color theme="6" tint="0.39994506668294322"/>
      </right>
      <top/>
      <bottom/>
      <diagonal/>
    </border>
    <border>
      <left style="thin">
        <color theme="6" tint="0.39994506668294322"/>
      </left>
      <right/>
      <top/>
      <bottom style="thin">
        <color theme="6" tint="0.39991454817346722"/>
      </bottom>
      <diagonal/>
    </border>
    <border>
      <left/>
      <right/>
      <top/>
      <bottom style="thin">
        <color theme="6" tint="0.39991454817346722"/>
      </bottom>
      <diagonal/>
    </border>
    <border>
      <left/>
      <right style="thin">
        <color theme="6" tint="0.39994506668294322"/>
      </right>
      <top/>
      <bottom style="thin">
        <color theme="6" tint="0.39991454817346722"/>
      </bottom>
      <diagonal/>
    </border>
    <border>
      <left/>
      <right/>
      <top style="thin">
        <color theme="2"/>
      </top>
      <bottom style="thin">
        <color theme="2"/>
      </bottom>
      <diagonal/>
    </border>
    <border>
      <left/>
      <right style="thin">
        <color theme="6" tint="0.39994506668294322"/>
      </right>
      <top style="thin">
        <color theme="6" tint="0.39994506668294322"/>
      </top>
      <bottom style="thin">
        <color theme="6" tint="0.39994506668294322"/>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6" tint="0.39994506668294322"/>
      </left>
      <right style="thin">
        <color theme="6" tint="0.39994506668294322"/>
      </right>
      <top style="thin">
        <color theme="4" tint="-0.24994659260841701"/>
      </top>
      <bottom/>
      <diagonal/>
    </border>
    <border>
      <left/>
      <right style="thin">
        <color theme="6" tint="0.39991454817346722"/>
      </right>
      <top/>
      <bottom/>
      <diagonal/>
    </border>
    <border>
      <left style="thin">
        <color theme="6" tint="0.39991454817346722"/>
      </left>
      <right/>
      <top/>
      <bottom/>
      <diagonal/>
    </border>
    <border>
      <left/>
      <right style="thin">
        <color theme="6" tint="0.39985351115451523"/>
      </right>
      <top/>
      <bottom/>
      <diagonal/>
    </border>
    <border>
      <left style="thin">
        <color theme="6" tint="0.39985351115451523"/>
      </left>
      <right style="thin">
        <color theme="6" tint="0.39982299264503923"/>
      </right>
      <top/>
      <bottom/>
      <diagonal/>
    </border>
    <border>
      <left style="thin">
        <color theme="6" tint="0.39982299264503923"/>
      </left>
      <right/>
      <top/>
      <bottom/>
      <diagonal/>
    </border>
    <border>
      <left/>
      <right/>
      <top style="thin">
        <color auto="1"/>
      </top>
      <bottom/>
      <diagonal/>
    </border>
    <border>
      <left/>
      <right style="thin">
        <color theme="6" tint="0.39994506668294322"/>
      </right>
      <top style="thin">
        <color theme="6" tint="0.39994506668294322"/>
      </top>
      <bottom/>
      <diagonal/>
    </border>
    <border>
      <left style="thin">
        <color theme="6" tint="0.39994506668294322"/>
      </left>
      <right/>
      <top/>
      <bottom style="thin">
        <color theme="6" tint="0.39994506668294322"/>
      </bottom>
      <diagonal/>
    </border>
    <border>
      <left/>
      <right/>
      <top/>
      <bottom style="thin">
        <color theme="6" tint="0.39994506668294322"/>
      </bottom>
      <diagonal/>
    </border>
    <border>
      <left/>
      <right style="thin">
        <color theme="6" tint="0.39994506668294322"/>
      </right>
      <top/>
      <bottom style="thin">
        <color theme="6" tint="0.39994506668294322"/>
      </bottom>
      <diagonal/>
    </border>
    <border>
      <left/>
      <right/>
      <top style="thin">
        <color theme="6" tint="0.39994506668294322"/>
      </top>
      <bottom style="thin">
        <color theme="6" tint="0.39994506668294322"/>
      </bottom>
      <diagonal/>
    </border>
    <border>
      <left/>
      <right/>
      <top/>
      <bottom style="thin">
        <color indexed="64"/>
      </bottom>
      <diagonal/>
    </border>
    <border>
      <left/>
      <right/>
      <top style="dotted">
        <color auto="1"/>
      </top>
      <bottom style="double">
        <color auto="1"/>
      </bottom>
      <diagonal/>
    </border>
    <border>
      <left/>
      <right/>
      <top style="double">
        <color auto="1"/>
      </top>
      <bottom/>
      <diagonal/>
    </border>
    <border>
      <left/>
      <right/>
      <top/>
      <bottom style="dotted">
        <color auto="1"/>
      </bottom>
      <diagonal/>
    </border>
    <border>
      <left/>
      <right style="thin">
        <color theme="6" tint="0.39991454817346722"/>
      </right>
      <top style="thin">
        <color theme="6" tint="0.39994506668294322"/>
      </top>
      <bottom/>
      <diagonal/>
    </border>
    <border>
      <left/>
      <right style="thin">
        <color theme="6" tint="0.39991454817346722"/>
      </right>
      <top/>
      <bottom style="thin">
        <color theme="6" tint="0.39994506668294322"/>
      </bottom>
      <diagonal/>
    </border>
    <border>
      <left/>
      <right/>
      <top style="dotted">
        <color theme="1"/>
      </top>
      <bottom/>
      <diagonal/>
    </border>
    <border>
      <left style="thin">
        <color theme="6" tint="0.39994506668294322"/>
      </left>
      <right style="thin">
        <color theme="6" tint="0.39994506668294322"/>
      </right>
      <top/>
      <bottom style="thin">
        <color theme="6" tint="0.39991454817346722"/>
      </bottom>
      <diagonal/>
    </border>
    <border>
      <left style="thin">
        <color theme="4" tint="0.79998168889431442"/>
      </left>
      <right/>
      <top/>
      <bottom/>
      <diagonal/>
    </border>
    <border>
      <left/>
      <right/>
      <top style="thin">
        <color theme="6" tint="0.39991454817346722"/>
      </top>
      <bottom style="thin">
        <color theme="6" tint="0.39991454817346722"/>
      </bottom>
      <diagonal/>
    </border>
    <border>
      <left style="thin">
        <color theme="6" tint="0.39988402966399123"/>
      </left>
      <right style="thin">
        <color theme="6" tint="0.39991454817346722"/>
      </right>
      <top/>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266">
    <xf numFmtId="0" fontId="0" fillId="0" borderId="0" xfId="0"/>
    <xf numFmtId="1" fontId="0" fillId="0" borderId="0" xfId="0" applyNumberFormat="1"/>
    <xf numFmtId="41" fontId="0" fillId="0" borderId="0" xfId="0" applyNumberFormat="1" applyAlignment="1">
      <alignment vertical="center"/>
    </xf>
    <xf numFmtId="0" fontId="0" fillId="0" borderId="0" xfId="0" applyAlignment="1">
      <alignment vertical="center"/>
    </xf>
    <xf numFmtId="0" fontId="1" fillId="7" borderId="55" xfId="0" applyFont="1" applyFill="1" applyBorder="1" applyAlignment="1">
      <alignment horizontal="center"/>
    </xf>
    <xf numFmtId="41" fontId="14" fillId="0" borderId="0" xfId="0" applyNumberFormat="1" applyFont="1"/>
    <xf numFmtId="0" fontId="14" fillId="0" borderId="0" xfId="0" applyFont="1"/>
    <xf numFmtId="0" fontId="14" fillId="0" borderId="0" xfId="0" applyFont="1" applyAlignment="1">
      <alignment horizontal="center" vertical="center"/>
    </xf>
    <xf numFmtId="0" fontId="0" fillId="0" borderId="0" xfId="0" applyAlignment="1">
      <alignment horizontal="center"/>
    </xf>
    <xf numFmtId="0" fontId="26" fillId="0" borderId="0" xfId="0" applyFont="1"/>
    <xf numFmtId="0" fontId="26" fillId="0" borderId="0" xfId="0" applyFont="1" applyAlignment="1">
      <alignment horizontal="center"/>
    </xf>
    <xf numFmtId="0" fontId="27" fillId="0" borderId="0" xfId="0" applyFont="1"/>
    <xf numFmtId="0" fontId="27" fillId="0" borderId="68" xfId="0" applyFont="1" applyBorder="1" applyAlignment="1">
      <alignment horizontal="center"/>
    </xf>
    <xf numFmtId="0" fontId="27" fillId="0" borderId="68" xfId="0" applyFont="1" applyBorder="1" applyAlignment="1">
      <alignment horizontal="right"/>
    </xf>
    <xf numFmtId="0" fontId="14" fillId="0" borderId="0" xfId="0" applyFont="1" applyAlignment="1">
      <alignment horizontal="center"/>
    </xf>
    <xf numFmtId="0" fontId="21" fillId="0" borderId="0" xfId="0" applyFont="1"/>
    <xf numFmtId="0" fontId="14" fillId="0" borderId="62" xfId="0" applyFont="1" applyBorder="1" applyAlignment="1">
      <alignment horizontal="center"/>
    </xf>
    <xf numFmtId="41" fontId="14" fillId="0" borderId="62" xfId="0" applyNumberFormat="1" applyFont="1" applyBorder="1" applyAlignment="1">
      <alignment horizontal="center"/>
    </xf>
    <xf numFmtId="41" fontId="14" fillId="0" borderId="0" xfId="0" applyNumberFormat="1" applyFont="1" applyAlignment="1">
      <alignment horizontal="center"/>
    </xf>
    <xf numFmtId="0" fontId="14" fillId="0" borderId="68" xfId="0" applyFont="1" applyBorder="1" applyAlignment="1">
      <alignment horizontal="center"/>
    </xf>
    <xf numFmtId="41" fontId="14" fillId="0" borderId="62" xfId="0" applyNumberFormat="1" applyFont="1" applyBorder="1"/>
    <xf numFmtId="41" fontId="14" fillId="0" borderId="68" xfId="0" applyNumberFormat="1" applyFont="1" applyBorder="1" applyAlignment="1">
      <alignment horizontal="center"/>
    </xf>
    <xf numFmtId="0" fontId="26" fillId="0" borderId="56" xfId="0" applyFont="1" applyBorder="1" applyAlignment="1">
      <alignment horizontal="center"/>
    </xf>
    <xf numFmtId="0" fontId="26" fillId="0" borderId="9" xfId="0" applyFont="1" applyBorder="1" applyAlignment="1">
      <alignment horizontal="center"/>
    </xf>
    <xf numFmtId="165" fontId="26" fillId="0" borderId="9" xfId="0" applyNumberFormat="1" applyFont="1" applyBorder="1" applyAlignment="1">
      <alignment horizontal="center"/>
    </xf>
    <xf numFmtId="0" fontId="26" fillId="0" borderId="5" xfId="0" applyFont="1" applyBorder="1" applyAlignment="1">
      <alignment horizontal="center"/>
    </xf>
    <xf numFmtId="165" fontId="26" fillId="0" borderId="75" xfId="0" applyNumberFormat="1" applyFont="1" applyBorder="1" applyAlignment="1">
      <alignment horizontal="center"/>
    </xf>
    <xf numFmtId="0" fontId="14" fillId="0" borderId="68" xfId="0" applyFont="1" applyBorder="1"/>
    <xf numFmtId="14" fontId="14" fillId="0" borderId="0" xfId="0" applyNumberFormat="1" applyFont="1"/>
    <xf numFmtId="41" fontId="14" fillId="0" borderId="0" xfId="0" applyNumberFormat="1" applyFont="1" applyAlignment="1">
      <alignment vertical="center"/>
    </xf>
    <xf numFmtId="41" fontId="30" fillId="0" borderId="1" xfId="0" applyNumberFormat="1" applyFont="1" applyBorder="1" applyAlignment="1">
      <alignment horizontal="right" vertical="center"/>
    </xf>
    <xf numFmtId="0" fontId="1" fillId="6" borderId="43" xfId="0" applyFont="1" applyFill="1" applyBorder="1" applyAlignment="1">
      <alignment vertical="center"/>
    </xf>
    <xf numFmtId="0" fontId="5" fillId="0" borderId="0" xfId="0" applyFont="1" applyAlignment="1">
      <alignment vertical="center"/>
    </xf>
    <xf numFmtId="41" fontId="0" fillId="0" borderId="12" xfId="0" applyNumberFormat="1" applyBorder="1" applyAlignment="1">
      <alignment vertical="center"/>
    </xf>
    <xf numFmtId="0" fontId="5" fillId="0" borderId="10" xfId="0" applyFont="1" applyBorder="1" applyAlignment="1">
      <alignment vertical="center"/>
    </xf>
    <xf numFmtId="41" fontId="0" fillId="0" borderId="11" xfId="0" applyNumberFormat="1" applyBorder="1" applyAlignment="1">
      <alignment vertical="center"/>
    </xf>
    <xf numFmtId="0" fontId="5" fillId="0" borderId="77" xfId="0" applyFont="1" applyBorder="1" applyAlignment="1">
      <alignment vertical="center"/>
    </xf>
    <xf numFmtId="0" fontId="8" fillId="0" borderId="10" xfId="0" applyFont="1" applyBorder="1" applyAlignment="1">
      <alignment vertical="center"/>
    </xf>
    <xf numFmtId="41" fontId="0" fillId="0" borderId="14" xfId="0" applyNumberFormat="1" applyBorder="1" applyAlignment="1">
      <alignment vertical="center"/>
    </xf>
    <xf numFmtId="41" fontId="0" fillId="0" borderId="1" xfId="0" applyNumberFormat="1" applyBorder="1" applyAlignment="1">
      <alignment vertical="center"/>
    </xf>
    <xf numFmtId="41" fontId="2" fillId="0" borderId="0" xfId="0" applyNumberFormat="1" applyFont="1" applyAlignment="1">
      <alignment vertical="center"/>
    </xf>
    <xf numFmtId="0" fontId="12" fillId="0" borderId="0" xfId="0" applyFont="1" applyAlignment="1">
      <alignment vertical="center"/>
    </xf>
    <xf numFmtId="0" fontId="2" fillId="0" borderId="5" xfId="0" applyFont="1" applyBorder="1" applyAlignment="1">
      <alignment horizontal="center" vertical="center"/>
    </xf>
    <xf numFmtId="0" fontId="6" fillId="0" borderId="0" xfId="0" applyFont="1" applyAlignment="1">
      <alignment horizontal="right" vertical="center"/>
    </xf>
    <xf numFmtId="41" fontId="0" fillId="0" borderId="2" xfId="0" applyNumberFormat="1" applyBorder="1" applyAlignment="1">
      <alignment vertical="center"/>
    </xf>
    <xf numFmtId="41" fontId="2" fillId="0" borderId="2" xfId="0" applyNumberFormat="1" applyFont="1" applyBorder="1" applyAlignment="1">
      <alignment vertical="center"/>
    </xf>
    <xf numFmtId="0" fontId="2" fillId="0" borderId="32" xfId="0" applyFont="1" applyBorder="1" applyAlignment="1">
      <alignment vertical="center"/>
    </xf>
    <xf numFmtId="164" fontId="1" fillId="5" borderId="33" xfId="0" applyNumberFormat="1" applyFont="1" applyFill="1" applyBorder="1" applyAlignment="1">
      <alignment horizontal="center" vertical="center"/>
    </xf>
    <xf numFmtId="164" fontId="1" fillId="5" borderId="34" xfId="0" applyNumberFormat="1" applyFont="1" applyFill="1" applyBorder="1" applyAlignment="1">
      <alignment horizontal="center" vertical="center"/>
    </xf>
    <xf numFmtId="0" fontId="1" fillId="5" borderId="35" xfId="0" applyFont="1" applyFill="1" applyBorder="1" applyAlignment="1">
      <alignment horizontal="center" vertical="center"/>
    </xf>
    <xf numFmtId="0" fontId="1" fillId="5" borderId="32" xfId="0" applyFont="1" applyFill="1" applyBorder="1" applyAlignment="1">
      <alignment horizontal="center" vertical="center"/>
    </xf>
    <xf numFmtId="41" fontId="2" fillId="0" borderId="13" xfId="0" applyNumberFormat="1" applyFont="1" applyBorder="1" applyAlignment="1">
      <alignment vertical="center"/>
    </xf>
    <xf numFmtId="41" fontId="0" fillId="0" borderId="78" xfId="0" applyNumberFormat="1" applyBorder="1" applyAlignment="1">
      <alignment vertical="center"/>
    </xf>
    <xf numFmtId="0" fontId="1" fillId="5" borderId="32" xfId="0" applyFont="1" applyFill="1" applyBorder="1" applyAlignment="1">
      <alignment vertical="center"/>
    </xf>
    <xf numFmtId="41" fontId="3" fillId="5" borderId="32" xfId="0" applyNumberFormat="1" applyFont="1" applyFill="1" applyBorder="1" applyAlignment="1">
      <alignment vertical="center"/>
    </xf>
    <xf numFmtId="41" fontId="3" fillId="5" borderId="36" xfId="0" applyNumberFormat="1" applyFont="1" applyFill="1" applyBorder="1" applyAlignment="1">
      <alignment vertical="center"/>
    </xf>
    <xf numFmtId="41" fontId="1" fillId="5" borderId="36" xfId="0" applyNumberFormat="1" applyFont="1" applyFill="1" applyBorder="1" applyAlignment="1">
      <alignment vertical="center"/>
    </xf>
    <xf numFmtId="41" fontId="3" fillId="5" borderId="33" xfId="0" applyNumberFormat="1" applyFont="1" applyFill="1" applyBorder="1" applyAlignment="1">
      <alignment vertical="center"/>
    </xf>
    <xf numFmtId="41" fontId="3" fillId="5" borderId="34" xfId="0" applyNumberFormat="1" applyFont="1" applyFill="1" applyBorder="1" applyAlignment="1">
      <alignment vertical="center"/>
    </xf>
    <xf numFmtId="41" fontId="1" fillId="5" borderId="32" xfId="0" applyNumberFormat="1" applyFont="1" applyFill="1" applyBorder="1" applyAlignment="1">
      <alignment vertical="center"/>
    </xf>
    <xf numFmtId="164" fontId="1" fillId="6" borderId="37" xfId="0" applyNumberFormat="1" applyFont="1" applyFill="1" applyBorder="1" applyAlignment="1">
      <alignment horizontal="center" vertical="center"/>
    </xf>
    <xf numFmtId="164" fontId="1" fillId="6" borderId="38" xfId="0" applyNumberFormat="1" applyFont="1" applyFill="1" applyBorder="1" applyAlignment="1">
      <alignment horizontal="center" vertical="center"/>
    </xf>
    <xf numFmtId="0" fontId="1" fillId="6" borderId="39" xfId="0" applyFont="1" applyFill="1" applyBorder="1" applyAlignment="1">
      <alignment horizontal="center" vertical="center"/>
    </xf>
    <xf numFmtId="0" fontId="1" fillId="6" borderId="43" xfId="0" applyFont="1" applyFill="1" applyBorder="1" applyAlignment="1">
      <alignment horizontal="center" vertical="center"/>
    </xf>
    <xf numFmtId="41" fontId="30" fillId="0" borderId="1" xfId="0" applyNumberFormat="1" applyFont="1" applyBorder="1" applyAlignment="1">
      <alignment horizontal="left" vertical="center"/>
    </xf>
    <xf numFmtId="41" fontId="0" fillId="0" borderId="5" xfId="0" applyNumberFormat="1" applyBorder="1" applyAlignment="1">
      <alignment vertical="center"/>
    </xf>
    <xf numFmtId="41" fontId="2" fillId="0" borderId="9" xfId="0" applyNumberFormat="1" applyFont="1" applyBorder="1" applyAlignment="1">
      <alignment vertical="center"/>
    </xf>
    <xf numFmtId="41" fontId="2" fillId="0" borderId="9" xfId="0" applyNumberFormat="1" applyFont="1" applyBorder="1" applyAlignment="1">
      <alignment horizontal="right" vertical="center"/>
    </xf>
    <xf numFmtId="0" fontId="5" fillId="0" borderId="3" xfId="0" applyFont="1" applyBorder="1" applyAlignment="1">
      <alignment vertical="center"/>
    </xf>
    <xf numFmtId="41" fontId="0" fillId="0" borderId="6" xfId="0" applyNumberFormat="1" applyBorder="1" applyAlignment="1">
      <alignment vertical="center"/>
    </xf>
    <xf numFmtId="41" fontId="0" fillId="0" borderId="2" xfId="0" quotePrefix="1" applyNumberFormat="1" applyBorder="1" applyAlignment="1">
      <alignment vertical="center"/>
    </xf>
    <xf numFmtId="0" fontId="8" fillId="0" borderId="7" xfId="0" applyFont="1" applyBorder="1" applyAlignment="1">
      <alignment vertical="center"/>
    </xf>
    <xf numFmtId="41" fontId="0" fillId="0" borderId="4" xfId="0" applyNumberFormat="1" applyBorder="1" applyAlignment="1">
      <alignment vertical="center"/>
    </xf>
    <xf numFmtId="41" fontId="0" fillId="0" borderId="8" xfId="0" applyNumberFormat="1" applyBorder="1" applyAlignment="1">
      <alignment vertical="center"/>
    </xf>
    <xf numFmtId="41" fontId="3" fillId="6" borderId="37" xfId="0" applyNumberFormat="1" applyFont="1" applyFill="1" applyBorder="1" applyAlignment="1">
      <alignment vertical="center"/>
    </xf>
    <xf numFmtId="41" fontId="3" fillId="6" borderId="38" xfId="0" applyNumberFormat="1" applyFont="1" applyFill="1" applyBorder="1" applyAlignment="1">
      <alignment vertical="center"/>
    </xf>
    <xf numFmtId="41" fontId="1" fillId="6" borderId="39" xfId="0" applyNumberFormat="1" applyFont="1" applyFill="1" applyBorder="1" applyAlignment="1">
      <alignment vertical="center"/>
    </xf>
    <xf numFmtId="41" fontId="1" fillId="6" borderId="43" xfId="0" applyNumberFormat="1" applyFont="1" applyFill="1" applyBorder="1" applyAlignment="1">
      <alignment vertical="center"/>
    </xf>
    <xf numFmtId="0" fontId="1" fillId="0" borderId="44" xfId="0" applyFont="1" applyBorder="1" applyAlignment="1">
      <alignment vertical="center"/>
    </xf>
    <xf numFmtId="164" fontId="1" fillId="2" borderId="40" xfId="0" applyNumberFormat="1" applyFont="1" applyFill="1" applyBorder="1" applyAlignment="1">
      <alignment horizontal="center" vertical="center"/>
    </xf>
    <xf numFmtId="164" fontId="1" fillId="2" borderId="41" xfId="0" applyNumberFormat="1" applyFont="1" applyFill="1" applyBorder="1" applyAlignment="1">
      <alignment horizontal="center" vertical="center"/>
    </xf>
    <xf numFmtId="0" fontId="1" fillId="2" borderId="42"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44" xfId="0" applyFont="1" applyFill="1" applyBorder="1" applyAlignment="1">
      <alignment vertical="center"/>
    </xf>
    <xf numFmtId="41" fontId="3" fillId="2" borderId="40" xfId="0" applyNumberFormat="1" applyFont="1" applyFill="1" applyBorder="1" applyAlignment="1">
      <alignment vertical="center"/>
    </xf>
    <xf numFmtId="41" fontId="3" fillId="2" borderId="41" xfId="0" applyNumberFormat="1" applyFont="1" applyFill="1" applyBorder="1" applyAlignment="1">
      <alignment vertical="center"/>
    </xf>
    <xf numFmtId="41" fontId="1" fillId="2" borderId="42" xfId="0" applyNumberFormat="1" applyFont="1" applyFill="1" applyBorder="1" applyAlignment="1">
      <alignment vertical="center"/>
    </xf>
    <xf numFmtId="41" fontId="1" fillId="2" borderId="44" xfId="0" applyNumberFormat="1" applyFont="1" applyFill="1" applyBorder="1" applyAlignment="1">
      <alignment vertical="center"/>
    </xf>
    <xf numFmtId="0" fontId="0" fillId="0" borderId="1" xfId="0" applyBorder="1" applyAlignment="1">
      <alignment vertical="center"/>
    </xf>
    <xf numFmtId="0" fontId="2" fillId="0" borderId="0" xfId="0" applyFont="1" applyAlignment="1">
      <alignment vertical="center"/>
    </xf>
    <xf numFmtId="41" fontId="7" fillId="7" borderId="1" xfId="0" applyNumberFormat="1" applyFont="1" applyFill="1" applyBorder="1" applyAlignment="1">
      <alignment horizontal="left" vertical="center" indent="2"/>
    </xf>
    <xf numFmtId="41" fontId="7" fillId="7" borderId="0" xfId="0" applyNumberFormat="1" applyFont="1" applyFill="1" applyAlignment="1">
      <alignment horizontal="left" vertical="center" indent="2"/>
    </xf>
    <xf numFmtId="0" fontId="1" fillId="7" borderId="29"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31" xfId="0" applyFont="1" applyFill="1" applyBorder="1" applyAlignment="1">
      <alignment horizontal="center" vertical="center"/>
    </xf>
    <xf numFmtId="0" fontId="21" fillId="0" borderId="0" xfId="0" applyFont="1" applyAlignment="1">
      <alignment horizontal="left" vertical="center" indent="2"/>
    </xf>
    <xf numFmtId="41" fontId="14" fillId="0" borderId="0" xfId="2" applyNumberFormat="1" applyFont="1" applyAlignment="1">
      <alignment horizontal="right" vertical="center"/>
    </xf>
    <xf numFmtId="166" fontId="14" fillId="0" borderId="0" xfId="2" applyNumberFormat="1" applyFont="1" applyAlignment="1">
      <alignment horizontal="left" vertical="center"/>
    </xf>
    <xf numFmtId="41" fontId="14" fillId="0" borderId="0" xfId="0" applyNumberFormat="1" applyFont="1" applyAlignment="1">
      <alignment horizontal="left" vertical="center"/>
    </xf>
    <xf numFmtId="168" fontId="14" fillId="0" borderId="0" xfId="2" applyNumberFormat="1" applyFont="1" applyAlignment="1">
      <alignment horizontal="right"/>
    </xf>
    <xf numFmtId="0" fontId="14" fillId="0" borderId="0" xfId="0" applyFont="1" applyAlignment="1">
      <alignment horizontal="center" vertical="center"/>
    </xf>
    <xf numFmtId="0" fontId="21" fillId="0" borderId="68" xfId="0" applyFont="1" applyBorder="1" applyAlignment="1">
      <alignment horizontal="center" vertical="center"/>
    </xf>
    <xf numFmtId="0" fontId="14" fillId="0" borderId="0" xfId="0" applyFont="1" applyAlignment="1">
      <alignment horizontal="right" vertical="center"/>
    </xf>
    <xf numFmtId="9" fontId="14" fillId="0" borderId="0" xfId="2" applyFont="1" applyAlignment="1">
      <alignment horizontal="right" vertical="center"/>
    </xf>
    <xf numFmtId="0" fontId="23" fillId="7" borderId="0" xfId="0" applyFont="1" applyFill="1" applyAlignment="1">
      <alignment horizontal="left" vertical="center"/>
    </xf>
    <xf numFmtId="0" fontId="22" fillId="0" borderId="0" xfId="0" applyFont="1" applyAlignment="1">
      <alignment horizontal="right" vertical="center"/>
    </xf>
    <xf numFmtId="166" fontId="14" fillId="0" borderId="0" xfId="1" applyNumberFormat="1" applyFont="1" applyBorder="1" applyAlignment="1">
      <alignment horizontal="center" vertical="center"/>
    </xf>
    <xf numFmtId="0" fontId="24" fillId="0" borderId="67" xfId="0" applyFont="1" applyBorder="1"/>
    <xf numFmtId="166" fontId="14" fillId="0" borderId="69" xfId="1" applyNumberFormat="1" applyFont="1" applyBorder="1" applyAlignment="1">
      <alignment horizontal="center" vertical="center"/>
    </xf>
    <xf numFmtId="166" fontId="21" fillId="0" borderId="70" xfId="1" applyNumberFormat="1" applyFont="1" applyBorder="1" applyAlignment="1">
      <alignment horizontal="center" vertical="center"/>
    </xf>
    <xf numFmtId="166" fontId="14" fillId="0" borderId="62" xfId="1" applyNumberFormat="1" applyFont="1" applyBorder="1" applyAlignment="1">
      <alignment horizontal="center" vertical="center"/>
    </xf>
    <xf numFmtId="166" fontId="14" fillId="0" borderId="71" xfId="1" applyNumberFormat="1" applyFont="1" applyBorder="1" applyAlignment="1">
      <alignment horizontal="center" vertical="center"/>
    </xf>
    <xf numFmtId="0" fontId="14" fillId="0" borderId="69" xfId="0" applyFont="1" applyBorder="1" applyAlignment="1">
      <alignment horizontal="center" vertical="center"/>
    </xf>
    <xf numFmtId="0" fontId="21" fillId="0" borderId="70" xfId="0" applyFont="1" applyBorder="1" applyAlignment="1">
      <alignment horizontal="center" vertical="center"/>
    </xf>
    <xf numFmtId="0" fontId="14" fillId="0" borderId="62" xfId="0" applyFont="1" applyBorder="1" applyAlignment="1">
      <alignment horizontal="center" vertical="center"/>
    </xf>
    <xf numFmtId="15" fontId="22" fillId="0" borderId="0" xfId="0" applyNumberFormat="1" applyFont="1" applyAlignment="1">
      <alignment horizontal="right" vertical="center"/>
    </xf>
    <xf numFmtId="0" fontId="27" fillId="0" borderId="68" xfId="0" applyFont="1" applyBorder="1" applyAlignment="1">
      <alignment horizontal="center"/>
    </xf>
    <xf numFmtId="0" fontId="14" fillId="0" borderId="71" xfId="0" applyFont="1" applyBorder="1" applyAlignment="1">
      <alignment horizontal="center" vertical="center"/>
    </xf>
    <xf numFmtId="41" fontId="14" fillId="0" borderId="0" xfId="0" applyNumberFormat="1" applyFont="1" applyAlignment="1">
      <alignment horizontal="center"/>
    </xf>
    <xf numFmtId="41" fontId="21" fillId="0" borderId="68" xfId="0" applyNumberFormat="1" applyFont="1" applyBorder="1" applyAlignment="1">
      <alignment horizontal="center"/>
    </xf>
    <xf numFmtId="41" fontId="14" fillId="0" borderId="62" xfId="0" applyNumberFormat="1" applyFont="1" applyBorder="1" applyAlignment="1">
      <alignment horizontal="center"/>
    </xf>
    <xf numFmtId="0" fontId="29" fillId="11" borderId="0" xfId="0" applyFont="1" applyFill="1" applyAlignment="1">
      <alignment horizontal="center"/>
    </xf>
    <xf numFmtId="0" fontId="23" fillId="7" borderId="0" xfId="0" applyFont="1" applyFill="1" applyAlignment="1">
      <alignment horizontal="center"/>
    </xf>
    <xf numFmtId="0" fontId="14" fillId="0" borderId="68" xfId="0" applyFont="1" applyBorder="1" applyAlignment="1">
      <alignment horizontal="center"/>
    </xf>
    <xf numFmtId="0" fontId="14" fillId="0" borderId="62" xfId="0" applyFont="1" applyBorder="1" applyAlignment="1">
      <alignment horizontal="center"/>
    </xf>
    <xf numFmtId="0" fontId="21" fillId="0" borderId="68" xfId="0" applyFont="1" applyBorder="1" applyAlignment="1">
      <alignment horizontal="center"/>
    </xf>
    <xf numFmtId="41" fontId="14" fillId="0" borderId="68" xfId="0" applyNumberFormat="1" applyFont="1" applyBorder="1" applyAlignment="1">
      <alignment horizontal="center"/>
    </xf>
    <xf numFmtId="164" fontId="14" fillId="0" borderId="62" xfId="0" applyNumberFormat="1" applyFont="1" applyBorder="1" applyAlignment="1">
      <alignment horizontal="center" vertical="center"/>
    </xf>
    <xf numFmtId="164" fontId="14" fillId="0" borderId="0" xfId="0" applyNumberFormat="1" applyFont="1" applyAlignment="1">
      <alignment horizontal="center" vertical="center"/>
    </xf>
    <xf numFmtId="164" fontId="14" fillId="0" borderId="68" xfId="0" applyNumberFormat="1" applyFont="1" applyBorder="1" applyAlignment="1">
      <alignment horizontal="center" vertical="center"/>
    </xf>
    <xf numFmtId="0" fontId="14" fillId="0" borderId="0" xfId="0" applyFont="1" applyAlignment="1">
      <alignment horizontal="center"/>
    </xf>
    <xf numFmtId="41" fontId="0" fillId="0" borderId="0" xfId="0" applyNumberFormat="1" applyAlignment="1">
      <alignment horizontal="right" vertical="center"/>
    </xf>
    <xf numFmtId="41" fontId="14" fillId="0" borderId="0" xfId="0" applyNumberFormat="1" applyFont="1" applyAlignment="1">
      <alignment horizontal="right" vertical="center"/>
    </xf>
    <xf numFmtId="0" fontId="22" fillId="0" borderId="0" xfId="0" applyFont="1" applyAlignment="1">
      <alignment horizontal="left" vertical="center"/>
    </xf>
    <xf numFmtId="0" fontId="0" fillId="0" borderId="0" xfId="0" applyAlignment="1">
      <alignment horizontal="right" vertical="center"/>
    </xf>
    <xf numFmtId="15" fontId="0" fillId="0" borderId="0" xfId="0" applyNumberFormat="1" applyAlignment="1">
      <alignment horizontal="right" vertical="center"/>
    </xf>
    <xf numFmtId="15" fontId="14" fillId="0" borderId="0" xfId="0" applyNumberFormat="1" applyFont="1" applyAlignment="1">
      <alignment horizontal="right" vertical="center"/>
    </xf>
    <xf numFmtId="0" fontId="7" fillId="7" borderId="0" xfId="0" applyFont="1" applyFill="1" applyAlignment="1" applyProtection="1">
      <alignment horizontal="left" vertical="center" indent="2"/>
    </xf>
    <xf numFmtId="0" fontId="0" fillId="0" borderId="0" xfId="0" applyProtection="1"/>
    <xf numFmtId="0" fontId="1" fillId="7" borderId="15" xfId="0" applyFont="1" applyFill="1" applyBorder="1" applyAlignment="1" applyProtection="1">
      <alignment horizontal="center" vertical="center"/>
    </xf>
    <xf numFmtId="0" fontId="1" fillId="7" borderId="16" xfId="0" applyFont="1" applyFill="1" applyBorder="1" applyAlignment="1" applyProtection="1">
      <alignment horizontal="center" vertical="center"/>
    </xf>
    <xf numFmtId="0" fontId="1" fillId="7" borderId="17" xfId="0" applyFont="1" applyFill="1" applyBorder="1" applyAlignment="1" applyProtection="1">
      <alignment horizontal="center" vertical="center"/>
    </xf>
    <xf numFmtId="0" fontId="0" fillId="3" borderId="19" xfId="0" applyFill="1" applyBorder="1" applyProtection="1"/>
    <xf numFmtId="0" fontId="0" fillId="3" borderId="18" xfId="0" applyFill="1" applyBorder="1" applyProtection="1"/>
    <xf numFmtId="0" fontId="0" fillId="3" borderId="20" xfId="0" applyFill="1" applyBorder="1" applyProtection="1"/>
    <xf numFmtId="0" fontId="2" fillId="3" borderId="21" xfId="0" applyFont="1" applyFill="1" applyBorder="1" applyAlignment="1" applyProtection="1">
      <alignment horizontal="center"/>
    </xf>
    <xf numFmtId="0" fontId="2" fillId="3" borderId="0" xfId="0" applyFont="1" applyFill="1" applyAlignment="1" applyProtection="1">
      <alignment horizontal="center"/>
    </xf>
    <xf numFmtId="0" fontId="0" fillId="4" borderId="26" xfId="0" applyFill="1" applyBorder="1" applyAlignment="1" applyProtection="1">
      <alignment horizontal="center" vertical="center"/>
    </xf>
    <xf numFmtId="0" fontId="0" fillId="4" borderId="27" xfId="0" applyFill="1" applyBorder="1" applyAlignment="1" applyProtection="1">
      <alignment horizontal="center" vertical="center"/>
    </xf>
    <xf numFmtId="0" fontId="0" fillId="4" borderId="28" xfId="0" applyFill="1" applyBorder="1" applyAlignment="1" applyProtection="1">
      <alignment horizontal="center" vertical="center"/>
    </xf>
    <xf numFmtId="0" fontId="12" fillId="3" borderId="76" xfId="0" applyFont="1" applyFill="1" applyBorder="1" applyAlignment="1" applyProtection="1">
      <alignment horizontal="left" indent="1"/>
    </xf>
    <xf numFmtId="0" fontId="12" fillId="3" borderId="0" xfId="0" applyFont="1" applyFill="1" applyAlignment="1" applyProtection="1">
      <alignment horizontal="left" indent="1"/>
    </xf>
    <xf numFmtId="0" fontId="12" fillId="3" borderId="22" xfId="0" applyFont="1" applyFill="1" applyBorder="1" applyAlignment="1" applyProtection="1">
      <alignment horizontal="left" indent="1"/>
    </xf>
    <xf numFmtId="0" fontId="0" fillId="3" borderId="23" xfId="0" applyFill="1" applyBorder="1" applyProtection="1"/>
    <xf numFmtId="0" fontId="0" fillId="3" borderId="24" xfId="0" applyFill="1" applyBorder="1" applyProtection="1"/>
    <xf numFmtId="0" fontId="0" fillId="3" borderId="25" xfId="0" applyFill="1" applyBorder="1" applyProtection="1"/>
    <xf numFmtId="0" fontId="11" fillId="3" borderId="19" xfId="0" applyFont="1" applyFill="1" applyBorder="1" applyAlignment="1" applyProtection="1">
      <alignment horizontal="left" vertical="center" indent="1"/>
    </xf>
    <xf numFmtId="0" fontId="11" fillId="3" borderId="18" xfId="0" applyFont="1" applyFill="1" applyBorder="1" applyAlignment="1" applyProtection="1">
      <alignment horizontal="left" vertical="center" indent="1"/>
    </xf>
    <xf numFmtId="0" fontId="11" fillId="3" borderId="20" xfId="0" applyFont="1" applyFill="1" applyBorder="1" applyAlignment="1" applyProtection="1">
      <alignment horizontal="left" vertical="center" indent="1"/>
    </xf>
    <xf numFmtId="0" fontId="11" fillId="3" borderId="21" xfId="0" applyFont="1" applyFill="1" applyBorder="1" applyAlignment="1" applyProtection="1">
      <alignment horizontal="left" vertical="center" indent="1"/>
    </xf>
    <xf numFmtId="0" fontId="11" fillId="3" borderId="0" xfId="0" applyFont="1" applyFill="1" applyAlignment="1" applyProtection="1">
      <alignment horizontal="left" vertical="center" indent="1"/>
    </xf>
    <xf numFmtId="0" fontId="11" fillId="3" borderId="22" xfId="0" applyFont="1" applyFill="1" applyBorder="1" applyAlignment="1" applyProtection="1">
      <alignment horizontal="left" vertical="center" indent="1"/>
    </xf>
    <xf numFmtId="0" fontId="2" fillId="3" borderId="21" xfId="0" applyFont="1" applyFill="1" applyBorder="1" applyAlignment="1" applyProtection="1">
      <alignment horizontal="left" indent="2"/>
    </xf>
    <xf numFmtId="0" fontId="2" fillId="3" borderId="0" xfId="0" applyFont="1" applyFill="1" applyAlignment="1" applyProtection="1">
      <alignment horizontal="left" indent="2"/>
    </xf>
    <xf numFmtId="0" fontId="0" fillId="4" borderId="45" xfId="0" applyFill="1" applyBorder="1" applyAlignment="1" applyProtection="1">
      <alignment horizontal="center" vertical="center"/>
    </xf>
    <xf numFmtId="0" fontId="0" fillId="4" borderId="46" xfId="0" applyFill="1" applyBorder="1" applyAlignment="1" applyProtection="1">
      <alignment horizontal="center" vertical="center"/>
    </xf>
    <xf numFmtId="0" fontId="0" fillId="4" borderId="47" xfId="0" applyFill="1" applyBorder="1" applyAlignment="1" applyProtection="1">
      <alignment horizontal="center" vertical="center"/>
    </xf>
    <xf numFmtId="0" fontId="12" fillId="3" borderId="0" xfId="0" applyFont="1" applyFill="1" applyAlignment="1" applyProtection="1">
      <alignment horizontal="left" wrapText="1" indent="1"/>
    </xf>
    <xf numFmtId="0" fontId="12" fillId="3" borderId="49" xfId="0" applyFont="1" applyFill="1" applyBorder="1" applyAlignment="1" applyProtection="1">
      <alignment horizontal="left" wrapText="1" indent="1"/>
    </xf>
    <xf numFmtId="0" fontId="0" fillId="3" borderId="48" xfId="0" applyFill="1" applyBorder="1" applyAlignment="1" applyProtection="1">
      <alignment vertical="center"/>
    </xf>
    <xf numFmtId="0" fontId="0" fillId="3" borderId="0" xfId="0" applyFill="1" applyAlignment="1" applyProtection="1">
      <alignment vertical="center"/>
    </xf>
    <xf numFmtId="0" fontId="2" fillId="3" borderId="48" xfId="0" applyFont="1" applyFill="1" applyBorder="1" applyAlignment="1" applyProtection="1">
      <alignment horizontal="left" vertical="center" indent="2"/>
    </xf>
    <xf numFmtId="0" fontId="2" fillId="3" borderId="0" xfId="0" applyFont="1" applyFill="1" applyAlignment="1" applyProtection="1">
      <alignment horizontal="left" vertical="center" indent="2"/>
    </xf>
    <xf numFmtId="0" fontId="0" fillId="4" borderId="26" xfId="0" applyFill="1" applyBorder="1" applyAlignment="1" applyProtection="1">
      <alignment horizontal="center"/>
    </xf>
    <xf numFmtId="0" fontId="0" fillId="4" borderId="27" xfId="0" applyFill="1" applyBorder="1" applyAlignment="1" applyProtection="1">
      <alignment horizontal="center"/>
    </xf>
    <xf numFmtId="0" fontId="0" fillId="4" borderId="28" xfId="0" applyFill="1" applyBorder="1" applyAlignment="1" applyProtection="1">
      <alignment horizontal="center"/>
    </xf>
    <xf numFmtId="0" fontId="0" fillId="3" borderId="48" xfId="0" applyFill="1" applyBorder="1" applyAlignment="1" applyProtection="1">
      <alignment horizontal="left" vertical="center" indent="2"/>
    </xf>
    <xf numFmtId="0" fontId="0" fillId="3" borderId="0" xfId="0" applyFill="1" applyAlignment="1" applyProtection="1">
      <alignment horizontal="left" vertical="center" indent="2"/>
    </xf>
    <xf numFmtId="0" fontId="0" fillId="3" borderId="0" xfId="0" applyFill="1" applyAlignment="1" applyProtection="1">
      <alignment horizontal="left" vertical="center" indent="2"/>
    </xf>
    <xf numFmtId="0" fontId="0" fillId="3" borderId="49" xfId="0" applyFill="1" applyBorder="1" applyAlignment="1" applyProtection="1">
      <alignment horizontal="left" vertical="center" indent="2"/>
    </xf>
    <xf numFmtId="0" fontId="11" fillId="3" borderId="48" xfId="0" applyFont="1" applyFill="1" applyBorder="1" applyAlignment="1" applyProtection="1">
      <alignment horizontal="left" vertical="center" indent="1"/>
    </xf>
    <xf numFmtId="0" fontId="11" fillId="3" borderId="49" xfId="0" applyFont="1" applyFill="1" applyBorder="1" applyAlignment="1" applyProtection="1">
      <alignment horizontal="left" vertical="center" indent="1"/>
    </xf>
    <xf numFmtId="0" fontId="12" fillId="3" borderId="0" xfId="0" applyFont="1" applyFill="1" applyAlignment="1" applyProtection="1">
      <alignment horizontal="left" vertical="top" wrapText="1" indent="1"/>
    </xf>
    <xf numFmtId="0" fontId="12" fillId="3" borderId="0" xfId="0" applyFont="1" applyFill="1" applyAlignment="1" applyProtection="1">
      <alignment horizontal="left" vertical="top" indent="1"/>
    </xf>
    <xf numFmtId="0" fontId="12" fillId="3" borderId="49" xfId="0" applyFont="1" applyFill="1" applyBorder="1" applyAlignment="1" applyProtection="1">
      <alignment horizontal="left" vertical="top" indent="1"/>
    </xf>
    <xf numFmtId="0" fontId="0" fillId="3" borderId="0" xfId="0" applyFill="1" applyProtection="1"/>
    <xf numFmtId="0" fontId="0" fillId="3" borderId="50" xfId="0" applyFill="1" applyBorder="1" applyAlignment="1" applyProtection="1">
      <alignment horizontal="left" vertical="center" indent="2"/>
    </xf>
    <xf numFmtId="0" fontId="0" fillId="3" borderId="51" xfId="0" applyFill="1" applyBorder="1" applyAlignment="1" applyProtection="1">
      <alignment horizontal="left" vertical="center" indent="2"/>
    </xf>
    <xf numFmtId="0" fontId="0" fillId="3" borderId="51" xfId="0" applyFill="1" applyBorder="1" applyProtection="1"/>
    <xf numFmtId="0" fontId="0" fillId="3" borderId="52" xfId="0" applyFill="1" applyBorder="1" applyProtection="1"/>
    <xf numFmtId="0" fontId="1" fillId="8" borderId="53" xfId="0" applyFont="1" applyFill="1" applyBorder="1" applyAlignment="1" applyProtection="1">
      <alignment vertical="center"/>
    </xf>
    <xf numFmtId="0" fontId="19" fillId="7" borderId="0" xfId="0" applyFont="1" applyFill="1" applyAlignment="1" applyProtection="1">
      <alignment horizontal="left" vertical="center" indent="2"/>
    </xf>
    <xf numFmtId="0" fontId="0" fillId="0" borderId="0" xfId="0" applyAlignment="1" applyProtection="1">
      <alignment horizontal="left"/>
    </xf>
    <xf numFmtId="41" fontId="0" fillId="0" borderId="0" xfId="1" applyNumberFormat="1" applyFont="1" applyProtection="1"/>
    <xf numFmtId="0" fontId="16" fillId="0" borderId="0" xfId="0" applyFont="1" applyProtection="1"/>
    <xf numFmtId="1" fontId="0" fillId="0" borderId="0" xfId="1" applyNumberFormat="1" applyFont="1" applyProtection="1"/>
    <xf numFmtId="0" fontId="1" fillId="0" borderId="15" xfId="0" applyFont="1" applyBorder="1" applyAlignment="1" applyProtection="1">
      <alignment horizontal="left" vertical="center"/>
    </xf>
    <xf numFmtId="0" fontId="1" fillId="0" borderId="16" xfId="0" applyFont="1" applyBorder="1" applyAlignment="1" applyProtection="1">
      <alignment vertical="center"/>
    </xf>
    <xf numFmtId="0" fontId="1" fillId="0" borderId="16" xfId="1" applyNumberFormat="1" applyFont="1" applyBorder="1" applyAlignment="1" applyProtection="1">
      <alignment horizontal="left" vertical="center"/>
    </xf>
    <xf numFmtId="1" fontId="1" fillId="8" borderId="53" xfId="1" applyNumberFormat="1" applyFont="1" applyFill="1" applyBorder="1" applyAlignment="1" applyProtection="1">
      <alignment vertical="center"/>
    </xf>
    <xf numFmtId="41" fontId="30" fillId="0" borderId="1" xfId="0" applyNumberFormat="1" applyFont="1" applyBorder="1" applyAlignment="1" applyProtection="1">
      <alignment horizontal="right" vertical="center"/>
    </xf>
    <xf numFmtId="15" fontId="0" fillId="0" borderId="48" xfId="0" applyNumberFormat="1" applyBorder="1" applyAlignment="1" applyProtection="1">
      <alignment horizontal="left" vertical="center"/>
    </xf>
    <xf numFmtId="0" fontId="0" fillId="0" borderId="0" xfId="0" applyAlignment="1" applyProtection="1">
      <alignment vertical="center"/>
    </xf>
    <xf numFmtId="41" fontId="0" fillId="0" borderId="0" xfId="1" applyNumberFormat="1" applyFont="1" applyBorder="1" applyAlignment="1" applyProtection="1">
      <alignment horizontal="left" vertical="center"/>
    </xf>
    <xf numFmtId="0" fontId="10" fillId="0" borderId="0" xfId="0" applyFont="1" applyAlignment="1" applyProtection="1">
      <alignment vertical="center"/>
    </xf>
    <xf numFmtId="41" fontId="15" fillId="0" borderId="0" xfId="0" applyNumberFormat="1" applyFont="1" applyAlignment="1" applyProtection="1">
      <alignment vertical="center"/>
    </xf>
    <xf numFmtId="15" fontId="16" fillId="0" borderId="0" xfId="1" applyNumberFormat="1" applyFont="1" applyAlignment="1" applyProtection="1">
      <alignment vertical="center"/>
    </xf>
    <xf numFmtId="167" fontId="0" fillId="0" borderId="48" xfId="0" applyNumberFormat="1" applyBorder="1" applyAlignment="1" applyProtection="1">
      <alignment horizontal="left" vertical="center"/>
    </xf>
    <xf numFmtId="167" fontId="16" fillId="0" borderId="0" xfId="1" applyNumberFormat="1" applyFont="1" applyAlignment="1" applyProtection="1">
      <alignment vertical="center"/>
    </xf>
    <xf numFmtId="41" fontId="0" fillId="0" borderId="0" xfId="1" applyNumberFormat="1" applyFont="1" applyAlignment="1" applyProtection="1">
      <alignment horizontal="left" vertical="center"/>
    </xf>
    <xf numFmtId="41" fontId="0" fillId="0" borderId="0" xfId="0" applyNumberFormat="1" applyProtection="1"/>
    <xf numFmtId="9" fontId="0" fillId="0" borderId="0" xfId="2" applyFont="1" applyProtection="1"/>
    <xf numFmtId="0" fontId="2" fillId="0" borderId="6" xfId="0" applyFont="1" applyBorder="1" applyAlignment="1" applyProtection="1">
      <alignment horizontal="center" vertical="center"/>
    </xf>
    <xf numFmtId="0" fontId="2" fillId="0" borderId="54" xfId="0" applyFont="1" applyBorder="1" applyAlignment="1" applyProtection="1">
      <alignment horizontal="center" vertical="center"/>
    </xf>
    <xf numFmtId="0" fontId="17" fillId="0" borderId="0" xfId="0" applyFont="1" applyAlignment="1" applyProtection="1">
      <alignment horizontal="left" vertical="center" indent="9"/>
    </xf>
    <xf numFmtId="0" fontId="0" fillId="10" borderId="3" xfId="0" applyFill="1" applyBorder="1" applyAlignment="1" applyProtection="1">
      <alignment horizontal="center" vertical="center"/>
    </xf>
    <xf numFmtId="0" fontId="17" fillId="0" borderId="0" xfId="0" applyFont="1" applyAlignment="1" applyProtection="1">
      <alignment horizontal="left" vertical="center" indent="8"/>
    </xf>
    <xf numFmtId="165" fontId="0" fillId="10" borderId="3" xfId="0" applyNumberFormat="1" applyFill="1" applyBorder="1" applyAlignment="1" applyProtection="1">
      <alignment horizontal="center" vertical="center"/>
    </xf>
    <xf numFmtId="0" fontId="0" fillId="7" borderId="0" xfId="0" applyFill="1" applyAlignment="1" applyProtection="1">
      <alignment vertical="center"/>
    </xf>
    <xf numFmtId="41" fontId="0" fillId="7" borderId="0" xfId="0" applyNumberFormat="1" applyFill="1" applyAlignment="1" applyProtection="1">
      <alignment vertical="center"/>
    </xf>
    <xf numFmtId="0" fontId="1" fillId="7" borderId="0" xfId="0" applyFont="1" applyFill="1" applyAlignment="1" applyProtection="1">
      <alignment horizontal="center" vertical="center"/>
    </xf>
    <xf numFmtId="0" fontId="18" fillId="9" borderId="48" xfId="0" applyFont="1" applyFill="1" applyBorder="1" applyAlignment="1" applyProtection="1">
      <alignment horizontal="center" vertical="center"/>
    </xf>
    <xf numFmtId="0" fontId="18" fillId="9" borderId="49" xfId="0" applyFont="1" applyFill="1" applyBorder="1" applyAlignment="1" applyProtection="1">
      <alignment horizontal="center" vertical="center"/>
    </xf>
    <xf numFmtId="0" fontId="18" fillId="9" borderId="0" xfId="0" applyFont="1" applyFill="1" applyAlignment="1" applyProtection="1">
      <alignment horizontal="center" vertical="center"/>
    </xf>
    <xf numFmtId="0" fontId="18" fillId="9" borderId="57" xfId="0" applyFont="1" applyFill="1" applyBorder="1" applyAlignment="1" applyProtection="1">
      <alignment horizontal="center" vertical="center"/>
    </xf>
    <xf numFmtId="0" fontId="18" fillId="9" borderId="58" xfId="0" applyFont="1" applyFill="1" applyBorder="1" applyAlignment="1" applyProtection="1">
      <alignment horizontal="center" vertical="center"/>
    </xf>
    <xf numFmtId="0" fontId="18" fillId="9" borderId="22" xfId="0" applyFont="1" applyFill="1" applyBorder="1" applyAlignment="1" applyProtection="1">
      <alignment horizontal="center" vertical="center"/>
    </xf>
    <xf numFmtId="0" fontId="18" fillId="9" borderId="21" xfId="0" applyFont="1" applyFill="1" applyBorder="1" applyAlignment="1" applyProtection="1">
      <alignment horizontal="center" vertical="center"/>
    </xf>
    <xf numFmtId="0" fontId="18" fillId="9" borderId="59" xfId="0" applyFont="1" applyFill="1" applyBorder="1" applyAlignment="1" applyProtection="1">
      <alignment horizontal="center" vertical="center"/>
    </xf>
    <xf numFmtId="0" fontId="18" fillId="9" borderId="60" xfId="0" applyFont="1" applyFill="1" applyBorder="1" applyAlignment="1" applyProtection="1">
      <alignment horizontal="center" vertical="center"/>
    </xf>
    <xf numFmtId="0" fontId="0" fillId="0" borderId="61" xfId="0" applyBorder="1" applyAlignment="1" applyProtection="1">
      <alignment vertical="center"/>
    </xf>
    <xf numFmtId="41" fontId="0" fillId="0" borderId="0" xfId="0" applyNumberFormat="1" applyAlignment="1" applyProtection="1">
      <alignment vertical="center"/>
    </xf>
    <xf numFmtId="9" fontId="0" fillId="0" borderId="0" xfId="2" applyFont="1" applyBorder="1" applyAlignment="1" applyProtection="1">
      <alignment vertical="center"/>
    </xf>
    <xf numFmtId="0" fontId="0" fillId="0" borderId="48" xfId="0" applyBorder="1" applyAlignment="1" applyProtection="1">
      <alignment vertical="center"/>
    </xf>
    <xf numFmtId="0" fontId="0" fillId="0" borderId="49" xfId="0" applyBorder="1" applyAlignment="1" applyProtection="1">
      <alignment vertical="center"/>
    </xf>
    <xf numFmtId="41" fontId="0" fillId="0" borderId="49" xfId="0" applyNumberFormat="1" applyBorder="1" applyAlignment="1" applyProtection="1">
      <alignment vertical="center"/>
    </xf>
    <xf numFmtId="0" fontId="0" fillId="0" borderId="57" xfId="0" applyBorder="1" applyAlignment="1" applyProtection="1">
      <alignment vertical="center"/>
    </xf>
    <xf numFmtId="0" fontId="0" fillId="0" borderId="58" xfId="0" applyBorder="1" applyAlignment="1" applyProtection="1">
      <alignment vertical="center"/>
    </xf>
    <xf numFmtId="0" fontId="0" fillId="0" borderId="22" xfId="0" applyBorder="1" applyAlignment="1" applyProtection="1">
      <alignment vertical="center"/>
    </xf>
    <xf numFmtId="0" fontId="0" fillId="0" borderId="21" xfId="0" applyBorder="1" applyAlignment="1" applyProtection="1">
      <alignment vertical="center"/>
    </xf>
    <xf numFmtId="0" fontId="0" fillId="0" borderId="59" xfId="0" applyBorder="1" applyAlignment="1" applyProtection="1">
      <alignment vertical="center"/>
    </xf>
    <xf numFmtId="0" fontId="0" fillId="0" borderId="60" xfId="0" applyBorder="1" applyAlignment="1" applyProtection="1">
      <alignment vertical="center"/>
    </xf>
    <xf numFmtId="41" fontId="0" fillId="0" borderId="0" xfId="0" applyNumberFormat="1" applyAlignment="1" applyProtection="1">
      <alignment horizontal="center" vertical="center"/>
    </xf>
    <xf numFmtId="9" fontId="0" fillId="0" borderId="0" xfId="2" applyFont="1" applyBorder="1" applyAlignment="1" applyProtection="1">
      <alignment horizontal="center" vertical="center"/>
    </xf>
    <xf numFmtId="0" fontId="0" fillId="0" borderId="8" xfId="0" applyBorder="1" applyProtection="1"/>
    <xf numFmtId="0" fontId="0" fillId="0" borderId="3" xfId="0" applyBorder="1" applyProtection="1"/>
    <xf numFmtId="0" fontId="0" fillId="0" borderId="72" xfId="0" applyBorder="1" applyProtection="1"/>
    <xf numFmtId="0" fontId="0" fillId="0" borderId="63" xfId="0" applyBorder="1" applyProtection="1"/>
    <xf numFmtId="0" fontId="0" fillId="0" borderId="48" xfId="0" applyBorder="1" applyProtection="1"/>
    <xf numFmtId="0" fontId="0" fillId="0" borderId="57" xfId="0" applyBorder="1" applyProtection="1"/>
    <xf numFmtId="0" fontId="20" fillId="0" borderId="48" xfId="0" applyFont="1" applyBorder="1" applyProtection="1"/>
    <xf numFmtId="0" fontId="20" fillId="0" borderId="0" xfId="0" applyFont="1" applyProtection="1"/>
    <xf numFmtId="0" fontId="20" fillId="0" borderId="49" xfId="0" applyFont="1" applyBorder="1" applyProtection="1"/>
    <xf numFmtId="0" fontId="14" fillId="0" borderId="0" xfId="0" applyFont="1" applyAlignment="1" applyProtection="1">
      <alignment horizontal="left" indent="2"/>
    </xf>
    <xf numFmtId="41" fontId="14" fillId="0" borderId="0" xfId="0" applyNumberFormat="1" applyFont="1" applyProtection="1"/>
    <xf numFmtId="0" fontId="21" fillId="0" borderId="74" xfId="0" applyFont="1" applyBorder="1" applyAlignment="1" applyProtection="1">
      <alignment horizontal="left" indent="2"/>
    </xf>
    <xf numFmtId="41" fontId="21" fillId="0" borderId="74" xfId="0" applyNumberFormat="1" applyFont="1" applyBorder="1" applyProtection="1"/>
    <xf numFmtId="0" fontId="0" fillId="0" borderId="64" xfId="0" applyBorder="1" applyProtection="1"/>
    <xf numFmtId="0" fontId="0" fillId="0" borderId="65" xfId="0" applyBorder="1" applyProtection="1"/>
    <xf numFmtId="0" fontId="0" fillId="0" borderId="73" xfId="0" applyBorder="1" applyProtection="1"/>
    <xf numFmtId="0" fontId="20" fillId="0" borderId="64" xfId="0" applyFont="1" applyBorder="1" applyProtection="1"/>
    <xf numFmtId="0" fontId="20" fillId="0" borderId="65" xfId="0" applyFont="1" applyBorder="1" applyProtection="1"/>
    <xf numFmtId="0" fontId="20" fillId="0" borderId="66" xfId="0" applyFont="1" applyBorder="1" applyProtection="1"/>
    <xf numFmtId="41" fontId="14" fillId="0" borderId="0" xfId="0" applyNumberFormat="1" applyFont="1" applyAlignment="1" applyProtection="1">
      <alignment horizontal="left" indent="2"/>
    </xf>
    <xf numFmtId="41" fontId="21" fillId="0" borderId="74" xfId="0" applyNumberFormat="1" applyFont="1" applyBorder="1" applyAlignment="1" applyProtection="1">
      <alignment horizontal="left" indent="2"/>
    </xf>
    <xf numFmtId="0" fontId="32" fillId="4" borderId="0" xfId="0" applyFont="1" applyFill="1" applyAlignment="1">
      <alignment horizontal="left" vertical="center" indent="2"/>
    </xf>
  </cellXfs>
  <cellStyles count="3">
    <cellStyle name="Comma" xfId="1" builtinId="3"/>
    <cellStyle name="Normal" xfId="0" builtinId="0"/>
    <cellStyle name="Percent" xfId="2" builtinId="5"/>
  </cellStyles>
  <dxfs count="92">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style="thin">
          <color theme="6" tint="0.39991454817346722"/>
        </top>
        <bottom style="thin">
          <color theme="6" tint="0.39991454817346722"/>
        </bottom>
      </border>
      <protection locked="1" hidden="0"/>
    </dxf>
    <dxf>
      <border>
        <top style="thin">
          <color theme="6" tint="0.39991454817346722"/>
        </top>
      </border>
    </dxf>
    <dxf>
      <border>
        <bottom style="thin">
          <color theme="9"/>
        </bottom>
      </border>
    </dxf>
    <dxf>
      <border diagonalUp="0" diagonalDown="0">
        <left style="thin">
          <color theme="6" tint="0.39991454817346722"/>
        </left>
        <right style="thin">
          <color theme="6" tint="0.39991454817346722"/>
        </right>
        <top style="thin">
          <color theme="6" tint="0.39991454817346722"/>
        </top>
        <bottom style="thin">
          <color theme="6" tint="0.39991454817346722"/>
        </bottom>
      </border>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protection locked="1" hidden="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bottom/>
      </border>
      <protection locked="1" hidden="0"/>
    </dxf>
    <dxf>
      <alignment vertical="center" textRotation="0" wrapText="0" indent="0" justifyLastLine="0" shrinkToFit="0" readingOrder="0"/>
      <protection locked="1" hidden="0"/>
    </dxf>
    <dxf>
      <font>
        <b/>
        <strike val="0"/>
        <outline val="0"/>
        <shadow val="0"/>
        <u val="none"/>
        <vertAlign val="baseline"/>
        <sz val="11"/>
        <color theme="0"/>
        <name val="Calibri"/>
        <family val="2"/>
        <scheme val="minor"/>
      </font>
      <alignment vertical="center" textRotation="0" wrapText="0" indent="0" justifyLastLine="0" shrinkToFit="0" readingOrder="0"/>
      <protection locked="1" hidden="0"/>
    </dxf>
    <dxf>
      <font>
        <b val="0"/>
        <i val="0"/>
        <strike val="0"/>
        <condense val="0"/>
        <extend val="0"/>
        <outline val="0"/>
        <shadow val="0"/>
        <u val="none"/>
        <vertAlign val="baseline"/>
        <sz val="11"/>
        <color theme="2" tint="-9.9978637043366805E-2"/>
        <name val="Calibri"/>
        <family val="2"/>
        <scheme val="minor"/>
      </font>
      <numFmt numFmtId="167" formatCode="d\-mmm\-yy"/>
      <alignment vertical="center" textRotation="0" wrapText="0" indent="0" justifyLastLine="0" shrinkToFit="0" readingOrder="0"/>
      <protection locked="1" hidden="0"/>
    </dxf>
    <dxf>
      <font>
        <strike val="0"/>
        <outline val="0"/>
        <shadow val="0"/>
        <u val="none"/>
        <vertAlign val="baseline"/>
        <sz val="11"/>
        <color theme="2" tint="-0.499984740745262"/>
        <name val="Calibri"/>
        <family val="2"/>
        <scheme val="minor"/>
      </font>
      <numFmt numFmtId="33" formatCode="_-* #,##0_-;\-* #,##0_-;_-* &quot;-&quot;_-;_-@_-"/>
      <alignment vertical="center" textRotation="0" wrapText="0" indent="0" justifyLastLine="0" shrinkToFit="0" readingOrder="0"/>
      <protection locked="1" hidden="0"/>
    </dxf>
    <dxf>
      <font>
        <strike val="0"/>
        <outline val="0"/>
        <shadow val="0"/>
        <u val="none"/>
        <vertAlign val="baseline"/>
        <sz val="11"/>
        <color theme="0" tint="-0.499984740745262"/>
        <name val="Calibri"/>
        <family val="2"/>
        <scheme val="minor"/>
      </font>
      <numFmt numFmtId="0" formatCode="General"/>
      <alignment vertical="center" textRotation="0" wrapText="0" indent="0" justifyLastLine="0" shrinkToFit="0" readingOrder="0"/>
      <protection locked="1" hidden="0"/>
    </dxf>
    <dxf>
      <numFmt numFmtId="33" formatCode="_-* #,##0_-;\-* #,##0_-;_-* &quot;-&quot;_-;_-@_-"/>
      <alignment horizontal="left"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vertical="center" textRotation="0" wrapText="0" indent="0" justifyLastLine="0" shrinkToFit="0" readingOrder="0"/>
      <protection locked="1" hidden="0"/>
    </dxf>
    <dxf>
      <numFmt numFmtId="167" formatCode="d\-mmm\-yy"/>
      <alignment horizontal="left" vertical="center" textRotation="0" wrapText="0" indent="0" justifyLastLine="0" shrinkToFit="0" readingOrder="0"/>
      <border diagonalUp="0" diagonalDown="0">
        <left style="thin">
          <color theme="6" tint="0.39994506668294322"/>
        </left>
        <right/>
        <top/>
        <bottom/>
      </border>
      <protection locked="1" hidden="0"/>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style="thin">
          <color theme="6" tint="0.39991454817346722"/>
        </top>
        <bottom style="thin">
          <color theme="6" tint="0.39991454817346722"/>
        </bottom>
      </border>
      <protection locked="1" hidden="0"/>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style="thin">
          <color theme="6" tint="0.39994506668294322"/>
        </top>
        <bottom/>
      </border>
      <protection locked="1" hidden="0"/>
    </dxf>
    <dxf>
      <font>
        <color auto="1"/>
      </font>
      <numFmt numFmtId="169" formatCode="0_ ;[Red]\-0_-"/>
    </dxf>
    <dxf>
      <font>
        <color rgb="FFFF0000"/>
      </font>
      <numFmt numFmtId="170" formatCode="0_ ;[Red]\-0\ "/>
    </dxf>
    <dxf>
      <fill>
        <patternFill>
          <bgColor theme="0" tint="-4.9989318521683403E-2"/>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patternFill>
      </fill>
    </dxf>
    <dxf>
      <fill>
        <patternFill>
          <bgColor theme="4" tint="-0.24994659260841701"/>
        </patternFill>
      </fill>
    </dxf>
    <dxf>
      <fill>
        <patternFill>
          <bgColor theme="0" tint="-4.9989318521683403E-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patternFill>
      </fill>
    </dxf>
    <dxf>
      <fill>
        <patternFill>
          <bgColor theme="5" tint="-0.24994659260841701"/>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4" tint="0.39994506668294322"/>
        </patternFill>
      </fill>
    </dxf>
    <dxf>
      <fill>
        <patternFill>
          <bgColor theme="5" tint="0.39994506668294322"/>
        </patternFill>
      </fill>
    </dxf>
    <dxf>
      <fill>
        <patternFill>
          <bgColor theme="9" tint="0.39994506668294322"/>
        </patternFill>
      </fill>
    </dxf>
    <dxf>
      <font>
        <b/>
        <i val="0"/>
        <color auto="1"/>
      </font>
      <border>
        <top style="thin">
          <color auto="1"/>
        </top>
        <vertical/>
        <horizontal/>
      </border>
    </dxf>
    <dxf>
      <font>
        <b/>
        <i val="0"/>
        <color theme="0"/>
      </font>
      <fill>
        <patternFill>
          <bgColor theme="4"/>
        </patternFill>
      </fill>
    </dxf>
    <dxf>
      <font>
        <b/>
        <i val="0"/>
        <color theme="0"/>
      </font>
      <fill>
        <patternFill>
          <bgColor theme="5"/>
        </patternFill>
      </fill>
    </dxf>
    <dxf>
      <font>
        <b/>
        <i val="0"/>
        <color theme="0"/>
      </font>
      <fill>
        <patternFill>
          <bgColor theme="9"/>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9" tint="0.79998168889431442"/>
        </patternFill>
      </fill>
    </dxf>
    <dxf>
      <font>
        <color auto="1"/>
      </font>
      <fill>
        <patternFill>
          <bgColor theme="4" tint="0.79998168889431442"/>
        </patternFill>
      </fill>
    </dxf>
    <dxf>
      <font>
        <color theme="1"/>
      </font>
      <fill>
        <patternFill>
          <bgColor theme="4" tint="0.79998168889431442"/>
        </patternFill>
      </fill>
    </dxf>
    <dxf>
      <font>
        <color auto="1"/>
      </font>
      <fill>
        <patternFill>
          <bgColor theme="5" tint="0.79998168889431442"/>
        </patternFill>
      </fill>
    </dxf>
    <dxf>
      <font>
        <color rgb="FFFF0000"/>
      </font>
      <numFmt numFmtId="171" formatCode="#,##0_ ;[Red]\-#,##0\ "/>
    </dxf>
    <dxf>
      <font>
        <color rgb="FF00B0F0"/>
      </font>
    </dxf>
    <dxf>
      <font>
        <color theme="2" tint="-0.24994659260841701"/>
      </font>
    </dxf>
    <dxf>
      <font>
        <color theme="1"/>
      </font>
      <fill>
        <patternFill>
          <bgColor theme="4" tint="0.79998168889431442"/>
        </patternFill>
      </fill>
    </dxf>
    <dxf>
      <font>
        <color auto="1"/>
      </font>
      <fill>
        <patternFill>
          <bgColor theme="5" tint="0.79998168889431442"/>
        </patternFill>
      </fill>
    </dxf>
    <dxf>
      <fill>
        <patternFill>
          <bgColor theme="9" tint="0.79998168889431442"/>
        </patternFill>
      </fill>
    </dxf>
    <dxf>
      <font>
        <color rgb="FFFF0000"/>
      </font>
      <numFmt numFmtId="171" formatCode="#,##0_ ;[Red]\-#,##0\ "/>
    </dxf>
    <dxf>
      <font>
        <color rgb="FF00B0F0"/>
      </font>
    </dxf>
    <dxf>
      <font>
        <color theme="2" tint="-0.24994659260841701"/>
      </font>
    </dxf>
    <dxf>
      <font>
        <color theme="1"/>
      </font>
      <fill>
        <patternFill>
          <bgColor theme="4" tint="0.79998168889431442"/>
        </patternFill>
      </fill>
    </dxf>
    <dxf>
      <font>
        <color auto="1"/>
      </font>
      <fill>
        <patternFill>
          <bgColor theme="5" tint="0.79998168889431442"/>
        </patternFill>
      </fill>
    </dxf>
    <dxf>
      <fill>
        <patternFill>
          <bgColor theme="9" tint="0.79998168889431442"/>
        </patternFill>
      </fill>
    </dxf>
    <dxf>
      <font>
        <color rgb="FFFF0000"/>
      </font>
      <numFmt numFmtId="171" formatCode="#,##0_ ;[Red]\-#,##0\ "/>
    </dxf>
    <dxf>
      <font>
        <color rgb="FF00B0F0"/>
      </font>
    </dxf>
    <dxf>
      <font>
        <color theme="2" tint="-0.24994659260841701"/>
      </font>
    </dxf>
    <dxf>
      <font>
        <color auto="1"/>
      </font>
      <fill>
        <patternFill>
          <bgColor theme="4" tint="0.79998168889431442"/>
        </patternFill>
      </fill>
    </dxf>
    <dxf>
      <font>
        <color auto="1"/>
      </font>
      <fill>
        <patternFill>
          <bgColor theme="5" tint="0.79998168889431442"/>
        </patternFill>
      </fill>
    </dxf>
    <dxf>
      <font>
        <color auto="1"/>
      </font>
      <fill>
        <patternFill>
          <bgColor theme="9" tint="0.79998168889431442"/>
        </patternFill>
      </fill>
    </dxf>
    <dxf>
      <font>
        <color theme="2" tint="-9.9948118533890809E-2"/>
      </font>
      <fill>
        <patternFill>
          <bgColor theme="0" tint="-4.9989318521683403E-2"/>
        </patternFill>
      </fill>
    </dxf>
    <dxf>
      <font>
        <color rgb="FFFF0000"/>
      </font>
      <numFmt numFmtId="171" formatCode="#,##0_ ;[Red]\-#,##0\ "/>
    </dxf>
    <dxf>
      <font>
        <b/>
        <i val="0"/>
        <color theme="2" tint="-0.499984740745262"/>
      </font>
      <numFmt numFmtId="172" formatCode="\→\ d\-mmm\-yy"/>
    </dxf>
    <dxf>
      <font>
        <b/>
        <i val="0"/>
        <color rgb="FF00B0F0"/>
      </font>
      <numFmt numFmtId="171" formatCode="#,##0_ ;[Red]\-#,##0\ "/>
    </dxf>
    <dxf>
      <font>
        <color rgb="FFFF0000"/>
      </font>
    </dxf>
    <dxf>
      <border diagonalUp="0" diagonalDown="0">
        <left style="thin">
          <color theme="6" tint="0.39991454817346722"/>
        </left>
        <right style="thin">
          <color theme="6" tint="0.39991454817346722"/>
        </right>
        <top style="thin">
          <color theme="6" tint="0.39991454817346722"/>
        </top>
        <bottom style="thin">
          <color theme="6" tint="0.39991454817346722"/>
        </bottom>
      </border>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protection locked="1" hidden="0"/>
    </dxf>
    <dxf>
      <border>
        <bottom style="thin">
          <color theme="4"/>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bottom/>
      </border>
      <protection locked="1" hidden="0"/>
    </dxf>
    <dxf>
      <border diagonalUp="0" diagonalDown="0">
        <left style="thin">
          <color theme="6" tint="0.39994506668294322"/>
        </left>
        <right style="thin">
          <color theme="6" tint="0.39994506668294322"/>
        </right>
        <top style="thin">
          <color theme="6" tint="0.39994506668294322"/>
        </top>
        <bottom style="thin">
          <color theme="6" tint="0.39994506668294322"/>
        </bottom>
      </border>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protection locked="1" hidden="0"/>
    </dxf>
    <dxf>
      <border>
        <bottom style="thin">
          <color theme="5"/>
        </bottom>
      </border>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vertical="center" textRotation="0" wrapText="0" indent="0" justifyLastLine="0" shrinkToFit="0" readingOrder="0"/>
      <border diagonalUp="0" diagonalDown="0">
        <left/>
        <right/>
        <top/>
        <bottom/>
      </border>
      <protection locked="1" hidden="0"/>
    </dxf>
    <dxf>
      <fill>
        <patternFill>
          <bgColor rgb="FFF0F3FA"/>
        </patternFill>
      </fill>
      <border>
        <left style="thin">
          <color auto="1"/>
        </left>
        <right style="thin">
          <color auto="1"/>
        </right>
        <top style="thin">
          <color auto="1"/>
        </top>
        <bottom style="thin">
          <color auto="1"/>
        </bottom>
        <vertical/>
        <horizontal/>
      </border>
    </dxf>
    <dxf>
      <fill>
        <patternFill>
          <bgColor theme="4" tint="0.79998168889431442"/>
        </patternFill>
      </fill>
    </dxf>
    <dxf>
      <fill>
        <patternFill>
          <bgColor theme="4" tint="-0.24994659260841701"/>
        </patternFill>
      </fill>
    </dxf>
    <dxf>
      <border>
        <left style="thin">
          <color theme="4" tint="-0.24994659260841701"/>
        </left>
        <right style="thin">
          <color theme="4" tint="-0.24994659260841701"/>
        </right>
        <top style="thin">
          <color theme="4" tint="-0.24994659260841701"/>
        </top>
        <bottom style="thin">
          <color theme="4" tint="-0.24994659260841701"/>
        </bottom>
        <vertical/>
        <horizontal style="thin">
          <color theme="4" tint="-0.24994659260841701"/>
        </horizontal>
      </border>
    </dxf>
    <dxf>
      <fill>
        <patternFill>
          <bgColor theme="2"/>
        </patternFill>
      </fill>
    </dxf>
    <dxf>
      <font>
        <color theme="0"/>
      </font>
      <fill>
        <patternFill>
          <bgColor theme="4" tint="-0.24994659260841701"/>
        </patternFill>
      </fill>
    </dxf>
    <dxf>
      <border>
        <left style="thin">
          <color theme="2"/>
        </left>
        <right style="thin">
          <color theme="2"/>
        </right>
        <top style="thin">
          <color theme="2"/>
        </top>
        <bottom style="thin">
          <color theme="2"/>
        </bottom>
        <vertical/>
        <horizontal/>
      </border>
    </dxf>
  </dxfs>
  <tableStyles count="2" defaultTableStyle="TableStyleMedium2" defaultPivotStyle="PivotStyleLight16">
    <tableStyle name="Table Style 1" pivot="0" count="3" xr9:uid="{CEA6A5AB-E1B2-436C-BDC6-558BB7368774}">
      <tableStyleElement type="wholeTable" dxfId="91"/>
      <tableStyleElement type="headerRow" dxfId="90"/>
      <tableStyleElement type="firstRowStripe" dxfId="89"/>
    </tableStyle>
    <tableStyle name="Table Style 2" pivot="0" count="4" xr9:uid="{99BC996B-D233-4EBD-810C-C96B0585B0BA}">
      <tableStyleElement type="wholeTable" dxfId="88"/>
      <tableStyleElement type="headerRow" dxfId="87"/>
      <tableStyleElement type="firstRowStripe" dxfId="86"/>
      <tableStyleElement type="secondRowStripe" dxfId="85"/>
    </tableStyle>
  </tableStyles>
  <colors>
    <mruColors>
      <color rgb="FFF0F3FA"/>
      <color rgb="FFE6EB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95A2-45C2-9220-5982AE545D7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95A2-45C2-9220-5982AE545D74}"/>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95A2-45C2-9220-5982AE545D74}"/>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95A2-45C2-9220-5982AE545D74}"/>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95A2-45C2-9220-5982AE545D74}"/>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95A2-45C2-9220-5982AE545D74}"/>
              </c:ext>
            </c:extLst>
          </c:dPt>
          <c:cat>
            <c:strRef>
              <c:f>Calculations!$D$32:$D$37</c:f>
            </c:strRef>
          </c:cat>
          <c:val>
            <c:numRef>
              <c:f>Calculations!$F$32:$F$37</c:f>
              <c:numCache>
                <c:formatCode>_-* #\ ##0_-;\-* #\ ##0_-;_-*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95A2-45C2-9220-5982AE545D74}"/>
            </c:ext>
          </c:extLst>
        </c:ser>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E-95A2-45C2-9220-5982AE545D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95A2-45C2-9220-5982AE545D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95A2-45C2-9220-5982AE545D7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95A2-45C2-9220-5982AE545D7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95A2-45C2-9220-5982AE545D7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95A2-45C2-9220-5982AE545D74}"/>
                    </c:ext>
                  </c:extLst>
                </c:dPt>
                <c:cat>
                  <c:strRef>
                    <c:extLst>
                      <c:ext uri="{02D57815-91ED-43cb-92C2-25804820EDAC}">
                        <c15:formulaRef>
                          <c15:sqref>Calculations!$D$32:$D$37</c15:sqref>
                        </c15:formulaRef>
                      </c:ext>
                    </c:extLst>
                  </c:strRef>
                </c:cat>
                <c:val>
                  <c:numRef>
                    <c:extLst>
                      <c:ext uri="{02D57815-91ED-43cb-92C2-25804820EDAC}">
                        <c15:formulaRef>
                          <c15:sqref>Calculations!$E$32:$E$37</c15:sqref>
                        </c15:formulaRef>
                      </c:ext>
                    </c:extLst>
                    <c:numCache>
                      <c:formatCode>General</c:formatCode>
                      <c:ptCount val="6"/>
                    </c:numCache>
                  </c:numRef>
                </c:val>
                <c:extLst>
                  <c:ext xmlns:c16="http://schemas.microsoft.com/office/drawing/2014/chart" uri="{C3380CC4-5D6E-409C-BE32-E72D297353CC}">
                    <c16:uniqueId val="{00000019-95A2-45C2-9220-5982AE545D74}"/>
                  </c:ext>
                </c:extLst>
              </c15:ser>
            </c15:filteredPieSeries>
            <c15:filteredPieSeries>
              <c15:ser>
                <c:idx val="2"/>
                <c:order val="2"/>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1B-95A2-45C2-9220-5982AE545D74}"/>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1D-95A2-45C2-9220-5982AE545D74}"/>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1F-95A2-45C2-9220-5982AE545D74}"/>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1-95A2-45C2-9220-5982AE545D74}"/>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3-95A2-45C2-9220-5982AE545D74}"/>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25-95A2-45C2-9220-5982AE545D74}"/>
                    </c:ext>
                  </c:extLst>
                </c:dPt>
                <c:cat>
                  <c:strRef>
                    <c:extLst>
                      <c:ext xmlns:c15="http://schemas.microsoft.com/office/drawing/2012/chart" uri="{02D57815-91ED-43cb-92C2-25804820EDAC}">
                        <c15:formulaRef>
                          <c15:sqref>Calculations!$D$32:$D$37</c15:sqref>
                        </c15:formulaRef>
                      </c:ext>
                    </c:extLst>
                  </c:strRef>
                </c:cat>
                <c:val>
                  <c:numRef>
                    <c:extLst xmlns:c15="http://schemas.microsoft.com/office/drawing/2012/chart">
                      <c:ext xmlns:c15="http://schemas.microsoft.com/office/drawing/2012/chart" uri="{02D57815-91ED-43cb-92C2-25804820EDAC}">
                        <c15:formulaRef>
                          <c15:sqref>Calculations!$G$32:$G$37</c15:sqref>
                        </c15:formulaRef>
                      </c:ext>
                    </c:extLst>
                    <c:numCache>
                      <c:formatCode>_-* #\ ##0_-;\-* #\ ##0_-;_-* "-"??_-;_-@_-</c:formatCode>
                      <c:ptCount val="6"/>
                    </c:numCache>
                  </c:numRef>
                </c:val>
                <c:extLst xmlns:c15="http://schemas.microsoft.com/office/drawing/2012/chart">
                  <c:ext xmlns:c16="http://schemas.microsoft.com/office/drawing/2014/chart" uri="{C3380CC4-5D6E-409C-BE32-E72D297353CC}">
                    <c16:uniqueId val="{00000026-95A2-45C2-9220-5982AE545D74}"/>
                  </c:ext>
                </c:extLst>
              </c15:ser>
            </c15:filteredPieSeries>
          </c:ext>
        </c:extLst>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E6FE-4046-8CA0-C017151FB3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FE-4046-8CA0-C017151FB333}"/>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E6FE-4046-8CA0-C017151FB333}"/>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E6FE-4046-8CA0-C017151FB333}"/>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E6FE-4046-8CA0-C017151FB333}"/>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E6FE-4046-8CA0-C017151FB333}"/>
              </c:ext>
            </c:extLst>
          </c:dPt>
          <c:cat>
            <c:strRef>
              <c:f>Calculations!$L$32:$L$37</c:f>
            </c:strRef>
          </c:cat>
          <c:val>
            <c:numRef>
              <c:f>Calculations!$N$32:$N$37</c:f>
              <c:numCache>
                <c:formatCode>_-* #\ ##0_-;\-* #\ ##0_-;_-*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E6FE-4046-8CA0-C017151FB333}"/>
            </c:ext>
          </c:extLst>
        </c:ser>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E-E6FE-4046-8CA0-C017151FB3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E6FE-4046-8CA0-C017151FB3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E6FE-4046-8CA0-C017151FB3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E6FE-4046-8CA0-C017151FB3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E6FE-4046-8CA0-C017151FB3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E6FE-4046-8CA0-C017151FB333}"/>
                    </c:ext>
                  </c:extLst>
                </c:dPt>
                <c:cat>
                  <c:strRef>
                    <c:extLst>
                      <c:ext uri="{02D57815-91ED-43cb-92C2-25804820EDAC}">
                        <c15:formulaRef>
                          <c15:sqref>Calculations!$L$32:$L$37</c15:sqref>
                        </c15:formulaRef>
                      </c:ext>
                    </c:extLst>
                  </c:strRef>
                </c:cat>
                <c:val>
                  <c:numRef>
                    <c:extLst>
                      <c:ext uri="{02D57815-91ED-43cb-92C2-25804820EDAC}">
                        <c15:formulaRef>
                          <c15:sqref>Calculations!$M$32:$M$37</c15:sqref>
                        </c15:formulaRef>
                      </c:ext>
                    </c:extLst>
                    <c:numCache>
                      <c:formatCode>General</c:formatCode>
                      <c:ptCount val="6"/>
                    </c:numCache>
                  </c:numRef>
                </c:val>
                <c:extLst>
                  <c:ext xmlns:c16="http://schemas.microsoft.com/office/drawing/2014/chart" uri="{C3380CC4-5D6E-409C-BE32-E72D297353CC}">
                    <c16:uniqueId val="{00000019-E6FE-4046-8CA0-C017151FB333}"/>
                  </c:ext>
                </c:extLst>
              </c15:ser>
            </c15:filteredPieSeries>
            <c15:filteredPieSeries>
              <c15:ser>
                <c:idx val="2"/>
                <c:order val="2"/>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1B-E6FE-4046-8CA0-C017151FB333}"/>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1D-E6FE-4046-8CA0-C017151FB333}"/>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1F-E6FE-4046-8CA0-C017151FB333}"/>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1-E6FE-4046-8CA0-C017151FB333}"/>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3-E6FE-4046-8CA0-C017151FB333}"/>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25-E6FE-4046-8CA0-C017151FB333}"/>
                    </c:ext>
                  </c:extLst>
                </c:dPt>
                <c:cat>
                  <c:strRef>
                    <c:extLst>
                      <c:ext xmlns:c15="http://schemas.microsoft.com/office/drawing/2012/chart" uri="{02D57815-91ED-43cb-92C2-25804820EDAC}">
                        <c15:formulaRef>
                          <c15:sqref>Calculations!$L$32:$L$37</c15:sqref>
                        </c15:formulaRef>
                      </c:ext>
                    </c:extLst>
                  </c:strRef>
                </c:cat>
                <c:val>
                  <c:numRef>
                    <c:extLst xmlns:c15="http://schemas.microsoft.com/office/drawing/2012/chart">
                      <c:ext xmlns:c15="http://schemas.microsoft.com/office/drawing/2012/chart" uri="{02D57815-91ED-43cb-92C2-25804820EDAC}">
                        <c15:formulaRef>
                          <c15:sqref>Calculations!$O$32:$O$37</c15:sqref>
                        </c15:formulaRef>
                      </c:ext>
                    </c:extLst>
                    <c:numCache>
                      <c:formatCode>_-* #\ ##0_-;\-* #\ ##0_-;_-* "-"??_-;_-@_-</c:formatCode>
                      <c:ptCount val="6"/>
                    </c:numCache>
                  </c:numRef>
                </c:val>
                <c:extLst xmlns:c15="http://schemas.microsoft.com/office/drawing/2012/chart">
                  <c:ext xmlns:c16="http://schemas.microsoft.com/office/drawing/2014/chart" uri="{C3380CC4-5D6E-409C-BE32-E72D297353CC}">
                    <c16:uniqueId val="{00000026-E6FE-4046-8CA0-C017151FB333}"/>
                  </c:ext>
                </c:extLst>
              </c15:ser>
            </c15:filteredPieSeries>
          </c:ext>
        </c:extLst>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DA4D-4616-BFCF-967D95DD6EA2}"/>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A4D-4616-BFCF-967D95DD6EA2}"/>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DA4D-4616-BFCF-967D95DD6EA2}"/>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DA4D-4616-BFCF-967D95DD6EA2}"/>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DA4D-4616-BFCF-967D95DD6EA2}"/>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DA4D-4616-BFCF-967D95DD6EA2}"/>
              </c:ext>
            </c:extLst>
          </c:dPt>
          <c:cat>
            <c:strRef>
              <c:f>Calculations!$T$32:$T$37</c:f>
            </c:strRef>
          </c:cat>
          <c:val>
            <c:numRef>
              <c:f>Calculations!$V$32:$V$37</c:f>
              <c:numCache>
                <c:formatCode>_-* #\ ##0_-;\-* #\ ##0_-;_-*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DA4D-4616-BFCF-967D95DD6EA2}"/>
            </c:ext>
          </c:extLst>
        </c:ser>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E-DA4D-4616-BFCF-967D95DD6E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DA4D-4616-BFCF-967D95DD6E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DA4D-4616-BFCF-967D95DD6E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DA4D-4616-BFCF-967D95DD6E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DA4D-4616-BFCF-967D95DD6E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DA4D-4616-BFCF-967D95DD6EA2}"/>
                    </c:ext>
                  </c:extLst>
                </c:dPt>
                <c:cat>
                  <c:strRef>
                    <c:extLst>
                      <c:ext uri="{02D57815-91ED-43cb-92C2-25804820EDAC}">
                        <c15:formulaRef>
                          <c15:sqref>Calculations!$T$32:$T$37</c15:sqref>
                        </c15:formulaRef>
                      </c:ext>
                    </c:extLst>
                  </c:strRef>
                </c:cat>
                <c:val>
                  <c:numRef>
                    <c:extLst>
                      <c:ext uri="{02D57815-91ED-43cb-92C2-25804820EDAC}">
                        <c15:formulaRef>
                          <c15:sqref>Calculations!$U$32:$U$37</c15:sqref>
                        </c15:formulaRef>
                      </c:ext>
                    </c:extLst>
                    <c:numCache>
                      <c:formatCode>General</c:formatCode>
                      <c:ptCount val="6"/>
                    </c:numCache>
                  </c:numRef>
                </c:val>
                <c:extLst>
                  <c:ext xmlns:c16="http://schemas.microsoft.com/office/drawing/2014/chart" uri="{C3380CC4-5D6E-409C-BE32-E72D297353CC}">
                    <c16:uniqueId val="{00000019-DA4D-4616-BFCF-967D95DD6EA2}"/>
                  </c:ext>
                </c:extLst>
              </c15:ser>
            </c15:filteredPieSeries>
            <c15:filteredPieSeries>
              <c15:ser>
                <c:idx val="2"/>
                <c:order val="2"/>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1B-DA4D-4616-BFCF-967D95DD6EA2}"/>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1D-DA4D-4616-BFCF-967D95DD6EA2}"/>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1F-DA4D-4616-BFCF-967D95DD6EA2}"/>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1-DA4D-4616-BFCF-967D95DD6EA2}"/>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3-DA4D-4616-BFCF-967D95DD6EA2}"/>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25-DA4D-4616-BFCF-967D95DD6EA2}"/>
                    </c:ext>
                  </c:extLst>
                </c:dPt>
                <c:cat>
                  <c:strRef>
                    <c:extLst>
                      <c:ext xmlns:c15="http://schemas.microsoft.com/office/drawing/2012/chart" uri="{02D57815-91ED-43cb-92C2-25804820EDAC}">
                        <c15:formulaRef>
                          <c15:sqref>Calculations!$T$32:$T$37</c15:sqref>
                        </c15:formulaRef>
                      </c:ext>
                    </c:extLst>
                  </c:strRef>
                </c:cat>
                <c:val>
                  <c:numRef>
                    <c:extLst xmlns:c15="http://schemas.microsoft.com/office/drawing/2012/chart">
                      <c:ext xmlns:c15="http://schemas.microsoft.com/office/drawing/2012/chart" uri="{02D57815-91ED-43cb-92C2-25804820EDAC}">
                        <c15:formulaRef>
                          <c15:sqref>Calculations!$W$32:$W$37</c15:sqref>
                        </c15:formulaRef>
                      </c:ext>
                    </c:extLst>
                    <c:numCache>
                      <c:formatCode>_-* #\ ##0_-;\-* #\ ##0_-;_-* "-"??_-;_-@_-</c:formatCode>
                      <c:ptCount val="6"/>
                    </c:numCache>
                  </c:numRef>
                </c:val>
                <c:extLst xmlns:c15="http://schemas.microsoft.com/office/drawing/2012/chart">
                  <c:ext xmlns:c16="http://schemas.microsoft.com/office/drawing/2014/chart" uri="{C3380CC4-5D6E-409C-BE32-E72D297353CC}">
                    <c16:uniqueId val="{00000026-DA4D-4616-BFCF-967D95DD6EA2}"/>
                  </c:ext>
                </c:extLst>
              </c15:ser>
            </c15:filteredPieSeries>
          </c:ext>
        </c:extLst>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lumMod val="60000"/>
                <a:lumOff val="40000"/>
              </a:schemeClr>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4891-427B-B547-4D6FDC70953E}"/>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4891-427B-B547-4D6FDC70953E}"/>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4891-427B-B547-4D6FDC70953E}"/>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4891-427B-B547-4D6FDC70953E}"/>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4891-427B-B547-4D6FDC70953E}"/>
              </c:ext>
            </c:extLst>
          </c:dPt>
          <c:dPt>
            <c:idx val="1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B-4891-427B-B547-4D6FDC70953E}"/>
              </c:ext>
            </c:extLst>
          </c:dPt>
          <c:dPt>
            <c:idx val="1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4891-427B-B547-4D6FDC70953E}"/>
              </c:ext>
            </c:extLst>
          </c:dPt>
          <c:dPt>
            <c:idx val="1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F-4891-427B-B547-4D6FDC70953E}"/>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1-4891-427B-B547-4D6FDC70953E}"/>
              </c:ext>
            </c:extLst>
          </c:dPt>
          <c:dPt>
            <c:idx val="1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3-4891-427B-B547-4D6FDC70953E}"/>
              </c:ext>
            </c:extLst>
          </c:dPt>
          <c:dPt>
            <c:idx val="2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5-4891-427B-B547-4D6FDC70953E}"/>
              </c:ext>
            </c:extLst>
          </c:dPt>
          <c:dPt>
            <c:idx val="2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7-4891-427B-B547-4D6FDC70953E}"/>
              </c:ext>
            </c:extLst>
          </c:dPt>
          <c:dPt>
            <c:idx val="2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9-4891-427B-B547-4D6FDC70953E}"/>
              </c:ext>
            </c:extLst>
          </c:dPt>
          <c:dPt>
            <c:idx val="2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4891-427B-B547-4D6FDC70953E}"/>
              </c:ext>
            </c:extLst>
          </c:dPt>
          <c:dPt>
            <c:idx val="2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D-4891-427B-B547-4D6FDC70953E}"/>
              </c:ext>
            </c:extLst>
          </c:dPt>
          <c:dPt>
            <c:idx val="3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F-4891-427B-B547-4D6FDC70953E}"/>
              </c:ext>
            </c:extLst>
          </c:dPt>
          <c:dPt>
            <c:idx val="3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1-4891-427B-B547-4D6FDC70953E}"/>
              </c:ext>
            </c:extLst>
          </c:dPt>
          <c:dPt>
            <c:idx val="3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3-4891-427B-B547-4D6FDC70953E}"/>
              </c:ext>
            </c:extLst>
          </c:dPt>
          <c:dPt>
            <c:idx val="3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5-4891-427B-B547-4D6FDC70953E}"/>
              </c:ext>
            </c:extLst>
          </c:dPt>
          <c:dPt>
            <c:idx val="3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7-4891-427B-B547-4D6FDC70953E}"/>
              </c:ext>
            </c:extLst>
          </c:dPt>
          <c:dPt>
            <c:idx val="4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9-4891-427B-B547-4D6FDC70953E}"/>
              </c:ext>
            </c:extLst>
          </c:dPt>
          <c:dPt>
            <c:idx val="4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B-4891-427B-B547-4D6FDC70953E}"/>
              </c:ext>
            </c:extLst>
          </c:dPt>
          <c:dPt>
            <c:idx val="4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D-4891-427B-B547-4D6FDC70953E}"/>
              </c:ext>
            </c:extLst>
          </c:dPt>
          <c:dPt>
            <c:idx val="4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F-4891-427B-B547-4D6FDC70953E}"/>
              </c:ext>
            </c:extLst>
          </c:dPt>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Calculations!$S$52:$S$99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4891-427B-B547-4D6FDC70953E}"/>
            </c:ext>
          </c:extLst>
        </c:ser>
        <c:ser>
          <c:idx val="1"/>
          <c:order val="1"/>
          <c:spPr>
            <a:solidFill>
              <a:schemeClr val="accent5"/>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Calculations!$T$52:$T$99</c:f>
              <c:numCache>
                <c:formatCode>_(* #,##0_);_(* \(#,##0\);_(* "-"_);_(@_)</c:formatCode>
                <c:ptCount val="48"/>
              </c:numCache>
            </c:numRef>
          </c:val>
          <c:extLst>
            <c:ext xmlns:c16="http://schemas.microsoft.com/office/drawing/2014/chart" uri="{C3380CC4-5D6E-409C-BE32-E72D297353CC}">
              <c16:uniqueId val="{00000031-4891-427B-B547-4D6FDC70953E}"/>
            </c:ext>
          </c:extLst>
        </c:ser>
        <c:ser>
          <c:idx val="2"/>
          <c:order val="2"/>
          <c:spPr>
            <a:solidFill>
              <a:schemeClr val="accent6">
                <a:lumMod val="20000"/>
                <a:lumOff val="80000"/>
              </a:schemeClr>
            </a:solidFill>
            <a:ln>
              <a:noFill/>
            </a:ln>
            <a:effectLst/>
          </c:spPr>
          <c:invertIfNegative val="0"/>
          <c:dPt>
            <c:idx val="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3-4891-427B-B547-4D6FDC70953E}"/>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5-4891-427B-B547-4D6FDC70953E}"/>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7-4891-427B-B547-4D6FDC70953E}"/>
              </c:ext>
            </c:extLst>
          </c:dPt>
          <c:dPt>
            <c:idx val="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9-4891-427B-B547-4D6FDC70953E}"/>
              </c:ext>
            </c:extLst>
          </c:dPt>
          <c:dPt>
            <c:idx val="9"/>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B-4891-427B-B547-4D6FDC70953E}"/>
              </c:ext>
            </c:extLst>
          </c:dPt>
          <c:dPt>
            <c:idx val="1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D-4891-427B-B547-4D6FDC70953E}"/>
              </c:ext>
            </c:extLst>
          </c:dPt>
          <c:dPt>
            <c:idx val="1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F-4891-427B-B547-4D6FDC70953E}"/>
              </c:ext>
            </c:extLst>
          </c:dPt>
          <c:dPt>
            <c:idx val="1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1-4891-427B-B547-4D6FDC70953E}"/>
              </c:ext>
            </c:extLst>
          </c:dPt>
          <c:dPt>
            <c:idx val="1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3-4891-427B-B547-4D6FDC70953E}"/>
              </c:ext>
            </c:extLst>
          </c:dPt>
          <c:dPt>
            <c:idx val="18"/>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5-4891-427B-B547-4D6FDC70953E}"/>
              </c:ext>
            </c:extLst>
          </c:dPt>
          <c:dPt>
            <c:idx val="2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7-4891-427B-B547-4D6FDC70953E}"/>
              </c:ext>
            </c:extLst>
          </c:dPt>
          <c:dPt>
            <c:idx val="2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9-4891-427B-B547-4D6FDC70953E}"/>
              </c:ext>
            </c:extLst>
          </c:dPt>
          <c:dPt>
            <c:idx val="2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B-4891-427B-B547-4D6FDC70953E}"/>
              </c:ext>
            </c:extLst>
          </c:dPt>
          <c:dPt>
            <c:idx val="2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D-4891-427B-B547-4D6FDC70953E}"/>
              </c:ext>
            </c:extLst>
          </c:dPt>
          <c:dPt>
            <c:idx val="29"/>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F-4891-427B-B547-4D6FDC70953E}"/>
              </c:ext>
            </c:extLst>
          </c:dPt>
          <c:dPt>
            <c:idx val="3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1-4891-427B-B547-4D6FDC70953E}"/>
              </c:ext>
            </c:extLst>
          </c:dPt>
          <c:dPt>
            <c:idx val="3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3-4891-427B-B547-4D6FDC70953E}"/>
              </c:ext>
            </c:extLst>
          </c:dPt>
          <c:dPt>
            <c:idx val="3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5-4891-427B-B547-4D6FDC70953E}"/>
              </c:ext>
            </c:extLst>
          </c:dPt>
          <c:dPt>
            <c:idx val="3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7-4891-427B-B547-4D6FDC70953E}"/>
              </c:ext>
            </c:extLst>
          </c:dPt>
          <c:dPt>
            <c:idx val="38"/>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9-4891-427B-B547-4D6FDC70953E}"/>
              </c:ext>
            </c:extLst>
          </c:dPt>
          <c:dPt>
            <c:idx val="4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B-4891-427B-B547-4D6FDC70953E}"/>
              </c:ext>
            </c:extLst>
          </c:dPt>
          <c:dPt>
            <c:idx val="4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D-4891-427B-B547-4D6FDC70953E}"/>
              </c:ext>
            </c:extLst>
          </c:dPt>
          <c:dPt>
            <c:idx val="4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F-4891-427B-B547-4D6FDC70953E}"/>
              </c:ext>
            </c:extLst>
          </c:dPt>
          <c:dPt>
            <c:idx val="4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61-4891-427B-B547-4D6FDC70953E}"/>
              </c:ext>
            </c:extLst>
          </c:dPt>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Calculations!$U$52:$U$99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2-4891-427B-B547-4D6FDC70953E}"/>
            </c:ext>
          </c:extLst>
        </c:ser>
        <c:ser>
          <c:idx val="3"/>
          <c:order val="3"/>
          <c:spPr>
            <a:solidFill>
              <a:schemeClr val="accent6">
                <a:lumMod val="75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64-4891-427B-B547-4D6FDC70953E}"/>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66-4891-427B-B547-4D6FDC70953E}"/>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68-4891-427B-B547-4D6FDC70953E}"/>
              </c:ext>
            </c:extLst>
          </c:dPt>
          <c:dPt>
            <c:idx val="6"/>
            <c:invertIfNegative val="0"/>
            <c:bubble3D val="0"/>
            <c:spPr>
              <a:solidFill>
                <a:schemeClr val="accent1">
                  <a:lumMod val="75000"/>
                </a:schemeClr>
              </a:solidFill>
              <a:ln>
                <a:noFill/>
              </a:ln>
              <a:effectLst/>
            </c:spPr>
            <c:extLst>
              <c:ext xmlns:c16="http://schemas.microsoft.com/office/drawing/2014/chart" uri="{C3380CC4-5D6E-409C-BE32-E72D297353CC}">
                <c16:uniqueId val="{0000006A-4891-427B-B547-4D6FDC70953E}"/>
              </c:ext>
            </c:extLst>
          </c:dPt>
          <c:dPt>
            <c:idx val="9"/>
            <c:invertIfNegative val="0"/>
            <c:bubble3D val="0"/>
            <c:spPr>
              <a:solidFill>
                <a:schemeClr val="accent2">
                  <a:lumMod val="75000"/>
                </a:schemeClr>
              </a:solidFill>
              <a:ln>
                <a:noFill/>
              </a:ln>
              <a:effectLst/>
            </c:spPr>
            <c:extLst>
              <c:ext xmlns:c16="http://schemas.microsoft.com/office/drawing/2014/chart" uri="{C3380CC4-5D6E-409C-BE32-E72D297353CC}">
                <c16:uniqueId val="{0000006C-4891-427B-B547-4D6FDC70953E}"/>
              </c:ext>
            </c:extLst>
          </c:dPt>
          <c:dPt>
            <c:idx val="10"/>
            <c:invertIfNegative val="0"/>
            <c:bubble3D val="0"/>
            <c:spPr>
              <a:solidFill>
                <a:schemeClr val="accent1">
                  <a:lumMod val="75000"/>
                </a:schemeClr>
              </a:solidFill>
              <a:ln>
                <a:noFill/>
              </a:ln>
              <a:effectLst/>
            </c:spPr>
            <c:extLst>
              <c:ext xmlns:c16="http://schemas.microsoft.com/office/drawing/2014/chart" uri="{C3380CC4-5D6E-409C-BE32-E72D297353CC}">
                <c16:uniqueId val="{0000006E-4891-427B-B547-4D6FDC70953E}"/>
              </c:ext>
            </c:extLst>
          </c:dPt>
          <c:dPt>
            <c:idx val="13"/>
            <c:invertIfNegative val="0"/>
            <c:bubble3D val="0"/>
            <c:spPr>
              <a:solidFill>
                <a:schemeClr val="accent2">
                  <a:lumMod val="75000"/>
                </a:schemeClr>
              </a:solidFill>
              <a:ln>
                <a:noFill/>
              </a:ln>
              <a:effectLst/>
            </c:spPr>
            <c:extLst>
              <c:ext xmlns:c16="http://schemas.microsoft.com/office/drawing/2014/chart" uri="{C3380CC4-5D6E-409C-BE32-E72D297353CC}">
                <c16:uniqueId val="{00000070-4891-427B-B547-4D6FDC70953E}"/>
              </c:ext>
            </c:extLst>
          </c:dPt>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72-4891-427B-B547-4D6FDC70953E}"/>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74-4891-427B-B547-4D6FDC70953E}"/>
              </c:ext>
            </c:extLst>
          </c:dPt>
          <c:dPt>
            <c:idx val="18"/>
            <c:invertIfNegative val="0"/>
            <c:bubble3D val="0"/>
            <c:spPr>
              <a:solidFill>
                <a:schemeClr val="accent1">
                  <a:lumMod val="75000"/>
                </a:schemeClr>
              </a:solidFill>
              <a:ln>
                <a:noFill/>
              </a:ln>
              <a:effectLst/>
            </c:spPr>
            <c:extLst>
              <c:ext xmlns:c16="http://schemas.microsoft.com/office/drawing/2014/chart" uri="{C3380CC4-5D6E-409C-BE32-E72D297353CC}">
                <c16:uniqueId val="{00000076-4891-427B-B547-4D6FDC70953E}"/>
              </c:ext>
            </c:extLst>
          </c:dPt>
          <c:dPt>
            <c:idx val="21"/>
            <c:invertIfNegative val="0"/>
            <c:bubble3D val="0"/>
            <c:spPr>
              <a:solidFill>
                <a:schemeClr val="accent2">
                  <a:lumMod val="75000"/>
                </a:schemeClr>
              </a:solidFill>
              <a:ln>
                <a:noFill/>
              </a:ln>
              <a:effectLst/>
            </c:spPr>
            <c:extLst>
              <c:ext xmlns:c16="http://schemas.microsoft.com/office/drawing/2014/chart" uri="{C3380CC4-5D6E-409C-BE32-E72D297353CC}">
                <c16:uniqueId val="{00000078-4891-427B-B547-4D6FDC70953E}"/>
              </c:ext>
            </c:extLst>
          </c:dPt>
          <c:dPt>
            <c:idx val="22"/>
            <c:invertIfNegative val="0"/>
            <c:bubble3D val="0"/>
            <c:spPr>
              <a:solidFill>
                <a:schemeClr val="accent1">
                  <a:lumMod val="75000"/>
                </a:schemeClr>
              </a:solidFill>
              <a:ln>
                <a:noFill/>
              </a:ln>
              <a:effectLst/>
            </c:spPr>
            <c:extLst>
              <c:ext xmlns:c16="http://schemas.microsoft.com/office/drawing/2014/chart" uri="{C3380CC4-5D6E-409C-BE32-E72D297353CC}">
                <c16:uniqueId val="{0000007A-4891-427B-B547-4D6FDC70953E}"/>
              </c:ext>
            </c:extLst>
          </c:dPt>
          <c:dPt>
            <c:idx val="25"/>
            <c:invertIfNegative val="0"/>
            <c:bubble3D val="0"/>
            <c:spPr>
              <a:solidFill>
                <a:schemeClr val="accent2">
                  <a:lumMod val="75000"/>
                </a:schemeClr>
              </a:solidFill>
              <a:ln>
                <a:noFill/>
              </a:ln>
              <a:effectLst/>
            </c:spPr>
            <c:extLst>
              <c:ext xmlns:c16="http://schemas.microsoft.com/office/drawing/2014/chart" uri="{C3380CC4-5D6E-409C-BE32-E72D297353CC}">
                <c16:uniqueId val="{0000007C-4891-427B-B547-4D6FDC70953E}"/>
              </c:ext>
            </c:extLst>
          </c:dPt>
          <c:dPt>
            <c:idx val="26"/>
            <c:invertIfNegative val="0"/>
            <c:bubble3D val="0"/>
            <c:spPr>
              <a:solidFill>
                <a:schemeClr val="accent1">
                  <a:lumMod val="75000"/>
                </a:schemeClr>
              </a:solidFill>
              <a:ln>
                <a:noFill/>
              </a:ln>
              <a:effectLst/>
            </c:spPr>
            <c:extLst>
              <c:ext xmlns:c16="http://schemas.microsoft.com/office/drawing/2014/chart" uri="{C3380CC4-5D6E-409C-BE32-E72D297353CC}">
                <c16:uniqueId val="{0000007E-4891-427B-B547-4D6FDC70953E}"/>
              </c:ext>
            </c:extLst>
          </c:dPt>
          <c:dPt>
            <c:idx val="29"/>
            <c:invertIfNegative val="0"/>
            <c:bubble3D val="0"/>
            <c:spPr>
              <a:solidFill>
                <a:schemeClr val="accent2">
                  <a:lumMod val="75000"/>
                </a:schemeClr>
              </a:solidFill>
              <a:ln>
                <a:noFill/>
              </a:ln>
              <a:effectLst/>
            </c:spPr>
            <c:extLst>
              <c:ext xmlns:c16="http://schemas.microsoft.com/office/drawing/2014/chart" uri="{C3380CC4-5D6E-409C-BE32-E72D297353CC}">
                <c16:uniqueId val="{00000080-4891-427B-B547-4D6FDC70953E}"/>
              </c:ext>
            </c:extLst>
          </c:dPt>
          <c:dPt>
            <c:idx val="30"/>
            <c:invertIfNegative val="0"/>
            <c:bubble3D val="0"/>
            <c:spPr>
              <a:solidFill>
                <a:schemeClr val="accent1">
                  <a:lumMod val="75000"/>
                </a:schemeClr>
              </a:solidFill>
              <a:ln>
                <a:noFill/>
              </a:ln>
              <a:effectLst/>
            </c:spPr>
            <c:extLst>
              <c:ext xmlns:c16="http://schemas.microsoft.com/office/drawing/2014/chart" uri="{C3380CC4-5D6E-409C-BE32-E72D297353CC}">
                <c16:uniqueId val="{00000082-4891-427B-B547-4D6FDC70953E}"/>
              </c:ext>
            </c:extLst>
          </c:dPt>
          <c:dPt>
            <c:idx val="33"/>
            <c:invertIfNegative val="0"/>
            <c:bubble3D val="0"/>
            <c:spPr>
              <a:solidFill>
                <a:schemeClr val="accent2">
                  <a:lumMod val="75000"/>
                </a:schemeClr>
              </a:solidFill>
              <a:ln>
                <a:noFill/>
              </a:ln>
              <a:effectLst/>
            </c:spPr>
            <c:extLst>
              <c:ext xmlns:c16="http://schemas.microsoft.com/office/drawing/2014/chart" uri="{C3380CC4-5D6E-409C-BE32-E72D297353CC}">
                <c16:uniqueId val="{00000084-4891-427B-B547-4D6FDC70953E}"/>
              </c:ext>
            </c:extLst>
          </c:dPt>
          <c:dPt>
            <c:idx val="34"/>
            <c:invertIfNegative val="0"/>
            <c:bubble3D val="0"/>
            <c:spPr>
              <a:solidFill>
                <a:schemeClr val="accent1">
                  <a:lumMod val="75000"/>
                </a:schemeClr>
              </a:solidFill>
              <a:ln>
                <a:noFill/>
              </a:ln>
              <a:effectLst/>
            </c:spPr>
            <c:extLst>
              <c:ext xmlns:c16="http://schemas.microsoft.com/office/drawing/2014/chart" uri="{C3380CC4-5D6E-409C-BE32-E72D297353CC}">
                <c16:uniqueId val="{00000086-4891-427B-B547-4D6FDC70953E}"/>
              </c:ext>
            </c:extLst>
          </c:dPt>
          <c:dPt>
            <c:idx val="37"/>
            <c:invertIfNegative val="0"/>
            <c:bubble3D val="0"/>
            <c:spPr>
              <a:solidFill>
                <a:schemeClr val="accent2">
                  <a:lumMod val="75000"/>
                </a:schemeClr>
              </a:solidFill>
              <a:ln>
                <a:noFill/>
              </a:ln>
              <a:effectLst/>
            </c:spPr>
            <c:extLst>
              <c:ext xmlns:c16="http://schemas.microsoft.com/office/drawing/2014/chart" uri="{C3380CC4-5D6E-409C-BE32-E72D297353CC}">
                <c16:uniqueId val="{00000088-4891-427B-B547-4D6FDC70953E}"/>
              </c:ext>
            </c:extLst>
          </c:dPt>
          <c:dPt>
            <c:idx val="38"/>
            <c:invertIfNegative val="0"/>
            <c:bubble3D val="0"/>
            <c:spPr>
              <a:solidFill>
                <a:schemeClr val="accent1">
                  <a:lumMod val="75000"/>
                </a:schemeClr>
              </a:solidFill>
              <a:ln>
                <a:noFill/>
              </a:ln>
              <a:effectLst/>
            </c:spPr>
            <c:extLst>
              <c:ext xmlns:c16="http://schemas.microsoft.com/office/drawing/2014/chart" uri="{C3380CC4-5D6E-409C-BE32-E72D297353CC}">
                <c16:uniqueId val="{0000008A-4891-427B-B547-4D6FDC70953E}"/>
              </c:ext>
            </c:extLst>
          </c:dPt>
          <c:dPt>
            <c:idx val="41"/>
            <c:invertIfNegative val="0"/>
            <c:bubble3D val="0"/>
            <c:spPr>
              <a:solidFill>
                <a:schemeClr val="accent2">
                  <a:lumMod val="75000"/>
                </a:schemeClr>
              </a:solidFill>
              <a:ln>
                <a:noFill/>
              </a:ln>
              <a:effectLst/>
            </c:spPr>
            <c:extLst>
              <c:ext xmlns:c16="http://schemas.microsoft.com/office/drawing/2014/chart" uri="{C3380CC4-5D6E-409C-BE32-E72D297353CC}">
                <c16:uniqueId val="{0000008C-4891-427B-B547-4D6FDC70953E}"/>
              </c:ext>
            </c:extLst>
          </c:dPt>
          <c:dPt>
            <c:idx val="42"/>
            <c:invertIfNegative val="0"/>
            <c:bubble3D val="0"/>
            <c:spPr>
              <a:solidFill>
                <a:schemeClr val="accent1">
                  <a:lumMod val="75000"/>
                </a:schemeClr>
              </a:solidFill>
              <a:ln>
                <a:noFill/>
              </a:ln>
              <a:effectLst/>
            </c:spPr>
            <c:extLst>
              <c:ext xmlns:c16="http://schemas.microsoft.com/office/drawing/2014/chart" uri="{C3380CC4-5D6E-409C-BE32-E72D297353CC}">
                <c16:uniqueId val="{0000008E-4891-427B-B547-4D6FDC70953E}"/>
              </c:ext>
            </c:extLst>
          </c:dPt>
          <c:dPt>
            <c:idx val="45"/>
            <c:invertIfNegative val="0"/>
            <c:bubble3D val="0"/>
            <c:spPr>
              <a:solidFill>
                <a:schemeClr val="accent2">
                  <a:lumMod val="75000"/>
                </a:schemeClr>
              </a:solidFill>
              <a:ln>
                <a:noFill/>
              </a:ln>
              <a:effectLst/>
            </c:spPr>
            <c:extLst>
              <c:ext xmlns:c16="http://schemas.microsoft.com/office/drawing/2014/chart" uri="{C3380CC4-5D6E-409C-BE32-E72D297353CC}">
                <c16:uniqueId val="{00000090-4891-427B-B547-4D6FDC70953E}"/>
              </c:ext>
            </c:extLst>
          </c:dPt>
          <c:dPt>
            <c:idx val="46"/>
            <c:invertIfNegative val="0"/>
            <c:bubble3D val="0"/>
            <c:spPr>
              <a:solidFill>
                <a:schemeClr val="accent1">
                  <a:lumMod val="75000"/>
                </a:schemeClr>
              </a:solidFill>
              <a:ln>
                <a:noFill/>
              </a:ln>
              <a:effectLst/>
            </c:spPr>
            <c:extLst>
              <c:ext xmlns:c16="http://schemas.microsoft.com/office/drawing/2014/chart" uri="{C3380CC4-5D6E-409C-BE32-E72D297353CC}">
                <c16:uniqueId val="{00000092-4891-427B-B547-4D6FDC70953E}"/>
              </c:ext>
            </c:extLst>
          </c:dPt>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Calculations!$V$52:$V$99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4891-427B-B547-4D6FDC70953E}"/>
            </c:ext>
          </c:extLst>
        </c:ser>
        <c:ser>
          <c:idx val="4"/>
          <c:order val="4"/>
          <c:spPr>
            <a:solidFill>
              <a:schemeClr val="accent5">
                <a:lumMod val="6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Calculations!$W$52:$W$99</c:f>
              <c:numCache>
                <c:formatCode>_(* #,##0_);_(* \(#,##0\);_(* "-"_);_(@_)</c:formatCode>
                <c:ptCount val="48"/>
              </c:numCache>
            </c:numRef>
          </c:val>
          <c:extLst>
            <c:ext xmlns:c16="http://schemas.microsoft.com/office/drawing/2014/chart" uri="{C3380CC4-5D6E-409C-BE32-E72D297353CC}">
              <c16:uniqueId val="{00000094-4891-427B-B547-4D6FDC70953E}"/>
            </c:ext>
          </c:extLst>
        </c:ser>
        <c:ser>
          <c:idx val="7"/>
          <c:order val="7"/>
          <c:spPr>
            <a:solidFill>
              <a:schemeClr val="bg1">
                <a:lumMod val="85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Calculations!$Z$52:$Z$99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4891-427B-B547-4D6FDC70953E}"/>
            </c:ext>
          </c:extLst>
        </c:ser>
        <c:ser>
          <c:idx val="8"/>
          <c:order val="8"/>
          <c:spPr>
            <a:solidFill>
              <a:schemeClr val="accent4">
                <a:lumMod val="80000"/>
                <a:lumOff val="2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Calculations!$AA$52:$AA$99</c:f>
              <c:numCache>
                <c:formatCode>_(* #,##0_);_(* \(#,##0\);_(* "-"_);_(@_)</c:formatCode>
                <c:ptCount val="48"/>
              </c:numCache>
            </c:numRef>
          </c:val>
          <c:extLst>
            <c:ext xmlns:c16="http://schemas.microsoft.com/office/drawing/2014/chart" uri="{C3380CC4-5D6E-409C-BE32-E72D297353CC}">
              <c16:uniqueId val="{00000096-4891-427B-B547-4D6FDC70953E}"/>
            </c:ext>
          </c:extLst>
        </c:ser>
        <c:ser>
          <c:idx val="9"/>
          <c:order val="9"/>
          <c:spPr>
            <a:solidFill>
              <a:schemeClr val="bg1">
                <a:lumMod val="95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Calculations!$AB$52:$AB$99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7-4891-427B-B547-4D6FDC70953E}"/>
            </c:ext>
          </c:extLst>
        </c:ser>
        <c:ser>
          <c:idx val="10"/>
          <c:order val="10"/>
          <c:spPr>
            <a:solidFill>
              <a:schemeClr val="bg1">
                <a:lumMod val="75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Calculations!$AC$52:$AC$99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8-4891-427B-B547-4D6FDC70953E}"/>
            </c:ext>
          </c:extLst>
        </c:ser>
        <c:ser>
          <c:idx val="11"/>
          <c:order val="11"/>
          <c:spPr>
            <a:solidFill>
              <a:schemeClr val="accent4">
                <a:lumMod val="8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Calculations!$AD$52:$AD$99</c:f>
              <c:numCache>
                <c:formatCode>_(* #,##0_);_(* \(#,##0\);_(* "-"_);_(@_)</c:formatCode>
                <c:ptCount val="48"/>
              </c:numCache>
            </c:numRef>
          </c:val>
          <c:extLst>
            <c:ext xmlns:c16="http://schemas.microsoft.com/office/drawing/2014/chart" uri="{C3380CC4-5D6E-409C-BE32-E72D297353CC}">
              <c16:uniqueId val="{00000099-4891-427B-B547-4D6FDC70953E}"/>
            </c:ext>
          </c:extLst>
        </c:ser>
        <c:ser>
          <c:idx val="12"/>
          <c:order val="12"/>
          <c:spPr>
            <a:solidFill>
              <a:schemeClr val="accent6">
                <a:lumMod val="60000"/>
                <a:lumOff val="4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Calculations!$AE$52:$AE$99</c:f>
              <c:numCache>
                <c:formatCode>_(* #,##0_);_(* \(#,##0\);_(* "-"_);_(@_)</c:formatCode>
                <c:ptCount val="48"/>
              </c:numCache>
            </c:numRef>
          </c:val>
          <c:extLst>
            <c:ext xmlns:c16="http://schemas.microsoft.com/office/drawing/2014/chart" uri="{C3380CC4-5D6E-409C-BE32-E72D297353CC}">
              <c16:uniqueId val="{0000009A-4891-427B-B547-4D6FDC70953E}"/>
            </c:ext>
          </c:extLst>
        </c:ser>
        <c:ser>
          <c:idx val="13"/>
          <c:order val="13"/>
          <c:spPr>
            <a:solidFill>
              <a:schemeClr val="accent5">
                <a:lumMod val="60000"/>
                <a:lumOff val="4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Calculations!$AF$52:$AF$99</c:f>
              <c:numCache>
                <c:formatCode>_(* #,##0_);_(* \(#,##0\);_(* "-"_);_(@_)</c:formatCode>
                <c:ptCount val="48"/>
              </c:numCache>
            </c:numRef>
          </c:val>
          <c:extLst>
            <c:ext xmlns:c16="http://schemas.microsoft.com/office/drawing/2014/chart" uri="{C3380CC4-5D6E-409C-BE32-E72D297353CC}">
              <c16:uniqueId val="{0000009B-4891-427B-B547-4D6FDC70953E}"/>
            </c:ext>
          </c:extLst>
        </c:ser>
        <c:dLbls>
          <c:showLegendKey val="0"/>
          <c:showVal val="0"/>
          <c:showCatName val="0"/>
          <c:showSerName val="0"/>
          <c:showPercent val="0"/>
          <c:showBubbleSize val="0"/>
        </c:dLbls>
        <c:gapWidth val="15"/>
        <c:overlap val="100"/>
        <c:axId val="1629992496"/>
        <c:axId val="1450199200"/>
        <c:extLst>
          <c:ext xmlns:c15="http://schemas.microsoft.com/office/drawing/2012/chart" uri="{02D57815-91ED-43cb-92C2-25804820EDAC}">
            <c15:filteredBarSeries>
              <c15:ser>
                <c:idx val="5"/>
                <c:order val="5"/>
                <c:spPr>
                  <a:solidFill>
                    <a:schemeClr val="accent4">
                      <a:lumMod val="60000"/>
                    </a:schemeClr>
                  </a:solidFill>
                  <a:ln>
                    <a:noFill/>
                  </a:ln>
                  <a:effectLst/>
                </c:spPr>
                <c:invertIfNegative val="0"/>
                <c:cat>
                  <c:numRef>
                    <c:extLst>
                      <c:ext uri="{02D57815-91ED-43cb-92C2-25804820EDAC}">
                        <c15:formulaRef>
                          <c15:sqref>Calculations!$B$52:$B$99</c15:sqref>
                        </c15:formulaRef>
                      </c:ext>
                    </c:extLst>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extLst>
                      <c:ext uri="{02D57815-91ED-43cb-92C2-25804820EDAC}">
                        <c15:formulaRef>
                          <c15:sqref>Calculations!$X$52:$X$99</c15:sqref>
                        </c15:formulaRef>
                      </c:ext>
                    </c:extLst>
                    <c:numCache>
                      <c:formatCode>_(* #,##0_);_(* \(#,##0\);_(* "-"_);_(@_)</c:formatCode>
                      <c:ptCount val="48"/>
                    </c:numCache>
                  </c:numRef>
                </c:val>
                <c:extLst>
                  <c:ext xmlns:c16="http://schemas.microsoft.com/office/drawing/2014/chart" uri="{C3380CC4-5D6E-409C-BE32-E72D297353CC}">
                    <c16:uniqueId val="{0000009C-4891-427B-B547-4D6FDC70953E}"/>
                  </c:ext>
                </c:extLst>
              </c15:ser>
            </c15:filteredBarSeries>
            <c15:filteredBarSeries>
              <c15:ser>
                <c:idx val="6"/>
                <c:order val="6"/>
                <c:spPr>
                  <a:solidFill>
                    <a:schemeClr val="accent6">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Calculations!$B$52:$B$99</c15:sqref>
                        </c15:formulaRef>
                      </c:ext>
                    </c:extLst>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extLst xmlns:c15="http://schemas.microsoft.com/office/drawing/2012/chart">
                      <c:ext xmlns:c15="http://schemas.microsoft.com/office/drawing/2012/chart" uri="{02D57815-91ED-43cb-92C2-25804820EDAC}">
                        <c15:formulaRef>
                          <c15:sqref>Calculations!$Y$52:$Y$99</c15:sqref>
                        </c15:formulaRef>
                      </c:ext>
                    </c:extLst>
                    <c:numCache>
                      <c:formatCode>_(* #,##0_);_(* \(#,##0\);_(* "-"_);_(@_)</c:formatCode>
                      <c:ptCount val="48"/>
                    </c:numCache>
                  </c:numRef>
                </c:val>
                <c:extLst xmlns:c15="http://schemas.microsoft.com/office/drawing/2012/chart">
                  <c:ext xmlns:c16="http://schemas.microsoft.com/office/drawing/2014/chart" uri="{C3380CC4-5D6E-409C-BE32-E72D297353CC}">
                    <c16:uniqueId val="{0000009D-4891-427B-B547-4D6FDC70953E}"/>
                  </c:ext>
                </c:extLst>
              </c15:ser>
            </c15:filteredBarSeries>
          </c:ext>
        </c:extLst>
      </c:barChart>
      <c:catAx>
        <c:axId val="1629992496"/>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FI"/>
          </a:p>
        </c:txPr>
        <c:crossAx val="1450199200"/>
        <c:crosses val="autoZero"/>
        <c:auto val="0"/>
        <c:lblAlgn val="ctr"/>
        <c:lblOffset val="100"/>
        <c:noMultiLvlLbl val="0"/>
      </c:catAx>
      <c:valAx>
        <c:axId val="145019920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16299924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Calculations!$E$23</c:f>
              <c:numCache>
                <c:formatCode>0%</c:formatCode>
                <c:ptCount val="1"/>
                <c:pt idx="0">
                  <c:v>0</c:v>
                </c:pt>
              </c:numCache>
            </c:numRef>
          </c:val>
          <c:extLst>
            <c:ext xmlns:c16="http://schemas.microsoft.com/office/drawing/2014/chart" uri="{C3380CC4-5D6E-409C-BE32-E72D297353CC}">
              <c16:uniqueId val="{00000000-6222-4A02-98C8-D516B3D8AC6B}"/>
            </c:ext>
          </c:extLst>
        </c:ser>
        <c:dLbls>
          <c:showLegendKey val="0"/>
          <c:showVal val="0"/>
          <c:showCatName val="0"/>
          <c:showSerName val="0"/>
          <c:showPercent val="0"/>
          <c:showBubbleSize val="0"/>
        </c:dLbls>
        <c:gapWidth val="0"/>
        <c:axId val="1762438031"/>
        <c:axId val="2018725839"/>
      </c:barChart>
      <c:catAx>
        <c:axId val="1762438031"/>
        <c:scaling>
          <c:orientation val="minMax"/>
        </c:scaling>
        <c:delete val="1"/>
        <c:axPos val="l"/>
        <c:majorTickMark val="none"/>
        <c:minorTickMark val="none"/>
        <c:tickLblPos val="nextTo"/>
        <c:crossAx val="2018725839"/>
        <c:crosses val="autoZero"/>
        <c:auto val="1"/>
        <c:lblAlgn val="ctr"/>
        <c:lblOffset val="100"/>
        <c:noMultiLvlLbl val="0"/>
      </c:catAx>
      <c:valAx>
        <c:axId val="2018725839"/>
        <c:scaling>
          <c:orientation val="minMax"/>
          <c:max val="1"/>
        </c:scaling>
        <c:delete val="1"/>
        <c:axPos val="b"/>
        <c:numFmt formatCode="0%" sourceLinked="1"/>
        <c:majorTickMark val="none"/>
        <c:minorTickMark val="none"/>
        <c:tickLblPos val="nextTo"/>
        <c:crossAx val="176243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Calculations!$D$46" lockText="1" noThreeD="1"/>
</file>

<file path=xl/ctrlProps/ctrlProp2.xml><?xml version="1.0" encoding="utf-8"?>
<formControlPr xmlns="http://schemas.microsoft.com/office/spreadsheetml/2009/9/main" objectType="CheckBox" fmlaLink="Calculations!$D$47" lockText="1" noThreeD="1"/>
</file>

<file path=xl/ctrlProps/ctrlProp3.xml><?xml version="1.0" encoding="utf-8"?>
<formControlPr xmlns="http://schemas.microsoft.com/office/spreadsheetml/2009/9/main" objectType="CheckBox" fmlaLink="Calculations!$D$48" lockText="1" noThreeD="1"/>
</file>

<file path=xl/ctrlProps/ctrlProp4.xml><?xml version="1.0" encoding="utf-8"?>
<formControlPr xmlns="http://schemas.microsoft.com/office/spreadsheetml/2009/9/main" objectType="CheckBox" fmlaLink="Calculations!$D$49"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17717</xdr:colOff>
      <xdr:row>3</xdr:row>
      <xdr:rowOff>126999</xdr:rowOff>
    </xdr:from>
    <xdr:to>
      <xdr:col>2</xdr:col>
      <xdr:colOff>348417</xdr:colOff>
      <xdr:row>7</xdr:row>
      <xdr:rowOff>180475</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1195995" y="677332"/>
          <a:ext cx="1417255" cy="787254"/>
          <a:chOff x="501317" y="681788"/>
          <a:chExt cx="1396999" cy="802107"/>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501317" y="681788"/>
            <a:ext cx="1396999" cy="802107"/>
          </a:xfrm>
          <a:prstGeom prst="roundRect">
            <a:avLst/>
          </a:prstGeom>
          <a:solidFill>
            <a:sysClr val="window" lastClr="FFFFFF"/>
          </a:solidFill>
          <a:ln>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48106" y="775370"/>
            <a:ext cx="1009316" cy="18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t>Date of</a:t>
            </a:r>
            <a:r>
              <a:rPr lang="fi-FI" sz="1100" b="1" baseline="0"/>
              <a:t> Today</a:t>
            </a:r>
          </a:p>
        </xdr:txBody>
      </xdr:sp>
      <xdr:sp macro="" textlink="Calculations!D7">
        <xdr:nvSpPr>
          <xdr:cNvPr id="4" name="TextBox 3">
            <a:extLst>
              <a:ext uri="{FF2B5EF4-FFF2-40B4-BE49-F238E27FC236}">
                <a16:creationId xmlns:a16="http://schemas.microsoft.com/office/drawing/2014/main" id="{00000000-0008-0000-0200-000004000000}"/>
              </a:ext>
            </a:extLst>
          </xdr:cNvPr>
          <xdr:cNvSpPr txBox="1"/>
        </xdr:nvSpPr>
        <xdr:spPr>
          <a:xfrm>
            <a:off x="548107" y="1036052"/>
            <a:ext cx="1009316" cy="18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E070BF5-F117-4559-9379-D371587F5072}" type="TxLink">
              <a:rPr lang="en-US" sz="1200" b="1" i="0" u="none" strike="noStrike">
                <a:solidFill>
                  <a:srgbClr val="000000"/>
                </a:solidFill>
                <a:latin typeface="Calibri"/>
                <a:ea typeface="Calibri"/>
                <a:cs typeface="Calibri"/>
              </a:rPr>
              <a:pPr/>
              <a:t>17-Feb-24</a:t>
            </a:fld>
            <a:endParaRPr lang="fi-FI" sz="1200" b="1" baseline="0"/>
          </a:p>
        </xdr:txBody>
      </xdr:sp>
    </xdr:grpSp>
    <xdr:clientData/>
  </xdr:twoCellAnchor>
  <xdr:twoCellAnchor editAs="absolute">
    <xdr:from>
      <xdr:col>2</xdr:col>
      <xdr:colOff>612346</xdr:colOff>
      <xdr:row>3</xdr:row>
      <xdr:rowOff>126999</xdr:rowOff>
    </xdr:from>
    <xdr:to>
      <xdr:col>3</xdr:col>
      <xdr:colOff>1423083</xdr:colOff>
      <xdr:row>7</xdr:row>
      <xdr:rowOff>180475</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2877179" y="677332"/>
          <a:ext cx="1890237" cy="787254"/>
          <a:chOff x="2152315" y="688474"/>
          <a:chExt cx="1933900" cy="802107"/>
        </a:xfrm>
      </xdr:grpSpPr>
      <xdr:grpSp>
        <xdr:nvGrpSpPr>
          <xdr:cNvPr id="10" name="Group 9">
            <a:extLst>
              <a:ext uri="{FF2B5EF4-FFF2-40B4-BE49-F238E27FC236}">
                <a16:creationId xmlns:a16="http://schemas.microsoft.com/office/drawing/2014/main" id="{00000000-0008-0000-0200-00000A000000}"/>
              </a:ext>
            </a:extLst>
          </xdr:cNvPr>
          <xdr:cNvGrpSpPr/>
        </xdr:nvGrpSpPr>
        <xdr:grpSpPr>
          <a:xfrm>
            <a:off x="2152315" y="688474"/>
            <a:ext cx="1925054" cy="802107"/>
            <a:chOff x="501317" y="681788"/>
            <a:chExt cx="1396999" cy="802107"/>
          </a:xfrm>
        </xdr:grpSpPr>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501317" y="681788"/>
              <a:ext cx="1396999"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548106" y="775370"/>
              <a:ext cx="1009316" cy="187158"/>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Date of Last Record</a:t>
              </a:r>
            </a:p>
          </xdr:txBody>
        </xdr:sp>
        <xdr:sp macro="" textlink="Calculations!D8">
          <xdr:nvSpPr>
            <xdr:cNvPr id="13" name="TextBox 12">
              <a:extLst>
                <a:ext uri="{FF2B5EF4-FFF2-40B4-BE49-F238E27FC236}">
                  <a16:creationId xmlns:a16="http://schemas.microsoft.com/office/drawing/2014/main" id="{00000000-0008-0000-0200-00000D000000}"/>
                </a:ext>
              </a:extLst>
            </xdr:cNvPr>
            <xdr:cNvSpPr txBox="1"/>
          </xdr:nvSpPr>
          <xdr:spPr>
            <a:xfrm>
              <a:off x="552569" y="1029367"/>
              <a:ext cx="724307" cy="240632"/>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6A28C13F-771C-4CE4-9D8F-0D3318B1285E}"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01-Jan-24</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9">
        <xdr:nvSpPr>
          <xdr:cNvPr id="14" name="TextBox 13">
            <a:extLst>
              <a:ext uri="{FF2B5EF4-FFF2-40B4-BE49-F238E27FC236}">
                <a16:creationId xmlns:a16="http://schemas.microsoft.com/office/drawing/2014/main" id="{00000000-0008-0000-0200-00000E000000}"/>
              </a:ext>
            </a:extLst>
          </xdr:cNvPr>
          <xdr:cNvSpPr txBox="1"/>
        </xdr:nvSpPr>
        <xdr:spPr>
          <a:xfrm>
            <a:off x="3036793" y="1029368"/>
            <a:ext cx="1049422" cy="233947"/>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A5EF3D39-E6C0-4212-9C37-12738B07A6AF}"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(47 days ago)</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editAs="absolute">
    <xdr:from>
      <xdr:col>4</xdr:col>
      <xdr:colOff>234450</xdr:colOff>
      <xdr:row>3</xdr:row>
      <xdr:rowOff>126999</xdr:rowOff>
    </xdr:from>
    <xdr:to>
      <xdr:col>5</xdr:col>
      <xdr:colOff>1049929</xdr:colOff>
      <xdr:row>7</xdr:row>
      <xdr:rowOff>180475</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5032228" y="677332"/>
          <a:ext cx="1690368" cy="787254"/>
          <a:chOff x="2152315" y="688474"/>
          <a:chExt cx="1697794" cy="802107"/>
        </a:xfrm>
      </xdr:grpSpPr>
      <xdr:grpSp>
        <xdr:nvGrpSpPr>
          <xdr:cNvPr id="21" name="Group 20">
            <a:extLst>
              <a:ext uri="{FF2B5EF4-FFF2-40B4-BE49-F238E27FC236}">
                <a16:creationId xmlns:a16="http://schemas.microsoft.com/office/drawing/2014/main" id="{00000000-0008-0000-0200-000015000000}"/>
              </a:ext>
            </a:extLst>
          </xdr:cNvPr>
          <xdr:cNvGrpSpPr/>
        </xdr:nvGrpSpPr>
        <xdr:grpSpPr>
          <a:xfrm>
            <a:off x="2152315" y="688474"/>
            <a:ext cx="1697794" cy="802107"/>
            <a:chOff x="501317" y="681788"/>
            <a:chExt cx="1232078" cy="802107"/>
          </a:xfrm>
        </xdr:grpSpPr>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501317" y="681788"/>
              <a:ext cx="1232078"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548105" y="775370"/>
              <a:ext cx="1180440" cy="153733"/>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No. of Tracked Records</a:t>
              </a:r>
            </a:p>
          </xdr:txBody>
        </xdr:sp>
        <xdr:sp macro="" textlink="Calculations!D10">
          <xdr:nvSpPr>
            <xdr:cNvPr id="25" name="TextBox 24">
              <a:extLst>
                <a:ext uri="{FF2B5EF4-FFF2-40B4-BE49-F238E27FC236}">
                  <a16:creationId xmlns:a16="http://schemas.microsoft.com/office/drawing/2014/main" id="{00000000-0008-0000-0200-000019000000}"/>
                </a:ext>
              </a:extLst>
            </xdr:cNvPr>
            <xdr:cNvSpPr txBox="1"/>
          </xdr:nvSpPr>
          <xdr:spPr>
            <a:xfrm>
              <a:off x="552569" y="1029367"/>
              <a:ext cx="261250" cy="22057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759D931D-C57D-44BF-831A-1B2AE9B731BE}"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1</a:t>
              </a:fld>
              <a:endParaRPr kumimoji="0" lang="fi-FI" sz="16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11">
        <xdr:nvSpPr>
          <xdr:cNvPr id="22" name="TextBox 21">
            <a:extLst>
              <a:ext uri="{FF2B5EF4-FFF2-40B4-BE49-F238E27FC236}">
                <a16:creationId xmlns:a16="http://schemas.microsoft.com/office/drawing/2014/main" id="{00000000-0008-0000-0200-000016000000}"/>
              </a:ext>
            </a:extLst>
          </xdr:cNvPr>
          <xdr:cNvSpPr txBox="1"/>
        </xdr:nvSpPr>
        <xdr:spPr>
          <a:xfrm>
            <a:off x="2540000" y="1029368"/>
            <a:ext cx="1049422" cy="233947"/>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EC1334CC-9050-4DEB-A41A-084D674157BF}"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(1 this year)</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editAs="absolute">
    <xdr:from>
      <xdr:col>5</xdr:col>
      <xdr:colOff>1313859</xdr:colOff>
      <xdr:row>3</xdr:row>
      <xdr:rowOff>126999</xdr:rowOff>
    </xdr:from>
    <xdr:to>
      <xdr:col>6</xdr:col>
      <xdr:colOff>580145</xdr:colOff>
      <xdr:row>7</xdr:row>
      <xdr:rowOff>180475</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6986526" y="677332"/>
          <a:ext cx="3041008" cy="787254"/>
          <a:chOff x="2152315" y="688474"/>
          <a:chExt cx="1925054" cy="802107"/>
        </a:xfrm>
      </xdr:grpSpPr>
      <xdr:grpSp>
        <xdr:nvGrpSpPr>
          <xdr:cNvPr id="27" name="Group 26">
            <a:extLst>
              <a:ext uri="{FF2B5EF4-FFF2-40B4-BE49-F238E27FC236}">
                <a16:creationId xmlns:a16="http://schemas.microsoft.com/office/drawing/2014/main" id="{00000000-0008-0000-0200-00001B000000}"/>
              </a:ext>
            </a:extLst>
          </xdr:cNvPr>
          <xdr:cNvGrpSpPr/>
        </xdr:nvGrpSpPr>
        <xdr:grpSpPr>
          <a:xfrm>
            <a:off x="2152315" y="688474"/>
            <a:ext cx="1925054" cy="802107"/>
            <a:chOff x="501317" y="681788"/>
            <a:chExt cx="1396999" cy="802107"/>
          </a:xfrm>
        </xdr:grpSpPr>
        <xdr:sp macro="" textlink="">
          <xdr:nvSpPr>
            <xdr:cNvPr id="29" name="Rectangle: Rounded Corners 28">
              <a:extLst>
                <a:ext uri="{FF2B5EF4-FFF2-40B4-BE49-F238E27FC236}">
                  <a16:creationId xmlns:a16="http://schemas.microsoft.com/office/drawing/2014/main" id="{00000000-0008-0000-0200-00001D000000}"/>
                </a:ext>
              </a:extLst>
            </xdr:cNvPr>
            <xdr:cNvSpPr/>
          </xdr:nvSpPr>
          <xdr:spPr>
            <a:xfrm>
              <a:off x="501317" y="681788"/>
              <a:ext cx="1396999"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548105" y="775370"/>
              <a:ext cx="1149498" cy="187158"/>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Total Tracking Balance</a:t>
              </a:r>
            </a:p>
          </xdr:txBody>
        </xdr:sp>
        <xdr:sp macro="" textlink="Calculations!D12">
          <xdr:nvSpPr>
            <xdr:cNvPr id="31" name="TextBox 30">
              <a:extLst>
                <a:ext uri="{FF2B5EF4-FFF2-40B4-BE49-F238E27FC236}">
                  <a16:creationId xmlns:a16="http://schemas.microsoft.com/office/drawing/2014/main" id="{00000000-0008-0000-0200-00001F000000}"/>
                </a:ext>
              </a:extLst>
            </xdr:cNvPr>
            <xdr:cNvSpPr txBox="1"/>
          </xdr:nvSpPr>
          <xdr:spPr>
            <a:xfrm>
              <a:off x="552569" y="1029367"/>
              <a:ext cx="550106" cy="22057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8502F26C-F218-41C8-A19B-FECDB074E3A4}"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 </a:t>
              </a:fld>
              <a:endParaRPr kumimoji="0" lang="fi-FI" sz="2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13">
        <xdr:nvSpPr>
          <xdr:cNvPr id="28" name="TextBox 27">
            <a:extLst>
              <a:ext uri="{FF2B5EF4-FFF2-40B4-BE49-F238E27FC236}">
                <a16:creationId xmlns:a16="http://schemas.microsoft.com/office/drawing/2014/main" id="{00000000-0008-0000-0200-00001C000000}"/>
              </a:ext>
            </a:extLst>
          </xdr:cNvPr>
          <xdr:cNvSpPr txBox="1"/>
        </xdr:nvSpPr>
        <xdr:spPr>
          <a:xfrm>
            <a:off x="2530526" y="1029368"/>
            <a:ext cx="1487684" cy="23394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52509E84-8C8E-4896-AF1C-2D0AB6A0DE10}"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of tracked income left to be allocated</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55562</xdr:colOff>
      <xdr:row>13</xdr:row>
      <xdr:rowOff>79375</xdr:rowOff>
    </xdr:from>
    <xdr:to>
      <xdr:col>32</xdr:col>
      <xdr:colOff>768774</xdr:colOff>
      <xdr:row>23</xdr:row>
      <xdr:rowOff>53750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31</xdr:col>
      <xdr:colOff>71436</xdr:colOff>
      <xdr:row>11</xdr:row>
      <xdr:rowOff>134937</xdr:rowOff>
    </xdr:from>
    <xdr:to>
      <xdr:col>33</xdr:col>
      <xdr:colOff>111123</xdr:colOff>
      <xdr:row>12</xdr:row>
      <xdr:rowOff>174625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3723936" y="2143125"/>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chemeClr val="accent6"/>
              </a:solidFill>
            </a:rPr>
            <a:t>Income Categories (Tracked)</a:t>
          </a:r>
          <a:endParaRPr lang="en-FI" sz="1100" b="1">
            <a:solidFill>
              <a:schemeClr val="accent6"/>
            </a:solidFill>
          </a:endParaRPr>
        </a:p>
      </xdr:txBody>
    </xdr:sp>
    <xdr:clientData/>
  </xdr:twoCellAnchor>
  <xdr:oneCellAnchor>
    <xdr:from>
      <xdr:col>31</xdr:col>
      <xdr:colOff>55562</xdr:colOff>
      <xdr:row>27</xdr:row>
      <xdr:rowOff>79375</xdr:rowOff>
    </xdr:from>
    <xdr:ext cx="1832399" cy="1800000"/>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31</xdr:col>
      <xdr:colOff>71436</xdr:colOff>
      <xdr:row>25</xdr:row>
      <xdr:rowOff>134937</xdr:rowOff>
    </xdr:from>
    <xdr:ext cx="2190749" cy="22225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3873499" y="2143125"/>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chemeClr val="accent2"/>
              </a:solidFill>
            </a:rPr>
            <a:t>Spending Categories (Tracked)</a:t>
          </a:r>
          <a:endParaRPr lang="en-FI" sz="1100" b="1">
            <a:solidFill>
              <a:schemeClr val="accent2"/>
            </a:solidFill>
          </a:endParaRPr>
        </a:p>
      </xdr:txBody>
    </xdr:sp>
    <xdr:clientData/>
  </xdr:oneCellAnchor>
  <xdr:oneCellAnchor>
    <xdr:from>
      <xdr:col>38</xdr:col>
      <xdr:colOff>55562</xdr:colOff>
      <xdr:row>27</xdr:row>
      <xdr:rowOff>79375</xdr:rowOff>
    </xdr:from>
    <xdr:ext cx="1832399" cy="1800000"/>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oneCellAnchor>
    <xdr:from>
      <xdr:col>38</xdr:col>
      <xdr:colOff>71436</xdr:colOff>
      <xdr:row>25</xdr:row>
      <xdr:rowOff>134937</xdr:rowOff>
    </xdr:from>
    <xdr:ext cx="2190749" cy="222250"/>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18494374" y="4699000"/>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chemeClr val="accent1"/>
              </a:solidFill>
            </a:rPr>
            <a:t>Saving Categories (Tracked)</a:t>
          </a:r>
          <a:endParaRPr lang="en-FI" sz="1100" b="1">
            <a:solidFill>
              <a:schemeClr val="accent1"/>
            </a:solidFill>
          </a:endParaRPr>
        </a:p>
      </xdr:txBody>
    </xdr:sp>
    <xdr:clientData/>
  </xdr:oneCellAnchor>
  <xdr:twoCellAnchor editAs="oneCell">
    <xdr:from>
      <xdr:col>38</xdr:col>
      <xdr:colOff>71436</xdr:colOff>
      <xdr:row>11</xdr:row>
      <xdr:rowOff>134937</xdr:rowOff>
    </xdr:from>
    <xdr:to>
      <xdr:col>40</xdr:col>
      <xdr:colOff>111122</xdr:colOff>
      <xdr:row>12</xdr:row>
      <xdr:rowOff>174625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8494374" y="2143125"/>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ysClr val="windowText" lastClr="000000"/>
              </a:solidFill>
            </a:rPr>
            <a:t>Tracked</a:t>
          </a:r>
          <a:r>
            <a:rPr lang="fi-FI" sz="1100" b="1" baseline="0">
              <a:solidFill>
                <a:sysClr val="windowText" lastClr="000000"/>
              </a:solidFill>
            </a:rPr>
            <a:t> (vs. Budget)</a:t>
          </a:r>
        </a:p>
      </xdr:txBody>
    </xdr:sp>
    <xdr:clientData/>
  </xdr:twoCellAnchor>
  <xdr:twoCellAnchor>
    <xdr:from>
      <xdr:col>38</xdr:col>
      <xdr:colOff>174624</xdr:colOff>
      <xdr:row>13</xdr:row>
      <xdr:rowOff>7937</xdr:rowOff>
    </xdr:from>
    <xdr:to>
      <xdr:col>43</xdr:col>
      <xdr:colOff>277811</xdr:colOff>
      <xdr:row>24</xdr:row>
      <xdr:rowOff>7937</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139700</xdr:colOff>
          <xdr:row>11</xdr:row>
          <xdr:rowOff>107950</xdr:rowOff>
        </xdr:from>
        <xdr:to>
          <xdr:col>43</xdr:col>
          <xdr:colOff>190500</xdr:colOff>
          <xdr:row>12</xdr:row>
          <xdr:rowOff>101600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139700</xdr:colOff>
          <xdr:row>12</xdr:row>
          <xdr:rowOff>82550</xdr:rowOff>
        </xdr:from>
        <xdr:to>
          <xdr:col>43</xdr:col>
          <xdr:colOff>190500</xdr:colOff>
          <xdr:row>13</xdr:row>
          <xdr:rowOff>69850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Spending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139700</xdr:colOff>
          <xdr:row>13</xdr:row>
          <xdr:rowOff>50800</xdr:rowOff>
        </xdr:from>
        <xdr:to>
          <xdr:col>43</xdr:col>
          <xdr:colOff>190500</xdr:colOff>
          <xdr:row>14</xdr:row>
          <xdr:rowOff>38100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Saving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254000</xdr:colOff>
          <xdr:row>11</xdr:row>
          <xdr:rowOff>107950</xdr:rowOff>
        </xdr:from>
        <xdr:to>
          <xdr:col>41</xdr:col>
          <xdr:colOff>831850</xdr:colOff>
          <xdr:row>12</xdr:row>
          <xdr:rowOff>107950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211666</xdr:colOff>
      <xdr:row>11</xdr:row>
      <xdr:rowOff>92808</xdr:rowOff>
    </xdr:from>
    <xdr:to>
      <xdr:col>43</xdr:col>
      <xdr:colOff>211666</xdr:colOff>
      <xdr:row>14</xdr:row>
      <xdr:rowOff>63500</xdr:rowOff>
    </xdr:to>
    <xdr:sp macro="" textlink="">
      <xdr:nvSpPr>
        <xdr:cNvPr id="8" name="Rectangle 7">
          <a:extLst>
            <a:ext uri="{FF2B5EF4-FFF2-40B4-BE49-F238E27FC236}">
              <a16:creationId xmlns:a16="http://schemas.microsoft.com/office/drawing/2014/main" id="{00000000-0008-0000-0300-000008000000}"/>
            </a:ext>
          </a:extLst>
        </xdr:cNvPr>
        <xdr:cNvSpPr/>
      </xdr:nvSpPr>
      <xdr:spPr>
        <a:xfrm>
          <a:off x="12537722" y="2110697"/>
          <a:ext cx="1869722" cy="521025"/>
        </a:xfrm>
        <a:prstGeom prst="rect">
          <a:avLst/>
        </a:prstGeom>
        <a:noFill/>
        <a:ln w="6350">
          <a:solidFill>
            <a:schemeClr val="accent3">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clientData/>
  </xdr:twoCellAnchor>
  <xdr:twoCellAnchor editAs="absolute">
    <xdr:from>
      <xdr:col>1</xdr:col>
      <xdr:colOff>214314</xdr:colOff>
      <xdr:row>3</xdr:row>
      <xdr:rowOff>127000</xdr:rowOff>
    </xdr:from>
    <xdr:to>
      <xdr:col>26</xdr:col>
      <xdr:colOff>587375</xdr:colOff>
      <xdr:row>7</xdr:row>
      <xdr:rowOff>180476</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523877" y="674688"/>
          <a:ext cx="2587623" cy="783726"/>
          <a:chOff x="501317" y="681788"/>
          <a:chExt cx="1396999" cy="802107"/>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501317" y="681788"/>
            <a:ext cx="1396999" cy="802107"/>
          </a:xfrm>
          <a:prstGeom prst="roundRect">
            <a:avLst/>
          </a:prstGeom>
          <a:solidFill>
            <a:sysClr val="window" lastClr="FFFFFF"/>
          </a:solidFill>
          <a:ln>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548106" y="775370"/>
            <a:ext cx="1211242" cy="20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baseline="0"/>
              <a:t>Selected Year &amp; Period</a:t>
            </a:r>
          </a:p>
        </xdr:txBody>
      </xdr:sp>
    </xdr:grpSp>
    <xdr:clientData/>
  </xdr:twoCellAnchor>
  <xdr:twoCellAnchor>
    <xdr:from>
      <xdr:col>24</xdr:col>
      <xdr:colOff>111125</xdr:colOff>
      <xdr:row>5</xdr:row>
      <xdr:rowOff>134938</xdr:rowOff>
    </xdr:from>
    <xdr:to>
      <xdr:col>24</xdr:col>
      <xdr:colOff>1063625</xdr:colOff>
      <xdr:row>7</xdr:row>
      <xdr:rowOff>47625</xdr:rowOff>
    </xdr:to>
    <xdr:sp macro="" textlink="selected_year">
      <xdr:nvSpPr>
        <xdr:cNvPr id="16" name="Rectangle: Rounded Corners 15">
          <a:extLst>
            <a:ext uri="{FF2B5EF4-FFF2-40B4-BE49-F238E27FC236}">
              <a16:creationId xmlns:a16="http://schemas.microsoft.com/office/drawing/2014/main" id="{00000000-0008-0000-0300-000010000000}"/>
            </a:ext>
          </a:extLst>
        </xdr:cNvPr>
        <xdr:cNvSpPr/>
      </xdr:nvSpPr>
      <xdr:spPr>
        <a:xfrm>
          <a:off x="642938" y="1047751"/>
          <a:ext cx="952500" cy="277812"/>
        </a:xfrm>
        <a:prstGeom prst="roundRect">
          <a:avLst>
            <a:gd name="adj" fmla="val 50000"/>
          </a:avLst>
        </a:prstGeom>
        <a:ln>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200C5FF6-7AC8-4B92-A8F2-8D5C68B6AB9E}" type="TxLink">
            <a:rPr lang="en-US" sz="1100" b="1" i="0" u="none" strike="noStrike">
              <a:solidFill>
                <a:srgbClr val="000000"/>
              </a:solidFill>
              <a:latin typeface="Calibri"/>
              <a:ea typeface="Calibri"/>
              <a:cs typeface="Calibri"/>
            </a:rPr>
            <a:pPr algn="ctr"/>
            <a:t>2025</a:t>
          </a:fld>
          <a:endParaRPr lang="en-FI" sz="1400" b="1"/>
        </a:p>
      </xdr:txBody>
    </xdr:sp>
    <xdr:clientData/>
  </xdr:twoCellAnchor>
  <xdr:twoCellAnchor>
    <xdr:from>
      <xdr:col>24</xdr:col>
      <xdr:colOff>1174740</xdr:colOff>
      <xdr:row>5</xdr:row>
      <xdr:rowOff>134938</xdr:rowOff>
    </xdr:from>
    <xdr:to>
      <xdr:col>26</xdr:col>
      <xdr:colOff>134927</xdr:colOff>
      <xdr:row>7</xdr:row>
      <xdr:rowOff>47625</xdr:rowOff>
    </xdr:to>
    <xdr:sp macro="" textlink="selected_period_display">
      <xdr:nvSpPr>
        <xdr:cNvPr id="18" name="Rectangle: Rounded Corners 17">
          <a:extLst>
            <a:ext uri="{FF2B5EF4-FFF2-40B4-BE49-F238E27FC236}">
              <a16:creationId xmlns:a16="http://schemas.microsoft.com/office/drawing/2014/main" id="{00000000-0008-0000-0300-000012000000}"/>
            </a:ext>
          </a:extLst>
        </xdr:cNvPr>
        <xdr:cNvSpPr/>
      </xdr:nvSpPr>
      <xdr:spPr>
        <a:xfrm>
          <a:off x="1706553" y="1047751"/>
          <a:ext cx="952499" cy="277812"/>
        </a:xfrm>
        <a:prstGeom prst="roundRect">
          <a:avLst>
            <a:gd name="adj" fmla="val 50000"/>
          </a:avLst>
        </a:prstGeom>
        <a:ln>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A03C5E2F-B1D8-499C-8F2C-E5F3F77E7898}" type="TxLink">
            <a:rPr lang="en-US" sz="1100" b="1" i="0" u="none" strike="noStrike">
              <a:solidFill>
                <a:srgbClr val="000000"/>
              </a:solidFill>
              <a:latin typeface="Calibri"/>
              <a:ea typeface="Calibri"/>
              <a:cs typeface="Calibri"/>
            </a:rPr>
            <a:pPr algn="ctr"/>
            <a:t>January</a:t>
          </a:fld>
          <a:endParaRPr lang="en-FI" sz="1400" b="1"/>
        </a:p>
      </xdr:txBody>
    </xdr:sp>
    <xdr:clientData/>
  </xdr:twoCellAnchor>
  <xdr:twoCellAnchor>
    <xdr:from>
      <xdr:col>27</xdr:col>
      <xdr:colOff>230510</xdr:colOff>
      <xdr:row>3</xdr:row>
      <xdr:rowOff>127000</xdr:rowOff>
    </xdr:from>
    <xdr:to>
      <xdr:col>29</xdr:col>
      <xdr:colOff>370710</xdr:colOff>
      <xdr:row>7</xdr:row>
      <xdr:rowOff>180476</xdr:rowOff>
    </xdr:to>
    <xdr:grpSp>
      <xdr:nvGrpSpPr>
        <xdr:cNvPr id="15" name="Group 14">
          <a:extLst>
            <a:ext uri="{FF2B5EF4-FFF2-40B4-BE49-F238E27FC236}">
              <a16:creationId xmlns:a16="http://schemas.microsoft.com/office/drawing/2014/main" id="{00000000-0008-0000-0300-00000F000000}"/>
            </a:ext>
          </a:extLst>
        </xdr:cNvPr>
        <xdr:cNvGrpSpPr/>
      </xdr:nvGrpSpPr>
      <xdr:grpSpPr>
        <a:xfrm>
          <a:off x="3365823" y="674688"/>
          <a:ext cx="1418137" cy="783726"/>
          <a:chOff x="3389311" y="674688"/>
          <a:chExt cx="1418138" cy="783726"/>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3389311" y="674688"/>
            <a:ext cx="1418138" cy="783726"/>
          </a:xfrm>
          <a:prstGeom prst="roundRect">
            <a:avLst/>
          </a:prstGeom>
          <a:solidFill>
            <a:sysClr val="window" lastClr="FFFFFF"/>
          </a:solidFill>
          <a:ln>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611442" y="758187"/>
            <a:ext cx="1016130" cy="19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i-FI" sz="1100" b="1" baseline="0"/>
              <a:t>Period Compl.</a:t>
            </a:r>
          </a:p>
        </xdr:txBody>
      </xdr:sp>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3476625" y="928691"/>
          <a:ext cx="1238250" cy="476249"/>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3">
        <xdr:nvSpPr>
          <xdr:cNvPr id="22" name="TextBox 21">
            <a:extLst>
              <a:ext uri="{FF2B5EF4-FFF2-40B4-BE49-F238E27FC236}">
                <a16:creationId xmlns:a16="http://schemas.microsoft.com/office/drawing/2014/main" id="{00000000-0008-0000-0300-000016000000}"/>
              </a:ext>
            </a:extLst>
          </xdr:cNvPr>
          <xdr:cNvSpPr txBox="1"/>
        </xdr:nvSpPr>
        <xdr:spPr>
          <a:xfrm>
            <a:off x="3762249" y="1068463"/>
            <a:ext cx="674812" cy="185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52B279-DEB8-4849-96B3-E5CB229ED03B}" type="TxLink">
              <a:rPr lang="en-US" sz="1200" b="1" i="0" u="none" strike="noStrike">
                <a:solidFill>
                  <a:srgbClr val="000000"/>
                </a:solidFill>
                <a:latin typeface="Calibri"/>
                <a:ea typeface="Calibri"/>
                <a:cs typeface="Calibri"/>
              </a:rPr>
              <a:pPr algn="ctr"/>
              <a:t>0 %</a:t>
            </a:fld>
            <a:endParaRPr lang="fi-FI" sz="2800" b="1" baseline="0"/>
          </a:p>
        </xdr:txBody>
      </xdr:sp>
    </xdr:grpSp>
    <xdr:clientData/>
  </xdr:twoCellAnchor>
  <xdr:twoCellAnchor editAs="absolute">
    <xdr:from>
      <xdr:col>30</xdr:col>
      <xdr:colOff>13845</xdr:colOff>
      <xdr:row>3</xdr:row>
      <xdr:rowOff>127000</xdr:rowOff>
    </xdr:from>
    <xdr:to>
      <xdr:col>34</xdr:col>
      <xdr:colOff>372740</xdr:colOff>
      <xdr:row>7</xdr:row>
      <xdr:rowOff>180476</xdr:rowOff>
    </xdr:to>
    <xdr:grpSp>
      <xdr:nvGrpSpPr>
        <xdr:cNvPr id="17" name="Group 16">
          <a:extLst>
            <a:ext uri="{FF2B5EF4-FFF2-40B4-BE49-F238E27FC236}">
              <a16:creationId xmlns:a16="http://schemas.microsoft.com/office/drawing/2014/main" id="{00000000-0008-0000-0300-000011000000}"/>
            </a:ext>
          </a:extLst>
        </xdr:cNvPr>
        <xdr:cNvGrpSpPr/>
      </xdr:nvGrpSpPr>
      <xdr:grpSpPr>
        <a:xfrm>
          <a:off x="5038283" y="674688"/>
          <a:ext cx="3010020" cy="783726"/>
          <a:chOff x="2152315" y="688474"/>
          <a:chExt cx="1925054" cy="802107"/>
        </a:xfrm>
      </xdr:grpSpPr>
      <xdr:grpSp>
        <xdr:nvGrpSpPr>
          <xdr:cNvPr id="19" name="Group 18">
            <a:extLst>
              <a:ext uri="{FF2B5EF4-FFF2-40B4-BE49-F238E27FC236}">
                <a16:creationId xmlns:a16="http://schemas.microsoft.com/office/drawing/2014/main" id="{00000000-0008-0000-0300-000013000000}"/>
              </a:ext>
            </a:extLst>
          </xdr:cNvPr>
          <xdr:cNvGrpSpPr/>
        </xdr:nvGrpSpPr>
        <xdr:grpSpPr>
          <a:xfrm>
            <a:off x="2152315" y="688474"/>
            <a:ext cx="1925054" cy="802107"/>
            <a:chOff x="501317" y="681788"/>
            <a:chExt cx="1396999" cy="802107"/>
          </a:xfrm>
        </xdr:grpSpPr>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501317" y="681788"/>
              <a:ext cx="1396999"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548105" y="775370"/>
              <a:ext cx="1149498" cy="187158"/>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Period Tracking Balance</a:t>
              </a:r>
            </a:p>
          </xdr:txBody>
        </xdr:sp>
        <xdr:sp macro="" textlink="Calculations!E24">
          <xdr:nvSpPr>
            <xdr:cNvPr id="26" name="TextBox 25">
              <a:extLst>
                <a:ext uri="{FF2B5EF4-FFF2-40B4-BE49-F238E27FC236}">
                  <a16:creationId xmlns:a16="http://schemas.microsoft.com/office/drawing/2014/main" id="{00000000-0008-0000-0300-00001A000000}"/>
                </a:ext>
              </a:extLst>
            </xdr:cNvPr>
            <xdr:cNvSpPr txBox="1"/>
          </xdr:nvSpPr>
          <xdr:spPr>
            <a:xfrm>
              <a:off x="537958" y="1021243"/>
              <a:ext cx="550106" cy="22057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CADB8D35-1109-455F-B993-52AB588B957B}"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 </a:t>
              </a:fld>
              <a:endParaRPr kumimoji="0" lang="fi-FI" sz="2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25">
        <xdr:nvSpPr>
          <xdr:cNvPr id="23" name="TextBox 22">
            <a:extLst>
              <a:ext uri="{FF2B5EF4-FFF2-40B4-BE49-F238E27FC236}">
                <a16:creationId xmlns:a16="http://schemas.microsoft.com/office/drawing/2014/main" id="{00000000-0008-0000-0300-000017000000}"/>
              </a:ext>
            </a:extLst>
          </xdr:cNvPr>
          <xdr:cNvSpPr txBox="1"/>
        </xdr:nvSpPr>
        <xdr:spPr>
          <a:xfrm>
            <a:off x="2540590" y="1029368"/>
            <a:ext cx="1487684" cy="23394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838CE595-B932-44A9-A889-50D8CF1664AA}"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of tracked income left to be allocated</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xdr:from>
      <xdr:col>34</xdr:col>
      <xdr:colOff>627064</xdr:colOff>
      <xdr:row>3</xdr:row>
      <xdr:rowOff>126999</xdr:rowOff>
    </xdr:from>
    <xdr:to>
      <xdr:col>38</xdr:col>
      <xdr:colOff>936622</xdr:colOff>
      <xdr:row>7</xdr:row>
      <xdr:rowOff>180475</xdr:rowOff>
    </xdr:to>
    <xdr:grpSp>
      <xdr:nvGrpSpPr>
        <xdr:cNvPr id="35" name="Group 34">
          <a:extLst>
            <a:ext uri="{FF2B5EF4-FFF2-40B4-BE49-F238E27FC236}">
              <a16:creationId xmlns:a16="http://schemas.microsoft.com/office/drawing/2014/main" id="{00000000-0008-0000-0300-000023000000}"/>
            </a:ext>
          </a:extLst>
        </xdr:cNvPr>
        <xdr:cNvGrpSpPr/>
      </xdr:nvGrpSpPr>
      <xdr:grpSpPr>
        <a:xfrm>
          <a:off x="8302627" y="674687"/>
          <a:ext cx="2809870" cy="783726"/>
          <a:chOff x="8247061" y="674687"/>
          <a:chExt cx="2809870" cy="783726"/>
        </a:xfrm>
      </xdr:grpSpPr>
      <xdr:sp macro="" textlink="">
        <xdr:nvSpPr>
          <xdr:cNvPr id="30" name="Rectangle: Rounded Corners 29">
            <a:extLst>
              <a:ext uri="{FF2B5EF4-FFF2-40B4-BE49-F238E27FC236}">
                <a16:creationId xmlns:a16="http://schemas.microsoft.com/office/drawing/2014/main" id="{00000000-0008-0000-0300-00001E000000}"/>
              </a:ext>
            </a:extLst>
          </xdr:cNvPr>
          <xdr:cNvSpPr/>
        </xdr:nvSpPr>
        <xdr:spPr>
          <a:xfrm>
            <a:off x="8247061" y="674687"/>
            <a:ext cx="2746377" cy="783726"/>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31" name="TextBox 30">
            <a:extLst>
              <a:ext uri="{FF2B5EF4-FFF2-40B4-BE49-F238E27FC236}">
                <a16:creationId xmlns:a16="http://schemas.microsoft.com/office/drawing/2014/main" id="{00000000-0008-0000-0300-00001F000000}"/>
              </a:ext>
            </a:extLst>
          </xdr:cNvPr>
          <xdr:cNvSpPr txBox="1"/>
        </xdr:nvSpPr>
        <xdr:spPr>
          <a:xfrm>
            <a:off x="8392934" y="766124"/>
            <a:ext cx="1347268" cy="18286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Period Saving Rate</a:t>
            </a:r>
          </a:p>
        </xdr:txBody>
      </xdr:sp>
      <xdr:sp macro="" textlink="Calculations!E26">
        <xdr:nvSpPr>
          <xdr:cNvPr id="32" name="TextBox 31">
            <a:extLst>
              <a:ext uri="{FF2B5EF4-FFF2-40B4-BE49-F238E27FC236}">
                <a16:creationId xmlns:a16="http://schemas.microsoft.com/office/drawing/2014/main" id="{00000000-0008-0000-0300-000020000000}"/>
              </a:ext>
            </a:extLst>
          </xdr:cNvPr>
          <xdr:cNvSpPr txBox="1"/>
        </xdr:nvSpPr>
        <xdr:spPr>
          <a:xfrm>
            <a:off x="9312116" y="1030179"/>
            <a:ext cx="643830" cy="208072"/>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3C6D6FF6-F50D-41F9-BF46-8F12F45EC5AF}" type="TxLink">
              <a:rPr kumimoji="0" lang="en-US" sz="1200" b="1" i="0" u="none" strike="noStrike" kern="0" cap="none" spc="0" normalizeH="0" baseline="0" noProof="0" smtClean="0">
                <a:ln>
                  <a:noFill/>
                </a:ln>
                <a:solidFill>
                  <a:schemeClr val="accent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a:t>
            </a:fld>
            <a:endParaRPr kumimoji="0" lang="fi-FI" sz="1200" b="1" i="0" u="none" strike="noStrike" kern="0" cap="none" spc="0" normalizeH="0" baseline="0" noProof="0">
              <a:ln>
                <a:noFill/>
              </a:ln>
              <a:solidFill>
                <a:schemeClr val="accent1"/>
              </a:solidFill>
              <a:effectLst/>
              <a:uLnTx/>
              <a:uFillTx/>
              <a:latin typeface="Calibri" panose="020F0502020204030204"/>
              <a:ea typeface="+mn-ea"/>
              <a:cs typeface="+mn-cs"/>
            </a:endParaRPr>
          </a:p>
        </xdr:txBody>
      </xdr:sp>
      <xdr:sp macro="" textlink="Calculations!D25">
        <xdr:nvSpPr>
          <xdr:cNvPr id="29" name="TextBox 28">
            <a:extLst>
              <a:ext uri="{FF2B5EF4-FFF2-40B4-BE49-F238E27FC236}">
                <a16:creationId xmlns:a16="http://schemas.microsoft.com/office/drawing/2014/main" id="{00000000-0008-0000-0300-00001D000000}"/>
              </a:ext>
            </a:extLst>
          </xdr:cNvPr>
          <xdr:cNvSpPr txBox="1"/>
        </xdr:nvSpPr>
        <xdr:spPr>
          <a:xfrm>
            <a:off x="8402722" y="991892"/>
            <a:ext cx="1026243" cy="262231"/>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0" i="0" u="none" strike="noStrike" kern="0" cap="none" spc="0" normalizeH="0" baseline="0" noProof="0">
                <a:ln>
                  <a:noFill/>
                </a:ln>
                <a:solidFill>
                  <a:sysClr val="windowText" lastClr="000000"/>
                </a:solidFill>
                <a:effectLst/>
                <a:uLnTx/>
                <a:uFillTx/>
                <a:latin typeface="Calibri" panose="020F0502020204030204"/>
                <a:ea typeface="+mn-ea"/>
                <a:cs typeface="+mn-cs"/>
              </a:rPr>
              <a:t>You are saving</a:t>
            </a:r>
          </a:p>
        </xdr:txBody>
      </xdr:sp>
      <xdr:sp macro="" textlink="Calculations!D25">
        <xdr:nvSpPr>
          <xdr:cNvPr id="34" name="TextBox 33">
            <a:extLst>
              <a:ext uri="{FF2B5EF4-FFF2-40B4-BE49-F238E27FC236}">
                <a16:creationId xmlns:a16="http://schemas.microsoft.com/office/drawing/2014/main" id="{00000000-0008-0000-0300-000022000000}"/>
              </a:ext>
            </a:extLst>
          </xdr:cNvPr>
          <xdr:cNvSpPr txBox="1"/>
        </xdr:nvSpPr>
        <xdr:spPr>
          <a:xfrm>
            <a:off x="9848939" y="993480"/>
            <a:ext cx="1207992" cy="276520"/>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0" i="0" u="none" strike="noStrike" kern="0" cap="none" spc="0" normalizeH="0" baseline="0" noProof="0">
                <a:ln>
                  <a:noFill/>
                </a:ln>
                <a:solidFill>
                  <a:sysClr val="windowText" lastClr="000000"/>
                </a:solidFill>
                <a:effectLst/>
                <a:uLnTx/>
                <a:uFillTx/>
                <a:latin typeface="Calibri" panose="020F0502020204030204"/>
                <a:ea typeface="+mn-ea"/>
                <a:cs typeface="+mn-cs"/>
              </a:rPr>
              <a:t>of your income</a:t>
            </a:r>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688DDB-7193-44B5-AE56-49284E8FAF02}" name="spending" displayName="spending" ref="B19:B20" totalsRowShown="0" headerRowDxfId="84" dataDxfId="82" headerRowBorderDxfId="83" tableBorderDxfId="81">
  <autoFilter ref="B19:B20" xr:uid="{BC688DDB-7193-44B5-AE56-49284E8FAF02}"/>
  <tableColumns count="1">
    <tableColumn id="1" xr3:uid="{F082A31D-A4BA-4EB2-BA30-BA615467E4BE}" name="Spending"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24C675-405B-400D-9353-ED5820E8A77E}" name="income" displayName="income" ref="B9:B10" totalsRowShown="0" headerRowDxfId="5" dataDxfId="4" headerRowBorderDxfId="2" tableBorderDxfId="3" totalsRowBorderDxfId="1">
  <autoFilter ref="B9:B10" xr:uid="{F524C675-405B-400D-9353-ED5820E8A77E}"/>
  <tableColumns count="1">
    <tableColumn id="1" xr3:uid="{EBEEAC6F-865B-4D4D-B973-EC87D22F7709}" name="Income" dataDxfId="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11B46F-277A-4D3C-B9D2-BC9E60A71D9A}" name="saving" displayName="saving" ref="B35:B36" totalsRowShown="0" headerRowDxfId="80" dataDxfId="78" headerRowBorderDxfId="79" tableBorderDxfId="77">
  <autoFilter ref="B35:B36" xr:uid="{9B11B46F-277A-4D3C-B9D2-BC9E60A71D9A}"/>
  <tableColumns count="1">
    <tableColumn id="1" xr3:uid="{A50BC59E-EAB8-4995-A7A3-D9E9990DBD1F}" name="Saving"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F0C6E1-B337-46CD-9F0B-250BB2A19314}" name="Tracking" displayName="Tracking" ref="B9:H500" totalsRowShown="0" headerRowDxfId="7" dataDxfId="6">
  <autoFilter ref="B9:H500" xr:uid="{FDF0C6E1-B337-46CD-9F0B-250BB2A19314}"/>
  <sortState xmlns:xlrd2="http://schemas.microsoft.com/office/spreadsheetml/2017/richdata2" ref="B39:H48">
    <sortCondition ref="B9:B48"/>
  </sortState>
  <tableColumns count="7">
    <tableColumn id="1" xr3:uid="{C6306140-4574-48CA-9817-E51A3AA26A4D}" name="Date" dataDxfId="14"/>
    <tableColumn id="2" xr3:uid="{5E606679-3D2F-41CF-A39E-2351C41AAFFA}" name="Type" dataDxfId="13"/>
    <tableColumn id="3" xr3:uid="{F08FC12C-2F48-4C69-90A8-5866C633653B}" name="Category" dataDxfId="12"/>
    <tableColumn id="4" xr3:uid="{3CE1B855-C00F-4114-9F7C-0BBD7636896A}" name="Amount" dataDxfId="11" dataCellStyle="Comma"/>
    <tableColumn id="5" xr3:uid="{08075A81-BEE2-43A5-BBAC-86BF4405FA04}" name="Detail" dataDxfId="10"/>
    <tableColumn id="9" xr3:uid="{B18334BE-DD2B-4304-8A06-FBAFCBF5AA53}" name="Balance" dataDxfId="9">
      <calculatedColumnFormula array="1">SUMPRODUCT(Tracking[Amount],--(Tracking[Date]&lt;=Tracking[[#This Row],[Date]]),(Tracking[Type]&lt;&gt;"Income")*(-1)+(Tracking[Type]="Income"))</calculatedColumnFormula>
    </tableColumn>
    <tableColumn id="10" xr3:uid="{B312BFEA-B075-4C99-85B9-C3606A5D2F2E}" name="Effective day" dataDxfId="8" dataCellStyle="Comma">
      <calculatedColumnFormula>IF(AND(Tracking[[#This Row],[Type]]="Income",shift_late_income_status="Active",DAY(Tracking[[#This Row],[Date]])&gt;=shift_late_income_starting_day),
DATE(YEAR(Tracking[[#This Row],[Date]]),MONTH(Tracking[[#This Row],[Date]])+1,1),Tracking[[#This Row],[Date]])</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17103-CE71-4ECF-9AA7-551480AE9C83}">
  <dimension ref="A1:S21"/>
  <sheetViews>
    <sheetView showGridLines="0" tabSelected="1" zoomScale="90" zoomScaleNormal="90" workbookViewId="0">
      <pane ySplit="2" topLeftCell="A3" activePane="bottomLeft" state="frozen"/>
      <selection pane="bottomLeft" activeCell="P10" sqref="P10"/>
    </sheetView>
  </sheetViews>
  <sheetFormatPr defaultColWidth="8.7265625" defaultRowHeight="14.5" x14ac:dyDescent="0.35"/>
  <cols>
    <col min="1" max="1" width="7" style="138" customWidth="1"/>
    <col min="2" max="2" width="8.7265625" style="138"/>
    <col min="3" max="3" width="20.453125" style="138" customWidth="1"/>
    <col min="4" max="12" width="8.7265625" style="138"/>
    <col min="13" max="13" width="21.26953125" style="138" customWidth="1"/>
    <col min="14" max="16384" width="8.7265625" style="138"/>
  </cols>
  <sheetData>
    <row r="1" spans="1:19" x14ac:dyDescent="0.35">
      <c r="A1" s="137" t="s">
        <v>0</v>
      </c>
      <c r="B1" s="137"/>
      <c r="C1" s="137"/>
      <c r="D1" s="137"/>
      <c r="E1" s="137"/>
      <c r="F1" s="137"/>
      <c r="G1" s="137"/>
      <c r="H1" s="137"/>
      <c r="I1" s="137"/>
      <c r="J1" s="137"/>
      <c r="K1" s="137"/>
      <c r="L1" s="137"/>
      <c r="M1" s="137"/>
      <c r="N1" s="137"/>
      <c r="O1" s="137"/>
      <c r="P1" s="137"/>
      <c r="Q1" s="137"/>
      <c r="R1" s="137"/>
      <c r="S1" s="137"/>
    </row>
    <row r="2" spans="1:19" x14ac:dyDescent="0.35">
      <c r="A2" s="137"/>
      <c r="B2" s="137"/>
      <c r="C2" s="137"/>
      <c r="D2" s="137"/>
      <c r="E2" s="137"/>
      <c r="F2" s="137"/>
      <c r="G2" s="137"/>
      <c r="H2" s="137"/>
      <c r="I2" s="137"/>
      <c r="J2" s="137"/>
      <c r="K2" s="137"/>
      <c r="L2" s="137"/>
      <c r="M2" s="137"/>
      <c r="N2" s="137"/>
      <c r="O2" s="137"/>
      <c r="P2" s="137"/>
      <c r="Q2" s="137"/>
      <c r="R2" s="137"/>
      <c r="S2" s="137"/>
    </row>
    <row r="4" spans="1:19" x14ac:dyDescent="0.35">
      <c r="B4" s="139" t="s">
        <v>1</v>
      </c>
      <c r="C4" s="140"/>
      <c r="D4" s="140"/>
      <c r="E4" s="140"/>
      <c r="F4" s="140"/>
      <c r="G4" s="140"/>
      <c r="H4" s="140"/>
      <c r="I4" s="140"/>
      <c r="J4" s="140"/>
      <c r="K4" s="140"/>
      <c r="L4" s="140"/>
      <c r="M4" s="141"/>
    </row>
    <row r="5" spans="1:19" x14ac:dyDescent="0.35">
      <c r="B5" s="142"/>
      <c r="C5" s="143"/>
      <c r="D5" s="143"/>
      <c r="E5" s="143"/>
      <c r="F5" s="143"/>
      <c r="G5" s="143"/>
      <c r="H5" s="143"/>
      <c r="I5" s="143"/>
      <c r="J5" s="143"/>
      <c r="K5" s="143"/>
      <c r="L5" s="143"/>
      <c r="M5" s="144"/>
    </row>
    <row r="6" spans="1:19" x14ac:dyDescent="0.35">
      <c r="B6" s="145" t="s">
        <v>106</v>
      </c>
      <c r="C6" s="146"/>
      <c r="D6" s="147">
        <v>2024</v>
      </c>
      <c r="E6" s="148"/>
      <c r="F6" s="149"/>
      <c r="G6" s="150" t="s">
        <v>114</v>
      </c>
      <c r="H6" s="151"/>
      <c r="I6" s="151"/>
      <c r="J6" s="151"/>
      <c r="K6" s="151"/>
      <c r="L6" s="151"/>
      <c r="M6" s="152"/>
    </row>
    <row r="7" spans="1:19" x14ac:dyDescent="0.35">
      <c r="B7" s="153"/>
      <c r="C7" s="154"/>
      <c r="D7" s="154"/>
      <c r="E7" s="154"/>
      <c r="F7" s="154"/>
      <c r="G7" s="154"/>
      <c r="H7" s="154"/>
      <c r="I7" s="154"/>
      <c r="J7" s="154"/>
      <c r="K7" s="154"/>
      <c r="L7" s="154"/>
      <c r="M7" s="155"/>
    </row>
    <row r="9" spans="1:19" x14ac:dyDescent="0.35">
      <c r="B9" s="139" t="s">
        <v>2</v>
      </c>
      <c r="C9" s="140"/>
      <c r="D9" s="140"/>
      <c r="E9" s="140"/>
      <c r="F9" s="140"/>
      <c r="G9" s="140"/>
      <c r="H9" s="140"/>
      <c r="I9" s="140"/>
      <c r="J9" s="140"/>
      <c r="K9" s="140"/>
      <c r="L9" s="140"/>
      <c r="M9" s="141"/>
    </row>
    <row r="10" spans="1:19" x14ac:dyDescent="0.35">
      <c r="B10" s="156" t="s">
        <v>107</v>
      </c>
      <c r="C10" s="157"/>
      <c r="D10" s="157"/>
      <c r="E10" s="157"/>
      <c r="F10" s="157"/>
      <c r="G10" s="157"/>
      <c r="H10" s="157"/>
      <c r="I10" s="157"/>
      <c r="J10" s="157"/>
      <c r="K10" s="157"/>
      <c r="L10" s="157"/>
      <c r="M10" s="158"/>
    </row>
    <row r="11" spans="1:19" x14ac:dyDescent="0.35">
      <c r="B11" s="159"/>
      <c r="C11" s="160"/>
      <c r="D11" s="160"/>
      <c r="E11" s="160"/>
      <c r="F11" s="160"/>
      <c r="G11" s="160"/>
      <c r="H11" s="160"/>
      <c r="I11" s="160"/>
      <c r="J11" s="160"/>
      <c r="K11" s="160"/>
      <c r="L11" s="160"/>
      <c r="M11" s="161"/>
    </row>
    <row r="12" spans="1:19" x14ac:dyDescent="0.35">
      <c r="B12" s="162" t="s">
        <v>3</v>
      </c>
      <c r="C12" s="163"/>
      <c r="D12" s="164" t="s">
        <v>117</v>
      </c>
      <c r="E12" s="165"/>
      <c r="F12" s="166"/>
      <c r="G12" s="167" t="s">
        <v>4</v>
      </c>
      <c r="H12" s="167"/>
      <c r="I12" s="167"/>
      <c r="J12" s="167"/>
      <c r="K12" s="167"/>
      <c r="L12" s="167"/>
      <c r="M12" s="168"/>
    </row>
    <row r="13" spans="1:19" ht="6" customHeight="1" x14ac:dyDescent="0.35">
      <c r="B13" s="169"/>
      <c r="C13" s="170"/>
      <c r="D13" s="170"/>
      <c r="E13" s="170"/>
      <c r="F13" s="170"/>
      <c r="G13" s="167"/>
      <c r="H13" s="167"/>
      <c r="I13" s="167"/>
      <c r="J13" s="167"/>
      <c r="K13" s="167"/>
      <c r="L13" s="167"/>
      <c r="M13" s="168"/>
    </row>
    <row r="14" spans="1:19" x14ac:dyDescent="0.35">
      <c r="B14" s="171" t="s">
        <v>5</v>
      </c>
      <c r="C14" s="172"/>
      <c r="D14" s="173">
        <v>20</v>
      </c>
      <c r="E14" s="174"/>
      <c r="F14" s="175"/>
      <c r="G14" s="167"/>
      <c r="H14" s="167"/>
      <c r="I14" s="167"/>
      <c r="J14" s="167"/>
      <c r="K14" s="167"/>
      <c r="L14" s="167"/>
      <c r="M14" s="168"/>
    </row>
    <row r="15" spans="1:19" x14ac:dyDescent="0.35">
      <c r="B15" s="176"/>
      <c r="C15" s="177"/>
      <c r="D15" s="178"/>
      <c r="E15" s="178"/>
      <c r="F15" s="178"/>
      <c r="G15" s="178"/>
      <c r="H15" s="178"/>
      <c r="I15" s="178"/>
      <c r="J15" s="178"/>
      <c r="K15" s="178"/>
      <c r="L15" s="178"/>
      <c r="M15" s="179"/>
    </row>
    <row r="16" spans="1:19" x14ac:dyDescent="0.35">
      <c r="B16" s="180" t="s">
        <v>105</v>
      </c>
      <c r="C16" s="160"/>
      <c r="D16" s="160"/>
      <c r="E16" s="160"/>
      <c r="F16" s="160"/>
      <c r="G16" s="160"/>
      <c r="H16" s="160"/>
      <c r="I16" s="160"/>
      <c r="J16" s="160"/>
      <c r="K16" s="160"/>
      <c r="L16" s="160"/>
      <c r="M16" s="181"/>
    </row>
    <row r="17" spans="2:13" x14ac:dyDescent="0.35">
      <c r="B17" s="180"/>
      <c r="C17" s="160"/>
      <c r="D17" s="160"/>
      <c r="E17" s="160"/>
      <c r="F17" s="160"/>
      <c r="G17" s="160"/>
      <c r="H17" s="160"/>
      <c r="I17" s="160"/>
      <c r="J17" s="160"/>
      <c r="K17" s="160"/>
      <c r="L17" s="160"/>
      <c r="M17" s="181"/>
    </row>
    <row r="18" spans="2:13" x14ac:dyDescent="0.35">
      <c r="B18" s="162" t="s">
        <v>108</v>
      </c>
      <c r="C18" s="163"/>
      <c r="D18" s="164" t="s">
        <v>116</v>
      </c>
      <c r="E18" s="165"/>
      <c r="F18" s="166"/>
      <c r="G18" s="182" t="s">
        <v>109</v>
      </c>
      <c r="H18" s="183"/>
      <c r="I18" s="183"/>
      <c r="J18" s="183"/>
      <c r="K18" s="183"/>
      <c r="L18" s="183"/>
      <c r="M18" s="184"/>
    </row>
    <row r="19" spans="2:13" x14ac:dyDescent="0.35">
      <c r="B19" s="176"/>
      <c r="C19" s="177"/>
      <c r="D19" s="178"/>
      <c r="E19" s="178"/>
      <c r="F19" s="178"/>
      <c r="G19" s="183"/>
      <c r="H19" s="183"/>
      <c r="I19" s="183"/>
      <c r="J19" s="183"/>
      <c r="K19" s="183"/>
      <c r="L19" s="183"/>
      <c r="M19" s="184"/>
    </row>
    <row r="20" spans="2:13" x14ac:dyDescent="0.35">
      <c r="B20" s="176"/>
      <c r="C20" s="177"/>
      <c r="D20" s="185"/>
      <c r="E20" s="185"/>
      <c r="F20" s="185"/>
      <c r="G20" s="183"/>
      <c r="H20" s="183"/>
      <c r="I20" s="183"/>
      <c r="J20" s="183"/>
      <c r="K20" s="183"/>
      <c r="L20" s="183"/>
      <c r="M20" s="184"/>
    </row>
    <row r="21" spans="2:13" x14ac:dyDescent="0.35">
      <c r="B21" s="186"/>
      <c r="C21" s="187"/>
      <c r="D21" s="188"/>
      <c r="E21" s="188"/>
      <c r="F21" s="188"/>
      <c r="G21" s="188"/>
      <c r="H21" s="188"/>
      <c r="I21" s="188"/>
      <c r="J21" s="188"/>
      <c r="K21" s="188"/>
      <c r="L21" s="188"/>
      <c r="M21" s="189"/>
    </row>
  </sheetData>
  <mergeCells count="20">
    <mergeCell ref="A1:S2"/>
    <mergeCell ref="B6:C6"/>
    <mergeCell ref="B4:M4"/>
    <mergeCell ref="D6:F6"/>
    <mergeCell ref="B9:M9"/>
    <mergeCell ref="G6:M6"/>
    <mergeCell ref="B10:M11"/>
    <mergeCell ref="B14:C14"/>
    <mergeCell ref="B15:C15"/>
    <mergeCell ref="G12:M14"/>
    <mergeCell ref="B12:C12"/>
    <mergeCell ref="D12:F12"/>
    <mergeCell ref="B18:C18"/>
    <mergeCell ref="B19:C19"/>
    <mergeCell ref="B20:C20"/>
    <mergeCell ref="B21:C21"/>
    <mergeCell ref="D14:F14"/>
    <mergeCell ref="B16:M17"/>
    <mergeCell ref="D18:F18"/>
    <mergeCell ref="G18:M20"/>
  </mergeCells>
  <conditionalFormatting sqref="D14:F14">
    <cfRule type="expression" dxfId="72" priority="1">
      <formula>shift_late_income_status="Inactive"</formula>
    </cfRule>
  </conditionalFormatting>
  <dataValidations count="2">
    <dataValidation type="list" allowBlank="1" showInputMessage="1" showErrorMessage="1" sqref="D12:F12" xr:uid="{E7248F0C-61B3-4604-8FBD-02FDEDCCC897}">
      <formula1>"Active,Inactive"</formula1>
    </dataValidation>
    <dataValidation type="list" allowBlank="1" showInputMessage="1" showErrorMessage="1" sqref="D18:F18" xr:uid="{2A9659D6-F7C9-49AB-9343-D48DECFC86F7}">
      <formula1>"% allocated to Saving, % not allocated to Spending"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D73F-F12A-4E0A-972D-B43CE249683D}">
  <sheetPr>
    <pageSetUpPr autoPageBreaks="0"/>
  </sheetPr>
  <dimension ref="A1:FC43"/>
  <sheetViews>
    <sheetView showGridLines="0" showZeros="0" zoomScale="90" zoomScaleNormal="90" workbookViewId="0">
      <pane xSplit="2" ySplit="7" topLeftCell="C29" activePane="bottomRight" state="frozen"/>
      <selection pane="topRight" activeCell="C1" sqref="C1"/>
      <selection pane="bottomLeft" activeCell="A8" sqref="A8"/>
      <selection pane="bottomRight" activeCell="FB18" sqref="FB18"/>
    </sheetView>
  </sheetViews>
  <sheetFormatPr defaultRowHeight="14.5" outlineLevelCol="1" x14ac:dyDescent="0.35"/>
  <cols>
    <col min="1" max="1" width="21.7265625" style="88" customWidth="1"/>
    <col min="2" max="2" width="23.81640625" style="3" customWidth="1"/>
    <col min="3" max="3" width="0.81640625" style="3" customWidth="1"/>
    <col min="4" max="15" width="8.7265625" style="3" customWidth="1" outlineLevel="1"/>
    <col min="16" max="16" width="8.7265625" style="89"/>
    <col min="17" max="17" width="0.81640625" style="3" customWidth="1"/>
    <col min="18" max="29" width="8.7265625" style="3" hidden="1" customWidth="1" outlineLevel="1"/>
    <col min="30" max="30" width="8.7265625" style="89" collapsed="1"/>
    <col min="31" max="31" width="0.81640625" style="3" customWidth="1"/>
    <col min="32" max="43" width="8.7265625" style="3" hidden="1" customWidth="1" outlineLevel="1"/>
    <col min="44" max="44" width="8.7265625" style="89" collapsed="1"/>
    <col min="45" max="45" width="0.81640625" style="3" customWidth="1"/>
    <col min="46" max="57" width="8.7265625" style="3" hidden="1" customWidth="1" outlineLevel="1"/>
    <col min="58" max="58" width="8.7265625" style="89" collapsed="1"/>
    <col min="59" max="59" width="0.81640625" style="3" customWidth="1"/>
    <col min="60" max="71" width="8.7265625" style="3" hidden="1" customWidth="1" outlineLevel="1"/>
    <col min="72" max="72" width="8.7265625" style="89" collapsed="1"/>
    <col min="73" max="73" width="0.81640625" style="3" customWidth="1"/>
    <col min="74" max="85" width="8.7265625" style="3" hidden="1" customWidth="1" outlineLevel="1"/>
    <col min="86" max="86" width="8.7265625" style="89" collapsed="1"/>
    <col min="87" max="87" width="0.81640625" style="3" customWidth="1"/>
    <col min="88" max="99" width="8.7265625" style="3" hidden="1" customWidth="1" outlineLevel="1"/>
    <col min="100" max="100" width="8.7265625" style="89" collapsed="1"/>
    <col min="101" max="101" width="0.81640625" style="3" customWidth="1"/>
    <col min="102" max="113" width="8.7265625" style="3" hidden="1" customWidth="1" outlineLevel="1"/>
    <col min="114" max="114" width="8.7265625" style="89" collapsed="1"/>
    <col min="115" max="115" width="0.81640625" style="3" customWidth="1"/>
    <col min="116" max="127" width="8.7265625" style="3" hidden="1" customWidth="1" outlineLevel="1"/>
    <col min="128" max="128" width="8.7265625" style="89" collapsed="1"/>
    <col min="129" max="129" width="0.81640625" style="3" customWidth="1"/>
    <col min="130" max="141" width="8.7265625" style="3" hidden="1" customWidth="1" outlineLevel="1"/>
    <col min="142" max="142" width="8.7265625" style="89" collapsed="1"/>
    <col min="143" max="143" width="0.81640625" style="3" customWidth="1"/>
    <col min="144" max="155" width="8.7265625" style="3" hidden="1" customWidth="1" outlineLevel="1"/>
    <col min="156" max="156" width="8.7265625" style="89" collapsed="1"/>
    <col min="157" max="157" width="0.81640625" style="3" customWidth="1"/>
    <col min="158" max="16384" width="8.7265625" style="3"/>
  </cols>
  <sheetData>
    <row r="1" spans="1:159" s="90" customFormat="1" ht="14.5" customHeight="1" x14ac:dyDescent="0.35">
      <c r="A1" s="90" t="s">
        <v>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91"/>
      <c r="CN1" s="91"/>
      <c r="CO1" s="91"/>
      <c r="CP1" s="91"/>
      <c r="CQ1" s="91"/>
      <c r="CR1" s="91"/>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row>
    <row r="2" spans="1:159" s="90" customFormat="1" ht="14.5" customHeight="1" x14ac:dyDescent="0.35">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row>
    <row r="3" spans="1:159" ht="14.5" customHeight="1" x14ac:dyDescent="0.3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row>
    <row r="4" spans="1:159" ht="7.5" customHeight="1" x14ac:dyDescent="0.35">
      <c r="A4" s="39"/>
      <c r="B4" s="2"/>
      <c r="C4" s="2"/>
      <c r="D4" s="2"/>
      <c r="E4" s="2"/>
      <c r="F4" s="2"/>
      <c r="G4" s="2"/>
      <c r="H4" s="2"/>
      <c r="I4" s="2"/>
      <c r="J4" s="2"/>
      <c r="K4" s="2"/>
      <c r="L4" s="2"/>
      <c r="M4" s="2"/>
      <c r="N4" s="2"/>
      <c r="O4" s="2"/>
      <c r="P4" s="40"/>
      <c r="Q4" s="2"/>
      <c r="R4" s="2"/>
      <c r="S4" s="2"/>
      <c r="T4" s="2"/>
      <c r="U4" s="2"/>
      <c r="V4" s="2"/>
      <c r="W4" s="2"/>
      <c r="X4" s="2"/>
      <c r="Y4" s="2"/>
      <c r="Z4" s="2"/>
      <c r="AA4" s="2"/>
      <c r="AB4" s="2"/>
      <c r="AC4" s="2"/>
      <c r="AD4" s="40"/>
      <c r="AE4" s="2"/>
      <c r="AF4" s="2"/>
      <c r="AG4" s="2"/>
      <c r="AH4" s="2"/>
      <c r="AI4" s="2"/>
      <c r="AJ4" s="2"/>
      <c r="AK4" s="2"/>
      <c r="AL4" s="2"/>
      <c r="AM4" s="2"/>
      <c r="AN4" s="2"/>
      <c r="AO4" s="2"/>
      <c r="AP4" s="2"/>
      <c r="AQ4" s="2"/>
      <c r="AR4" s="40"/>
      <c r="AS4" s="2"/>
      <c r="AT4" s="2"/>
      <c r="AU4" s="2"/>
      <c r="AV4" s="2"/>
      <c r="AW4" s="2"/>
      <c r="AX4" s="2"/>
      <c r="AY4" s="2"/>
      <c r="AZ4" s="2"/>
      <c r="BA4" s="2"/>
      <c r="BB4" s="2"/>
      <c r="BC4" s="2"/>
      <c r="BD4" s="2"/>
      <c r="BE4" s="2"/>
      <c r="BF4" s="40"/>
      <c r="BG4" s="2"/>
      <c r="BH4" s="2"/>
      <c r="BI4" s="2"/>
      <c r="BJ4" s="2"/>
      <c r="BK4" s="2"/>
      <c r="BL4" s="2"/>
      <c r="BM4" s="2"/>
      <c r="BN4" s="2"/>
      <c r="BO4" s="2"/>
      <c r="BP4" s="2"/>
      <c r="BQ4" s="2"/>
      <c r="BR4" s="2"/>
      <c r="BS4" s="2"/>
      <c r="BT4" s="40"/>
      <c r="BU4" s="2"/>
      <c r="BV4" s="2"/>
      <c r="BW4" s="2"/>
      <c r="BX4" s="2"/>
      <c r="BY4" s="2"/>
      <c r="BZ4" s="2"/>
      <c r="CA4" s="2"/>
      <c r="CB4" s="2"/>
      <c r="CC4" s="2"/>
      <c r="CD4" s="2"/>
      <c r="CE4" s="2"/>
      <c r="CF4" s="2"/>
      <c r="CG4" s="2"/>
      <c r="CH4" s="40"/>
      <c r="CI4" s="2"/>
      <c r="CJ4" s="2"/>
      <c r="CK4" s="2"/>
      <c r="CL4" s="2"/>
      <c r="CM4" s="2"/>
      <c r="CN4" s="2"/>
      <c r="CO4" s="2"/>
      <c r="CP4" s="2"/>
      <c r="CQ4" s="2"/>
      <c r="CR4" s="2"/>
      <c r="CS4" s="2"/>
      <c r="CT4" s="2"/>
      <c r="CU4" s="2"/>
      <c r="CV4" s="40"/>
      <c r="CW4" s="2"/>
      <c r="CX4" s="2"/>
      <c r="CY4" s="2"/>
      <c r="CZ4" s="2"/>
      <c r="DA4" s="2"/>
      <c r="DB4" s="2"/>
      <c r="DC4" s="2"/>
      <c r="DD4" s="2"/>
      <c r="DE4" s="2"/>
      <c r="DF4" s="2"/>
      <c r="DG4" s="2"/>
      <c r="DH4" s="2"/>
      <c r="DI4" s="2"/>
      <c r="DJ4" s="40"/>
      <c r="DK4" s="2"/>
      <c r="DL4" s="2"/>
      <c r="DM4" s="2"/>
      <c r="DN4" s="2"/>
      <c r="DO4" s="2"/>
      <c r="DP4" s="2"/>
      <c r="DQ4" s="2"/>
      <c r="DR4" s="2"/>
      <c r="DS4" s="2"/>
      <c r="DT4" s="2"/>
      <c r="DU4" s="2"/>
      <c r="DV4" s="2"/>
      <c r="DW4" s="2"/>
      <c r="DX4" s="40"/>
      <c r="DY4" s="2"/>
      <c r="DZ4" s="2"/>
      <c r="EA4" s="2"/>
      <c r="EB4" s="2"/>
      <c r="EC4" s="2"/>
      <c r="ED4" s="2"/>
      <c r="EE4" s="2"/>
      <c r="EF4" s="2"/>
      <c r="EG4" s="2"/>
      <c r="EH4" s="2"/>
      <c r="EI4" s="2"/>
      <c r="EJ4" s="2"/>
      <c r="EK4" s="2"/>
      <c r="EL4" s="40"/>
      <c r="EM4" s="2"/>
      <c r="EN4" s="2"/>
      <c r="EO4" s="2"/>
      <c r="EP4" s="2"/>
      <c r="EQ4" s="2"/>
      <c r="ER4" s="2"/>
      <c r="ES4" s="2"/>
      <c r="ET4" s="2"/>
      <c r="EU4" s="2"/>
      <c r="EV4" s="2"/>
      <c r="EW4" s="2"/>
      <c r="EX4" s="2"/>
      <c r="EY4" s="2"/>
      <c r="EZ4" s="40"/>
      <c r="FA4" s="2"/>
      <c r="FB4" s="2"/>
      <c r="FC4" s="2"/>
    </row>
    <row r="5" spans="1:159" x14ac:dyDescent="0.35">
      <c r="A5" s="39"/>
      <c r="B5" s="41" t="s">
        <v>7</v>
      </c>
      <c r="C5" s="2"/>
      <c r="D5" s="92">
        <f>starting_year</f>
        <v>2024</v>
      </c>
      <c r="E5" s="93"/>
      <c r="F5" s="93"/>
      <c r="G5" s="93"/>
      <c r="H5" s="93"/>
      <c r="I5" s="93"/>
      <c r="J5" s="93"/>
      <c r="K5" s="93"/>
      <c r="L5" s="93"/>
      <c r="M5" s="93"/>
      <c r="N5" s="93"/>
      <c r="O5" s="93"/>
      <c r="P5" s="94"/>
      <c r="Q5" s="2"/>
      <c r="R5" s="92">
        <f>D5+1</f>
        <v>2025</v>
      </c>
      <c r="S5" s="93"/>
      <c r="T5" s="93"/>
      <c r="U5" s="93"/>
      <c r="V5" s="93"/>
      <c r="W5" s="93"/>
      <c r="X5" s="93"/>
      <c r="Y5" s="93"/>
      <c r="Z5" s="93"/>
      <c r="AA5" s="93"/>
      <c r="AB5" s="93"/>
      <c r="AC5" s="93"/>
      <c r="AD5" s="94"/>
      <c r="AF5" s="92">
        <f>R5+1</f>
        <v>2026</v>
      </c>
      <c r="AG5" s="93"/>
      <c r="AH5" s="93"/>
      <c r="AI5" s="93"/>
      <c r="AJ5" s="93"/>
      <c r="AK5" s="93"/>
      <c r="AL5" s="93"/>
      <c r="AM5" s="93"/>
      <c r="AN5" s="93"/>
      <c r="AO5" s="93"/>
      <c r="AP5" s="93"/>
      <c r="AQ5" s="93"/>
      <c r="AR5" s="94"/>
      <c r="AT5" s="92">
        <f>AF5+1</f>
        <v>2027</v>
      </c>
      <c r="AU5" s="93"/>
      <c r="AV5" s="93"/>
      <c r="AW5" s="93"/>
      <c r="AX5" s="93"/>
      <c r="AY5" s="93"/>
      <c r="AZ5" s="93"/>
      <c r="BA5" s="93"/>
      <c r="BB5" s="93"/>
      <c r="BC5" s="93"/>
      <c r="BD5" s="93"/>
      <c r="BE5" s="93"/>
      <c r="BF5" s="94"/>
      <c r="BH5" s="92">
        <f>AT5+1</f>
        <v>2028</v>
      </c>
      <c r="BI5" s="93"/>
      <c r="BJ5" s="93"/>
      <c r="BK5" s="93"/>
      <c r="BL5" s="93"/>
      <c r="BM5" s="93"/>
      <c r="BN5" s="93"/>
      <c r="BO5" s="93"/>
      <c r="BP5" s="93"/>
      <c r="BQ5" s="93"/>
      <c r="BR5" s="93"/>
      <c r="BS5" s="93"/>
      <c r="BT5" s="94"/>
      <c r="BV5" s="92">
        <f>BH5+1</f>
        <v>2029</v>
      </c>
      <c r="BW5" s="93"/>
      <c r="BX5" s="93"/>
      <c r="BY5" s="93"/>
      <c r="BZ5" s="93"/>
      <c r="CA5" s="93"/>
      <c r="CB5" s="93"/>
      <c r="CC5" s="93"/>
      <c r="CD5" s="93"/>
      <c r="CE5" s="93"/>
      <c r="CF5" s="93"/>
      <c r="CG5" s="93"/>
      <c r="CH5" s="94"/>
      <c r="CJ5" s="92">
        <f>BV5+1</f>
        <v>2030</v>
      </c>
      <c r="CK5" s="93"/>
      <c r="CL5" s="93"/>
      <c r="CM5" s="93"/>
      <c r="CN5" s="93"/>
      <c r="CO5" s="93"/>
      <c r="CP5" s="93"/>
      <c r="CQ5" s="93"/>
      <c r="CR5" s="93"/>
      <c r="CS5" s="93"/>
      <c r="CT5" s="93"/>
      <c r="CU5" s="93"/>
      <c r="CV5" s="94"/>
      <c r="CX5" s="92">
        <f>CJ5+1</f>
        <v>2031</v>
      </c>
      <c r="CY5" s="93"/>
      <c r="CZ5" s="93"/>
      <c r="DA5" s="93"/>
      <c r="DB5" s="93"/>
      <c r="DC5" s="93"/>
      <c r="DD5" s="93"/>
      <c r="DE5" s="93"/>
      <c r="DF5" s="93"/>
      <c r="DG5" s="93"/>
      <c r="DH5" s="93"/>
      <c r="DI5" s="93"/>
      <c r="DJ5" s="94"/>
      <c r="DL5" s="92">
        <f>CX5+1</f>
        <v>2032</v>
      </c>
      <c r="DM5" s="93"/>
      <c r="DN5" s="93"/>
      <c r="DO5" s="93"/>
      <c r="DP5" s="93"/>
      <c r="DQ5" s="93"/>
      <c r="DR5" s="93"/>
      <c r="DS5" s="93"/>
      <c r="DT5" s="93"/>
      <c r="DU5" s="93"/>
      <c r="DV5" s="93"/>
      <c r="DW5" s="93"/>
      <c r="DX5" s="94"/>
      <c r="DZ5" s="92">
        <f>DL5+1</f>
        <v>2033</v>
      </c>
      <c r="EA5" s="93"/>
      <c r="EB5" s="93"/>
      <c r="EC5" s="93"/>
      <c r="ED5" s="93"/>
      <c r="EE5" s="93"/>
      <c r="EF5" s="93"/>
      <c r="EG5" s="93"/>
      <c r="EH5" s="93"/>
      <c r="EI5" s="93"/>
      <c r="EJ5" s="93"/>
      <c r="EK5" s="93"/>
      <c r="EL5" s="94"/>
      <c r="EN5" s="92">
        <f>DZ5+1</f>
        <v>2034</v>
      </c>
      <c r="EO5" s="93"/>
      <c r="EP5" s="93"/>
      <c r="EQ5" s="93"/>
      <c r="ER5" s="93"/>
      <c r="ES5" s="93"/>
      <c r="ET5" s="93"/>
      <c r="EU5" s="93"/>
      <c r="EV5" s="93"/>
      <c r="EW5" s="93"/>
      <c r="EX5" s="93"/>
      <c r="EY5" s="93"/>
      <c r="EZ5" s="94"/>
      <c r="FA5" s="2"/>
      <c r="FB5" s="2"/>
      <c r="FC5" s="2"/>
    </row>
    <row r="6" spans="1:159" x14ac:dyDescent="0.35">
      <c r="A6" s="39"/>
      <c r="B6" s="2"/>
      <c r="C6" s="2"/>
      <c r="D6" s="42" t="s">
        <v>8</v>
      </c>
      <c r="E6" s="42" t="s">
        <v>9</v>
      </c>
      <c r="F6" s="42" t="s">
        <v>10</v>
      </c>
      <c r="G6" s="42" t="s">
        <v>11</v>
      </c>
      <c r="H6" s="42" t="s">
        <v>12</v>
      </c>
      <c r="I6" s="42" t="s">
        <v>13</v>
      </c>
      <c r="J6" s="42" t="s">
        <v>14</v>
      </c>
      <c r="K6" s="42" t="s">
        <v>15</v>
      </c>
      <c r="L6" s="42" t="s">
        <v>16</v>
      </c>
      <c r="M6" s="42" t="s">
        <v>17</v>
      </c>
      <c r="N6" s="42" t="s">
        <v>18</v>
      </c>
      <c r="O6" s="42" t="s">
        <v>19</v>
      </c>
      <c r="P6" s="42" t="s">
        <v>20</v>
      </c>
      <c r="Q6" s="2"/>
      <c r="R6" s="42" t="s">
        <v>8</v>
      </c>
      <c r="S6" s="42" t="s">
        <v>9</v>
      </c>
      <c r="T6" s="42" t="s">
        <v>10</v>
      </c>
      <c r="U6" s="42" t="s">
        <v>11</v>
      </c>
      <c r="V6" s="42" t="s">
        <v>12</v>
      </c>
      <c r="W6" s="42" t="s">
        <v>13</v>
      </c>
      <c r="X6" s="42" t="s">
        <v>14</v>
      </c>
      <c r="Y6" s="42" t="s">
        <v>15</v>
      </c>
      <c r="Z6" s="42" t="s">
        <v>16</v>
      </c>
      <c r="AA6" s="42" t="s">
        <v>17</v>
      </c>
      <c r="AB6" s="42" t="s">
        <v>18</v>
      </c>
      <c r="AC6" s="42" t="s">
        <v>19</v>
      </c>
      <c r="AD6" s="42" t="s">
        <v>20</v>
      </c>
      <c r="AE6" s="2"/>
      <c r="AF6" s="42" t="s">
        <v>8</v>
      </c>
      <c r="AG6" s="42" t="s">
        <v>9</v>
      </c>
      <c r="AH6" s="42" t="s">
        <v>10</v>
      </c>
      <c r="AI6" s="42" t="s">
        <v>11</v>
      </c>
      <c r="AJ6" s="42" t="s">
        <v>12</v>
      </c>
      <c r="AK6" s="42" t="s">
        <v>13</v>
      </c>
      <c r="AL6" s="42" t="s">
        <v>14</v>
      </c>
      <c r="AM6" s="42" t="s">
        <v>15</v>
      </c>
      <c r="AN6" s="42" t="s">
        <v>16</v>
      </c>
      <c r="AO6" s="42" t="s">
        <v>17</v>
      </c>
      <c r="AP6" s="42" t="s">
        <v>18</v>
      </c>
      <c r="AQ6" s="42" t="s">
        <v>19</v>
      </c>
      <c r="AR6" s="42" t="s">
        <v>20</v>
      </c>
      <c r="AS6" s="2"/>
      <c r="AT6" s="42" t="s">
        <v>8</v>
      </c>
      <c r="AU6" s="42" t="s">
        <v>9</v>
      </c>
      <c r="AV6" s="42" t="s">
        <v>10</v>
      </c>
      <c r="AW6" s="42" t="s">
        <v>11</v>
      </c>
      <c r="AX6" s="42" t="s">
        <v>12</v>
      </c>
      <c r="AY6" s="42" t="s">
        <v>13</v>
      </c>
      <c r="AZ6" s="42" t="s">
        <v>14</v>
      </c>
      <c r="BA6" s="42" t="s">
        <v>15</v>
      </c>
      <c r="BB6" s="42" t="s">
        <v>16</v>
      </c>
      <c r="BC6" s="42" t="s">
        <v>17</v>
      </c>
      <c r="BD6" s="42" t="s">
        <v>18</v>
      </c>
      <c r="BE6" s="42" t="s">
        <v>19</v>
      </c>
      <c r="BF6" s="42" t="s">
        <v>20</v>
      </c>
      <c r="BG6" s="2"/>
      <c r="BH6" s="42" t="s">
        <v>8</v>
      </c>
      <c r="BI6" s="42" t="s">
        <v>9</v>
      </c>
      <c r="BJ6" s="42" t="s">
        <v>10</v>
      </c>
      <c r="BK6" s="42" t="s">
        <v>11</v>
      </c>
      <c r="BL6" s="42" t="s">
        <v>12</v>
      </c>
      <c r="BM6" s="42" t="s">
        <v>13</v>
      </c>
      <c r="BN6" s="42" t="s">
        <v>14</v>
      </c>
      <c r="BO6" s="42" t="s">
        <v>15</v>
      </c>
      <c r="BP6" s="42" t="s">
        <v>16</v>
      </c>
      <c r="BQ6" s="42" t="s">
        <v>17</v>
      </c>
      <c r="BR6" s="42" t="s">
        <v>18</v>
      </c>
      <c r="BS6" s="42" t="s">
        <v>19</v>
      </c>
      <c r="BT6" s="42" t="s">
        <v>20</v>
      </c>
      <c r="BU6" s="2"/>
      <c r="BV6" s="42" t="s">
        <v>8</v>
      </c>
      <c r="BW6" s="42" t="s">
        <v>9</v>
      </c>
      <c r="BX6" s="42" t="s">
        <v>10</v>
      </c>
      <c r="BY6" s="42" t="s">
        <v>11</v>
      </c>
      <c r="BZ6" s="42" t="s">
        <v>12</v>
      </c>
      <c r="CA6" s="42" t="s">
        <v>13</v>
      </c>
      <c r="CB6" s="42" t="s">
        <v>14</v>
      </c>
      <c r="CC6" s="42" t="s">
        <v>15</v>
      </c>
      <c r="CD6" s="42" t="s">
        <v>16</v>
      </c>
      <c r="CE6" s="42" t="s">
        <v>17</v>
      </c>
      <c r="CF6" s="42" t="s">
        <v>18</v>
      </c>
      <c r="CG6" s="42" t="s">
        <v>19</v>
      </c>
      <c r="CH6" s="42" t="s">
        <v>20</v>
      </c>
      <c r="CI6" s="2"/>
      <c r="CJ6" s="42" t="s">
        <v>8</v>
      </c>
      <c r="CK6" s="42" t="s">
        <v>9</v>
      </c>
      <c r="CL6" s="42" t="s">
        <v>10</v>
      </c>
      <c r="CM6" s="42" t="s">
        <v>11</v>
      </c>
      <c r="CN6" s="42" t="s">
        <v>12</v>
      </c>
      <c r="CO6" s="42" t="s">
        <v>13</v>
      </c>
      <c r="CP6" s="42" t="s">
        <v>14</v>
      </c>
      <c r="CQ6" s="42" t="s">
        <v>15</v>
      </c>
      <c r="CR6" s="42" t="s">
        <v>16</v>
      </c>
      <c r="CS6" s="42" t="s">
        <v>17</v>
      </c>
      <c r="CT6" s="42" t="s">
        <v>18</v>
      </c>
      <c r="CU6" s="42" t="s">
        <v>19</v>
      </c>
      <c r="CV6" s="42" t="s">
        <v>20</v>
      </c>
      <c r="CW6" s="2"/>
      <c r="CX6" s="42" t="s">
        <v>8</v>
      </c>
      <c r="CY6" s="42" t="s">
        <v>9</v>
      </c>
      <c r="CZ6" s="42" t="s">
        <v>10</v>
      </c>
      <c r="DA6" s="42" t="s">
        <v>11</v>
      </c>
      <c r="DB6" s="42" t="s">
        <v>12</v>
      </c>
      <c r="DC6" s="42" t="s">
        <v>13</v>
      </c>
      <c r="DD6" s="42" t="s">
        <v>14</v>
      </c>
      <c r="DE6" s="42" t="s">
        <v>15</v>
      </c>
      <c r="DF6" s="42" t="s">
        <v>16</v>
      </c>
      <c r="DG6" s="42" t="s">
        <v>17</v>
      </c>
      <c r="DH6" s="42" t="s">
        <v>18</v>
      </c>
      <c r="DI6" s="42" t="s">
        <v>19</v>
      </c>
      <c r="DJ6" s="42" t="s">
        <v>20</v>
      </c>
      <c r="DK6" s="2"/>
      <c r="DL6" s="42" t="s">
        <v>8</v>
      </c>
      <c r="DM6" s="42" t="s">
        <v>9</v>
      </c>
      <c r="DN6" s="42" t="s">
        <v>10</v>
      </c>
      <c r="DO6" s="42" t="s">
        <v>11</v>
      </c>
      <c r="DP6" s="42" t="s">
        <v>12</v>
      </c>
      <c r="DQ6" s="42" t="s">
        <v>13</v>
      </c>
      <c r="DR6" s="42" t="s">
        <v>14</v>
      </c>
      <c r="DS6" s="42" t="s">
        <v>15</v>
      </c>
      <c r="DT6" s="42" t="s">
        <v>16</v>
      </c>
      <c r="DU6" s="42" t="s">
        <v>17</v>
      </c>
      <c r="DV6" s="42" t="s">
        <v>18</v>
      </c>
      <c r="DW6" s="42" t="s">
        <v>19</v>
      </c>
      <c r="DX6" s="42" t="s">
        <v>20</v>
      </c>
      <c r="DY6" s="2"/>
      <c r="DZ6" s="42" t="s">
        <v>8</v>
      </c>
      <c r="EA6" s="42" t="s">
        <v>9</v>
      </c>
      <c r="EB6" s="42" t="s">
        <v>10</v>
      </c>
      <c r="EC6" s="42" t="s">
        <v>11</v>
      </c>
      <c r="ED6" s="42" t="s">
        <v>12</v>
      </c>
      <c r="EE6" s="42" t="s">
        <v>13</v>
      </c>
      <c r="EF6" s="42" t="s">
        <v>14</v>
      </c>
      <c r="EG6" s="42" t="s">
        <v>15</v>
      </c>
      <c r="EH6" s="42" t="s">
        <v>16</v>
      </c>
      <c r="EI6" s="42" t="s">
        <v>17</v>
      </c>
      <c r="EJ6" s="42" t="s">
        <v>18</v>
      </c>
      <c r="EK6" s="42" t="s">
        <v>19</v>
      </c>
      <c r="EL6" s="42" t="s">
        <v>20</v>
      </c>
      <c r="EM6" s="2"/>
      <c r="EN6" s="42" t="s">
        <v>8</v>
      </c>
      <c r="EO6" s="42" t="s">
        <v>9</v>
      </c>
      <c r="EP6" s="42" t="s">
        <v>10</v>
      </c>
      <c r="EQ6" s="42" t="s">
        <v>11</v>
      </c>
      <c r="ER6" s="42" t="s">
        <v>12</v>
      </c>
      <c r="ES6" s="42" t="s">
        <v>13</v>
      </c>
      <c r="ET6" s="42" t="s">
        <v>14</v>
      </c>
      <c r="EU6" s="42" t="s">
        <v>15</v>
      </c>
      <c r="EV6" s="42" t="s">
        <v>16</v>
      </c>
      <c r="EW6" s="42" t="s">
        <v>17</v>
      </c>
      <c r="EX6" s="42" t="s">
        <v>18</v>
      </c>
      <c r="EY6" s="42" t="s">
        <v>19</v>
      </c>
      <c r="EZ6" s="42" t="s">
        <v>20</v>
      </c>
      <c r="FA6" s="2"/>
      <c r="FB6" s="2"/>
      <c r="FC6" s="2"/>
    </row>
    <row r="7" spans="1:159" x14ac:dyDescent="0.35">
      <c r="A7" s="39"/>
      <c r="B7" s="43" t="s">
        <v>21</v>
      </c>
      <c r="C7" s="2"/>
      <c r="D7" s="44">
        <f ca="1">D17-(D33+D43)</f>
        <v>0</v>
      </c>
      <c r="E7" s="44">
        <f t="shared" ref="E7:O7" ca="1" si="0">E17-(E33+E43)</f>
        <v>0</v>
      </c>
      <c r="F7" s="44">
        <f t="shared" ca="1" si="0"/>
        <v>0</v>
      </c>
      <c r="G7" s="44">
        <f t="shared" ca="1" si="0"/>
        <v>0</v>
      </c>
      <c r="H7" s="44">
        <f t="shared" ca="1" si="0"/>
        <v>0</v>
      </c>
      <c r="I7" s="44">
        <f t="shared" ca="1" si="0"/>
        <v>0</v>
      </c>
      <c r="J7" s="44">
        <f t="shared" ca="1" si="0"/>
        <v>0</v>
      </c>
      <c r="K7" s="44">
        <f t="shared" ca="1" si="0"/>
        <v>0</v>
      </c>
      <c r="L7" s="44">
        <f t="shared" ca="1" si="0"/>
        <v>0</v>
      </c>
      <c r="M7" s="44">
        <f t="shared" ca="1" si="0"/>
        <v>0</v>
      </c>
      <c r="N7" s="44">
        <f t="shared" ca="1" si="0"/>
        <v>0</v>
      </c>
      <c r="O7" s="44">
        <f t="shared" ca="1" si="0"/>
        <v>0</v>
      </c>
      <c r="P7" s="45">
        <f ca="1">SUM(D7:O7)</f>
        <v>0</v>
      </c>
      <c r="Q7" s="2"/>
      <c r="R7" s="44">
        <f t="shared" ref="R7:AC7" ca="1" si="1">R17-(R33+R43)</f>
        <v>0</v>
      </c>
      <c r="S7" s="44">
        <f t="shared" ca="1" si="1"/>
        <v>0</v>
      </c>
      <c r="T7" s="44">
        <f t="shared" ca="1" si="1"/>
        <v>0</v>
      </c>
      <c r="U7" s="44">
        <f t="shared" ca="1" si="1"/>
        <v>0</v>
      </c>
      <c r="V7" s="44">
        <f t="shared" ca="1" si="1"/>
        <v>0</v>
      </c>
      <c r="W7" s="44">
        <f t="shared" ca="1" si="1"/>
        <v>0</v>
      </c>
      <c r="X7" s="44">
        <f t="shared" ca="1" si="1"/>
        <v>0</v>
      </c>
      <c r="Y7" s="44">
        <f t="shared" ca="1" si="1"/>
        <v>0</v>
      </c>
      <c r="Z7" s="44">
        <f t="shared" ca="1" si="1"/>
        <v>0</v>
      </c>
      <c r="AA7" s="44">
        <f t="shared" ca="1" si="1"/>
        <v>0</v>
      </c>
      <c r="AB7" s="44">
        <f t="shared" ca="1" si="1"/>
        <v>0</v>
      </c>
      <c r="AC7" s="44">
        <f t="shared" ca="1" si="1"/>
        <v>0</v>
      </c>
      <c r="AD7" s="45">
        <f ca="1">SUM(R7:AC7)</f>
        <v>0</v>
      </c>
      <c r="AE7" s="2"/>
      <c r="AF7" s="44">
        <f ca="1">AF17-(AF33+AF43)</f>
        <v>0</v>
      </c>
      <c r="AG7" s="44">
        <f t="shared" ref="AG7:AQ7" ca="1" si="2">AG17-(AG33+AG43)</f>
        <v>0</v>
      </c>
      <c r="AH7" s="44">
        <f t="shared" ca="1" si="2"/>
        <v>0</v>
      </c>
      <c r="AI7" s="44">
        <f t="shared" ca="1" si="2"/>
        <v>0</v>
      </c>
      <c r="AJ7" s="44">
        <f t="shared" ca="1" si="2"/>
        <v>0</v>
      </c>
      <c r="AK7" s="44">
        <f t="shared" ca="1" si="2"/>
        <v>0</v>
      </c>
      <c r="AL7" s="44">
        <f t="shared" ca="1" si="2"/>
        <v>0</v>
      </c>
      <c r="AM7" s="44">
        <f t="shared" ca="1" si="2"/>
        <v>0</v>
      </c>
      <c r="AN7" s="44">
        <f t="shared" ca="1" si="2"/>
        <v>0</v>
      </c>
      <c r="AO7" s="44">
        <f t="shared" ca="1" si="2"/>
        <v>0</v>
      </c>
      <c r="AP7" s="44">
        <f t="shared" ca="1" si="2"/>
        <v>0</v>
      </c>
      <c r="AQ7" s="44">
        <f t="shared" ca="1" si="2"/>
        <v>0</v>
      </c>
      <c r="AR7" s="45">
        <f ca="1">SUM(AF7:AQ7)</f>
        <v>0</v>
      </c>
      <c r="AS7" s="2"/>
      <c r="AT7" s="44">
        <f ca="1">AT17-(AT33+AT43)</f>
        <v>0</v>
      </c>
      <c r="AU7" s="44">
        <f t="shared" ref="AU7:BE7" ca="1" si="3">AU17-(AU33+AU43)</f>
        <v>0</v>
      </c>
      <c r="AV7" s="44">
        <f t="shared" ca="1" si="3"/>
        <v>0</v>
      </c>
      <c r="AW7" s="44">
        <f t="shared" ca="1" si="3"/>
        <v>0</v>
      </c>
      <c r="AX7" s="44">
        <f t="shared" ca="1" si="3"/>
        <v>0</v>
      </c>
      <c r="AY7" s="44">
        <f t="shared" ca="1" si="3"/>
        <v>0</v>
      </c>
      <c r="AZ7" s="44">
        <f t="shared" ca="1" si="3"/>
        <v>0</v>
      </c>
      <c r="BA7" s="44">
        <f t="shared" ca="1" si="3"/>
        <v>0</v>
      </c>
      <c r="BB7" s="44">
        <f t="shared" ca="1" si="3"/>
        <v>0</v>
      </c>
      <c r="BC7" s="44">
        <f t="shared" ca="1" si="3"/>
        <v>0</v>
      </c>
      <c r="BD7" s="44">
        <f t="shared" ca="1" si="3"/>
        <v>0</v>
      </c>
      <c r="BE7" s="44">
        <f t="shared" ca="1" si="3"/>
        <v>0</v>
      </c>
      <c r="BF7" s="45">
        <f ca="1">SUM(AT7:BE7)</f>
        <v>0</v>
      </c>
      <c r="BG7" s="2"/>
      <c r="BH7" s="44">
        <f ca="1">BH17-(BH33+BH43)</f>
        <v>0</v>
      </c>
      <c r="BI7" s="44">
        <f t="shared" ref="BI7:BS7" ca="1" si="4">BI17-(BI33+BI43)</f>
        <v>0</v>
      </c>
      <c r="BJ7" s="44">
        <f t="shared" ca="1" si="4"/>
        <v>0</v>
      </c>
      <c r="BK7" s="44">
        <f t="shared" ca="1" si="4"/>
        <v>0</v>
      </c>
      <c r="BL7" s="44">
        <f t="shared" ca="1" si="4"/>
        <v>0</v>
      </c>
      <c r="BM7" s="44">
        <f t="shared" ca="1" si="4"/>
        <v>0</v>
      </c>
      <c r="BN7" s="44">
        <f t="shared" ca="1" si="4"/>
        <v>0</v>
      </c>
      <c r="BO7" s="44">
        <f t="shared" ca="1" si="4"/>
        <v>0</v>
      </c>
      <c r="BP7" s="44">
        <f t="shared" ca="1" si="4"/>
        <v>0</v>
      </c>
      <c r="BQ7" s="44">
        <f t="shared" ca="1" si="4"/>
        <v>0</v>
      </c>
      <c r="BR7" s="44">
        <f t="shared" ca="1" si="4"/>
        <v>0</v>
      </c>
      <c r="BS7" s="44">
        <f t="shared" ca="1" si="4"/>
        <v>0</v>
      </c>
      <c r="BT7" s="45">
        <f ca="1">SUM(BH7:BS7)</f>
        <v>0</v>
      </c>
      <c r="BU7" s="2"/>
      <c r="BV7" s="44">
        <f ca="1">BV17-(BV33+BV43)</f>
        <v>0</v>
      </c>
      <c r="BW7" s="44">
        <f t="shared" ref="BW7:CG7" ca="1" si="5">BW17-(BW33+BW43)</f>
        <v>0</v>
      </c>
      <c r="BX7" s="44">
        <f t="shared" ca="1" si="5"/>
        <v>0</v>
      </c>
      <c r="BY7" s="44">
        <f t="shared" ca="1" si="5"/>
        <v>0</v>
      </c>
      <c r="BZ7" s="44">
        <f t="shared" ca="1" si="5"/>
        <v>0</v>
      </c>
      <c r="CA7" s="44">
        <f t="shared" ca="1" si="5"/>
        <v>0</v>
      </c>
      <c r="CB7" s="44">
        <f t="shared" ca="1" si="5"/>
        <v>0</v>
      </c>
      <c r="CC7" s="44">
        <f t="shared" ca="1" si="5"/>
        <v>0</v>
      </c>
      <c r="CD7" s="44">
        <f t="shared" ca="1" si="5"/>
        <v>0</v>
      </c>
      <c r="CE7" s="44">
        <f t="shared" ca="1" si="5"/>
        <v>0</v>
      </c>
      <c r="CF7" s="44">
        <f t="shared" ca="1" si="5"/>
        <v>0</v>
      </c>
      <c r="CG7" s="44">
        <f t="shared" ca="1" si="5"/>
        <v>0</v>
      </c>
      <c r="CH7" s="45">
        <f ca="1">SUM(BV7:CG7)</f>
        <v>0</v>
      </c>
      <c r="CI7" s="2"/>
      <c r="CJ7" s="44">
        <f ca="1">CJ17-(CJ33+CJ43)</f>
        <v>0</v>
      </c>
      <c r="CK7" s="44">
        <f t="shared" ref="CK7:CU7" ca="1" si="6">CK17-(CK33+CK43)</f>
        <v>0</v>
      </c>
      <c r="CL7" s="44">
        <f t="shared" ca="1" si="6"/>
        <v>0</v>
      </c>
      <c r="CM7" s="44">
        <f t="shared" ca="1" si="6"/>
        <v>0</v>
      </c>
      <c r="CN7" s="44">
        <f t="shared" ca="1" si="6"/>
        <v>0</v>
      </c>
      <c r="CO7" s="44">
        <f t="shared" ca="1" si="6"/>
        <v>0</v>
      </c>
      <c r="CP7" s="44">
        <f t="shared" ca="1" si="6"/>
        <v>0</v>
      </c>
      <c r="CQ7" s="44">
        <f t="shared" ca="1" si="6"/>
        <v>0</v>
      </c>
      <c r="CR7" s="44">
        <f t="shared" ca="1" si="6"/>
        <v>0</v>
      </c>
      <c r="CS7" s="44">
        <f t="shared" ca="1" si="6"/>
        <v>0</v>
      </c>
      <c r="CT7" s="44">
        <f t="shared" ca="1" si="6"/>
        <v>0</v>
      </c>
      <c r="CU7" s="44">
        <f t="shared" ca="1" si="6"/>
        <v>0</v>
      </c>
      <c r="CV7" s="45">
        <f ca="1">SUM(CJ7:CU7)</f>
        <v>0</v>
      </c>
      <c r="CW7" s="2"/>
      <c r="CX7" s="44">
        <f ca="1">CX17-(CX33+CX43)</f>
        <v>0</v>
      </c>
      <c r="CY7" s="44">
        <f t="shared" ref="CY7:DI7" ca="1" si="7">CY17-(CY33+CY43)</f>
        <v>0</v>
      </c>
      <c r="CZ7" s="44">
        <f t="shared" ca="1" si="7"/>
        <v>0</v>
      </c>
      <c r="DA7" s="44">
        <f t="shared" ca="1" si="7"/>
        <v>0</v>
      </c>
      <c r="DB7" s="44">
        <f t="shared" ca="1" si="7"/>
        <v>0</v>
      </c>
      <c r="DC7" s="44">
        <f t="shared" ca="1" si="7"/>
        <v>0</v>
      </c>
      <c r="DD7" s="44">
        <f t="shared" ca="1" si="7"/>
        <v>0</v>
      </c>
      <c r="DE7" s="44">
        <f t="shared" ca="1" si="7"/>
        <v>0</v>
      </c>
      <c r="DF7" s="44">
        <f t="shared" ca="1" si="7"/>
        <v>0</v>
      </c>
      <c r="DG7" s="44">
        <f t="shared" ca="1" si="7"/>
        <v>0</v>
      </c>
      <c r="DH7" s="44">
        <f t="shared" ca="1" si="7"/>
        <v>0</v>
      </c>
      <c r="DI7" s="44">
        <f t="shared" ca="1" si="7"/>
        <v>0</v>
      </c>
      <c r="DJ7" s="45">
        <f ca="1">SUM(CX7:DI7)</f>
        <v>0</v>
      </c>
      <c r="DK7" s="2"/>
      <c r="DL7" s="44">
        <f ca="1">DL17-(DL33+DL43)</f>
        <v>0</v>
      </c>
      <c r="DM7" s="44">
        <f t="shared" ref="DM7:DW7" ca="1" si="8">DM17-(DM33+DM43)</f>
        <v>0</v>
      </c>
      <c r="DN7" s="44">
        <f t="shared" ca="1" si="8"/>
        <v>0</v>
      </c>
      <c r="DO7" s="44">
        <f t="shared" ca="1" si="8"/>
        <v>0</v>
      </c>
      <c r="DP7" s="44">
        <f t="shared" ca="1" si="8"/>
        <v>0</v>
      </c>
      <c r="DQ7" s="44">
        <f t="shared" ca="1" si="8"/>
        <v>0</v>
      </c>
      <c r="DR7" s="44">
        <f t="shared" ca="1" si="8"/>
        <v>0</v>
      </c>
      <c r="DS7" s="44">
        <f t="shared" ca="1" si="8"/>
        <v>0</v>
      </c>
      <c r="DT7" s="44">
        <f t="shared" ca="1" si="8"/>
        <v>0</v>
      </c>
      <c r="DU7" s="44">
        <f t="shared" ca="1" si="8"/>
        <v>0</v>
      </c>
      <c r="DV7" s="44">
        <f t="shared" ca="1" si="8"/>
        <v>0</v>
      </c>
      <c r="DW7" s="44">
        <f t="shared" ca="1" si="8"/>
        <v>0</v>
      </c>
      <c r="DX7" s="45">
        <f ca="1">SUM(DL7:DW7)</f>
        <v>0</v>
      </c>
      <c r="DY7" s="2"/>
      <c r="DZ7" s="44">
        <f ca="1">DZ17-(DZ33+DZ43)</f>
        <v>0</v>
      </c>
      <c r="EA7" s="44">
        <f t="shared" ref="EA7:EK7" ca="1" si="9">EA17-(EA33+EA43)</f>
        <v>0</v>
      </c>
      <c r="EB7" s="44">
        <f t="shared" ca="1" si="9"/>
        <v>0</v>
      </c>
      <c r="EC7" s="44">
        <f t="shared" ca="1" si="9"/>
        <v>0</v>
      </c>
      <c r="ED7" s="44">
        <f t="shared" ca="1" si="9"/>
        <v>0</v>
      </c>
      <c r="EE7" s="44">
        <f t="shared" ca="1" si="9"/>
        <v>0</v>
      </c>
      <c r="EF7" s="44">
        <f t="shared" ca="1" si="9"/>
        <v>0</v>
      </c>
      <c r="EG7" s="44">
        <f t="shared" ca="1" si="9"/>
        <v>0</v>
      </c>
      <c r="EH7" s="44">
        <f t="shared" ca="1" si="9"/>
        <v>0</v>
      </c>
      <c r="EI7" s="44">
        <f t="shared" ca="1" si="9"/>
        <v>0</v>
      </c>
      <c r="EJ7" s="44">
        <f t="shared" ca="1" si="9"/>
        <v>0</v>
      </c>
      <c r="EK7" s="44">
        <f t="shared" ca="1" si="9"/>
        <v>0</v>
      </c>
      <c r="EL7" s="45">
        <f ca="1">SUM(DZ7:EK7)</f>
        <v>0</v>
      </c>
      <c r="EM7" s="2"/>
      <c r="EN7" s="44">
        <f ca="1">EN17-(EN33+EN43)</f>
        <v>0</v>
      </c>
      <c r="EO7" s="44">
        <f t="shared" ref="EO7:EY7" ca="1" si="10">EO17-(EO33+EO43)</f>
        <v>0</v>
      </c>
      <c r="EP7" s="44">
        <f t="shared" ca="1" si="10"/>
        <v>0</v>
      </c>
      <c r="EQ7" s="44">
        <f t="shared" ca="1" si="10"/>
        <v>0</v>
      </c>
      <c r="ER7" s="44">
        <f t="shared" ca="1" si="10"/>
        <v>0</v>
      </c>
      <c r="ES7" s="44">
        <f t="shared" ca="1" si="10"/>
        <v>0</v>
      </c>
      <c r="ET7" s="44">
        <f t="shared" ca="1" si="10"/>
        <v>0</v>
      </c>
      <c r="EU7" s="44">
        <f t="shared" ca="1" si="10"/>
        <v>0</v>
      </c>
      <c r="EV7" s="44">
        <f t="shared" ca="1" si="10"/>
        <v>0</v>
      </c>
      <c r="EW7" s="44">
        <f t="shared" ca="1" si="10"/>
        <v>0</v>
      </c>
      <c r="EX7" s="44">
        <f t="shared" ca="1" si="10"/>
        <v>0</v>
      </c>
      <c r="EY7" s="44">
        <f t="shared" ca="1" si="10"/>
        <v>0</v>
      </c>
      <c r="EZ7" s="45">
        <f ca="1">SUM(EN7:EY7)</f>
        <v>0</v>
      </c>
      <c r="FA7" s="2"/>
      <c r="FB7" s="2"/>
      <c r="FC7" s="2"/>
    </row>
    <row r="8" spans="1:159" x14ac:dyDescent="0.35">
      <c r="A8" s="39"/>
      <c r="B8" s="2"/>
      <c r="C8" s="2"/>
      <c r="D8" s="2"/>
      <c r="E8" s="2"/>
      <c r="F8" s="2"/>
      <c r="G8" s="2"/>
      <c r="H8" s="2"/>
      <c r="I8" s="2"/>
      <c r="J8" s="2"/>
      <c r="K8" s="2"/>
      <c r="L8" s="2"/>
      <c r="M8" s="2"/>
      <c r="N8" s="2"/>
      <c r="O8" s="2"/>
      <c r="P8" s="40"/>
      <c r="Q8" s="2"/>
      <c r="R8" s="2"/>
      <c r="S8" s="2"/>
      <c r="T8" s="2"/>
      <c r="U8" s="2"/>
      <c r="V8" s="2"/>
      <c r="W8" s="2"/>
      <c r="X8" s="2"/>
      <c r="Y8" s="2"/>
      <c r="Z8" s="2"/>
      <c r="AA8" s="2"/>
      <c r="AB8" s="2"/>
      <c r="AC8" s="2"/>
      <c r="AD8" s="40"/>
      <c r="AE8" s="2"/>
      <c r="AF8" s="2"/>
      <c r="AG8" s="2"/>
      <c r="AH8" s="2"/>
      <c r="AI8" s="2"/>
      <c r="AJ8" s="2"/>
      <c r="AK8" s="2"/>
      <c r="AL8" s="2"/>
      <c r="AM8" s="2"/>
      <c r="AN8" s="2"/>
      <c r="AO8" s="2"/>
      <c r="AP8" s="2"/>
      <c r="AQ8" s="2"/>
      <c r="AR8" s="40"/>
      <c r="AS8" s="2"/>
      <c r="AT8" s="2"/>
      <c r="AU8" s="2"/>
      <c r="AV8" s="2"/>
      <c r="AW8" s="2"/>
      <c r="AX8" s="2"/>
      <c r="AY8" s="2"/>
      <c r="AZ8" s="2"/>
      <c r="BA8" s="2"/>
      <c r="BB8" s="2"/>
      <c r="BC8" s="2"/>
      <c r="BD8" s="2"/>
      <c r="BE8" s="2"/>
      <c r="BF8" s="40"/>
      <c r="BG8" s="2"/>
      <c r="BH8" s="2"/>
      <c r="BI8" s="2"/>
      <c r="BJ8" s="2"/>
      <c r="BK8" s="2"/>
      <c r="BL8" s="2"/>
      <c r="BM8" s="2"/>
      <c r="BN8" s="2"/>
      <c r="BO8" s="2"/>
      <c r="BP8" s="2"/>
      <c r="BQ8" s="2"/>
      <c r="BR8" s="2"/>
      <c r="BS8" s="2"/>
      <c r="BT8" s="40"/>
      <c r="BU8" s="2"/>
      <c r="BV8" s="2"/>
      <c r="BW8" s="2"/>
      <c r="BX8" s="2"/>
      <c r="BY8" s="2"/>
      <c r="BZ8" s="2"/>
      <c r="CA8" s="2"/>
      <c r="CB8" s="2"/>
      <c r="CC8" s="2"/>
      <c r="CD8" s="2"/>
      <c r="CE8" s="2"/>
      <c r="CF8" s="2"/>
      <c r="CG8" s="2"/>
      <c r="CH8" s="40"/>
      <c r="CI8" s="2"/>
      <c r="CJ8" s="2"/>
      <c r="CK8" s="2"/>
      <c r="CL8" s="2"/>
      <c r="CM8" s="2"/>
      <c r="CN8" s="2"/>
      <c r="CO8" s="2"/>
      <c r="CP8" s="2"/>
      <c r="CQ8" s="2"/>
      <c r="CR8" s="2"/>
      <c r="CS8" s="2"/>
      <c r="CT8" s="2"/>
      <c r="CU8" s="2"/>
      <c r="CV8" s="40"/>
      <c r="CW8" s="2"/>
      <c r="CX8" s="2"/>
      <c r="CY8" s="2"/>
      <c r="CZ8" s="2"/>
      <c r="DA8" s="2"/>
      <c r="DB8" s="2"/>
      <c r="DC8" s="2"/>
      <c r="DD8" s="2"/>
      <c r="DE8" s="2"/>
      <c r="DF8" s="2"/>
      <c r="DG8" s="2"/>
      <c r="DH8" s="2"/>
      <c r="DI8" s="2"/>
      <c r="DJ8" s="40"/>
      <c r="DK8" s="2"/>
      <c r="DL8" s="2"/>
      <c r="DM8" s="2"/>
      <c r="DN8" s="2"/>
      <c r="DO8" s="2"/>
      <c r="DP8" s="2"/>
      <c r="DQ8" s="2"/>
      <c r="DR8" s="2"/>
      <c r="DS8" s="2"/>
      <c r="DT8" s="2"/>
      <c r="DU8" s="2"/>
      <c r="DV8" s="2"/>
      <c r="DW8" s="2"/>
      <c r="DX8" s="40"/>
      <c r="DY8" s="2"/>
      <c r="DZ8" s="2"/>
      <c r="EA8" s="2"/>
      <c r="EB8" s="2"/>
      <c r="EC8" s="2"/>
      <c r="ED8" s="2"/>
      <c r="EE8" s="2"/>
      <c r="EF8" s="2"/>
      <c r="EG8" s="2"/>
      <c r="EH8" s="2"/>
      <c r="EI8" s="2"/>
      <c r="EJ8" s="2"/>
      <c r="EK8" s="2"/>
      <c r="EL8" s="40"/>
      <c r="EM8" s="2"/>
      <c r="EN8" s="2"/>
      <c r="EO8" s="2"/>
      <c r="EP8" s="2"/>
      <c r="EQ8" s="2"/>
      <c r="ER8" s="2"/>
      <c r="ES8" s="2"/>
      <c r="ET8" s="2"/>
      <c r="EU8" s="2"/>
      <c r="EV8" s="2"/>
      <c r="EW8" s="2"/>
      <c r="EX8" s="2"/>
      <c r="EY8" s="2"/>
      <c r="EZ8" s="40"/>
      <c r="FA8" s="2"/>
      <c r="FB8" s="2"/>
      <c r="FC8" s="2"/>
    </row>
    <row r="9" spans="1:159" x14ac:dyDescent="0.35">
      <c r="A9" s="39"/>
      <c r="B9" s="46" t="s">
        <v>22</v>
      </c>
      <c r="C9" s="2"/>
      <c r="D9" s="47">
        <f>DATE(D$5,1,1)</f>
        <v>45292</v>
      </c>
      <c r="E9" s="48">
        <f>DATE(D$5,2,1)</f>
        <v>45323</v>
      </c>
      <c r="F9" s="48">
        <f>DATE(D$5,3,1)</f>
        <v>45352</v>
      </c>
      <c r="G9" s="48">
        <f>DATE(D$5,4,1)</f>
        <v>45383</v>
      </c>
      <c r="H9" s="48">
        <f>DATE(D$5,5,1)</f>
        <v>45413</v>
      </c>
      <c r="I9" s="48">
        <f>DATE(D$5,6,1)</f>
        <v>45444</v>
      </c>
      <c r="J9" s="48">
        <f>DATE(D$5,7,1)</f>
        <v>45474</v>
      </c>
      <c r="K9" s="48">
        <f>DATE(D$5,8,1)</f>
        <v>45505</v>
      </c>
      <c r="L9" s="48">
        <f>DATE(D$5,9,1)</f>
        <v>45536</v>
      </c>
      <c r="M9" s="48">
        <f>DATE(D$5,10,1)</f>
        <v>45566</v>
      </c>
      <c r="N9" s="48">
        <f>DATE(D$5,11,1)</f>
        <v>45597</v>
      </c>
      <c r="O9" s="48">
        <f>DATE(D$5,12,1)</f>
        <v>45627</v>
      </c>
      <c r="P9" s="49">
        <f>D$5</f>
        <v>2024</v>
      </c>
      <c r="Q9" s="2"/>
      <c r="R9" s="47">
        <f>DATE(R$5,1,1)</f>
        <v>45658</v>
      </c>
      <c r="S9" s="48">
        <f>DATE(R$5,2,1)</f>
        <v>45689</v>
      </c>
      <c r="T9" s="48">
        <f>DATE(R$5,3,1)</f>
        <v>45717</v>
      </c>
      <c r="U9" s="48">
        <f>DATE(R$5,4,1)</f>
        <v>45748</v>
      </c>
      <c r="V9" s="48">
        <f>DATE(R$5,5,1)</f>
        <v>45778</v>
      </c>
      <c r="W9" s="48">
        <f>DATE(R$5,6,1)</f>
        <v>45809</v>
      </c>
      <c r="X9" s="48">
        <f>DATE(R$5,7,1)</f>
        <v>45839</v>
      </c>
      <c r="Y9" s="48">
        <f>DATE(R$5,8,1)</f>
        <v>45870</v>
      </c>
      <c r="Z9" s="48">
        <f>DATE(R$5,9,1)</f>
        <v>45901</v>
      </c>
      <c r="AA9" s="48">
        <f>DATE(R$5,10,1)</f>
        <v>45931</v>
      </c>
      <c r="AB9" s="48">
        <f>DATE(R$5,11,1)</f>
        <v>45962</v>
      </c>
      <c r="AC9" s="48">
        <f>DATE(R$5,12,1)</f>
        <v>45992</v>
      </c>
      <c r="AD9" s="50">
        <f>R$5</f>
        <v>2025</v>
      </c>
      <c r="AE9" s="2"/>
      <c r="AF9" s="47">
        <f>DATE(AF$5,1,1)</f>
        <v>46023</v>
      </c>
      <c r="AG9" s="48">
        <f>DATE(AF$5,2,1)</f>
        <v>46054</v>
      </c>
      <c r="AH9" s="48">
        <f>DATE(AF$5,3,1)</f>
        <v>46082</v>
      </c>
      <c r="AI9" s="48">
        <f>DATE(AF$5,4,1)</f>
        <v>46113</v>
      </c>
      <c r="AJ9" s="48">
        <f>DATE(AF$5,5,1)</f>
        <v>46143</v>
      </c>
      <c r="AK9" s="48">
        <f>DATE(AF$5,6,1)</f>
        <v>46174</v>
      </c>
      <c r="AL9" s="48">
        <f>DATE(AF$5,7,1)</f>
        <v>46204</v>
      </c>
      <c r="AM9" s="48">
        <f>DATE(AF$5,8,1)</f>
        <v>46235</v>
      </c>
      <c r="AN9" s="48">
        <f>DATE(AF$5,9,1)</f>
        <v>46266</v>
      </c>
      <c r="AO9" s="48">
        <f>DATE(AF$5,10,1)</f>
        <v>46296</v>
      </c>
      <c r="AP9" s="48">
        <f>DATE(AF$5,11,1)</f>
        <v>46327</v>
      </c>
      <c r="AQ9" s="48">
        <f>DATE(AF$5,12,1)</f>
        <v>46357</v>
      </c>
      <c r="AR9" s="50">
        <f>AF$5</f>
        <v>2026</v>
      </c>
      <c r="AS9" s="2"/>
      <c r="AT9" s="47">
        <f>DATE(AT$5,1,1)</f>
        <v>46388</v>
      </c>
      <c r="AU9" s="48">
        <f>DATE(AT$5,2,1)</f>
        <v>46419</v>
      </c>
      <c r="AV9" s="48">
        <f>DATE(AT$5,3,1)</f>
        <v>46447</v>
      </c>
      <c r="AW9" s="48">
        <f>DATE(AT$5,4,1)</f>
        <v>46478</v>
      </c>
      <c r="AX9" s="48">
        <f>DATE(AT$5,5,1)</f>
        <v>46508</v>
      </c>
      <c r="AY9" s="48">
        <f>DATE(AT$5,6,1)</f>
        <v>46539</v>
      </c>
      <c r="AZ9" s="48">
        <f>DATE(AT$5,7,1)</f>
        <v>46569</v>
      </c>
      <c r="BA9" s="48">
        <f>DATE(AT$5,8,1)</f>
        <v>46600</v>
      </c>
      <c r="BB9" s="48">
        <f>DATE(AT$5,9,1)</f>
        <v>46631</v>
      </c>
      <c r="BC9" s="48">
        <f>DATE(AT$5,10,1)</f>
        <v>46661</v>
      </c>
      <c r="BD9" s="48">
        <f>DATE(AT$5,11,1)</f>
        <v>46692</v>
      </c>
      <c r="BE9" s="48">
        <f>DATE(AT$5,12,1)</f>
        <v>46722</v>
      </c>
      <c r="BF9" s="50">
        <f>AT$5</f>
        <v>2027</v>
      </c>
      <c r="BG9" s="2"/>
      <c r="BH9" s="47">
        <f>DATE(BH$5,1,1)</f>
        <v>46753</v>
      </c>
      <c r="BI9" s="48">
        <f>DATE(BH$5,2,1)</f>
        <v>46784</v>
      </c>
      <c r="BJ9" s="48">
        <f>DATE(BH$5,3,1)</f>
        <v>46813</v>
      </c>
      <c r="BK9" s="48">
        <f>DATE(BH$5,4,1)</f>
        <v>46844</v>
      </c>
      <c r="BL9" s="48">
        <f>DATE(BH$5,5,1)</f>
        <v>46874</v>
      </c>
      <c r="BM9" s="48">
        <f>DATE(BH$5,6,1)</f>
        <v>46905</v>
      </c>
      <c r="BN9" s="48">
        <f>DATE(BH$5,7,1)</f>
        <v>46935</v>
      </c>
      <c r="BO9" s="48">
        <f>DATE(BH$5,8,1)</f>
        <v>46966</v>
      </c>
      <c r="BP9" s="48">
        <f>DATE(BH$5,9,1)</f>
        <v>46997</v>
      </c>
      <c r="BQ9" s="48">
        <f>DATE(BH$5,10,1)</f>
        <v>47027</v>
      </c>
      <c r="BR9" s="48">
        <f>DATE(BH$5,11,1)</f>
        <v>47058</v>
      </c>
      <c r="BS9" s="48">
        <f>DATE(BH$5,12,1)</f>
        <v>47088</v>
      </c>
      <c r="BT9" s="50">
        <f>BH$5</f>
        <v>2028</v>
      </c>
      <c r="BU9" s="2"/>
      <c r="BV9" s="47">
        <f>DATE(BV$5,1,1)</f>
        <v>47119</v>
      </c>
      <c r="BW9" s="48">
        <f>DATE(BV$5,2,1)</f>
        <v>47150</v>
      </c>
      <c r="BX9" s="48">
        <f>DATE(BV$5,3,1)</f>
        <v>47178</v>
      </c>
      <c r="BY9" s="48">
        <f>DATE(BV$5,4,1)</f>
        <v>47209</v>
      </c>
      <c r="BZ9" s="48">
        <f>DATE(BV$5,5,1)</f>
        <v>47239</v>
      </c>
      <c r="CA9" s="48">
        <f>DATE(BV$5,6,1)</f>
        <v>47270</v>
      </c>
      <c r="CB9" s="48">
        <f>DATE(BV$5,7,1)</f>
        <v>47300</v>
      </c>
      <c r="CC9" s="48">
        <f>DATE(BV$5,8,1)</f>
        <v>47331</v>
      </c>
      <c r="CD9" s="48">
        <f>DATE(BV$5,9,1)</f>
        <v>47362</v>
      </c>
      <c r="CE9" s="48">
        <f>DATE(BV$5,10,1)</f>
        <v>47392</v>
      </c>
      <c r="CF9" s="48">
        <f>DATE(BV$5,11,1)</f>
        <v>47423</v>
      </c>
      <c r="CG9" s="48">
        <f>DATE(BV$5,12,1)</f>
        <v>47453</v>
      </c>
      <c r="CH9" s="50">
        <f>BV$5</f>
        <v>2029</v>
      </c>
      <c r="CI9" s="2"/>
      <c r="CJ9" s="47">
        <f>DATE(CJ$5,1,1)</f>
        <v>47484</v>
      </c>
      <c r="CK9" s="48">
        <f>DATE(CJ$5,2,1)</f>
        <v>47515</v>
      </c>
      <c r="CL9" s="48">
        <f>DATE(CJ$5,3,1)</f>
        <v>47543</v>
      </c>
      <c r="CM9" s="48">
        <f>DATE(CJ$5,4,1)</f>
        <v>47574</v>
      </c>
      <c r="CN9" s="48">
        <f>DATE(CJ$5,5,1)</f>
        <v>47604</v>
      </c>
      <c r="CO9" s="48">
        <f>DATE(CJ$5,6,1)</f>
        <v>47635</v>
      </c>
      <c r="CP9" s="48">
        <f>DATE(CJ$5,7,1)</f>
        <v>47665</v>
      </c>
      <c r="CQ9" s="48">
        <f>DATE(CJ$5,8,1)</f>
        <v>47696</v>
      </c>
      <c r="CR9" s="48">
        <f>DATE(CJ$5,9,1)</f>
        <v>47727</v>
      </c>
      <c r="CS9" s="48">
        <f>DATE(CJ$5,10,1)</f>
        <v>47757</v>
      </c>
      <c r="CT9" s="48">
        <f>DATE(CJ$5,11,1)</f>
        <v>47788</v>
      </c>
      <c r="CU9" s="48">
        <f>DATE(CJ$5,12,1)</f>
        <v>47818</v>
      </c>
      <c r="CV9" s="50">
        <f>CJ$5</f>
        <v>2030</v>
      </c>
      <c r="CW9" s="2"/>
      <c r="CX9" s="47">
        <f>DATE(CX$5,1,1)</f>
        <v>47849</v>
      </c>
      <c r="CY9" s="48">
        <f>DATE(CX$5,2,1)</f>
        <v>47880</v>
      </c>
      <c r="CZ9" s="48">
        <f>DATE(CX$5,3,1)</f>
        <v>47908</v>
      </c>
      <c r="DA9" s="48">
        <f>DATE(CX$5,4,1)</f>
        <v>47939</v>
      </c>
      <c r="DB9" s="48">
        <f>DATE(CX$5,5,1)</f>
        <v>47969</v>
      </c>
      <c r="DC9" s="48">
        <f>DATE(CX$5,6,1)</f>
        <v>48000</v>
      </c>
      <c r="DD9" s="48">
        <f>DATE(CX$5,7,1)</f>
        <v>48030</v>
      </c>
      <c r="DE9" s="48">
        <f>DATE(CX$5,8,1)</f>
        <v>48061</v>
      </c>
      <c r="DF9" s="48">
        <f>DATE(CX$5,9,1)</f>
        <v>48092</v>
      </c>
      <c r="DG9" s="48">
        <f>DATE(CX$5,10,1)</f>
        <v>48122</v>
      </c>
      <c r="DH9" s="48">
        <f>DATE(CX$5,11,1)</f>
        <v>48153</v>
      </c>
      <c r="DI9" s="48">
        <f>DATE(CX$5,12,1)</f>
        <v>48183</v>
      </c>
      <c r="DJ9" s="50">
        <f>CX$5</f>
        <v>2031</v>
      </c>
      <c r="DK9" s="2"/>
      <c r="DL9" s="47">
        <f>DATE(DL$5,1,1)</f>
        <v>48214</v>
      </c>
      <c r="DM9" s="48">
        <f>DATE(DL$5,2,1)</f>
        <v>48245</v>
      </c>
      <c r="DN9" s="48">
        <f>DATE(DL$5,3,1)</f>
        <v>48274</v>
      </c>
      <c r="DO9" s="48">
        <f>DATE(DL$5,4,1)</f>
        <v>48305</v>
      </c>
      <c r="DP9" s="48">
        <f>DATE(DL$5,5,1)</f>
        <v>48335</v>
      </c>
      <c r="DQ9" s="48">
        <f>DATE(DL$5,6,1)</f>
        <v>48366</v>
      </c>
      <c r="DR9" s="48">
        <f>DATE(DL$5,7,1)</f>
        <v>48396</v>
      </c>
      <c r="DS9" s="48">
        <f>DATE(DL$5,8,1)</f>
        <v>48427</v>
      </c>
      <c r="DT9" s="48">
        <f>DATE(DL$5,9,1)</f>
        <v>48458</v>
      </c>
      <c r="DU9" s="48">
        <f>DATE(DL$5,10,1)</f>
        <v>48488</v>
      </c>
      <c r="DV9" s="48">
        <f>DATE(DL$5,11,1)</f>
        <v>48519</v>
      </c>
      <c r="DW9" s="48">
        <f>DATE(DL$5,12,1)</f>
        <v>48549</v>
      </c>
      <c r="DX9" s="50">
        <f>DL$5</f>
        <v>2032</v>
      </c>
      <c r="DY9" s="2"/>
      <c r="DZ9" s="47">
        <f>DATE(DZ$5,1,1)</f>
        <v>48580</v>
      </c>
      <c r="EA9" s="48">
        <f>DATE(DZ$5,2,1)</f>
        <v>48611</v>
      </c>
      <c r="EB9" s="48">
        <f>DATE(DZ$5,3,1)</f>
        <v>48639</v>
      </c>
      <c r="EC9" s="48">
        <f>DATE(DZ$5,4,1)</f>
        <v>48670</v>
      </c>
      <c r="ED9" s="48">
        <f>DATE(DZ$5,5,1)</f>
        <v>48700</v>
      </c>
      <c r="EE9" s="48">
        <f>DATE(DZ$5,6,1)</f>
        <v>48731</v>
      </c>
      <c r="EF9" s="48">
        <f>DATE(DZ$5,7,1)</f>
        <v>48761</v>
      </c>
      <c r="EG9" s="48">
        <f>DATE(DZ$5,8,1)</f>
        <v>48792</v>
      </c>
      <c r="EH9" s="48">
        <f>DATE(DZ$5,9,1)</f>
        <v>48823</v>
      </c>
      <c r="EI9" s="48">
        <f>DATE(DZ$5,10,1)</f>
        <v>48853</v>
      </c>
      <c r="EJ9" s="48">
        <f>DATE(DZ$5,11,1)</f>
        <v>48884</v>
      </c>
      <c r="EK9" s="48">
        <f>DATE(DZ$5,12,1)</f>
        <v>48914</v>
      </c>
      <c r="EL9" s="50">
        <f>DZ$5</f>
        <v>2033</v>
      </c>
      <c r="EM9" s="2"/>
      <c r="EN9" s="47">
        <f>DATE(EN$5,1,1)</f>
        <v>48945</v>
      </c>
      <c r="EO9" s="48">
        <f>DATE(EN$5,2,1)</f>
        <v>48976</v>
      </c>
      <c r="EP9" s="48">
        <f>DATE(EN$5,3,1)</f>
        <v>49004</v>
      </c>
      <c r="EQ9" s="48">
        <f>DATE(EN$5,4,1)</f>
        <v>49035</v>
      </c>
      <c r="ER9" s="48">
        <f>DATE(EN$5,5,1)</f>
        <v>49065</v>
      </c>
      <c r="ES9" s="48">
        <f>DATE(EN$5,6,1)</f>
        <v>49096</v>
      </c>
      <c r="ET9" s="48">
        <f>DATE(EN$5,7,1)</f>
        <v>49126</v>
      </c>
      <c r="EU9" s="48">
        <f>DATE(EN$5,8,1)</f>
        <v>49157</v>
      </c>
      <c r="EV9" s="48">
        <f>DATE(EN$5,9,1)</f>
        <v>49188</v>
      </c>
      <c r="EW9" s="48">
        <f>DATE(EN$5,10,1)</f>
        <v>49218</v>
      </c>
      <c r="EX9" s="48">
        <f>DATE(EN$5,11,1)</f>
        <v>49249</v>
      </c>
      <c r="EY9" s="48">
        <f>DATE(EN$5,12,1)</f>
        <v>49279</v>
      </c>
      <c r="EZ9" s="50">
        <f>EN$5</f>
        <v>2034</v>
      </c>
      <c r="FA9" s="2"/>
      <c r="FB9" s="2"/>
      <c r="FC9" s="2"/>
    </row>
    <row r="10" spans="1:159" x14ac:dyDescent="0.35">
      <c r="A10" s="30" t="s">
        <v>110</v>
      </c>
      <c r="B10" s="32" t="s">
        <v>23</v>
      </c>
      <c r="C10" s="2"/>
      <c r="D10" s="33"/>
      <c r="E10" s="33"/>
      <c r="F10" s="33"/>
      <c r="G10" s="33"/>
      <c r="H10" s="33"/>
      <c r="I10" s="33"/>
      <c r="J10" s="33"/>
      <c r="K10" s="33"/>
      <c r="L10" s="33"/>
      <c r="M10" s="33"/>
      <c r="N10" s="33"/>
      <c r="O10" s="33"/>
      <c r="P10" s="51">
        <f>SUM(D10:O10)</f>
        <v>0</v>
      </c>
      <c r="Q10" s="52"/>
      <c r="R10" s="33"/>
      <c r="T10" s="33"/>
      <c r="U10" s="33"/>
      <c r="V10" s="33"/>
      <c r="W10" s="33"/>
      <c r="X10" s="33"/>
      <c r="Y10" s="33"/>
      <c r="Z10" s="33"/>
      <c r="AA10" s="33"/>
      <c r="AB10" s="33"/>
      <c r="AC10" s="33"/>
      <c r="AD10" s="51">
        <f>SUM(Q10:AC10)</f>
        <v>0</v>
      </c>
      <c r="AE10" s="2"/>
      <c r="AF10" s="33"/>
      <c r="AG10" s="33"/>
      <c r="AH10" s="33"/>
      <c r="AI10" s="33"/>
      <c r="AJ10" s="33"/>
      <c r="AK10" s="33"/>
      <c r="AL10" s="33"/>
      <c r="AM10" s="33"/>
      <c r="AN10" s="33"/>
      <c r="AO10" s="33"/>
      <c r="AP10" s="33"/>
      <c r="AQ10" s="33"/>
      <c r="AR10" s="51">
        <f>SUM(AF10:AQ10)</f>
        <v>0</v>
      </c>
      <c r="AS10" s="2"/>
      <c r="AT10" s="33"/>
      <c r="AU10" s="33"/>
      <c r="AV10" s="33"/>
      <c r="AW10" s="33"/>
      <c r="AX10" s="33"/>
      <c r="AY10" s="33"/>
      <c r="AZ10" s="33"/>
      <c r="BA10" s="33"/>
      <c r="BB10" s="33"/>
      <c r="BC10" s="33"/>
      <c r="BD10" s="33"/>
      <c r="BE10" s="33"/>
      <c r="BF10" s="51">
        <f>SUM(AT10:BE10)</f>
        <v>0</v>
      </c>
      <c r="BG10" s="2"/>
      <c r="BH10" s="33"/>
      <c r="BI10" s="33"/>
      <c r="BJ10" s="33"/>
      <c r="BK10" s="33"/>
      <c r="BL10" s="33"/>
      <c r="BM10" s="33"/>
      <c r="BN10" s="33"/>
      <c r="BO10" s="33"/>
      <c r="BP10" s="33"/>
      <c r="BQ10" s="33"/>
      <c r="BR10" s="33"/>
      <c r="BS10" s="33"/>
      <c r="BT10" s="51">
        <f>SUM(BH10:BS10)</f>
        <v>0</v>
      </c>
      <c r="BU10" s="2"/>
      <c r="BV10" s="33"/>
      <c r="BW10" s="33"/>
      <c r="BX10" s="33"/>
      <c r="BY10" s="33"/>
      <c r="BZ10" s="33"/>
      <c r="CA10" s="33"/>
      <c r="CB10" s="33"/>
      <c r="CC10" s="33"/>
      <c r="CD10" s="33"/>
      <c r="CE10" s="33"/>
      <c r="CF10" s="33"/>
      <c r="CG10" s="33"/>
      <c r="CH10" s="51">
        <f>SUM(BV10:CG10)</f>
        <v>0</v>
      </c>
      <c r="CI10" s="2"/>
      <c r="CJ10" s="33"/>
      <c r="CK10" s="33"/>
      <c r="CL10" s="33"/>
      <c r="CM10" s="33"/>
      <c r="CN10" s="33"/>
      <c r="CO10" s="33"/>
      <c r="CP10" s="33"/>
      <c r="CQ10" s="33"/>
      <c r="CR10" s="33"/>
      <c r="CS10" s="33"/>
      <c r="CT10" s="33"/>
      <c r="CU10" s="33"/>
      <c r="CV10" s="51">
        <f>SUM(CJ10:CU10)</f>
        <v>0</v>
      </c>
      <c r="CW10" s="2"/>
      <c r="CX10" s="33"/>
      <c r="CY10" s="33"/>
      <c r="CZ10" s="33"/>
      <c r="DA10" s="33"/>
      <c r="DB10" s="33"/>
      <c r="DC10" s="33"/>
      <c r="DD10" s="33"/>
      <c r="DE10" s="33"/>
      <c r="DF10" s="33"/>
      <c r="DG10" s="33"/>
      <c r="DH10" s="33"/>
      <c r="DI10" s="33"/>
      <c r="DJ10" s="51">
        <f>SUM(CX10:DI10)</f>
        <v>0</v>
      </c>
      <c r="DK10" s="2"/>
      <c r="DL10" s="33"/>
      <c r="DM10" s="33"/>
      <c r="DN10" s="33"/>
      <c r="DO10" s="33"/>
      <c r="DP10" s="33"/>
      <c r="DQ10" s="33"/>
      <c r="DR10" s="33"/>
      <c r="DS10" s="33"/>
      <c r="DT10" s="33"/>
      <c r="DU10" s="33"/>
      <c r="DV10" s="33"/>
      <c r="DW10" s="33"/>
      <c r="DX10" s="51">
        <f>SUM(DL10:DW10)</f>
        <v>0</v>
      </c>
      <c r="DY10" s="2"/>
      <c r="DZ10" s="33"/>
      <c r="EA10" s="33"/>
      <c r="EB10" s="33"/>
      <c r="EC10" s="33"/>
      <c r="ED10" s="33"/>
      <c r="EE10" s="33"/>
      <c r="EF10" s="33"/>
      <c r="EG10" s="33"/>
      <c r="EH10" s="33"/>
      <c r="EI10" s="33"/>
      <c r="EJ10" s="33"/>
      <c r="EK10" s="33"/>
      <c r="EL10" s="51">
        <f>SUM(DZ10:EK10)</f>
        <v>0</v>
      </c>
      <c r="EM10" s="2"/>
      <c r="EN10" s="33"/>
      <c r="EO10" s="33"/>
      <c r="EP10" s="33"/>
      <c r="EQ10" s="33"/>
      <c r="ER10" s="33"/>
      <c r="ES10" s="33"/>
      <c r="ET10" s="33"/>
      <c r="EU10" s="33"/>
      <c r="EV10" s="33"/>
      <c r="EW10" s="33"/>
      <c r="EX10" s="33"/>
      <c r="EY10" s="33"/>
      <c r="EZ10" s="51">
        <f>SUM(EN10:EY10)</f>
        <v>0</v>
      </c>
      <c r="FA10" s="2"/>
      <c r="FB10" s="2"/>
      <c r="FC10" s="2"/>
    </row>
    <row r="11" spans="1:159" x14ac:dyDescent="0.35">
      <c r="A11" s="39"/>
      <c r="B11" s="34"/>
      <c r="C11" s="2"/>
      <c r="D11" s="35"/>
      <c r="E11" s="35"/>
      <c r="F11" s="35"/>
      <c r="G11" s="35"/>
      <c r="H11" s="35"/>
      <c r="I11" s="35"/>
      <c r="J11" s="35"/>
      <c r="K11" s="35"/>
      <c r="L11" s="35"/>
      <c r="M11" s="35"/>
      <c r="N11" s="35"/>
      <c r="O11" s="35"/>
      <c r="P11" s="51">
        <f t="shared" ref="P11:P12" si="11">SUM(D11:O11)</f>
        <v>0</v>
      </c>
      <c r="Q11" s="2"/>
      <c r="R11" s="35"/>
      <c r="S11" s="35"/>
      <c r="T11" s="35"/>
      <c r="U11" s="35"/>
      <c r="V11" s="35"/>
      <c r="W11" s="35"/>
      <c r="X11" s="35"/>
      <c r="Y11" s="35"/>
      <c r="Z11" s="35"/>
      <c r="AA11" s="35"/>
      <c r="AB11" s="35"/>
      <c r="AC11" s="35"/>
      <c r="AD11" s="51">
        <f t="shared" ref="AD11:AD16" si="12">SUM(R11:AC11)</f>
        <v>0</v>
      </c>
      <c r="AE11" s="2"/>
      <c r="AF11" s="35"/>
      <c r="AG11" s="35"/>
      <c r="AH11" s="35"/>
      <c r="AI11" s="35"/>
      <c r="AJ11" s="35"/>
      <c r="AK11" s="35"/>
      <c r="AL11" s="35"/>
      <c r="AM11" s="35"/>
      <c r="AN11" s="35"/>
      <c r="AO11" s="35"/>
      <c r="AP11" s="35"/>
      <c r="AQ11" s="35"/>
      <c r="AR11" s="51">
        <f t="shared" ref="AR11:AR16" si="13">SUM(AF11:AQ11)</f>
        <v>0</v>
      </c>
      <c r="AS11" s="2"/>
      <c r="AT11" s="35"/>
      <c r="AU11" s="35"/>
      <c r="AV11" s="35"/>
      <c r="AW11" s="35"/>
      <c r="AX11" s="35"/>
      <c r="AY11" s="35"/>
      <c r="AZ11" s="35"/>
      <c r="BA11" s="35"/>
      <c r="BB11" s="35"/>
      <c r="BC11" s="35"/>
      <c r="BD11" s="35"/>
      <c r="BE11" s="35"/>
      <c r="BF11" s="51">
        <f t="shared" ref="BF11:BF16" si="14">SUM(AT11:BE11)</f>
        <v>0</v>
      </c>
      <c r="BG11" s="2"/>
      <c r="BH11" s="35"/>
      <c r="BI11" s="35"/>
      <c r="BJ11" s="35"/>
      <c r="BK11" s="35"/>
      <c r="BL11" s="35"/>
      <c r="BM11" s="35"/>
      <c r="BN11" s="35"/>
      <c r="BO11" s="35"/>
      <c r="BP11" s="35"/>
      <c r="BQ11" s="35"/>
      <c r="BR11" s="35"/>
      <c r="BS11" s="35"/>
      <c r="BT11" s="51">
        <f t="shared" ref="BT11:BT16" si="15">SUM(BH11:BS11)</f>
        <v>0</v>
      </c>
      <c r="BU11" s="2"/>
      <c r="BV11" s="35"/>
      <c r="BW11" s="35"/>
      <c r="BX11" s="35"/>
      <c r="BY11" s="35"/>
      <c r="BZ11" s="35"/>
      <c r="CA11" s="35"/>
      <c r="CB11" s="35"/>
      <c r="CC11" s="35"/>
      <c r="CD11" s="35"/>
      <c r="CE11" s="35"/>
      <c r="CF11" s="35"/>
      <c r="CG11" s="35"/>
      <c r="CH11" s="51">
        <f t="shared" ref="CH11:CH16" si="16">SUM(BV11:CG11)</f>
        <v>0</v>
      </c>
      <c r="CI11" s="2"/>
      <c r="CJ11" s="35"/>
      <c r="CK11" s="35"/>
      <c r="CL11" s="35"/>
      <c r="CM11" s="35"/>
      <c r="CN11" s="35"/>
      <c r="CO11" s="35"/>
      <c r="CP11" s="35"/>
      <c r="CQ11" s="35"/>
      <c r="CR11" s="35"/>
      <c r="CS11" s="35"/>
      <c r="CT11" s="35"/>
      <c r="CU11" s="35"/>
      <c r="CV11" s="51">
        <f t="shared" ref="CV11:CV16" si="17">SUM(CJ11:CU11)</f>
        <v>0</v>
      </c>
      <c r="CW11" s="2"/>
      <c r="CX11" s="35"/>
      <c r="CY11" s="35"/>
      <c r="CZ11" s="35"/>
      <c r="DA11" s="35"/>
      <c r="DB11" s="35"/>
      <c r="DC11" s="35"/>
      <c r="DD11" s="35"/>
      <c r="DE11" s="35"/>
      <c r="DF11" s="35"/>
      <c r="DG11" s="35"/>
      <c r="DH11" s="35"/>
      <c r="DI11" s="35"/>
      <c r="DJ11" s="51">
        <f t="shared" ref="DJ11:DJ16" si="18">SUM(CX11:DI11)</f>
        <v>0</v>
      </c>
      <c r="DK11" s="2"/>
      <c r="DL11" s="35"/>
      <c r="DM11" s="35"/>
      <c r="DN11" s="35"/>
      <c r="DO11" s="35"/>
      <c r="DP11" s="35"/>
      <c r="DQ11" s="35"/>
      <c r="DR11" s="35"/>
      <c r="DS11" s="35"/>
      <c r="DT11" s="35"/>
      <c r="DU11" s="35"/>
      <c r="DV11" s="35"/>
      <c r="DW11" s="35"/>
      <c r="DX11" s="51">
        <f t="shared" ref="DX11:DX16" si="19">SUM(DL11:DW11)</f>
        <v>0</v>
      </c>
      <c r="DY11" s="2"/>
      <c r="DZ11" s="35"/>
      <c r="EA11" s="35"/>
      <c r="EB11" s="35"/>
      <c r="EC11" s="35"/>
      <c r="ED11" s="35"/>
      <c r="EE11" s="35"/>
      <c r="EF11" s="35"/>
      <c r="EG11" s="35"/>
      <c r="EH11" s="35"/>
      <c r="EI11" s="35"/>
      <c r="EJ11" s="35"/>
      <c r="EK11" s="35"/>
      <c r="EL11" s="51">
        <f t="shared" ref="EL11:EL16" si="20">SUM(DZ11:EK11)</f>
        <v>0</v>
      </c>
      <c r="EM11" s="2"/>
      <c r="EN11" s="35"/>
      <c r="EO11" s="35"/>
      <c r="EP11" s="35"/>
      <c r="EQ11" s="35"/>
      <c r="ER11" s="35"/>
      <c r="ES11" s="35"/>
      <c r="ET11" s="35"/>
      <c r="EU11" s="35"/>
      <c r="EV11" s="35"/>
      <c r="EW11" s="35"/>
      <c r="EX11" s="35"/>
      <c r="EY11" s="35"/>
      <c r="EZ11" s="51">
        <f t="shared" ref="EZ11:EZ16" si="21">SUM(EN11:EY11)</f>
        <v>0</v>
      </c>
      <c r="FA11" s="2"/>
      <c r="FB11" s="2"/>
      <c r="FC11" s="2"/>
    </row>
    <row r="12" spans="1:159" x14ac:dyDescent="0.35">
      <c r="A12" s="39"/>
      <c r="B12" s="36"/>
      <c r="C12" s="2"/>
      <c r="D12" s="35"/>
      <c r="E12" s="35"/>
      <c r="F12" s="35"/>
      <c r="G12" s="35"/>
      <c r="H12" s="35"/>
      <c r="I12" s="35"/>
      <c r="J12" s="35"/>
      <c r="K12" s="35"/>
      <c r="L12" s="35"/>
      <c r="M12" s="35"/>
      <c r="N12" s="35"/>
      <c r="O12" s="35"/>
      <c r="P12" s="51">
        <f t="shared" si="11"/>
        <v>0</v>
      </c>
      <c r="Q12" s="2"/>
      <c r="R12" s="35"/>
      <c r="S12" s="35"/>
      <c r="T12" s="35"/>
      <c r="U12" s="35"/>
      <c r="V12" s="35"/>
      <c r="W12" s="35"/>
      <c r="X12" s="35"/>
      <c r="Y12" s="35"/>
      <c r="Z12" s="35"/>
      <c r="AA12" s="35"/>
      <c r="AB12" s="35"/>
      <c r="AC12" s="35"/>
      <c r="AD12" s="51">
        <f t="shared" si="12"/>
        <v>0</v>
      </c>
      <c r="AE12" s="2"/>
      <c r="AF12" s="35"/>
      <c r="AG12" s="35"/>
      <c r="AH12" s="35"/>
      <c r="AI12" s="35"/>
      <c r="AJ12" s="35"/>
      <c r="AK12" s="35"/>
      <c r="AL12" s="35"/>
      <c r="AM12" s="35"/>
      <c r="AN12" s="35"/>
      <c r="AO12" s="35"/>
      <c r="AP12" s="35"/>
      <c r="AQ12" s="35"/>
      <c r="AR12" s="51">
        <f t="shared" si="13"/>
        <v>0</v>
      </c>
      <c r="AS12" s="2"/>
      <c r="AT12" s="35"/>
      <c r="AU12" s="35"/>
      <c r="AV12" s="35"/>
      <c r="AW12" s="35"/>
      <c r="AX12" s="35"/>
      <c r="AY12" s="35"/>
      <c r="AZ12" s="35"/>
      <c r="BA12" s="35"/>
      <c r="BB12" s="35"/>
      <c r="BC12" s="35"/>
      <c r="BD12" s="35"/>
      <c r="BE12" s="35"/>
      <c r="BF12" s="51">
        <f t="shared" si="14"/>
        <v>0</v>
      </c>
      <c r="BG12" s="2"/>
      <c r="BH12" s="35"/>
      <c r="BI12" s="35"/>
      <c r="BJ12" s="35"/>
      <c r="BK12" s="35"/>
      <c r="BL12" s="35"/>
      <c r="BM12" s="35"/>
      <c r="BN12" s="35"/>
      <c r="BO12" s="35"/>
      <c r="BP12" s="35"/>
      <c r="BQ12" s="35"/>
      <c r="BR12" s="35"/>
      <c r="BS12" s="35"/>
      <c r="BT12" s="51">
        <f t="shared" si="15"/>
        <v>0</v>
      </c>
      <c r="BU12" s="2"/>
      <c r="BV12" s="35"/>
      <c r="BW12" s="35"/>
      <c r="BX12" s="35"/>
      <c r="BY12" s="35"/>
      <c r="BZ12" s="35"/>
      <c r="CA12" s="35"/>
      <c r="CB12" s="35"/>
      <c r="CC12" s="35"/>
      <c r="CD12" s="35"/>
      <c r="CE12" s="35"/>
      <c r="CF12" s="35"/>
      <c r="CG12" s="35"/>
      <c r="CH12" s="51">
        <f t="shared" si="16"/>
        <v>0</v>
      </c>
      <c r="CI12" s="2"/>
      <c r="CJ12" s="35"/>
      <c r="CK12" s="35"/>
      <c r="CL12" s="35"/>
      <c r="CM12" s="35"/>
      <c r="CN12" s="35"/>
      <c r="CO12" s="35"/>
      <c r="CP12" s="35"/>
      <c r="CQ12" s="35"/>
      <c r="CR12" s="35"/>
      <c r="CS12" s="35"/>
      <c r="CT12" s="35"/>
      <c r="CU12" s="35"/>
      <c r="CV12" s="51">
        <f t="shared" si="17"/>
        <v>0</v>
      </c>
      <c r="CW12" s="2"/>
      <c r="CX12" s="35"/>
      <c r="CY12" s="35"/>
      <c r="CZ12" s="35"/>
      <c r="DA12" s="35"/>
      <c r="DB12" s="35"/>
      <c r="DC12" s="35"/>
      <c r="DD12" s="35"/>
      <c r="DE12" s="35"/>
      <c r="DF12" s="35"/>
      <c r="DG12" s="35"/>
      <c r="DH12" s="35"/>
      <c r="DI12" s="35"/>
      <c r="DJ12" s="51">
        <f t="shared" si="18"/>
        <v>0</v>
      </c>
      <c r="DK12" s="2"/>
      <c r="DL12" s="35"/>
      <c r="DM12" s="35"/>
      <c r="DN12" s="35"/>
      <c r="DO12" s="35"/>
      <c r="DP12" s="35"/>
      <c r="DQ12" s="35"/>
      <c r="DR12" s="35"/>
      <c r="DS12" s="35"/>
      <c r="DT12" s="35"/>
      <c r="DU12" s="35"/>
      <c r="DV12" s="35"/>
      <c r="DW12" s="35"/>
      <c r="DX12" s="51">
        <f t="shared" si="19"/>
        <v>0</v>
      </c>
      <c r="DY12" s="2"/>
      <c r="DZ12" s="35"/>
      <c r="EA12" s="35"/>
      <c r="EB12" s="35"/>
      <c r="EC12" s="35"/>
      <c r="ED12" s="35"/>
      <c r="EE12" s="35"/>
      <c r="EF12" s="35"/>
      <c r="EG12" s="35"/>
      <c r="EH12" s="35"/>
      <c r="EI12" s="35"/>
      <c r="EJ12" s="35"/>
      <c r="EK12" s="35"/>
      <c r="EL12" s="51">
        <f t="shared" si="20"/>
        <v>0</v>
      </c>
      <c r="EM12" s="2"/>
      <c r="EN12" s="35"/>
      <c r="EO12" s="35"/>
      <c r="EP12" s="35"/>
      <c r="EQ12" s="35"/>
      <c r="ER12" s="35"/>
      <c r="ES12" s="35"/>
      <c r="ET12" s="35"/>
      <c r="EU12" s="35"/>
      <c r="EV12" s="35"/>
      <c r="EW12" s="35"/>
      <c r="EX12" s="35"/>
      <c r="EY12" s="35"/>
      <c r="EZ12" s="51">
        <f t="shared" si="21"/>
        <v>0</v>
      </c>
      <c r="FA12" s="2"/>
      <c r="FB12" s="2"/>
      <c r="FC12" s="2"/>
    </row>
    <row r="13" spans="1:159" x14ac:dyDescent="0.35">
      <c r="A13" s="39"/>
      <c r="B13" s="36"/>
      <c r="C13" s="2"/>
      <c r="D13" s="35"/>
      <c r="E13" s="35"/>
      <c r="F13" s="35"/>
      <c r="G13" s="35"/>
      <c r="H13" s="35"/>
      <c r="I13" s="35"/>
      <c r="J13" s="35"/>
      <c r="K13" s="35"/>
      <c r="L13" s="35"/>
      <c r="M13" s="35"/>
      <c r="N13" s="35"/>
      <c r="O13" s="35"/>
      <c r="P13" s="51">
        <f t="shared" ref="P13:P16" si="22">SUM(D13:O13)</f>
        <v>0</v>
      </c>
      <c r="Q13" s="2"/>
      <c r="R13" s="35"/>
      <c r="S13" s="35"/>
      <c r="T13" s="35"/>
      <c r="U13" s="35"/>
      <c r="V13" s="35"/>
      <c r="W13" s="35"/>
      <c r="X13" s="35"/>
      <c r="Y13" s="35"/>
      <c r="Z13" s="35"/>
      <c r="AA13" s="35"/>
      <c r="AB13" s="35"/>
      <c r="AC13" s="35"/>
      <c r="AD13" s="51">
        <f t="shared" si="12"/>
        <v>0</v>
      </c>
      <c r="AE13" s="2"/>
      <c r="AF13" s="35"/>
      <c r="AG13" s="35"/>
      <c r="AH13" s="35"/>
      <c r="AI13" s="35"/>
      <c r="AJ13" s="35"/>
      <c r="AK13" s="35"/>
      <c r="AL13" s="35"/>
      <c r="AM13" s="35"/>
      <c r="AN13" s="35"/>
      <c r="AO13" s="35"/>
      <c r="AP13" s="35"/>
      <c r="AQ13" s="35"/>
      <c r="AR13" s="51">
        <f t="shared" si="13"/>
        <v>0</v>
      </c>
      <c r="AS13" s="2"/>
      <c r="AT13" s="35"/>
      <c r="AU13" s="35"/>
      <c r="AV13" s="35"/>
      <c r="AW13" s="35"/>
      <c r="AX13" s="35"/>
      <c r="AY13" s="35"/>
      <c r="AZ13" s="35"/>
      <c r="BA13" s="35"/>
      <c r="BB13" s="35"/>
      <c r="BC13" s="35"/>
      <c r="BD13" s="35"/>
      <c r="BE13" s="35"/>
      <c r="BF13" s="51">
        <f t="shared" si="14"/>
        <v>0</v>
      </c>
      <c r="BG13" s="2"/>
      <c r="BH13" s="35"/>
      <c r="BI13" s="35"/>
      <c r="BJ13" s="35"/>
      <c r="BK13" s="35"/>
      <c r="BL13" s="35"/>
      <c r="BM13" s="35"/>
      <c r="BN13" s="35"/>
      <c r="BO13" s="35"/>
      <c r="BP13" s="35"/>
      <c r="BQ13" s="35"/>
      <c r="BR13" s="35"/>
      <c r="BS13" s="35"/>
      <c r="BT13" s="51">
        <f t="shared" si="15"/>
        <v>0</v>
      </c>
      <c r="BU13" s="2"/>
      <c r="BV13" s="35"/>
      <c r="BW13" s="35"/>
      <c r="BX13" s="35"/>
      <c r="BY13" s="35"/>
      <c r="BZ13" s="35"/>
      <c r="CA13" s="35"/>
      <c r="CB13" s="35"/>
      <c r="CC13" s="35"/>
      <c r="CD13" s="35"/>
      <c r="CE13" s="35"/>
      <c r="CF13" s="35"/>
      <c r="CG13" s="35"/>
      <c r="CH13" s="51">
        <f t="shared" si="16"/>
        <v>0</v>
      </c>
      <c r="CI13" s="2"/>
      <c r="CJ13" s="35"/>
      <c r="CK13" s="35"/>
      <c r="CL13" s="35"/>
      <c r="CM13" s="35"/>
      <c r="CN13" s="35"/>
      <c r="CO13" s="35"/>
      <c r="CP13" s="35"/>
      <c r="CQ13" s="35"/>
      <c r="CR13" s="35"/>
      <c r="CS13" s="35"/>
      <c r="CT13" s="35"/>
      <c r="CU13" s="35"/>
      <c r="CV13" s="51">
        <f t="shared" si="17"/>
        <v>0</v>
      </c>
      <c r="CW13" s="2"/>
      <c r="CX13" s="35"/>
      <c r="CY13" s="35"/>
      <c r="CZ13" s="35"/>
      <c r="DA13" s="35"/>
      <c r="DB13" s="35"/>
      <c r="DC13" s="35"/>
      <c r="DD13" s="35"/>
      <c r="DE13" s="35"/>
      <c r="DF13" s="35"/>
      <c r="DG13" s="35"/>
      <c r="DH13" s="35"/>
      <c r="DI13" s="35"/>
      <c r="DJ13" s="51">
        <f t="shared" si="18"/>
        <v>0</v>
      </c>
      <c r="DK13" s="2"/>
      <c r="DL13" s="35"/>
      <c r="DM13" s="35"/>
      <c r="DN13" s="35"/>
      <c r="DO13" s="35"/>
      <c r="DP13" s="35"/>
      <c r="DQ13" s="35"/>
      <c r="DR13" s="35"/>
      <c r="DS13" s="35"/>
      <c r="DT13" s="35"/>
      <c r="DU13" s="35"/>
      <c r="DV13" s="35"/>
      <c r="DW13" s="35"/>
      <c r="DX13" s="51">
        <f t="shared" si="19"/>
        <v>0</v>
      </c>
      <c r="DY13" s="2"/>
      <c r="DZ13" s="35"/>
      <c r="EA13" s="35"/>
      <c r="EB13" s="35"/>
      <c r="EC13" s="35"/>
      <c r="ED13" s="35"/>
      <c r="EE13" s="35"/>
      <c r="EF13" s="35"/>
      <c r="EG13" s="35"/>
      <c r="EH13" s="35"/>
      <c r="EI13" s="35"/>
      <c r="EJ13" s="35"/>
      <c r="EK13" s="35"/>
      <c r="EL13" s="51">
        <f t="shared" si="20"/>
        <v>0</v>
      </c>
      <c r="EM13" s="2"/>
      <c r="EN13" s="35"/>
      <c r="EO13" s="35"/>
      <c r="EP13" s="35"/>
      <c r="EQ13" s="35"/>
      <c r="ER13" s="35"/>
      <c r="ES13" s="35"/>
      <c r="ET13" s="35"/>
      <c r="EU13" s="35"/>
      <c r="EV13" s="35"/>
      <c r="EW13" s="35"/>
      <c r="EX13" s="35"/>
      <c r="EY13" s="35"/>
      <c r="EZ13" s="51">
        <f t="shared" si="21"/>
        <v>0</v>
      </c>
      <c r="FA13" s="2"/>
      <c r="FB13" s="2"/>
      <c r="FC13" s="2"/>
    </row>
    <row r="14" spans="1:159" x14ac:dyDescent="0.35">
      <c r="A14" s="39"/>
      <c r="B14" s="36"/>
      <c r="C14" s="2"/>
      <c r="D14" s="35"/>
      <c r="E14" s="35"/>
      <c r="F14" s="35"/>
      <c r="G14" s="35"/>
      <c r="H14" s="35"/>
      <c r="I14" s="35"/>
      <c r="J14" s="35"/>
      <c r="K14" s="35"/>
      <c r="L14" s="35"/>
      <c r="M14" s="35"/>
      <c r="N14" s="35"/>
      <c r="O14" s="35"/>
      <c r="P14" s="51">
        <f t="shared" si="22"/>
        <v>0</v>
      </c>
      <c r="Q14" s="2"/>
      <c r="R14" s="35"/>
      <c r="S14" s="35"/>
      <c r="T14" s="35"/>
      <c r="U14" s="35"/>
      <c r="V14" s="35"/>
      <c r="W14" s="35"/>
      <c r="X14" s="35"/>
      <c r="Y14" s="35"/>
      <c r="Z14" s="35"/>
      <c r="AA14" s="35"/>
      <c r="AB14" s="35"/>
      <c r="AC14" s="35"/>
      <c r="AD14" s="51">
        <f t="shared" si="12"/>
        <v>0</v>
      </c>
      <c r="AE14" s="2"/>
      <c r="AF14" s="35"/>
      <c r="AG14" s="35"/>
      <c r="AH14" s="35"/>
      <c r="AI14" s="35"/>
      <c r="AJ14" s="35"/>
      <c r="AK14" s="35"/>
      <c r="AL14" s="35"/>
      <c r="AM14" s="35"/>
      <c r="AN14" s="35"/>
      <c r="AO14" s="35"/>
      <c r="AP14" s="35"/>
      <c r="AQ14" s="35"/>
      <c r="AR14" s="51">
        <f t="shared" si="13"/>
        <v>0</v>
      </c>
      <c r="AS14" s="2"/>
      <c r="AT14" s="35"/>
      <c r="AU14" s="35"/>
      <c r="AV14" s="35"/>
      <c r="AW14" s="35"/>
      <c r="AX14" s="35"/>
      <c r="AY14" s="35"/>
      <c r="AZ14" s="35"/>
      <c r="BA14" s="35"/>
      <c r="BB14" s="35"/>
      <c r="BC14" s="35"/>
      <c r="BD14" s="35"/>
      <c r="BE14" s="35"/>
      <c r="BF14" s="51">
        <f t="shared" si="14"/>
        <v>0</v>
      </c>
      <c r="BG14" s="2"/>
      <c r="BH14" s="35"/>
      <c r="BI14" s="35"/>
      <c r="BJ14" s="35"/>
      <c r="BK14" s="35"/>
      <c r="BL14" s="35"/>
      <c r="BM14" s="35"/>
      <c r="BN14" s="35"/>
      <c r="BO14" s="35"/>
      <c r="BP14" s="35"/>
      <c r="BQ14" s="35"/>
      <c r="BR14" s="35"/>
      <c r="BS14" s="35"/>
      <c r="BT14" s="51">
        <f t="shared" si="15"/>
        <v>0</v>
      </c>
      <c r="BU14" s="2"/>
      <c r="BV14" s="35"/>
      <c r="BW14" s="35"/>
      <c r="BX14" s="35"/>
      <c r="BY14" s="35"/>
      <c r="BZ14" s="35"/>
      <c r="CA14" s="35"/>
      <c r="CB14" s="35"/>
      <c r="CC14" s="35"/>
      <c r="CD14" s="35"/>
      <c r="CE14" s="35"/>
      <c r="CF14" s="35"/>
      <c r="CG14" s="35"/>
      <c r="CH14" s="51">
        <f t="shared" si="16"/>
        <v>0</v>
      </c>
      <c r="CI14" s="2"/>
      <c r="CJ14" s="35"/>
      <c r="CK14" s="35"/>
      <c r="CL14" s="35"/>
      <c r="CM14" s="35"/>
      <c r="CN14" s="35"/>
      <c r="CO14" s="35"/>
      <c r="CP14" s="35"/>
      <c r="CQ14" s="35"/>
      <c r="CR14" s="35"/>
      <c r="CS14" s="35"/>
      <c r="CT14" s="35"/>
      <c r="CU14" s="35"/>
      <c r="CV14" s="51">
        <f t="shared" si="17"/>
        <v>0</v>
      </c>
      <c r="CW14" s="2"/>
      <c r="CX14" s="35"/>
      <c r="CY14" s="35"/>
      <c r="CZ14" s="35"/>
      <c r="DA14" s="35"/>
      <c r="DB14" s="35"/>
      <c r="DC14" s="35"/>
      <c r="DD14" s="35"/>
      <c r="DE14" s="35"/>
      <c r="DF14" s="35"/>
      <c r="DG14" s="35"/>
      <c r="DH14" s="35"/>
      <c r="DI14" s="35"/>
      <c r="DJ14" s="51">
        <f t="shared" si="18"/>
        <v>0</v>
      </c>
      <c r="DK14" s="2"/>
      <c r="DL14" s="35"/>
      <c r="DM14" s="35"/>
      <c r="DN14" s="35"/>
      <c r="DO14" s="35"/>
      <c r="DP14" s="35"/>
      <c r="DQ14" s="35"/>
      <c r="DR14" s="35"/>
      <c r="DS14" s="35"/>
      <c r="DT14" s="35"/>
      <c r="DU14" s="35"/>
      <c r="DV14" s="35"/>
      <c r="DW14" s="35"/>
      <c r="DX14" s="51">
        <f t="shared" si="19"/>
        <v>0</v>
      </c>
      <c r="DY14" s="2"/>
      <c r="DZ14" s="35"/>
      <c r="EA14" s="35"/>
      <c r="EB14" s="35"/>
      <c r="EC14" s="35"/>
      <c r="ED14" s="35"/>
      <c r="EE14" s="35"/>
      <c r="EF14" s="35"/>
      <c r="EG14" s="35"/>
      <c r="EH14" s="35"/>
      <c r="EI14" s="35"/>
      <c r="EJ14" s="35"/>
      <c r="EK14" s="35"/>
      <c r="EL14" s="51">
        <f t="shared" si="20"/>
        <v>0</v>
      </c>
      <c r="EM14" s="2"/>
      <c r="EN14" s="35"/>
      <c r="EO14" s="35"/>
      <c r="EP14" s="35"/>
      <c r="EQ14" s="35"/>
      <c r="ER14" s="35"/>
      <c r="ES14" s="35"/>
      <c r="ET14" s="35"/>
      <c r="EU14" s="35"/>
      <c r="EV14" s="35"/>
      <c r="EW14" s="35"/>
      <c r="EX14" s="35"/>
      <c r="EY14" s="35"/>
      <c r="EZ14" s="51">
        <f t="shared" si="21"/>
        <v>0</v>
      </c>
      <c r="FA14" s="2"/>
      <c r="FB14" s="2"/>
      <c r="FC14" s="2"/>
    </row>
    <row r="15" spans="1:159" x14ac:dyDescent="0.35">
      <c r="A15" s="39"/>
      <c r="B15" s="34"/>
      <c r="C15" s="2"/>
      <c r="D15" s="35"/>
      <c r="E15" s="35"/>
      <c r="F15" s="35"/>
      <c r="G15" s="35"/>
      <c r="H15" s="35"/>
      <c r="I15" s="35"/>
      <c r="J15" s="35"/>
      <c r="K15" s="35"/>
      <c r="L15" s="35"/>
      <c r="M15" s="35"/>
      <c r="N15" s="35"/>
      <c r="O15" s="35"/>
      <c r="P15" s="51">
        <f t="shared" si="22"/>
        <v>0</v>
      </c>
      <c r="Q15" s="2"/>
      <c r="R15" s="35"/>
      <c r="S15" s="35"/>
      <c r="T15" s="35"/>
      <c r="U15" s="35"/>
      <c r="V15" s="35"/>
      <c r="W15" s="35"/>
      <c r="X15" s="35"/>
      <c r="Y15" s="35"/>
      <c r="Z15" s="35"/>
      <c r="AA15" s="35"/>
      <c r="AB15" s="35"/>
      <c r="AC15" s="35"/>
      <c r="AD15" s="51">
        <f t="shared" si="12"/>
        <v>0</v>
      </c>
      <c r="AE15" s="2"/>
      <c r="AF15" s="35"/>
      <c r="AG15" s="35"/>
      <c r="AH15" s="35"/>
      <c r="AI15" s="35"/>
      <c r="AJ15" s="35"/>
      <c r="AK15" s="35"/>
      <c r="AL15" s="35"/>
      <c r="AM15" s="35"/>
      <c r="AN15" s="35"/>
      <c r="AO15" s="35"/>
      <c r="AP15" s="35"/>
      <c r="AQ15" s="35"/>
      <c r="AR15" s="51">
        <f t="shared" si="13"/>
        <v>0</v>
      </c>
      <c r="AS15" s="2"/>
      <c r="AT15" s="35"/>
      <c r="AU15" s="35"/>
      <c r="AV15" s="35"/>
      <c r="AW15" s="35"/>
      <c r="AX15" s="35"/>
      <c r="AY15" s="35"/>
      <c r="AZ15" s="35"/>
      <c r="BA15" s="35"/>
      <c r="BB15" s="35"/>
      <c r="BC15" s="35"/>
      <c r="BD15" s="35"/>
      <c r="BE15" s="35"/>
      <c r="BF15" s="51">
        <f t="shared" si="14"/>
        <v>0</v>
      </c>
      <c r="BG15" s="2"/>
      <c r="BH15" s="35"/>
      <c r="BI15" s="35"/>
      <c r="BJ15" s="35"/>
      <c r="BK15" s="35"/>
      <c r="BL15" s="35"/>
      <c r="BM15" s="35"/>
      <c r="BN15" s="35"/>
      <c r="BO15" s="35"/>
      <c r="BP15" s="35"/>
      <c r="BQ15" s="35"/>
      <c r="BR15" s="35"/>
      <c r="BS15" s="35"/>
      <c r="BT15" s="51">
        <f t="shared" si="15"/>
        <v>0</v>
      </c>
      <c r="BU15" s="2"/>
      <c r="BV15" s="35"/>
      <c r="BW15" s="35"/>
      <c r="BX15" s="35"/>
      <c r="BY15" s="35"/>
      <c r="BZ15" s="35"/>
      <c r="CA15" s="35"/>
      <c r="CB15" s="35"/>
      <c r="CC15" s="35"/>
      <c r="CD15" s="35"/>
      <c r="CE15" s="35"/>
      <c r="CF15" s="35"/>
      <c r="CG15" s="35"/>
      <c r="CH15" s="51">
        <f t="shared" si="16"/>
        <v>0</v>
      </c>
      <c r="CI15" s="2"/>
      <c r="CJ15" s="35"/>
      <c r="CK15" s="35"/>
      <c r="CL15" s="35"/>
      <c r="CM15" s="35"/>
      <c r="CN15" s="35"/>
      <c r="CO15" s="35"/>
      <c r="CP15" s="35"/>
      <c r="CQ15" s="35"/>
      <c r="CR15" s="35"/>
      <c r="CS15" s="35"/>
      <c r="CT15" s="35"/>
      <c r="CU15" s="35"/>
      <c r="CV15" s="51">
        <f t="shared" si="17"/>
        <v>0</v>
      </c>
      <c r="CW15" s="2"/>
      <c r="CX15" s="35"/>
      <c r="CY15" s="35"/>
      <c r="CZ15" s="35"/>
      <c r="DA15" s="35"/>
      <c r="DB15" s="35"/>
      <c r="DC15" s="35"/>
      <c r="DD15" s="35"/>
      <c r="DE15" s="35"/>
      <c r="DF15" s="35"/>
      <c r="DG15" s="35"/>
      <c r="DH15" s="35"/>
      <c r="DI15" s="35"/>
      <c r="DJ15" s="51">
        <f t="shared" si="18"/>
        <v>0</v>
      </c>
      <c r="DK15" s="2"/>
      <c r="DL15" s="35"/>
      <c r="DM15" s="35"/>
      <c r="DN15" s="35"/>
      <c r="DO15" s="35"/>
      <c r="DP15" s="35"/>
      <c r="DQ15" s="35"/>
      <c r="DR15" s="35"/>
      <c r="DS15" s="35"/>
      <c r="DT15" s="35"/>
      <c r="DU15" s="35"/>
      <c r="DV15" s="35"/>
      <c r="DW15" s="35"/>
      <c r="DX15" s="51">
        <f t="shared" si="19"/>
        <v>0</v>
      </c>
      <c r="DY15" s="2"/>
      <c r="DZ15" s="35"/>
      <c r="EA15" s="35"/>
      <c r="EB15" s="35"/>
      <c r="EC15" s="35"/>
      <c r="ED15" s="35"/>
      <c r="EE15" s="35"/>
      <c r="EF15" s="35"/>
      <c r="EG15" s="35"/>
      <c r="EH15" s="35"/>
      <c r="EI15" s="35"/>
      <c r="EJ15" s="35"/>
      <c r="EK15" s="35"/>
      <c r="EL15" s="51">
        <f t="shared" si="20"/>
        <v>0</v>
      </c>
      <c r="EM15" s="2"/>
      <c r="EN15" s="35"/>
      <c r="EO15" s="35"/>
      <c r="EP15" s="35"/>
      <c r="EQ15" s="35"/>
      <c r="ER15" s="35"/>
      <c r="ES15" s="35"/>
      <c r="ET15" s="35"/>
      <c r="EU15" s="35"/>
      <c r="EV15" s="35"/>
      <c r="EW15" s="35"/>
      <c r="EX15" s="35"/>
      <c r="EY15" s="35"/>
      <c r="EZ15" s="51">
        <f t="shared" si="21"/>
        <v>0</v>
      </c>
      <c r="FA15" s="2"/>
      <c r="FB15" s="2"/>
      <c r="FC15" s="2"/>
    </row>
    <row r="16" spans="1:159" x14ac:dyDescent="0.35">
      <c r="A16" s="39"/>
      <c r="B16" s="37"/>
      <c r="C16" s="2"/>
      <c r="D16" s="38"/>
      <c r="E16" s="38"/>
      <c r="F16" s="38"/>
      <c r="G16" s="38"/>
      <c r="H16" s="38"/>
      <c r="I16" s="38"/>
      <c r="J16" s="38"/>
      <c r="K16" s="38"/>
      <c r="L16" s="38"/>
      <c r="M16" s="38"/>
      <c r="N16" s="38"/>
      <c r="O16" s="38"/>
      <c r="P16" s="51">
        <f t="shared" si="22"/>
        <v>0</v>
      </c>
      <c r="Q16" s="2"/>
      <c r="R16" s="38"/>
      <c r="S16" s="38"/>
      <c r="T16" s="38"/>
      <c r="U16" s="38"/>
      <c r="V16" s="38"/>
      <c r="W16" s="38"/>
      <c r="X16" s="38"/>
      <c r="Y16" s="38"/>
      <c r="Z16" s="38"/>
      <c r="AA16" s="38"/>
      <c r="AB16" s="38"/>
      <c r="AC16" s="38"/>
      <c r="AD16" s="51">
        <f t="shared" si="12"/>
        <v>0</v>
      </c>
      <c r="AE16" s="2"/>
      <c r="AF16" s="38"/>
      <c r="AG16" s="38"/>
      <c r="AH16" s="38"/>
      <c r="AI16" s="38"/>
      <c r="AJ16" s="38"/>
      <c r="AK16" s="38"/>
      <c r="AL16" s="38"/>
      <c r="AM16" s="38"/>
      <c r="AN16" s="38"/>
      <c r="AO16" s="38"/>
      <c r="AP16" s="38"/>
      <c r="AQ16" s="38"/>
      <c r="AR16" s="51">
        <f t="shared" si="13"/>
        <v>0</v>
      </c>
      <c r="AS16" s="2"/>
      <c r="AT16" s="38"/>
      <c r="AU16" s="38"/>
      <c r="AV16" s="38"/>
      <c r="AW16" s="38"/>
      <c r="AX16" s="38"/>
      <c r="AY16" s="38"/>
      <c r="AZ16" s="38"/>
      <c r="BA16" s="38"/>
      <c r="BB16" s="38"/>
      <c r="BC16" s="38"/>
      <c r="BD16" s="38"/>
      <c r="BE16" s="38"/>
      <c r="BF16" s="51">
        <f t="shared" si="14"/>
        <v>0</v>
      </c>
      <c r="BG16" s="2"/>
      <c r="BH16" s="38"/>
      <c r="BI16" s="38"/>
      <c r="BJ16" s="38"/>
      <c r="BK16" s="38"/>
      <c r="BL16" s="38"/>
      <c r="BM16" s="38"/>
      <c r="BN16" s="38"/>
      <c r="BO16" s="38"/>
      <c r="BP16" s="38"/>
      <c r="BQ16" s="38"/>
      <c r="BR16" s="38"/>
      <c r="BS16" s="38"/>
      <c r="BT16" s="51">
        <f t="shared" si="15"/>
        <v>0</v>
      </c>
      <c r="BU16" s="2"/>
      <c r="BV16" s="38"/>
      <c r="BW16" s="38"/>
      <c r="BX16" s="38"/>
      <c r="BY16" s="38"/>
      <c r="BZ16" s="38"/>
      <c r="CA16" s="38"/>
      <c r="CB16" s="38"/>
      <c r="CC16" s="38"/>
      <c r="CD16" s="38"/>
      <c r="CE16" s="38"/>
      <c r="CF16" s="38"/>
      <c r="CG16" s="38"/>
      <c r="CH16" s="51">
        <f t="shared" si="16"/>
        <v>0</v>
      </c>
      <c r="CI16" s="2"/>
      <c r="CJ16" s="38"/>
      <c r="CK16" s="38"/>
      <c r="CL16" s="38"/>
      <c r="CM16" s="38"/>
      <c r="CN16" s="38"/>
      <c r="CO16" s="38"/>
      <c r="CP16" s="38"/>
      <c r="CQ16" s="38"/>
      <c r="CR16" s="38"/>
      <c r="CS16" s="38"/>
      <c r="CT16" s="38"/>
      <c r="CU16" s="38"/>
      <c r="CV16" s="51">
        <f t="shared" si="17"/>
        <v>0</v>
      </c>
      <c r="CW16" s="2"/>
      <c r="CX16" s="38"/>
      <c r="CY16" s="38"/>
      <c r="CZ16" s="38"/>
      <c r="DA16" s="38"/>
      <c r="DB16" s="38"/>
      <c r="DC16" s="38"/>
      <c r="DD16" s="38"/>
      <c r="DE16" s="38"/>
      <c r="DF16" s="38"/>
      <c r="DG16" s="38"/>
      <c r="DH16" s="38"/>
      <c r="DI16" s="38"/>
      <c r="DJ16" s="51">
        <f t="shared" si="18"/>
        <v>0</v>
      </c>
      <c r="DK16" s="2"/>
      <c r="DL16" s="38"/>
      <c r="DM16" s="38"/>
      <c r="DN16" s="38"/>
      <c r="DO16" s="38"/>
      <c r="DP16" s="38"/>
      <c r="DQ16" s="38"/>
      <c r="DR16" s="38"/>
      <c r="DS16" s="38"/>
      <c r="DT16" s="38"/>
      <c r="DU16" s="38"/>
      <c r="DV16" s="38"/>
      <c r="DW16" s="38"/>
      <c r="DX16" s="51">
        <f t="shared" si="19"/>
        <v>0</v>
      </c>
      <c r="DY16" s="2"/>
      <c r="DZ16" s="38"/>
      <c r="EA16" s="38"/>
      <c r="EB16" s="38"/>
      <c r="EC16" s="38"/>
      <c r="ED16" s="38"/>
      <c r="EE16" s="38"/>
      <c r="EF16" s="38"/>
      <c r="EG16" s="38"/>
      <c r="EH16" s="38"/>
      <c r="EI16" s="38"/>
      <c r="EJ16" s="38"/>
      <c r="EK16" s="38"/>
      <c r="EL16" s="51">
        <f t="shared" si="20"/>
        <v>0</v>
      </c>
      <c r="EM16" s="2"/>
      <c r="EN16" s="38"/>
      <c r="EO16" s="38"/>
      <c r="EP16" s="38"/>
      <c r="EQ16" s="38"/>
      <c r="ER16" s="38"/>
      <c r="ES16" s="38"/>
      <c r="ET16" s="38"/>
      <c r="EU16" s="38"/>
      <c r="EV16" s="38"/>
      <c r="EW16" s="38"/>
      <c r="EX16" s="38"/>
      <c r="EY16" s="38"/>
      <c r="EZ16" s="51">
        <f t="shared" si="21"/>
        <v>0</v>
      </c>
      <c r="FA16" s="2"/>
      <c r="FB16" s="2"/>
      <c r="FC16" s="2"/>
    </row>
    <row r="17" spans="1:159" x14ac:dyDescent="0.35">
      <c r="A17" s="39"/>
      <c r="B17" s="53" t="s">
        <v>20</v>
      </c>
      <c r="C17" s="2"/>
      <c r="D17" s="54" cm="1">
        <f t="array" aca="1" ref="D17" ca="1">SUM(INDIRECT(ADDRESS(income_min_row,COLUMN())&amp;":"&amp;ADDRESS(income_max_row,COLUMN())))</f>
        <v>0</v>
      </c>
      <c r="E17" s="55" cm="1">
        <f t="array" aca="1" ref="E17" ca="1">SUM(INDIRECT(ADDRESS(income_min_row,COLUMN())&amp;":"&amp;ADDRESS(income_max_row,COLUMN())))</f>
        <v>0</v>
      </c>
      <c r="F17" s="55" cm="1">
        <f t="array" aca="1" ref="F17" ca="1">SUM(INDIRECT(ADDRESS(income_min_row,COLUMN())&amp;":"&amp;ADDRESS(income_max_row,COLUMN())))</f>
        <v>0</v>
      </c>
      <c r="G17" s="55" cm="1">
        <f t="array" aca="1" ref="G17" ca="1">SUM(INDIRECT(ADDRESS(income_min_row,COLUMN())&amp;":"&amp;ADDRESS(income_max_row,COLUMN())))</f>
        <v>0</v>
      </c>
      <c r="H17" s="55" cm="1">
        <f t="array" aca="1" ref="H17" ca="1">SUM(INDIRECT(ADDRESS(income_min_row,COLUMN())&amp;":"&amp;ADDRESS(income_max_row,COLUMN())))</f>
        <v>0</v>
      </c>
      <c r="I17" s="55" cm="1">
        <f t="array" aca="1" ref="I17" ca="1">SUM(INDIRECT(ADDRESS(income_min_row,COLUMN())&amp;":"&amp;ADDRESS(income_max_row,COLUMN())))</f>
        <v>0</v>
      </c>
      <c r="J17" s="55" cm="1">
        <f t="array" aca="1" ref="J17" ca="1">SUM(INDIRECT(ADDRESS(income_min_row,COLUMN())&amp;":"&amp;ADDRESS(income_max_row,COLUMN())))</f>
        <v>0</v>
      </c>
      <c r="K17" s="55" cm="1">
        <f t="array" aca="1" ref="K17" ca="1">SUM(INDIRECT(ADDRESS(income_min_row,COLUMN())&amp;":"&amp;ADDRESS(income_max_row,COLUMN())))</f>
        <v>0</v>
      </c>
      <c r="L17" s="55" cm="1">
        <f t="array" aca="1" ref="L17" ca="1">SUM(INDIRECT(ADDRESS(income_min_row,COLUMN())&amp;":"&amp;ADDRESS(income_max_row,COLUMN())))</f>
        <v>0</v>
      </c>
      <c r="M17" s="55" cm="1">
        <f t="array" aca="1" ref="M17" ca="1">SUM(INDIRECT(ADDRESS(income_min_row,COLUMN())&amp;":"&amp;ADDRESS(income_max_row,COLUMN())))</f>
        <v>0</v>
      </c>
      <c r="N17" s="55" cm="1">
        <f t="array" aca="1" ref="N17" ca="1">SUM(INDIRECT(ADDRESS(income_min_row,COLUMN())&amp;":"&amp;ADDRESS(income_max_row,COLUMN())))</f>
        <v>0</v>
      </c>
      <c r="O17" s="55" cm="1">
        <f t="array" aca="1" ref="O17" ca="1">SUM(INDIRECT(ADDRESS(income_min_row,COLUMN())&amp;":"&amp;ADDRESS(income_max_row,COLUMN())))</f>
        <v>0</v>
      </c>
      <c r="P17" s="56" cm="1">
        <f t="array" aca="1" ref="P17" ca="1">SUM(INDIRECT(ADDRESS(income_min_row,COLUMN())&amp;":"&amp;ADDRESS(income_max_row,COLUMN())))</f>
        <v>0</v>
      </c>
      <c r="Q17" s="2"/>
      <c r="R17" s="57" cm="1">
        <f t="array" aca="1" ref="R17" ca="1">SUM(INDIRECT(ADDRESS(income_min_row,COLUMN())&amp;":"&amp;ADDRESS(income_max_row,COLUMN())))</f>
        <v>0</v>
      </c>
      <c r="S17" s="58" cm="1">
        <f t="array" aca="1" ref="S17" ca="1">SUM(INDIRECT(ADDRESS(income_min_row,COLUMN())&amp;":"&amp;ADDRESS(income_max_row,COLUMN())))</f>
        <v>0</v>
      </c>
      <c r="T17" s="58" cm="1">
        <f t="array" aca="1" ref="T17" ca="1">SUM(INDIRECT(ADDRESS(income_min_row,COLUMN())&amp;":"&amp;ADDRESS(income_max_row,COLUMN())))</f>
        <v>0</v>
      </c>
      <c r="U17" s="58" cm="1">
        <f t="array" aca="1" ref="U17" ca="1">SUM(INDIRECT(ADDRESS(income_min_row,COLUMN())&amp;":"&amp;ADDRESS(income_max_row,COLUMN())))</f>
        <v>0</v>
      </c>
      <c r="V17" s="58" cm="1">
        <f t="array" aca="1" ref="V17" ca="1">SUM(INDIRECT(ADDRESS(income_min_row,COLUMN())&amp;":"&amp;ADDRESS(income_max_row,COLUMN())))</f>
        <v>0</v>
      </c>
      <c r="W17" s="58" cm="1">
        <f t="array" aca="1" ref="W17" ca="1">SUM(INDIRECT(ADDRESS(income_min_row,COLUMN())&amp;":"&amp;ADDRESS(income_max_row,COLUMN())))</f>
        <v>0</v>
      </c>
      <c r="X17" s="58" cm="1">
        <f t="array" aca="1" ref="X17" ca="1">SUM(INDIRECT(ADDRESS(income_min_row,COLUMN())&amp;":"&amp;ADDRESS(income_max_row,COLUMN())))</f>
        <v>0</v>
      </c>
      <c r="Y17" s="58" cm="1">
        <f t="array" aca="1" ref="Y17" ca="1">SUM(INDIRECT(ADDRESS(income_min_row,COLUMN())&amp;":"&amp;ADDRESS(income_max_row,COLUMN())))</f>
        <v>0</v>
      </c>
      <c r="Z17" s="58" cm="1">
        <f t="array" aca="1" ref="Z17" ca="1">SUM(INDIRECT(ADDRESS(income_min_row,COLUMN())&amp;":"&amp;ADDRESS(income_max_row,COLUMN())))</f>
        <v>0</v>
      </c>
      <c r="AA17" s="58" cm="1">
        <f t="array" aca="1" ref="AA17" ca="1">SUM(INDIRECT(ADDRESS(income_min_row,COLUMN())&amp;":"&amp;ADDRESS(income_max_row,COLUMN())))</f>
        <v>0</v>
      </c>
      <c r="AB17" s="58" cm="1">
        <f t="array" aca="1" ref="AB17" ca="1">SUM(INDIRECT(ADDRESS(income_min_row,COLUMN())&amp;":"&amp;ADDRESS(income_max_row,COLUMN())))</f>
        <v>0</v>
      </c>
      <c r="AC17" s="58" cm="1">
        <f t="array" aca="1" ref="AC17" ca="1">SUM(INDIRECT(ADDRESS(income_min_row,COLUMN())&amp;":"&amp;ADDRESS(income_max_row,COLUMN())))</f>
        <v>0</v>
      </c>
      <c r="AD17" s="59" cm="1">
        <f t="array" aca="1" ref="AD17" ca="1">SUM(INDIRECT(ADDRESS(income_min_row,COLUMN())&amp;":"&amp;ADDRESS(income_max_row,COLUMN())))</f>
        <v>0</v>
      </c>
      <c r="AE17" s="2"/>
      <c r="AF17" s="57" cm="1">
        <f t="array" aca="1" ref="AF17" ca="1">SUM(INDIRECT(ADDRESS(income_min_row,COLUMN())&amp;":"&amp;ADDRESS(income_max_row,COLUMN())))</f>
        <v>0</v>
      </c>
      <c r="AG17" s="58" cm="1">
        <f t="array" aca="1" ref="AG17" ca="1">SUM(INDIRECT(ADDRESS(income_min_row,COLUMN())&amp;":"&amp;ADDRESS(income_max_row,COLUMN())))</f>
        <v>0</v>
      </c>
      <c r="AH17" s="58" cm="1">
        <f t="array" aca="1" ref="AH17" ca="1">SUM(INDIRECT(ADDRESS(income_min_row,COLUMN())&amp;":"&amp;ADDRESS(income_max_row,COLUMN())))</f>
        <v>0</v>
      </c>
      <c r="AI17" s="58" cm="1">
        <f t="array" aca="1" ref="AI17" ca="1">SUM(INDIRECT(ADDRESS(income_min_row,COLUMN())&amp;":"&amp;ADDRESS(income_max_row,COLUMN())))</f>
        <v>0</v>
      </c>
      <c r="AJ17" s="58" cm="1">
        <f t="array" aca="1" ref="AJ17" ca="1">SUM(INDIRECT(ADDRESS(income_min_row,COLUMN())&amp;":"&amp;ADDRESS(income_max_row,COLUMN())))</f>
        <v>0</v>
      </c>
      <c r="AK17" s="58" cm="1">
        <f t="array" aca="1" ref="AK17" ca="1">SUM(INDIRECT(ADDRESS(income_min_row,COLUMN())&amp;":"&amp;ADDRESS(income_max_row,COLUMN())))</f>
        <v>0</v>
      </c>
      <c r="AL17" s="58" cm="1">
        <f t="array" aca="1" ref="AL17" ca="1">SUM(INDIRECT(ADDRESS(income_min_row,COLUMN())&amp;":"&amp;ADDRESS(income_max_row,COLUMN())))</f>
        <v>0</v>
      </c>
      <c r="AM17" s="58" cm="1">
        <f t="array" aca="1" ref="AM17" ca="1">SUM(INDIRECT(ADDRESS(income_min_row,COLUMN())&amp;":"&amp;ADDRESS(income_max_row,COLUMN())))</f>
        <v>0</v>
      </c>
      <c r="AN17" s="58" cm="1">
        <f t="array" aca="1" ref="AN17" ca="1">SUM(INDIRECT(ADDRESS(income_min_row,COLUMN())&amp;":"&amp;ADDRESS(income_max_row,COLUMN())))</f>
        <v>0</v>
      </c>
      <c r="AO17" s="58" cm="1">
        <f t="array" aca="1" ref="AO17" ca="1">SUM(INDIRECT(ADDRESS(income_min_row,COLUMN())&amp;":"&amp;ADDRESS(income_max_row,COLUMN())))</f>
        <v>0</v>
      </c>
      <c r="AP17" s="58" cm="1">
        <f t="array" aca="1" ref="AP17" ca="1">SUM(INDIRECT(ADDRESS(income_min_row,COLUMN())&amp;":"&amp;ADDRESS(income_max_row,COLUMN())))</f>
        <v>0</v>
      </c>
      <c r="AQ17" s="58" cm="1">
        <f t="array" aca="1" ref="AQ17" ca="1">SUM(INDIRECT(ADDRESS(income_min_row,COLUMN())&amp;":"&amp;ADDRESS(income_max_row,COLUMN())))</f>
        <v>0</v>
      </c>
      <c r="AR17" s="59" cm="1">
        <f t="array" aca="1" ref="AR17" ca="1">SUM(INDIRECT(ADDRESS(income_min_row,COLUMN())&amp;":"&amp;ADDRESS(income_max_row,COLUMN())))</f>
        <v>0</v>
      </c>
      <c r="AS17" s="2"/>
      <c r="AT17" s="57" cm="1">
        <f t="array" aca="1" ref="AT17" ca="1">SUM(INDIRECT(ADDRESS(income_min_row,COLUMN())&amp;":"&amp;ADDRESS(income_max_row,COLUMN())))</f>
        <v>0</v>
      </c>
      <c r="AU17" s="58" cm="1">
        <f t="array" aca="1" ref="AU17" ca="1">SUM(INDIRECT(ADDRESS(income_min_row,COLUMN())&amp;":"&amp;ADDRESS(income_max_row,COLUMN())))</f>
        <v>0</v>
      </c>
      <c r="AV17" s="58" cm="1">
        <f t="array" aca="1" ref="AV17" ca="1">SUM(INDIRECT(ADDRESS(income_min_row,COLUMN())&amp;":"&amp;ADDRESS(income_max_row,COLUMN())))</f>
        <v>0</v>
      </c>
      <c r="AW17" s="58" cm="1">
        <f t="array" aca="1" ref="AW17" ca="1">SUM(INDIRECT(ADDRESS(income_min_row,COLUMN())&amp;":"&amp;ADDRESS(income_max_row,COLUMN())))</f>
        <v>0</v>
      </c>
      <c r="AX17" s="58" cm="1">
        <f t="array" aca="1" ref="AX17" ca="1">SUM(INDIRECT(ADDRESS(income_min_row,COLUMN())&amp;":"&amp;ADDRESS(income_max_row,COLUMN())))</f>
        <v>0</v>
      </c>
      <c r="AY17" s="58" cm="1">
        <f t="array" aca="1" ref="AY17" ca="1">SUM(INDIRECT(ADDRESS(income_min_row,COLUMN())&amp;":"&amp;ADDRESS(income_max_row,COLUMN())))</f>
        <v>0</v>
      </c>
      <c r="AZ17" s="58" cm="1">
        <f t="array" aca="1" ref="AZ17" ca="1">SUM(INDIRECT(ADDRESS(income_min_row,COLUMN())&amp;":"&amp;ADDRESS(income_max_row,COLUMN())))</f>
        <v>0</v>
      </c>
      <c r="BA17" s="58" cm="1">
        <f t="array" aca="1" ref="BA17" ca="1">SUM(INDIRECT(ADDRESS(income_min_row,COLUMN())&amp;":"&amp;ADDRESS(income_max_row,COLUMN())))</f>
        <v>0</v>
      </c>
      <c r="BB17" s="58" cm="1">
        <f t="array" aca="1" ref="BB17" ca="1">SUM(INDIRECT(ADDRESS(income_min_row,COLUMN())&amp;":"&amp;ADDRESS(income_max_row,COLUMN())))</f>
        <v>0</v>
      </c>
      <c r="BC17" s="58" cm="1">
        <f t="array" aca="1" ref="BC17" ca="1">SUM(INDIRECT(ADDRESS(income_min_row,COLUMN())&amp;":"&amp;ADDRESS(income_max_row,COLUMN())))</f>
        <v>0</v>
      </c>
      <c r="BD17" s="58" cm="1">
        <f t="array" aca="1" ref="BD17" ca="1">SUM(INDIRECT(ADDRESS(income_min_row,COLUMN())&amp;":"&amp;ADDRESS(income_max_row,COLUMN())))</f>
        <v>0</v>
      </c>
      <c r="BE17" s="58" cm="1">
        <f t="array" aca="1" ref="BE17" ca="1">SUM(INDIRECT(ADDRESS(income_min_row,COLUMN())&amp;":"&amp;ADDRESS(income_max_row,COLUMN())))</f>
        <v>0</v>
      </c>
      <c r="BF17" s="59" cm="1">
        <f t="array" aca="1" ref="BF17" ca="1">SUM(INDIRECT(ADDRESS(income_min_row,COLUMN())&amp;":"&amp;ADDRESS(income_max_row,COLUMN())))</f>
        <v>0</v>
      </c>
      <c r="BG17" s="2"/>
      <c r="BH17" s="57" cm="1">
        <f t="array" aca="1" ref="BH17" ca="1">SUM(INDIRECT(ADDRESS(income_min_row,COLUMN())&amp;":"&amp;ADDRESS(income_max_row,COLUMN())))</f>
        <v>0</v>
      </c>
      <c r="BI17" s="58" cm="1">
        <f t="array" aca="1" ref="BI17" ca="1">SUM(INDIRECT(ADDRESS(income_min_row,COLUMN())&amp;":"&amp;ADDRESS(income_max_row,COLUMN())))</f>
        <v>0</v>
      </c>
      <c r="BJ17" s="58" cm="1">
        <f t="array" aca="1" ref="BJ17" ca="1">SUM(INDIRECT(ADDRESS(income_min_row,COLUMN())&amp;":"&amp;ADDRESS(income_max_row,COLUMN())))</f>
        <v>0</v>
      </c>
      <c r="BK17" s="58" cm="1">
        <f t="array" aca="1" ref="BK17" ca="1">SUM(INDIRECT(ADDRESS(income_min_row,COLUMN())&amp;":"&amp;ADDRESS(income_max_row,COLUMN())))</f>
        <v>0</v>
      </c>
      <c r="BL17" s="58" cm="1">
        <f t="array" aca="1" ref="BL17" ca="1">SUM(INDIRECT(ADDRESS(income_min_row,COLUMN())&amp;":"&amp;ADDRESS(income_max_row,COLUMN())))</f>
        <v>0</v>
      </c>
      <c r="BM17" s="58" cm="1">
        <f t="array" aca="1" ref="BM17" ca="1">SUM(INDIRECT(ADDRESS(income_min_row,COLUMN())&amp;":"&amp;ADDRESS(income_max_row,COLUMN())))</f>
        <v>0</v>
      </c>
      <c r="BN17" s="58" cm="1">
        <f t="array" aca="1" ref="BN17" ca="1">SUM(INDIRECT(ADDRESS(income_min_row,COLUMN())&amp;":"&amp;ADDRESS(income_max_row,COLUMN())))</f>
        <v>0</v>
      </c>
      <c r="BO17" s="58" cm="1">
        <f t="array" aca="1" ref="BO17" ca="1">SUM(INDIRECT(ADDRESS(income_min_row,COLUMN())&amp;":"&amp;ADDRESS(income_max_row,COLUMN())))</f>
        <v>0</v>
      </c>
      <c r="BP17" s="58" cm="1">
        <f t="array" aca="1" ref="BP17" ca="1">SUM(INDIRECT(ADDRESS(income_min_row,COLUMN())&amp;":"&amp;ADDRESS(income_max_row,COLUMN())))</f>
        <v>0</v>
      </c>
      <c r="BQ17" s="58" cm="1">
        <f t="array" aca="1" ref="BQ17" ca="1">SUM(INDIRECT(ADDRESS(income_min_row,COLUMN())&amp;":"&amp;ADDRESS(income_max_row,COLUMN())))</f>
        <v>0</v>
      </c>
      <c r="BR17" s="58" cm="1">
        <f t="array" aca="1" ref="BR17" ca="1">SUM(INDIRECT(ADDRESS(income_min_row,COLUMN())&amp;":"&amp;ADDRESS(income_max_row,COLUMN())))</f>
        <v>0</v>
      </c>
      <c r="BS17" s="58" cm="1">
        <f t="array" aca="1" ref="BS17" ca="1">SUM(INDIRECT(ADDRESS(income_min_row,COLUMN())&amp;":"&amp;ADDRESS(income_max_row,COLUMN())))</f>
        <v>0</v>
      </c>
      <c r="BT17" s="59" cm="1">
        <f t="array" aca="1" ref="BT17" ca="1">SUM(INDIRECT(ADDRESS(income_min_row,COLUMN())&amp;":"&amp;ADDRESS(income_max_row,COLUMN())))</f>
        <v>0</v>
      </c>
      <c r="BU17" s="2"/>
      <c r="BV17" s="57" cm="1">
        <f t="array" aca="1" ref="BV17" ca="1">SUM(INDIRECT(ADDRESS(income_min_row,COLUMN())&amp;":"&amp;ADDRESS(income_max_row,COLUMN())))</f>
        <v>0</v>
      </c>
      <c r="BW17" s="58" cm="1">
        <f t="array" aca="1" ref="BW17" ca="1">SUM(INDIRECT(ADDRESS(income_min_row,COLUMN())&amp;":"&amp;ADDRESS(income_max_row,COLUMN())))</f>
        <v>0</v>
      </c>
      <c r="BX17" s="58" cm="1">
        <f t="array" aca="1" ref="BX17" ca="1">SUM(INDIRECT(ADDRESS(income_min_row,COLUMN())&amp;":"&amp;ADDRESS(income_max_row,COLUMN())))</f>
        <v>0</v>
      </c>
      <c r="BY17" s="58" cm="1">
        <f t="array" aca="1" ref="BY17" ca="1">SUM(INDIRECT(ADDRESS(income_min_row,COLUMN())&amp;":"&amp;ADDRESS(income_max_row,COLUMN())))</f>
        <v>0</v>
      </c>
      <c r="BZ17" s="58" cm="1">
        <f t="array" aca="1" ref="BZ17" ca="1">SUM(INDIRECT(ADDRESS(income_min_row,COLUMN())&amp;":"&amp;ADDRESS(income_max_row,COLUMN())))</f>
        <v>0</v>
      </c>
      <c r="CA17" s="58" cm="1">
        <f t="array" aca="1" ref="CA17" ca="1">SUM(INDIRECT(ADDRESS(income_min_row,COLUMN())&amp;":"&amp;ADDRESS(income_max_row,COLUMN())))</f>
        <v>0</v>
      </c>
      <c r="CB17" s="58" cm="1">
        <f t="array" aca="1" ref="CB17" ca="1">SUM(INDIRECT(ADDRESS(income_min_row,COLUMN())&amp;":"&amp;ADDRESS(income_max_row,COLUMN())))</f>
        <v>0</v>
      </c>
      <c r="CC17" s="58" cm="1">
        <f t="array" aca="1" ref="CC17" ca="1">SUM(INDIRECT(ADDRESS(income_min_row,COLUMN())&amp;":"&amp;ADDRESS(income_max_row,COLUMN())))</f>
        <v>0</v>
      </c>
      <c r="CD17" s="58" cm="1">
        <f t="array" aca="1" ref="CD17" ca="1">SUM(INDIRECT(ADDRESS(income_min_row,COLUMN())&amp;":"&amp;ADDRESS(income_max_row,COLUMN())))</f>
        <v>0</v>
      </c>
      <c r="CE17" s="58" cm="1">
        <f t="array" aca="1" ref="CE17" ca="1">SUM(INDIRECT(ADDRESS(income_min_row,COLUMN())&amp;":"&amp;ADDRESS(income_max_row,COLUMN())))</f>
        <v>0</v>
      </c>
      <c r="CF17" s="58" cm="1">
        <f t="array" aca="1" ref="CF17" ca="1">SUM(INDIRECT(ADDRESS(income_min_row,COLUMN())&amp;":"&amp;ADDRESS(income_max_row,COLUMN())))</f>
        <v>0</v>
      </c>
      <c r="CG17" s="58" cm="1">
        <f t="array" aca="1" ref="CG17" ca="1">SUM(INDIRECT(ADDRESS(income_min_row,COLUMN())&amp;":"&amp;ADDRESS(income_max_row,COLUMN())))</f>
        <v>0</v>
      </c>
      <c r="CH17" s="59" cm="1">
        <f t="array" aca="1" ref="CH17" ca="1">SUM(INDIRECT(ADDRESS(income_min_row,COLUMN())&amp;":"&amp;ADDRESS(income_max_row,COLUMN())))</f>
        <v>0</v>
      </c>
      <c r="CI17" s="2"/>
      <c r="CJ17" s="57" cm="1">
        <f t="array" aca="1" ref="CJ17" ca="1">SUM(INDIRECT(ADDRESS(income_min_row,COLUMN())&amp;":"&amp;ADDRESS(income_max_row,COLUMN())))</f>
        <v>0</v>
      </c>
      <c r="CK17" s="58" cm="1">
        <f t="array" aca="1" ref="CK17" ca="1">SUM(INDIRECT(ADDRESS(income_min_row,COLUMN())&amp;":"&amp;ADDRESS(income_max_row,COLUMN())))</f>
        <v>0</v>
      </c>
      <c r="CL17" s="58" cm="1">
        <f t="array" aca="1" ref="CL17" ca="1">SUM(INDIRECT(ADDRESS(income_min_row,COLUMN())&amp;":"&amp;ADDRESS(income_max_row,COLUMN())))</f>
        <v>0</v>
      </c>
      <c r="CM17" s="58" cm="1">
        <f t="array" aca="1" ref="CM17" ca="1">SUM(INDIRECT(ADDRESS(income_min_row,COLUMN())&amp;":"&amp;ADDRESS(income_max_row,COLUMN())))</f>
        <v>0</v>
      </c>
      <c r="CN17" s="58" cm="1">
        <f t="array" aca="1" ref="CN17" ca="1">SUM(INDIRECT(ADDRESS(income_min_row,COLUMN())&amp;":"&amp;ADDRESS(income_max_row,COLUMN())))</f>
        <v>0</v>
      </c>
      <c r="CO17" s="58" cm="1">
        <f t="array" aca="1" ref="CO17" ca="1">SUM(INDIRECT(ADDRESS(income_min_row,COLUMN())&amp;":"&amp;ADDRESS(income_max_row,COLUMN())))</f>
        <v>0</v>
      </c>
      <c r="CP17" s="58" cm="1">
        <f t="array" aca="1" ref="CP17" ca="1">SUM(INDIRECT(ADDRESS(income_min_row,COLUMN())&amp;":"&amp;ADDRESS(income_max_row,COLUMN())))</f>
        <v>0</v>
      </c>
      <c r="CQ17" s="58" cm="1">
        <f t="array" aca="1" ref="CQ17" ca="1">SUM(INDIRECT(ADDRESS(income_min_row,COLUMN())&amp;":"&amp;ADDRESS(income_max_row,COLUMN())))</f>
        <v>0</v>
      </c>
      <c r="CR17" s="58" cm="1">
        <f t="array" aca="1" ref="CR17" ca="1">SUM(INDIRECT(ADDRESS(income_min_row,COLUMN())&amp;":"&amp;ADDRESS(income_max_row,COLUMN())))</f>
        <v>0</v>
      </c>
      <c r="CS17" s="58" cm="1">
        <f t="array" aca="1" ref="CS17" ca="1">SUM(INDIRECT(ADDRESS(income_min_row,COLUMN())&amp;":"&amp;ADDRESS(income_max_row,COLUMN())))</f>
        <v>0</v>
      </c>
      <c r="CT17" s="58" cm="1">
        <f t="array" aca="1" ref="CT17" ca="1">SUM(INDIRECT(ADDRESS(income_min_row,COLUMN())&amp;":"&amp;ADDRESS(income_max_row,COLUMN())))</f>
        <v>0</v>
      </c>
      <c r="CU17" s="58" cm="1">
        <f t="array" aca="1" ref="CU17" ca="1">SUM(INDIRECT(ADDRESS(income_min_row,COLUMN())&amp;":"&amp;ADDRESS(income_max_row,COLUMN())))</f>
        <v>0</v>
      </c>
      <c r="CV17" s="59" cm="1">
        <f t="array" aca="1" ref="CV17" ca="1">SUM(INDIRECT(ADDRESS(income_min_row,COLUMN())&amp;":"&amp;ADDRESS(income_max_row,COLUMN())))</f>
        <v>0</v>
      </c>
      <c r="CW17" s="2"/>
      <c r="CX17" s="57" cm="1">
        <f t="array" aca="1" ref="CX17" ca="1">SUM(INDIRECT(ADDRESS(income_min_row,COLUMN())&amp;":"&amp;ADDRESS(income_max_row,COLUMN())))</f>
        <v>0</v>
      </c>
      <c r="CY17" s="58" cm="1">
        <f t="array" aca="1" ref="CY17" ca="1">SUM(INDIRECT(ADDRESS(income_min_row,COLUMN())&amp;":"&amp;ADDRESS(income_max_row,COLUMN())))</f>
        <v>0</v>
      </c>
      <c r="CZ17" s="58" cm="1">
        <f t="array" aca="1" ref="CZ17" ca="1">SUM(INDIRECT(ADDRESS(income_min_row,COLUMN())&amp;":"&amp;ADDRESS(income_max_row,COLUMN())))</f>
        <v>0</v>
      </c>
      <c r="DA17" s="58" cm="1">
        <f t="array" aca="1" ref="DA17" ca="1">SUM(INDIRECT(ADDRESS(income_min_row,COLUMN())&amp;":"&amp;ADDRESS(income_max_row,COLUMN())))</f>
        <v>0</v>
      </c>
      <c r="DB17" s="58" cm="1">
        <f t="array" aca="1" ref="DB17" ca="1">SUM(INDIRECT(ADDRESS(income_min_row,COLUMN())&amp;":"&amp;ADDRESS(income_max_row,COLUMN())))</f>
        <v>0</v>
      </c>
      <c r="DC17" s="58" cm="1">
        <f t="array" aca="1" ref="DC17" ca="1">SUM(INDIRECT(ADDRESS(income_min_row,COLUMN())&amp;":"&amp;ADDRESS(income_max_row,COLUMN())))</f>
        <v>0</v>
      </c>
      <c r="DD17" s="58" cm="1">
        <f t="array" aca="1" ref="DD17" ca="1">SUM(INDIRECT(ADDRESS(income_min_row,COLUMN())&amp;":"&amp;ADDRESS(income_max_row,COLUMN())))</f>
        <v>0</v>
      </c>
      <c r="DE17" s="58" cm="1">
        <f t="array" aca="1" ref="DE17" ca="1">SUM(INDIRECT(ADDRESS(income_min_row,COLUMN())&amp;":"&amp;ADDRESS(income_max_row,COLUMN())))</f>
        <v>0</v>
      </c>
      <c r="DF17" s="58" cm="1">
        <f t="array" aca="1" ref="DF17" ca="1">SUM(INDIRECT(ADDRESS(income_min_row,COLUMN())&amp;":"&amp;ADDRESS(income_max_row,COLUMN())))</f>
        <v>0</v>
      </c>
      <c r="DG17" s="58" cm="1">
        <f t="array" aca="1" ref="DG17" ca="1">SUM(INDIRECT(ADDRESS(income_min_row,COLUMN())&amp;":"&amp;ADDRESS(income_max_row,COLUMN())))</f>
        <v>0</v>
      </c>
      <c r="DH17" s="58" cm="1">
        <f t="array" aca="1" ref="DH17" ca="1">SUM(INDIRECT(ADDRESS(income_min_row,COLUMN())&amp;":"&amp;ADDRESS(income_max_row,COLUMN())))</f>
        <v>0</v>
      </c>
      <c r="DI17" s="58" cm="1">
        <f t="array" aca="1" ref="DI17" ca="1">SUM(INDIRECT(ADDRESS(income_min_row,COLUMN())&amp;":"&amp;ADDRESS(income_max_row,COLUMN())))</f>
        <v>0</v>
      </c>
      <c r="DJ17" s="59" cm="1">
        <f t="array" aca="1" ref="DJ17" ca="1">SUM(INDIRECT(ADDRESS(income_min_row,COLUMN())&amp;":"&amp;ADDRESS(income_max_row,COLUMN())))</f>
        <v>0</v>
      </c>
      <c r="DK17" s="2"/>
      <c r="DL17" s="57" cm="1">
        <f t="array" aca="1" ref="DL17" ca="1">SUM(INDIRECT(ADDRESS(income_min_row,COLUMN())&amp;":"&amp;ADDRESS(income_max_row,COLUMN())))</f>
        <v>0</v>
      </c>
      <c r="DM17" s="58" cm="1">
        <f t="array" aca="1" ref="DM17" ca="1">SUM(INDIRECT(ADDRESS(income_min_row,COLUMN())&amp;":"&amp;ADDRESS(income_max_row,COLUMN())))</f>
        <v>0</v>
      </c>
      <c r="DN17" s="58" cm="1">
        <f t="array" aca="1" ref="DN17" ca="1">SUM(INDIRECT(ADDRESS(income_min_row,COLUMN())&amp;":"&amp;ADDRESS(income_max_row,COLUMN())))</f>
        <v>0</v>
      </c>
      <c r="DO17" s="58" cm="1">
        <f t="array" aca="1" ref="DO17" ca="1">SUM(INDIRECT(ADDRESS(income_min_row,COLUMN())&amp;":"&amp;ADDRESS(income_max_row,COLUMN())))</f>
        <v>0</v>
      </c>
      <c r="DP17" s="58" cm="1">
        <f t="array" aca="1" ref="DP17" ca="1">SUM(INDIRECT(ADDRESS(income_min_row,COLUMN())&amp;":"&amp;ADDRESS(income_max_row,COLUMN())))</f>
        <v>0</v>
      </c>
      <c r="DQ17" s="58" cm="1">
        <f t="array" aca="1" ref="DQ17" ca="1">SUM(INDIRECT(ADDRESS(income_min_row,COLUMN())&amp;":"&amp;ADDRESS(income_max_row,COLUMN())))</f>
        <v>0</v>
      </c>
      <c r="DR17" s="58" cm="1">
        <f t="array" aca="1" ref="DR17" ca="1">SUM(INDIRECT(ADDRESS(income_min_row,COLUMN())&amp;":"&amp;ADDRESS(income_max_row,COLUMN())))</f>
        <v>0</v>
      </c>
      <c r="DS17" s="58" cm="1">
        <f t="array" aca="1" ref="DS17" ca="1">SUM(INDIRECT(ADDRESS(income_min_row,COLUMN())&amp;":"&amp;ADDRESS(income_max_row,COLUMN())))</f>
        <v>0</v>
      </c>
      <c r="DT17" s="58" cm="1">
        <f t="array" aca="1" ref="DT17" ca="1">SUM(INDIRECT(ADDRESS(income_min_row,COLUMN())&amp;":"&amp;ADDRESS(income_max_row,COLUMN())))</f>
        <v>0</v>
      </c>
      <c r="DU17" s="58" cm="1">
        <f t="array" aca="1" ref="DU17" ca="1">SUM(INDIRECT(ADDRESS(income_min_row,COLUMN())&amp;":"&amp;ADDRESS(income_max_row,COLUMN())))</f>
        <v>0</v>
      </c>
      <c r="DV17" s="58" cm="1">
        <f t="array" aca="1" ref="DV17" ca="1">SUM(INDIRECT(ADDRESS(income_min_row,COLUMN())&amp;":"&amp;ADDRESS(income_max_row,COLUMN())))</f>
        <v>0</v>
      </c>
      <c r="DW17" s="58" cm="1">
        <f t="array" aca="1" ref="DW17" ca="1">SUM(INDIRECT(ADDRESS(income_min_row,COLUMN())&amp;":"&amp;ADDRESS(income_max_row,COLUMN())))</f>
        <v>0</v>
      </c>
      <c r="DX17" s="59" cm="1">
        <f t="array" aca="1" ref="DX17" ca="1">SUM(INDIRECT(ADDRESS(income_min_row,COLUMN())&amp;":"&amp;ADDRESS(income_max_row,COLUMN())))</f>
        <v>0</v>
      </c>
      <c r="DY17" s="2"/>
      <c r="DZ17" s="57" cm="1">
        <f t="array" aca="1" ref="DZ17" ca="1">SUM(INDIRECT(ADDRESS(income_min_row,COLUMN())&amp;":"&amp;ADDRESS(income_max_row,COLUMN())))</f>
        <v>0</v>
      </c>
      <c r="EA17" s="58" cm="1">
        <f t="array" aca="1" ref="EA17" ca="1">SUM(INDIRECT(ADDRESS(income_min_row,COLUMN())&amp;":"&amp;ADDRESS(income_max_row,COLUMN())))</f>
        <v>0</v>
      </c>
      <c r="EB17" s="58" cm="1">
        <f t="array" aca="1" ref="EB17" ca="1">SUM(INDIRECT(ADDRESS(income_min_row,COLUMN())&amp;":"&amp;ADDRESS(income_max_row,COLUMN())))</f>
        <v>0</v>
      </c>
      <c r="EC17" s="58" cm="1">
        <f t="array" aca="1" ref="EC17" ca="1">SUM(INDIRECT(ADDRESS(income_min_row,COLUMN())&amp;":"&amp;ADDRESS(income_max_row,COLUMN())))</f>
        <v>0</v>
      </c>
      <c r="ED17" s="58" cm="1">
        <f t="array" aca="1" ref="ED17" ca="1">SUM(INDIRECT(ADDRESS(income_min_row,COLUMN())&amp;":"&amp;ADDRESS(income_max_row,COLUMN())))</f>
        <v>0</v>
      </c>
      <c r="EE17" s="58" cm="1">
        <f t="array" aca="1" ref="EE17" ca="1">SUM(INDIRECT(ADDRESS(income_min_row,COLUMN())&amp;":"&amp;ADDRESS(income_max_row,COLUMN())))</f>
        <v>0</v>
      </c>
      <c r="EF17" s="58" cm="1">
        <f t="array" aca="1" ref="EF17" ca="1">SUM(INDIRECT(ADDRESS(income_min_row,COLUMN())&amp;":"&amp;ADDRESS(income_max_row,COLUMN())))</f>
        <v>0</v>
      </c>
      <c r="EG17" s="58" cm="1">
        <f t="array" aca="1" ref="EG17" ca="1">SUM(INDIRECT(ADDRESS(income_min_row,COLUMN())&amp;":"&amp;ADDRESS(income_max_row,COLUMN())))</f>
        <v>0</v>
      </c>
      <c r="EH17" s="58" cm="1">
        <f t="array" aca="1" ref="EH17" ca="1">SUM(INDIRECT(ADDRESS(income_min_row,COLUMN())&amp;":"&amp;ADDRESS(income_max_row,COLUMN())))</f>
        <v>0</v>
      </c>
      <c r="EI17" s="58" cm="1">
        <f t="array" aca="1" ref="EI17" ca="1">SUM(INDIRECT(ADDRESS(income_min_row,COLUMN())&amp;":"&amp;ADDRESS(income_max_row,COLUMN())))</f>
        <v>0</v>
      </c>
      <c r="EJ17" s="58" cm="1">
        <f t="array" aca="1" ref="EJ17" ca="1">SUM(INDIRECT(ADDRESS(income_min_row,COLUMN())&amp;":"&amp;ADDRESS(income_max_row,COLUMN())))</f>
        <v>0</v>
      </c>
      <c r="EK17" s="58" cm="1">
        <f t="array" aca="1" ref="EK17" ca="1">SUM(INDIRECT(ADDRESS(income_min_row,COLUMN())&amp;":"&amp;ADDRESS(income_max_row,COLUMN())))</f>
        <v>0</v>
      </c>
      <c r="EL17" s="59" cm="1">
        <f t="array" aca="1" ref="EL17" ca="1">SUM(INDIRECT(ADDRESS(income_min_row,COLUMN())&amp;":"&amp;ADDRESS(income_max_row,COLUMN())))</f>
        <v>0</v>
      </c>
      <c r="EM17" s="2"/>
      <c r="EN17" s="57" cm="1">
        <f t="array" aca="1" ref="EN17" ca="1">SUM(INDIRECT(ADDRESS(income_min_row,COLUMN())&amp;":"&amp;ADDRESS(income_max_row,COLUMN())))</f>
        <v>0</v>
      </c>
      <c r="EO17" s="58" cm="1">
        <f t="array" aca="1" ref="EO17" ca="1">SUM(INDIRECT(ADDRESS(income_min_row,COLUMN())&amp;":"&amp;ADDRESS(income_max_row,COLUMN())))</f>
        <v>0</v>
      </c>
      <c r="EP17" s="58" cm="1">
        <f t="array" aca="1" ref="EP17" ca="1">SUM(INDIRECT(ADDRESS(income_min_row,COLUMN())&amp;":"&amp;ADDRESS(income_max_row,COLUMN())))</f>
        <v>0</v>
      </c>
      <c r="EQ17" s="58" cm="1">
        <f t="array" aca="1" ref="EQ17" ca="1">SUM(INDIRECT(ADDRESS(income_min_row,COLUMN())&amp;":"&amp;ADDRESS(income_max_row,COLUMN())))</f>
        <v>0</v>
      </c>
      <c r="ER17" s="58" cm="1">
        <f t="array" aca="1" ref="ER17" ca="1">SUM(INDIRECT(ADDRESS(income_min_row,COLUMN())&amp;":"&amp;ADDRESS(income_max_row,COLUMN())))</f>
        <v>0</v>
      </c>
      <c r="ES17" s="58" cm="1">
        <f t="array" aca="1" ref="ES17" ca="1">SUM(INDIRECT(ADDRESS(income_min_row,COLUMN())&amp;":"&amp;ADDRESS(income_max_row,COLUMN())))</f>
        <v>0</v>
      </c>
      <c r="ET17" s="58" cm="1">
        <f t="array" aca="1" ref="ET17" ca="1">SUM(INDIRECT(ADDRESS(income_min_row,COLUMN())&amp;":"&amp;ADDRESS(income_max_row,COLUMN())))</f>
        <v>0</v>
      </c>
      <c r="EU17" s="58" cm="1">
        <f t="array" aca="1" ref="EU17" ca="1">SUM(INDIRECT(ADDRESS(income_min_row,COLUMN())&amp;":"&amp;ADDRESS(income_max_row,COLUMN())))</f>
        <v>0</v>
      </c>
      <c r="EV17" s="58" cm="1">
        <f t="array" aca="1" ref="EV17" ca="1">SUM(INDIRECT(ADDRESS(income_min_row,COLUMN())&amp;":"&amp;ADDRESS(income_max_row,COLUMN())))</f>
        <v>0</v>
      </c>
      <c r="EW17" s="58" cm="1">
        <f t="array" aca="1" ref="EW17" ca="1">SUM(INDIRECT(ADDRESS(income_min_row,COLUMN())&amp;":"&amp;ADDRESS(income_max_row,COLUMN())))</f>
        <v>0</v>
      </c>
      <c r="EX17" s="58" cm="1">
        <f t="array" aca="1" ref="EX17" ca="1">SUM(INDIRECT(ADDRESS(income_min_row,COLUMN())&amp;":"&amp;ADDRESS(income_max_row,COLUMN())))</f>
        <v>0</v>
      </c>
      <c r="EY17" s="58" cm="1">
        <f t="array" aca="1" ref="EY17" ca="1">SUM(INDIRECT(ADDRESS(income_min_row,COLUMN())&amp;":"&amp;ADDRESS(income_max_row,COLUMN())))</f>
        <v>0</v>
      </c>
      <c r="EZ17" s="59" cm="1">
        <f t="array" aca="1" ref="EZ17" ca="1">SUM(INDIRECT(ADDRESS(income_min_row,COLUMN())&amp;":"&amp;ADDRESS(income_max_row,COLUMN())))</f>
        <v>0</v>
      </c>
      <c r="FA17" s="2"/>
      <c r="FB17" s="2"/>
      <c r="FC17" s="2"/>
    </row>
    <row r="18" spans="1:159" x14ac:dyDescent="0.35">
      <c r="A18" s="39"/>
      <c r="B18" s="40"/>
      <c r="C18" s="2"/>
      <c r="D18" s="2"/>
      <c r="E18" s="2"/>
      <c r="F18" s="2"/>
      <c r="G18" s="2"/>
      <c r="H18" s="2"/>
      <c r="I18" s="2"/>
      <c r="J18" s="2"/>
      <c r="K18" s="2"/>
      <c r="L18" s="2"/>
      <c r="M18" s="2"/>
      <c r="N18" s="2"/>
      <c r="O18" s="2"/>
      <c r="P18" s="40"/>
      <c r="Q18" s="2"/>
      <c r="R18" s="2"/>
      <c r="S18" s="2"/>
      <c r="T18" s="2"/>
      <c r="U18" s="2"/>
      <c r="V18" s="2"/>
      <c r="W18" s="2"/>
      <c r="X18" s="2"/>
      <c r="Y18" s="2"/>
      <c r="Z18" s="2"/>
      <c r="AA18" s="2"/>
      <c r="AB18" s="2"/>
      <c r="AC18" s="2"/>
      <c r="AD18" s="40"/>
      <c r="AE18" s="2"/>
      <c r="AF18" s="2"/>
      <c r="AG18" s="2"/>
      <c r="AH18" s="2"/>
      <c r="AI18" s="2"/>
      <c r="AJ18" s="2"/>
      <c r="AK18" s="2"/>
      <c r="AL18" s="2"/>
      <c r="AM18" s="2"/>
      <c r="AN18" s="2"/>
      <c r="AO18" s="2"/>
      <c r="AP18" s="2"/>
      <c r="AQ18" s="2"/>
      <c r="AR18" s="40"/>
      <c r="AS18" s="2"/>
      <c r="AT18" s="2"/>
      <c r="AU18" s="2"/>
      <c r="AV18" s="2"/>
      <c r="AW18" s="2"/>
      <c r="AX18" s="2"/>
      <c r="AY18" s="2"/>
      <c r="AZ18" s="2"/>
      <c r="BA18" s="2"/>
      <c r="BB18" s="2"/>
      <c r="BC18" s="2"/>
      <c r="BD18" s="2"/>
      <c r="BE18" s="2"/>
      <c r="BF18" s="40"/>
      <c r="BG18" s="2"/>
      <c r="BH18" s="2"/>
      <c r="BI18" s="2"/>
      <c r="BJ18" s="2"/>
      <c r="BK18" s="2"/>
      <c r="BL18" s="2"/>
      <c r="BM18" s="2"/>
      <c r="BN18" s="2"/>
      <c r="BO18" s="2"/>
      <c r="BP18" s="2"/>
      <c r="BQ18" s="2"/>
      <c r="BR18" s="2"/>
      <c r="BS18" s="2"/>
      <c r="BT18" s="40"/>
      <c r="BU18" s="2"/>
      <c r="BV18" s="2"/>
      <c r="BW18" s="2"/>
      <c r="BX18" s="2"/>
      <c r="BY18" s="2"/>
      <c r="BZ18" s="2"/>
      <c r="CA18" s="2"/>
      <c r="CB18" s="2"/>
      <c r="CC18" s="2"/>
      <c r="CD18" s="2"/>
      <c r="CE18" s="2"/>
      <c r="CF18" s="2"/>
      <c r="CG18" s="2"/>
      <c r="CH18" s="40"/>
      <c r="CI18" s="2"/>
      <c r="CJ18" s="2"/>
      <c r="CK18" s="2"/>
      <c r="CL18" s="2"/>
      <c r="CM18" s="2"/>
      <c r="CN18" s="2"/>
      <c r="CO18" s="2"/>
      <c r="CP18" s="2"/>
      <c r="CQ18" s="2"/>
      <c r="CR18" s="2"/>
      <c r="CS18" s="2"/>
      <c r="CT18" s="2"/>
      <c r="CU18" s="2"/>
      <c r="CV18" s="40"/>
      <c r="CW18" s="2"/>
      <c r="CX18" s="2"/>
      <c r="CY18" s="2"/>
      <c r="CZ18" s="2"/>
      <c r="DA18" s="2"/>
      <c r="DB18" s="2"/>
      <c r="DC18" s="2"/>
      <c r="DD18" s="2"/>
      <c r="DE18" s="2"/>
      <c r="DF18" s="2"/>
      <c r="DG18" s="2"/>
      <c r="DH18" s="2"/>
      <c r="DI18" s="2"/>
      <c r="DJ18" s="40"/>
      <c r="DK18" s="2"/>
      <c r="DL18" s="2"/>
      <c r="DM18" s="2"/>
      <c r="DN18" s="2"/>
      <c r="DO18" s="2"/>
      <c r="DP18" s="2"/>
      <c r="DQ18" s="2"/>
      <c r="DR18" s="2"/>
      <c r="DS18" s="2"/>
      <c r="DT18" s="2"/>
      <c r="DU18" s="2"/>
      <c r="DV18" s="2"/>
      <c r="DW18" s="2"/>
      <c r="DX18" s="40"/>
      <c r="DY18" s="2"/>
      <c r="DZ18" s="2"/>
      <c r="EA18" s="2"/>
      <c r="EB18" s="2"/>
      <c r="EC18" s="2"/>
      <c r="ED18" s="2"/>
      <c r="EE18" s="2"/>
      <c r="EF18" s="2"/>
      <c r="EG18" s="2"/>
      <c r="EH18" s="2"/>
      <c r="EI18" s="2"/>
      <c r="EJ18" s="2"/>
      <c r="EK18" s="2"/>
      <c r="EL18" s="40"/>
      <c r="EM18" s="2"/>
      <c r="EN18" s="2"/>
      <c r="EO18" s="2"/>
      <c r="EP18" s="2"/>
      <c r="EQ18" s="2"/>
      <c r="ER18" s="2"/>
      <c r="ES18" s="2"/>
      <c r="ET18" s="2"/>
      <c r="EU18" s="2"/>
      <c r="EV18" s="2"/>
      <c r="EW18" s="2"/>
      <c r="EX18" s="2"/>
      <c r="EY18" s="2"/>
      <c r="EZ18" s="40"/>
      <c r="FA18" s="2"/>
      <c r="FB18" s="2"/>
      <c r="FC18" s="2"/>
    </row>
    <row r="19" spans="1:159" x14ac:dyDescent="0.35">
      <c r="A19" s="39"/>
      <c r="B19" s="31" t="s">
        <v>24</v>
      </c>
      <c r="C19" s="2"/>
      <c r="D19" s="60">
        <f>DATE(D$5,1,1)</f>
        <v>45292</v>
      </c>
      <c r="E19" s="61">
        <f>DATE(D$5,2,1)</f>
        <v>45323</v>
      </c>
      <c r="F19" s="61">
        <f>DATE(D$5,3,1)</f>
        <v>45352</v>
      </c>
      <c r="G19" s="61">
        <f>DATE(D$5,4,1)</f>
        <v>45383</v>
      </c>
      <c r="H19" s="61">
        <f>DATE(D$5,5,1)</f>
        <v>45413</v>
      </c>
      <c r="I19" s="61">
        <f>DATE(D$5,6,1)</f>
        <v>45444</v>
      </c>
      <c r="J19" s="61">
        <f>DATE(D$5,7,1)</f>
        <v>45474</v>
      </c>
      <c r="K19" s="61">
        <f>DATE(D$5,8,1)</f>
        <v>45505</v>
      </c>
      <c r="L19" s="61">
        <f>DATE(D$5,9,1)</f>
        <v>45536</v>
      </c>
      <c r="M19" s="61">
        <f>DATE(D$5,10,1)</f>
        <v>45566</v>
      </c>
      <c r="N19" s="61">
        <f>DATE(D$5,11,1)</f>
        <v>45597</v>
      </c>
      <c r="O19" s="61">
        <f>DATE(D$5,12,1)</f>
        <v>45627</v>
      </c>
      <c r="P19" s="62">
        <f>D$5</f>
        <v>2024</v>
      </c>
      <c r="Q19" s="2"/>
      <c r="R19" s="60">
        <f>DATE(R$5,1,1)</f>
        <v>45658</v>
      </c>
      <c r="S19" s="61">
        <f>DATE(R$5,2,1)</f>
        <v>45689</v>
      </c>
      <c r="T19" s="61">
        <f>DATE(R$5,3,1)</f>
        <v>45717</v>
      </c>
      <c r="U19" s="61">
        <f>DATE(R$5,4,1)</f>
        <v>45748</v>
      </c>
      <c r="V19" s="61">
        <f>DATE(R$5,5,1)</f>
        <v>45778</v>
      </c>
      <c r="W19" s="61">
        <f>DATE(R$5,6,1)</f>
        <v>45809</v>
      </c>
      <c r="X19" s="61">
        <f>DATE(R$5,7,1)</f>
        <v>45839</v>
      </c>
      <c r="Y19" s="61">
        <f>DATE(R$5,8,1)</f>
        <v>45870</v>
      </c>
      <c r="Z19" s="61">
        <f>DATE(R$5,9,1)</f>
        <v>45901</v>
      </c>
      <c r="AA19" s="61">
        <f>DATE(R$5,10,1)</f>
        <v>45931</v>
      </c>
      <c r="AB19" s="61">
        <f>DATE(R$5,11,1)</f>
        <v>45962</v>
      </c>
      <c r="AC19" s="61">
        <f>DATE(R$5,12,1)</f>
        <v>45992</v>
      </c>
      <c r="AD19" s="63">
        <f>R$5</f>
        <v>2025</v>
      </c>
      <c r="AE19" s="2"/>
      <c r="AF19" s="60">
        <f>DATE(AF$5,1,1)</f>
        <v>46023</v>
      </c>
      <c r="AG19" s="61">
        <f>DATE(AF$5,2,1)</f>
        <v>46054</v>
      </c>
      <c r="AH19" s="61">
        <f>DATE(AF$5,3,1)</f>
        <v>46082</v>
      </c>
      <c r="AI19" s="61">
        <f>DATE(AF$5,4,1)</f>
        <v>46113</v>
      </c>
      <c r="AJ19" s="61">
        <f>DATE(AF$5,5,1)</f>
        <v>46143</v>
      </c>
      <c r="AK19" s="61">
        <f>DATE(AF$5,6,1)</f>
        <v>46174</v>
      </c>
      <c r="AL19" s="61">
        <f>DATE(AF$5,7,1)</f>
        <v>46204</v>
      </c>
      <c r="AM19" s="61">
        <f>DATE(AF$5,8,1)</f>
        <v>46235</v>
      </c>
      <c r="AN19" s="61">
        <f>DATE(AF$5,9,1)</f>
        <v>46266</v>
      </c>
      <c r="AO19" s="61">
        <f>DATE(AF$5,10,1)</f>
        <v>46296</v>
      </c>
      <c r="AP19" s="61">
        <f>DATE(AF$5,11,1)</f>
        <v>46327</v>
      </c>
      <c r="AQ19" s="61">
        <f>DATE(AF$5,12,1)</f>
        <v>46357</v>
      </c>
      <c r="AR19" s="63">
        <f>AF$5</f>
        <v>2026</v>
      </c>
      <c r="AS19" s="2"/>
      <c r="AT19" s="60">
        <f>DATE(AT$5,1,1)</f>
        <v>46388</v>
      </c>
      <c r="AU19" s="61">
        <f>DATE(AT$5,2,1)</f>
        <v>46419</v>
      </c>
      <c r="AV19" s="61">
        <f>DATE(AT$5,3,1)</f>
        <v>46447</v>
      </c>
      <c r="AW19" s="61">
        <f>DATE(AT$5,4,1)</f>
        <v>46478</v>
      </c>
      <c r="AX19" s="61">
        <f>DATE(AT$5,5,1)</f>
        <v>46508</v>
      </c>
      <c r="AY19" s="61">
        <f>DATE(AT$5,6,1)</f>
        <v>46539</v>
      </c>
      <c r="AZ19" s="61">
        <f>DATE(AT$5,7,1)</f>
        <v>46569</v>
      </c>
      <c r="BA19" s="61">
        <f>DATE(AT$5,8,1)</f>
        <v>46600</v>
      </c>
      <c r="BB19" s="61">
        <f>DATE(AT$5,9,1)</f>
        <v>46631</v>
      </c>
      <c r="BC19" s="61">
        <f>DATE(AT$5,10,1)</f>
        <v>46661</v>
      </c>
      <c r="BD19" s="61">
        <f>DATE(AT$5,11,1)</f>
        <v>46692</v>
      </c>
      <c r="BE19" s="61">
        <f>DATE(AT$5,12,1)</f>
        <v>46722</v>
      </c>
      <c r="BF19" s="63">
        <f>AT$5</f>
        <v>2027</v>
      </c>
      <c r="BG19" s="2"/>
      <c r="BH19" s="60">
        <f>DATE(BH$5,1,1)</f>
        <v>46753</v>
      </c>
      <c r="BI19" s="61">
        <f>DATE(BH$5,2,1)</f>
        <v>46784</v>
      </c>
      <c r="BJ19" s="61">
        <f>DATE(BH$5,3,1)</f>
        <v>46813</v>
      </c>
      <c r="BK19" s="61">
        <f>DATE(BH$5,4,1)</f>
        <v>46844</v>
      </c>
      <c r="BL19" s="61">
        <f>DATE(BH$5,5,1)</f>
        <v>46874</v>
      </c>
      <c r="BM19" s="61">
        <f>DATE(BH$5,6,1)</f>
        <v>46905</v>
      </c>
      <c r="BN19" s="61">
        <f>DATE(BH$5,7,1)</f>
        <v>46935</v>
      </c>
      <c r="BO19" s="61">
        <f>DATE(BH$5,8,1)</f>
        <v>46966</v>
      </c>
      <c r="BP19" s="61">
        <f>DATE(BH$5,9,1)</f>
        <v>46997</v>
      </c>
      <c r="BQ19" s="61">
        <f>DATE(BH$5,10,1)</f>
        <v>47027</v>
      </c>
      <c r="BR19" s="61">
        <f>DATE(BH$5,11,1)</f>
        <v>47058</v>
      </c>
      <c r="BS19" s="61">
        <f>DATE(BH$5,12,1)</f>
        <v>47088</v>
      </c>
      <c r="BT19" s="63">
        <f>BH$5</f>
        <v>2028</v>
      </c>
      <c r="BU19" s="2"/>
      <c r="BV19" s="60">
        <f>DATE(BV$5,1,1)</f>
        <v>47119</v>
      </c>
      <c r="BW19" s="61">
        <f>DATE(BV$5,2,1)</f>
        <v>47150</v>
      </c>
      <c r="BX19" s="61">
        <f>DATE(BV$5,3,1)</f>
        <v>47178</v>
      </c>
      <c r="BY19" s="61">
        <f>DATE(BV$5,4,1)</f>
        <v>47209</v>
      </c>
      <c r="BZ19" s="61">
        <f>DATE(BV$5,5,1)</f>
        <v>47239</v>
      </c>
      <c r="CA19" s="61">
        <f>DATE(BV$5,6,1)</f>
        <v>47270</v>
      </c>
      <c r="CB19" s="61">
        <f>DATE(BV$5,7,1)</f>
        <v>47300</v>
      </c>
      <c r="CC19" s="61">
        <f>DATE(BV$5,8,1)</f>
        <v>47331</v>
      </c>
      <c r="CD19" s="61">
        <f>DATE(BV$5,9,1)</f>
        <v>47362</v>
      </c>
      <c r="CE19" s="61">
        <f>DATE(BV$5,10,1)</f>
        <v>47392</v>
      </c>
      <c r="CF19" s="61">
        <f>DATE(BV$5,11,1)</f>
        <v>47423</v>
      </c>
      <c r="CG19" s="61">
        <f>DATE(BV$5,12,1)</f>
        <v>47453</v>
      </c>
      <c r="CH19" s="63">
        <f>BV$5</f>
        <v>2029</v>
      </c>
      <c r="CI19" s="2"/>
      <c r="CJ19" s="60">
        <f>DATE(CJ$5,1,1)</f>
        <v>47484</v>
      </c>
      <c r="CK19" s="61">
        <f>DATE(CJ$5,2,1)</f>
        <v>47515</v>
      </c>
      <c r="CL19" s="61">
        <f>DATE(CJ$5,3,1)</f>
        <v>47543</v>
      </c>
      <c r="CM19" s="61">
        <f>DATE(CJ$5,4,1)</f>
        <v>47574</v>
      </c>
      <c r="CN19" s="61">
        <f>DATE(CJ$5,5,1)</f>
        <v>47604</v>
      </c>
      <c r="CO19" s="61">
        <f>DATE(CJ$5,6,1)</f>
        <v>47635</v>
      </c>
      <c r="CP19" s="61">
        <f>DATE(CJ$5,7,1)</f>
        <v>47665</v>
      </c>
      <c r="CQ19" s="61">
        <f>DATE(CJ$5,8,1)</f>
        <v>47696</v>
      </c>
      <c r="CR19" s="61">
        <f>DATE(CJ$5,9,1)</f>
        <v>47727</v>
      </c>
      <c r="CS19" s="61">
        <f>DATE(CJ$5,10,1)</f>
        <v>47757</v>
      </c>
      <c r="CT19" s="61">
        <f>DATE(CJ$5,11,1)</f>
        <v>47788</v>
      </c>
      <c r="CU19" s="61">
        <f>DATE(CJ$5,12,1)</f>
        <v>47818</v>
      </c>
      <c r="CV19" s="63">
        <f>CJ$5</f>
        <v>2030</v>
      </c>
      <c r="CW19" s="2"/>
      <c r="CX19" s="60">
        <f>DATE(CX$5,1,1)</f>
        <v>47849</v>
      </c>
      <c r="CY19" s="61">
        <f>DATE(CX$5,2,1)</f>
        <v>47880</v>
      </c>
      <c r="CZ19" s="61">
        <f>DATE(CX$5,3,1)</f>
        <v>47908</v>
      </c>
      <c r="DA19" s="61">
        <f>DATE(CX$5,4,1)</f>
        <v>47939</v>
      </c>
      <c r="DB19" s="61">
        <f>DATE(CX$5,5,1)</f>
        <v>47969</v>
      </c>
      <c r="DC19" s="61">
        <f>DATE(CX$5,6,1)</f>
        <v>48000</v>
      </c>
      <c r="DD19" s="61">
        <f>DATE(CX$5,7,1)</f>
        <v>48030</v>
      </c>
      <c r="DE19" s="61">
        <f>DATE(CX$5,8,1)</f>
        <v>48061</v>
      </c>
      <c r="DF19" s="61">
        <f>DATE(CX$5,9,1)</f>
        <v>48092</v>
      </c>
      <c r="DG19" s="61">
        <f>DATE(CX$5,10,1)</f>
        <v>48122</v>
      </c>
      <c r="DH19" s="61">
        <f>DATE(CX$5,11,1)</f>
        <v>48153</v>
      </c>
      <c r="DI19" s="61">
        <f>DATE(CX$5,12,1)</f>
        <v>48183</v>
      </c>
      <c r="DJ19" s="63">
        <f>CX$5</f>
        <v>2031</v>
      </c>
      <c r="DK19" s="2"/>
      <c r="DL19" s="60">
        <f>DATE(DL$5,1,1)</f>
        <v>48214</v>
      </c>
      <c r="DM19" s="61">
        <f>DATE(DL$5,2,1)</f>
        <v>48245</v>
      </c>
      <c r="DN19" s="61">
        <f>DATE(DL$5,3,1)</f>
        <v>48274</v>
      </c>
      <c r="DO19" s="61">
        <f>DATE(DL$5,4,1)</f>
        <v>48305</v>
      </c>
      <c r="DP19" s="61">
        <f>DATE(DL$5,5,1)</f>
        <v>48335</v>
      </c>
      <c r="DQ19" s="61">
        <f>DATE(DL$5,6,1)</f>
        <v>48366</v>
      </c>
      <c r="DR19" s="61">
        <f>DATE(DL$5,7,1)</f>
        <v>48396</v>
      </c>
      <c r="DS19" s="61">
        <f>DATE(DL$5,8,1)</f>
        <v>48427</v>
      </c>
      <c r="DT19" s="61">
        <f>DATE(DL$5,9,1)</f>
        <v>48458</v>
      </c>
      <c r="DU19" s="61">
        <f>DATE(DL$5,10,1)</f>
        <v>48488</v>
      </c>
      <c r="DV19" s="61">
        <f>DATE(DL$5,11,1)</f>
        <v>48519</v>
      </c>
      <c r="DW19" s="61">
        <f>DATE(DL$5,12,1)</f>
        <v>48549</v>
      </c>
      <c r="DX19" s="63">
        <f>DL$5</f>
        <v>2032</v>
      </c>
      <c r="DY19" s="2"/>
      <c r="DZ19" s="60">
        <f>DATE(DZ$5,1,1)</f>
        <v>48580</v>
      </c>
      <c r="EA19" s="61">
        <f>DATE(DZ$5,2,1)</f>
        <v>48611</v>
      </c>
      <c r="EB19" s="61">
        <f>DATE(DZ$5,3,1)</f>
        <v>48639</v>
      </c>
      <c r="EC19" s="61">
        <f>DATE(DZ$5,4,1)</f>
        <v>48670</v>
      </c>
      <c r="ED19" s="61">
        <f>DATE(DZ$5,5,1)</f>
        <v>48700</v>
      </c>
      <c r="EE19" s="61">
        <f>DATE(DZ$5,6,1)</f>
        <v>48731</v>
      </c>
      <c r="EF19" s="61">
        <f>DATE(DZ$5,7,1)</f>
        <v>48761</v>
      </c>
      <c r="EG19" s="61">
        <f>DATE(DZ$5,8,1)</f>
        <v>48792</v>
      </c>
      <c r="EH19" s="61">
        <f>DATE(DZ$5,9,1)</f>
        <v>48823</v>
      </c>
      <c r="EI19" s="61">
        <f>DATE(DZ$5,10,1)</f>
        <v>48853</v>
      </c>
      <c r="EJ19" s="61">
        <f>DATE(DZ$5,11,1)</f>
        <v>48884</v>
      </c>
      <c r="EK19" s="61">
        <f>DATE(DZ$5,12,1)</f>
        <v>48914</v>
      </c>
      <c r="EL19" s="63">
        <f>DZ$5</f>
        <v>2033</v>
      </c>
      <c r="EM19" s="2"/>
      <c r="EN19" s="60">
        <f>DATE(EN$5,1,1)</f>
        <v>48945</v>
      </c>
      <c r="EO19" s="61">
        <f>DATE(EN$5,2,1)</f>
        <v>48976</v>
      </c>
      <c r="EP19" s="61">
        <f>DATE(EN$5,3,1)</f>
        <v>49004</v>
      </c>
      <c r="EQ19" s="61">
        <f>DATE(EN$5,4,1)</f>
        <v>49035</v>
      </c>
      <c r="ER19" s="61">
        <f>DATE(EN$5,5,1)</f>
        <v>49065</v>
      </c>
      <c r="ES19" s="61">
        <f>DATE(EN$5,6,1)</f>
        <v>49096</v>
      </c>
      <c r="ET19" s="61">
        <f>DATE(EN$5,7,1)</f>
        <v>49126</v>
      </c>
      <c r="EU19" s="61">
        <f>DATE(EN$5,8,1)</f>
        <v>49157</v>
      </c>
      <c r="EV19" s="61">
        <f>DATE(EN$5,9,1)</f>
        <v>49188</v>
      </c>
      <c r="EW19" s="61">
        <f>DATE(EN$5,10,1)</f>
        <v>49218</v>
      </c>
      <c r="EX19" s="61">
        <f>DATE(EN$5,11,1)</f>
        <v>49249</v>
      </c>
      <c r="EY19" s="61">
        <f>DATE(EN$5,12,1)</f>
        <v>49279</v>
      </c>
      <c r="EZ19" s="63">
        <f>EN$5</f>
        <v>2034</v>
      </c>
      <c r="FA19" s="2"/>
      <c r="FB19" s="2"/>
      <c r="FC19" s="2"/>
    </row>
    <row r="20" spans="1:159" x14ac:dyDescent="0.35">
      <c r="A20" s="64" t="s">
        <v>111</v>
      </c>
      <c r="B20" s="32" t="s">
        <v>25</v>
      </c>
      <c r="C20" s="2"/>
      <c r="D20" s="65"/>
      <c r="E20" s="65"/>
      <c r="F20" s="65"/>
      <c r="G20" s="65"/>
      <c r="H20" s="65"/>
      <c r="I20" s="65"/>
      <c r="J20" s="65"/>
      <c r="K20" s="65"/>
      <c r="L20" s="65"/>
      <c r="M20" s="65"/>
      <c r="N20" s="65"/>
      <c r="O20" s="65"/>
      <c r="P20" s="66">
        <f>SUM(D20:O20)</f>
        <v>0</v>
      </c>
      <c r="Q20" s="2"/>
      <c r="R20" s="65"/>
      <c r="S20" s="65"/>
      <c r="T20" s="65"/>
      <c r="U20" s="65"/>
      <c r="V20" s="65"/>
      <c r="W20" s="65"/>
      <c r="X20" s="65"/>
      <c r="Y20" s="65"/>
      <c r="Z20" s="65"/>
      <c r="AA20" s="65"/>
      <c r="AB20" s="65"/>
      <c r="AC20" s="65"/>
      <c r="AD20" s="67">
        <f>SUM(R20:AC20)</f>
        <v>0</v>
      </c>
      <c r="AE20" s="2"/>
      <c r="AF20" s="65"/>
      <c r="AG20" s="65"/>
      <c r="AH20" s="65"/>
      <c r="AI20" s="65"/>
      <c r="AJ20" s="65"/>
      <c r="AK20" s="65"/>
      <c r="AL20" s="65"/>
      <c r="AM20" s="65"/>
      <c r="AN20" s="65"/>
      <c r="AO20" s="65"/>
      <c r="AP20" s="65"/>
      <c r="AQ20" s="65"/>
      <c r="AR20" s="66">
        <f>SUM(AF20:AQ20)</f>
        <v>0</v>
      </c>
      <c r="AS20" s="2"/>
      <c r="AT20" s="65"/>
      <c r="AU20" s="65"/>
      <c r="AV20" s="65"/>
      <c r="AW20" s="65"/>
      <c r="AX20" s="65"/>
      <c r="AY20" s="65"/>
      <c r="AZ20" s="65"/>
      <c r="BA20" s="65"/>
      <c r="BB20" s="65"/>
      <c r="BC20" s="65"/>
      <c r="BD20" s="65"/>
      <c r="BE20" s="65"/>
      <c r="BF20" s="66">
        <f>SUM(AT20:BE20)</f>
        <v>0</v>
      </c>
      <c r="BG20" s="2"/>
      <c r="BH20" s="65"/>
      <c r="BI20" s="65"/>
      <c r="BJ20" s="65"/>
      <c r="BK20" s="65"/>
      <c r="BL20" s="65"/>
      <c r="BM20" s="65"/>
      <c r="BN20" s="65"/>
      <c r="BO20" s="65"/>
      <c r="BP20" s="65"/>
      <c r="BQ20" s="65"/>
      <c r="BR20" s="65"/>
      <c r="BS20" s="65"/>
      <c r="BT20" s="66">
        <f>SUM(BH20:BS20)</f>
        <v>0</v>
      </c>
      <c r="BU20" s="2"/>
      <c r="BV20" s="65"/>
      <c r="BW20" s="65"/>
      <c r="BX20" s="65"/>
      <c r="BY20" s="65"/>
      <c r="BZ20" s="65"/>
      <c r="CA20" s="65"/>
      <c r="CB20" s="65"/>
      <c r="CC20" s="65"/>
      <c r="CD20" s="65"/>
      <c r="CE20" s="65"/>
      <c r="CF20" s="65"/>
      <c r="CG20" s="65"/>
      <c r="CH20" s="66">
        <f>SUM(BV20:CG20)</f>
        <v>0</v>
      </c>
      <c r="CI20" s="2"/>
      <c r="CJ20" s="65"/>
      <c r="CK20" s="65"/>
      <c r="CL20" s="65"/>
      <c r="CM20" s="65"/>
      <c r="CN20" s="65"/>
      <c r="CO20" s="65"/>
      <c r="CP20" s="65"/>
      <c r="CQ20" s="65"/>
      <c r="CR20" s="65"/>
      <c r="CS20" s="65"/>
      <c r="CT20" s="65"/>
      <c r="CU20" s="65"/>
      <c r="CV20" s="66">
        <f>SUM(CJ20:CU20)</f>
        <v>0</v>
      </c>
      <c r="CW20" s="2"/>
      <c r="CX20" s="65"/>
      <c r="CY20" s="65"/>
      <c r="CZ20" s="65"/>
      <c r="DA20" s="65"/>
      <c r="DB20" s="65"/>
      <c r="DC20" s="65"/>
      <c r="DD20" s="65"/>
      <c r="DE20" s="65"/>
      <c r="DF20" s="65"/>
      <c r="DG20" s="65"/>
      <c r="DH20" s="65"/>
      <c r="DI20" s="65"/>
      <c r="DJ20" s="66">
        <f>SUM(CX20:DI20)</f>
        <v>0</v>
      </c>
      <c r="DK20" s="2"/>
      <c r="DL20" s="65"/>
      <c r="DM20" s="65"/>
      <c r="DN20" s="65"/>
      <c r="DO20" s="65"/>
      <c r="DP20" s="65"/>
      <c r="DQ20" s="65"/>
      <c r="DR20" s="65"/>
      <c r="DS20" s="65"/>
      <c r="DT20" s="65"/>
      <c r="DU20" s="65"/>
      <c r="DV20" s="65"/>
      <c r="DW20" s="65"/>
      <c r="DX20" s="66">
        <f>SUM(DL20:DW20)</f>
        <v>0</v>
      </c>
      <c r="DY20" s="2"/>
      <c r="DZ20" s="65"/>
      <c r="EA20" s="65"/>
      <c r="EB20" s="65"/>
      <c r="EC20" s="65"/>
      <c r="ED20" s="65"/>
      <c r="EE20" s="65"/>
      <c r="EF20" s="65"/>
      <c r="EG20" s="65"/>
      <c r="EH20" s="65"/>
      <c r="EI20" s="65"/>
      <c r="EJ20" s="65"/>
      <c r="EK20" s="65"/>
      <c r="EL20" s="66">
        <f>SUM(DZ20:EK20)</f>
        <v>0</v>
      </c>
      <c r="EM20" s="2"/>
      <c r="EN20" s="65"/>
      <c r="EO20" s="65"/>
      <c r="EP20" s="65"/>
      <c r="EQ20" s="65"/>
      <c r="ER20" s="65"/>
      <c r="ES20" s="65"/>
      <c r="ET20" s="65"/>
      <c r="EU20" s="65"/>
      <c r="EV20" s="65"/>
      <c r="EW20" s="65"/>
      <c r="EX20" s="65"/>
      <c r="EY20" s="65"/>
      <c r="EZ20" s="66">
        <f>SUM(EN20:EY20)</f>
        <v>0</v>
      </c>
      <c r="FA20" s="2"/>
      <c r="FB20" s="2"/>
      <c r="FC20" s="2"/>
    </row>
    <row r="21" spans="1:159" x14ac:dyDescent="0.35">
      <c r="A21" s="39"/>
      <c r="B21" s="68"/>
      <c r="C21" s="2"/>
      <c r="D21" s="44"/>
      <c r="E21" s="44"/>
      <c r="F21" s="44"/>
      <c r="G21" s="44"/>
      <c r="H21" s="44"/>
      <c r="I21" s="44"/>
      <c r="J21" s="44"/>
      <c r="K21" s="44"/>
      <c r="L21" s="44"/>
      <c r="M21" s="44"/>
      <c r="N21" s="44"/>
      <c r="O21" s="44"/>
      <c r="P21" s="66">
        <f t="shared" ref="P21:P22" si="23">SUM(D21:O21)</f>
        <v>0</v>
      </c>
      <c r="Q21" s="2"/>
      <c r="R21" s="44"/>
      <c r="S21" s="44"/>
      <c r="T21" s="44"/>
      <c r="U21" s="44"/>
      <c r="V21" s="44"/>
      <c r="W21" s="44"/>
      <c r="X21" s="44"/>
      <c r="Y21" s="44"/>
      <c r="Z21" s="44"/>
      <c r="AA21" s="44"/>
      <c r="AB21" s="44"/>
      <c r="AC21" s="69"/>
      <c r="AD21" s="67">
        <f t="shared" ref="AD21:AD32" si="24">SUM(R21:AC21)</f>
        <v>0</v>
      </c>
      <c r="AE21" s="2"/>
      <c r="AF21" s="44"/>
      <c r="AG21" s="44"/>
      <c r="AH21" s="44"/>
      <c r="AI21" s="44"/>
      <c r="AJ21" s="44"/>
      <c r="AK21" s="44"/>
      <c r="AL21" s="44"/>
      <c r="AM21" s="44"/>
      <c r="AN21" s="44"/>
      <c r="AO21" s="44"/>
      <c r="AP21" s="44"/>
      <c r="AQ21" s="69"/>
      <c r="AR21" s="66">
        <f t="shared" ref="AR21:AR32" si="25">SUM(AF21:AQ21)</f>
        <v>0</v>
      </c>
      <c r="AS21" s="2"/>
      <c r="AT21" s="44"/>
      <c r="AU21" s="44"/>
      <c r="AV21" s="44"/>
      <c r="AW21" s="44"/>
      <c r="AX21" s="44"/>
      <c r="AY21" s="44"/>
      <c r="AZ21" s="44"/>
      <c r="BA21" s="44"/>
      <c r="BB21" s="44"/>
      <c r="BC21" s="44"/>
      <c r="BD21" s="44"/>
      <c r="BE21" s="69"/>
      <c r="BF21" s="66">
        <f t="shared" ref="BF21:BF32" si="26">SUM(AT21:BE21)</f>
        <v>0</v>
      </c>
      <c r="BG21" s="2"/>
      <c r="BH21" s="44"/>
      <c r="BI21" s="44"/>
      <c r="BJ21" s="44"/>
      <c r="BK21" s="44"/>
      <c r="BL21" s="44"/>
      <c r="BM21" s="44"/>
      <c r="BN21" s="44"/>
      <c r="BO21" s="44"/>
      <c r="BP21" s="44"/>
      <c r="BQ21" s="44"/>
      <c r="BR21" s="44"/>
      <c r="BS21" s="69"/>
      <c r="BT21" s="66">
        <f t="shared" ref="BT21:BT32" si="27">SUM(BH21:BS21)</f>
        <v>0</v>
      </c>
      <c r="BU21" s="2"/>
      <c r="BV21" s="44"/>
      <c r="BW21" s="44"/>
      <c r="BX21" s="44"/>
      <c r="BY21" s="44"/>
      <c r="BZ21" s="44"/>
      <c r="CA21" s="44"/>
      <c r="CB21" s="44"/>
      <c r="CC21" s="44"/>
      <c r="CD21" s="44"/>
      <c r="CE21" s="44"/>
      <c r="CF21" s="44"/>
      <c r="CG21" s="69"/>
      <c r="CH21" s="66">
        <f t="shared" ref="CH21:CH32" si="28">SUM(BV21:CG21)</f>
        <v>0</v>
      </c>
      <c r="CI21" s="2"/>
      <c r="CJ21" s="44"/>
      <c r="CK21" s="44"/>
      <c r="CL21" s="44"/>
      <c r="CM21" s="44"/>
      <c r="CN21" s="44"/>
      <c r="CO21" s="44"/>
      <c r="CP21" s="44"/>
      <c r="CQ21" s="44"/>
      <c r="CR21" s="44"/>
      <c r="CS21" s="44"/>
      <c r="CT21" s="44"/>
      <c r="CU21" s="69"/>
      <c r="CV21" s="66">
        <f t="shared" ref="CV21:CV32" si="29">SUM(CJ21:CU21)</f>
        <v>0</v>
      </c>
      <c r="CW21" s="2"/>
      <c r="CX21" s="44"/>
      <c r="CY21" s="44"/>
      <c r="CZ21" s="44"/>
      <c r="DA21" s="44"/>
      <c r="DB21" s="44"/>
      <c r="DC21" s="44"/>
      <c r="DD21" s="44"/>
      <c r="DE21" s="44"/>
      <c r="DF21" s="44"/>
      <c r="DG21" s="44"/>
      <c r="DH21" s="44"/>
      <c r="DI21" s="69"/>
      <c r="DJ21" s="66">
        <f t="shared" ref="DJ21:DJ32" si="30">SUM(CX21:DI21)</f>
        <v>0</v>
      </c>
      <c r="DK21" s="2"/>
      <c r="DL21" s="44"/>
      <c r="DM21" s="44"/>
      <c r="DN21" s="44"/>
      <c r="DO21" s="44"/>
      <c r="DP21" s="44"/>
      <c r="DQ21" s="44"/>
      <c r="DR21" s="44"/>
      <c r="DS21" s="44"/>
      <c r="DT21" s="44"/>
      <c r="DU21" s="44"/>
      <c r="DV21" s="44"/>
      <c r="DW21" s="69"/>
      <c r="DX21" s="66">
        <f t="shared" ref="DX21:DX32" si="31">SUM(DL21:DW21)</f>
        <v>0</v>
      </c>
      <c r="DY21" s="2"/>
      <c r="DZ21" s="44"/>
      <c r="EA21" s="44"/>
      <c r="EB21" s="44"/>
      <c r="EC21" s="44"/>
      <c r="ED21" s="44"/>
      <c r="EE21" s="44"/>
      <c r="EF21" s="44"/>
      <c r="EG21" s="44"/>
      <c r="EH21" s="44"/>
      <c r="EI21" s="44"/>
      <c r="EJ21" s="44"/>
      <c r="EK21" s="69"/>
      <c r="EL21" s="66">
        <f t="shared" ref="EL21:EL32" si="32">SUM(DZ21:EK21)</f>
        <v>0</v>
      </c>
      <c r="EM21" s="2"/>
      <c r="EN21" s="44"/>
      <c r="EO21" s="44"/>
      <c r="EP21" s="44"/>
      <c r="EQ21" s="44"/>
      <c r="ER21" s="44"/>
      <c r="ES21" s="44"/>
      <c r="ET21" s="44"/>
      <c r="EU21" s="44"/>
      <c r="EV21" s="44"/>
      <c r="EW21" s="44"/>
      <c r="EX21" s="44"/>
      <c r="EY21" s="69"/>
      <c r="EZ21" s="66">
        <f t="shared" ref="EZ21:EZ32" si="33">SUM(EN21:EY21)</f>
        <v>0</v>
      </c>
      <c r="FA21" s="2"/>
      <c r="FB21" s="2"/>
      <c r="FC21" s="2"/>
    </row>
    <row r="22" spans="1:159" x14ac:dyDescent="0.35">
      <c r="A22" s="39"/>
      <c r="B22" s="68"/>
      <c r="C22" s="2"/>
      <c r="D22" s="44"/>
      <c r="E22" s="44"/>
      <c r="F22" s="44"/>
      <c r="G22" s="44"/>
      <c r="H22" s="44"/>
      <c r="I22" s="44"/>
      <c r="J22" s="44"/>
      <c r="K22" s="44"/>
      <c r="L22" s="44"/>
      <c r="M22" s="44"/>
      <c r="N22" s="44"/>
      <c r="O22" s="44"/>
      <c r="P22" s="66">
        <f t="shared" si="23"/>
        <v>0</v>
      </c>
      <c r="Q22" s="2"/>
      <c r="R22" s="44"/>
      <c r="S22" s="44"/>
      <c r="T22" s="44"/>
      <c r="U22" s="44"/>
      <c r="V22" s="44"/>
      <c r="W22" s="44"/>
      <c r="X22" s="44"/>
      <c r="Y22" s="44"/>
      <c r="Z22" s="44"/>
      <c r="AA22" s="44"/>
      <c r="AB22" s="44"/>
      <c r="AC22" s="69"/>
      <c r="AD22" s="67">
        <f t="shared" si="24"/>
        <v>0</v>
      </c>
      <c r="AE22" s="2"/>
      <c r="AF22" s="44"/>
      <c r="AG22" s="44"/>
      <c r="AH22" s="44"/>
      <c r="AI22" s="44"/>
      <c r="AJ22" s="44"/>
      <c r="AK22" s="44"/>
      <c r="AL22" s="44"/>
      <c r="AM22" s="44"/>
      <c r="AN22" s="44"/>
      <c r="AO22" s="44"/>
      <c r="AP22" s="44"/>
      <c r="AQ22" s="69"/>
      <c r="AR22" s="66">
        <f t="shared" si="25"/>
        <v>0</v>
      </c>
      <c r="AS22" s="2"/>
      <c r="AT22" s="44"/>
      <c r="AU22" s="44"/>
      <c r="AV22" s="44"/>
      <c r="AW22" s="44"/>
      <c r="AX22" s="44"/>
      <c r="AY22" s="44"/>
      <c r="AZ22" s="44"/>
      <c r="BA22" s="44"/>
      <c r="BB22" s="44"/>
      <c r="BC22" s="44"/>
      <c r="BD22" s="44"/>
      <c r="BE22" s="69"/>
      <c r="BF22" s="66">
        <f t="shared" si="26"/>
        <v>0</v>
      </c>
      <c r="BG22" s="2"/>
      <c r="BH22" s="44"/>
      <c r="BI22" s="44"/>
      <c r="BJ22" s="44"/>
      <c r="BK22" s="44"/>
      <c r="BL22" s="44"/>
      <c r="BM22" s="44"/>
      <c r="BN22" s="44"/>
      <c r="BO22" s="44"/>
      <c r="BP22" s="44"/>
      <c r="BQ22" s="44"/>
      <c r="BR22" s="44"/>
      <c r="BS22" s="69"/>
      <c r="BT22" s="66">
        <f t="shared" si="27"/>
        <v>0</v>
      </c>
      <c r="BU22" s="2"/>
      <c r="BV22" s="44"/>
      <c r="BW22" s="44"/>
      <c r="BX22" s="44"/>
      <c r="BY22" s="44"/>
      <c r="BZ22" s="44"/>
      <c r="CA22" s="44"/>
      <c r="CB22" s="44"/>
      <c r="CC22" s="44"/>
      <c r="CD22" s="44"/>
      <c r="CE22" s="44"/>
      <c r="CF22" s="44"/>
      <c r="CG22" s="69"/>
      <c r="CH22" s="66">
        <f t="shared" si="28"/>
        <v>0</v>
      </c>
      <c r="CI22" s="2"/>
      <c r="CJ22" s="44"/>
      <c r="CK22" s="44"/>
      <c r="CL22" s="44"/>
      <c r="CM22" s="44"/>
      <c r="CN22" s="44"/>
      <c r="CO22" s="44"/>
      <c r="CP22" s="44"/>
      <c r="CQ22" s="44"/>
      <c r="CR22" s="44"/>
      <c r="CS22" s="44"/>
      <c r="CT22" s="44"/>
      <c r="CU22" s="69"/>
      <c r="CV22" s="66">
        <f t="shared" si="29"/>
        <v>0</v>
      </c>
      <c r="CW22" s="2"/>
      <c r="CX22" s="44"/>
      <c r="CY22" s="44"/>
      <c r="CZ22" s="44"/>
      <c r="DA22" s="44"/>
      <c r="DB22" s="44"/>
      <c r="DC22" s="44"/>
      <c r="DD22" s="44"/>
      <c r="DE22" s="44"/>
      <c r="DF22" s="44"/>
      <c r="DG22" s="44"/>
      <c r="DH22" s="44"/>
      <c r="DI22" s="69"/>
      <c r="DJ22" s="66">
        <f t="shared" si="30"/>
        <v>0</v>
      </c>
      <c r="DK22" s="2"/>
      <c r="DL22" s="44"/>
      <c r="DM22" s="44"/>
      <c r="DN22" s="44"/>
      <c r="DO22" s="44"/>
      <c r="DP22" s="44"/>
      <c r="DQ22" s="44"/>
      <c r="DR22" s="44"/>
      <c r="DS22" s="44"/>
      <c r="DT22" s="44"/>
      <c r="DU22" s="44"/>
      <c r="DV22" s="44"/>
      <c r="DW22" s="69"/>
      <c r="DX22" s="66">
        <f t="shared" si="31"/>
        <v>0</v>
      </c>
      <c r="DY22" s="2"/>
      <c r="DZ22" s="44"/>
      <c r="EA22" s="44"/>
      <c r="EB22" s="44"/>
      <c r="EC22" s="44"/>
      <c r="ED22" s="44"/>
      <c r="EE22" s="44"/>
      <c r="EF22" s="44"/>
      <c r="EG22" s="44"/>
      <c r="EH22" s="44"/>
      <c r="EI22" s="44"/>
      <c r="EJ22" s="44"/>
      <c r="EK22" s="69"/>
      <c r="EL22" s="66">
        <f t="shared" si="32"/>
        <v>0</v>
      </c>
      <c r="EM22" s="2"/>
      <c r="EN22" s="44"/>
      <c r="EO22" s="44"/>
      <c r="EP22" s="44"/>
      <c r="EQ22" s="44"/>
      <c r="ER22" s="44"/>
      <c r="ES22" s="44"/>
      <c r="ET22" s="44"/>
      <c r="EU22" s="44"/>
      <c r="EV22" s="44"/>
      <c r="EW22" s="44"/>
      <c r="EX22" s="44"/>
      <c r="EY22" s="69"/>
      <c r="EZ22" s="66">
        <f t="shared" si="33"/>
        <v>0</v>
      </c>
      <c r="FA22" s="2"/>
      <c r="FB22" s="2"/>
      <c r="FC22" s="2"/>
    </row>
    <row r="23" spans="1:159" x14ac:dyDescent="0.35">
      <c r="A23" s="39"/>
      <c r="B23" s="68"/>
      <c r="C23" s="2"/>
      <c r="D23" s="44"/>
      <c r="E23" s="44"/>
      <c r="F23" s="44"/>
      <c r="G23" s="44"/>
      <c r="H23" s="44"/>
      <c r="I23" s="44"/>
      <c r="J23" s="44"/>
      <c r="K23" s="44"/>
      <c r="L23" s="44"/>
      <c r="M23" s="44"/>
      <c r="N23" s="44"/>
      <c r="O23" s="44"/>
      <c r="P23" s="66">
        <f>SUM(D23:O23)</f>
        <v>0</v>
      </c>
      <c r="Q23" s="2"/>
      <c r="R23" s="44"/>
      <c r="S23" s="44"/>
      <c r="T23" s="44"/>
      <c r="U23" s="44"/>
      <c r="V23" s="44"/>
      <c r="W23" s="44"/>
      <c r="X23" s="44"/>
      <c r="Y23" s="44"/>
      <c r="Z23" s="44"/>
      <c r="AA23" s="44"/>
      <c r="AB23" s="44"/>
      <c r="AC23" s="69"/>
      <c r="AD23" s="67">
        <f t="shared" si="24"/>
        <v>0</v>
      </c>
      <c r="AE23" s="2"/>
      <c r="AF23" s="44"/>
      <c r="AG23" s="44"/>
      <c r="AH23" s="44"/>
      <c r="AI23" s="44"/>
      <c r="AJ23" s="44"/>
      <c r="AK23" s="44"/>
      <c r="AL23" s="44"/>
      <c r="AM23" s="44"/>
      <c r="AN23" s="44"/>
      <c r="AO23" s="44"/>
      <c r="AP23" s="44"/>
      <c r="AQ23" s="69"/>
      <c r="AR23" s="66">
        <f t="shared" si="25"/>
        <v>0</v>
      </c>
      <c r="AS23" s="2"/>
      <c r="AT23" s="44"/>
      <c r="AU23" s="44"/>
      <c r="AV23" s="44"/>
      <c r="AW23" s="44"/>
      <c r="AX23" s="44"/>
      <c r="AY23" s="44"/>
      <c r="AZ23" s="44"/>
      <c r="BA23" s="44"/>
      <c r="BB23" s="44"/>
      <c r="BC23" s="44"/>
      <c r="BD23" s="44"/>
      <c r="BE23" s="69"/>
      <c r="BF23" s="66">
        <f t="shared" si="26"/>
        <v>0</v>
      </c>
      <c r="BG23" s="2"/>
      <c r="BH23" s="44"/>
      <c r="BI23" s="44"/>
      <c r="BJ23" s="44"/>
      <c r="BK23" s="44"/>
      <c r="BL23" s="44"/>
      <c r="BM23" s="44"/>
      <c r="BN23" s="44"/>
      <c r="BO23" s="44"/>
      <c r="BP23" s="44"/>
      <c r="BQ23" s="44"/>
      <c r="BR23" s="44"/>
      <c r="BS23" s="69"/>
      <c r="BT23" s="66">
        <f t="shared" si="27"/>
        <v>0</v>
      </c>
      <c r="BU23" s="2"/>
      <c r="BV23" s="44"/>
      <c r="BW23" s="44"/>
      <c r="BX23" s="44"/>
      <c r="BY23" s="44"/>
      <c r="BZ23" s="44"/>
      <c r="CA23" s="44"/>
      <c r="CB23" s="44"/>
      <c r="CC23" s="44"/>
      <c r="CD23" s="44"/>
      <c r="CE23" s="44"/>
      <c r="CF23" s="44"/>
      <c r="CG23" s="69"/>
      <c r="CH23" s="66">
        <f t="shared" si="28"/>
        <v>0</v>
      </c>
      <c r="CI23" s="2"/>
      <c r="CJ23" s="44"/>
      <c r="CK23" s="44"/>
      <c r="CL23" s="44"/>
      <c r="CM23" s="44"/>
      <c r="CN23" s="44"/>
      <c r="CO23" s="44"/>
      <c r="CP23" s="44"/>
      <c r="CQ23" s="44"/>
      <c r="CR23" s="44"/>
      <c r="CS23" s="44"/>
      <c r="CT23" s="44"/>
      <c r="CU23" s="69"/>
      <c r="CV23" s="66">
        <f t="shared" si="29"/>
        <v>0</v>
      </c>
      <c r="CW23" s="2"/>
      <c r="CX23" s="44"/>
      <c r="CY23" s="44"/>
      <c r="CZ23" s="44"/>
      <c r="DA23" s="44"/>
      <c r="DB23" s="44"/>
      <c r="DC23" s="44"/>
      <c r="DD23" s="44"/>
      <c r="DE23" s="44"/>
      <c r="DF23" s="44"/>
      <c r="DG23" s="44"/>
      <c r="DH23" s="44"/>
      <c r="DI23" s="69"/>
      <c r="DJ23" s="66">
        <f t="shared" si="30"/>
        <v>0</v>
      </c>
      <c r="DK23" s="2"/>
      <c r="DL23" s="44"/>
      <c r="DM23" s="44"/>
      <c r="DN23" s="44"/>
      <c r="DO23" s="44"/>
      <c r="DP23" s="44"/>
      <c r="DQ23" s="44"/>
      <c r="DR23" s="44"/>
      <c r="DS23" s="44"/>
      <c r="DT23" s="44"/>
      <c r="DU23" s="44"/>
      <c r="DV23" s="44"/>
      <c r="DW23" s="69"/>
      <c r="DX23" s="66">
        <f t="shared" si="31"/>
        <v>0</v>
      </c>
      <c r="DY23" s="2"/>
      <c r="DZ23" s="44"/>
      <c r="EA23" s="44"/>
      <c r="EB23" s="44"/>
      <c r="EC23" s="44"/>
      <c r="ED23" s="44"/>
      <c r="EE23" s="44"/>
      <c r="EF23" s="44"/>
      <c r="EG23" s="44"/>
      <c r="EH23" s="44"/>
      <c r="EI23" s="44"/>
      <c r="EJ23" s="44"/>
      <c r="EK23" s="69"/>
      <c r="EL23" s="66">
        <f t="shared" si="32"/>
        <v>0</v>
      </c>
      <c r="EM23" s="2"/>
      <c r="EN23" s="44"/>
      <c r="EO23" s="44"/>
      <c r="EP23" s="44"/>
      <c r="EQ23" s="44"/>
      <c r="ER23" s="44"/>
      <c r="ES23" s="44"/>
      <c r="ET23" s="44"/>
      <c r="EU23" s="44"/>
      <c r="EV23" s="44"/>
      <c r="EW23" s="44"/>
      <c r="EX23" s="44"/>
      <c r="EY23" s="69"/>
      <c r="EZ23" s="66">
        <f t="shared" si="33"/>
        <v>0</v>
      </c>
      <c r="FA23" s="2"/>
      <c r="FB23" s="2"/>
      <c r="FC23" s="2"/>
    </row>
    <row r="24" spans="1:159" x14ac:dyDescent="0.35">
      <c r="A24" s="39"/>
      <c r="B24" s="68"/>
      <c r="C24" s="2"/>
      <c r="D24" s="44"/>
      <c r="E24" s="44"/>
      <c r="F24" s="44"/>
      <c r="G24" s="44"/>
      <c r="H24" s="44"/>
      <c r="I24" s="44"/>
      <c r="J24" s="44"/>
      <c r="K24" s="44"/>
      <c r="L24" s="44"/>
      <c r="M24" s="44"/>
      <c r="N24" s="44"/>
      <c r="O24" s="44"/>
      <c r="P24" s="66">
        <f t="shared" ref="P24:P32" si="34">SUM(D24:O24)</f>
        <v>0</v>
      </c>
      <c r="Q24" s="2"/>
      <c r="R24" s="44"/>
      <c r="S24" s="44"/>
      <c r="T24" s="44"/>
      <c r="U24" s="44"/>
      <c r="V24" s="44"/>
      <c r="W24" s="44"/>
      <c r="X24" s="44"/>
      <c r="Y24" s="44"/>
      <c r="Z24" s="44"/>
      <c r="AA24" s="44"/>
      <c r="AB24" s="44"/>
      <c r="AC24" s="69"/>
      <c r="AD24" s="67">
        <f t="shared" si="24"/>
        <v>0</v>
      </c>
      <c r="AE24" s="2"/>
      <c r="AF24" s="44"/>
      <c r="AG24" s="44"/>
      <c r="AH24" s="44"/>
      <c r="AI24" s="44"/>
      <c r="AJ24" s="44"/>
      <c r="AK24" s="44"/>
      <c r="AL24" s="44"/>
      <c r="AM24" s="44"/>
      <c r="AN24" s="44"/>
      <c r="AO24" s="44"/>
      <c r="AP24" s="44"/>
      <c r="AQ24" s="69"/>
      <c r="AR24" s="66">
        <f t="shared" si="25"/>
        <v>0</v>
      </c>
      <c r="AS24" s="2"/>
      <c r="AT24" s="44"/>
      <c r="AU24" s="44"/>
      <c r="AV24" s="44"/>
      <c r="AW24" s="44"/>
      <c r="AX24" s="44"/>
      <c r="AY24" s="44"/>
      <c r="AZ24" s="44"/>
      <c r="BA24" s="44"/>
      <c r="BB24" s="44"/>
      <c r="BC24" s="44"/>
      <c r="BD24" s="44"/>
      <c r="BE24" s="69"/>
      <c r="BF24" s="66">
        <f t="shared" si="26"/>
        <v>0</v>
      </c>
      <c r="BG24" s="2"/>
      <c r="BH24" s="44"/>
      <c r="BI24" s="44"/>
      <c r="BJ24" s="44"/>
      <c r="BK24" s="44"/>
      <c r="BL24" s="44"/>
      <c r="BM24" s="44"/>
      <c r="BN24" s="44"/>
      <c r="BO24" s="44"/>
      <c r="BP24" s="44"/>
      <c r="BQ24" s="44"/>
      <c r="BR24" s="44"/>
      <c r="BS24" s="69"/>
      <c r="BT24" s="66">
        <f t="shared" si="27"/>
        <v>0</v>
      </c>
      <c r="BU24" s="2"/>
      <c r="BV24" s="44"/>
      <c r="BW24" s="44"/>
      <c r="BX24" s="44"/>
      <c r="BY24" s="44"/>
      <c r="BZ24" s="44"/>
      <c r="CA24" s="44"/>
      <c r="CB24" s="44"/>
      <c r="CC24" s="44"/>
      <c r="CD24" s="44"/>
      <c r="CE24" s="44"/>
      <c r="CF24" s="44"/>
      <c r="CG24" s="69"/>
      <c r="CH24" s="66">
        <f t="shared" si="28"/>
        <v>0</v>
      </c>
      <c r="CI24" s="2"/>
      <c r="CJ24" s="44"/>
      <c r="CK24" s="44"/>
      <c r="CL24" s="44"/>
      <c r="CM24" s="44"/>
      <c r="CN24" s="44"/>
      <c r="CO24" s="44"/>
      <c r="CP24" s="44"/>
      <c r="CQ24" s="44"/>
      <c r="CR24" s="44"/>
      <c r="CS24" s="44"/>
      <c r="CT24" s="44"/>
      <c r="CU24" s="69"/>
      <c r="CV24" s="66">
        <f t="shared" si="29"/>
        <v>0</v>
      </c>
      <c r="CW24" s="2"/>
      <c r="CX24" s="44"/>
      <c r="CY24" s="44"/>
      <c r="CZ24" s="44"/>
      <c r="DA24" s="44"/>
      <c r="DB24" s="44"/>
      <c r="DC24" s="44"/>
      <c r="DD24" s="44"/>
      <c r="DE24" s="44"/>
      <c r="DF24" s="44"/>
      <c r="DG24" s="44"/>
      <c r="DH24" s="44"/>
      <c r="DI24" s="69"/>
      <c r="DJ24" s="66">
        <f t="shared" si="30"/>
        <v>0</v>
      </c>
      <c r="DK24" s="2"/>
      <c r="DL24" s="44"/>
      <c r="DM24" s="44"/>
      <c r="DN24" s="44"/>
      <c r="DO24" s="44"/>
      <c r="DP24" s="44"/>
      <c r="DQ24" s="44"/>
      <c r="DR24" s="44"/>
      <c r="DS24" s="44"/>
      <c r="DT24" s="44"/>
      <c r="DU24" s="44"/>
      <c r="DV24" s="44"/>
      <c r="DW24" s="69"/>
      <c r="DX24" s="66">
        <f t="shared" si="31"/>
        <v>0</v>
      </c>
      <c r="DY24" s="2"/>
      <c r="DZ24" s="44"/>
      <c r="EA24" s="44"/>
      <c r="EB24" s="44"/>
      <c r="EC24" s="44"/>
      <c r="ED24" s="44"/>
      <c r="EE24" s="44"/>
      <c r="EF24" s="44"/>
      <c r="EG24" s="44"/>
      <c r="EH24" s="44"/>
      <c r="EI24" s="44"/>
      <c r="EJ24" s="44"/>
      <c r="EK24" s="69"/>
      <c r="EL24" s="66">
        <f t="shared" si="32"/>
        <v>0</v>
      </c>
      <c r="EM24" s="2"/>
      <c r="EN24" s="44"/>
      <c r="EO24" s="44"/>
      <c r="EP24" s="44"/>
      <c r="EQ24" s="44"/>
      <c r="ER24" s="44"/>
      <c r="ES24" s="44"/>
      <c r="ET24" s="44"/>
      <c r="EU24" s="44"/>
      <c r="EV24" s="44"/>
      <c r="EW24" s="44"/>
      <c r="EX24" s="44"/>
      <c r="EY24" s="69"/>
      <c r="EZ24" s="66">
        <f t="shared" si="33"/>
        <v>0</v>
      </c>
      <c r="FA24" s="2"/>
      <c r="FB24" s="2"/>
      <c r="FC24" s="2"/>
    </row>
    <row r="25" spans="1:159" x14ac:dyDescent="0.35">
      <c r="A25" s="39"/>
      <c r="B25" s="68"/>
      <c r="C25" s="2"/>
      <c r="D25" s="44"/>
      <c r="E25" s="44"/>
      <c r="F25" s="44"/>
      <c r="G25" s="44"/>
      <c r="H25" s="44"/>
      <c r="I25" s="44"/>
      <c r="J25" s="44"/>
      <c r="K25" s="44"/>
      <c r="L25" s="44"/>
      <c r="M25" s="44"/>
      <c r="N25" s="44"/>
      <c r="O25" s="44"/>
      <c r="P25" s="66">
        <f t="shared" si="34"/>
        <v>0</v>
      </c>
      <c r="Q25" s="2"/>
      <c r="R25" s="44"/>
      <c r="S25" s="44"/>
      <c r="T25" s="44"/>
      <c r="U25" s="44"/>
      <c r="V25" s="44"/>
      <c r="W25" s="44"/>
      <c r="X25" s="44"/>
      <c r="Y25" s="44"/>
      <c r="Z25" s="44"/>
      <c r="AA25" s="44"/>
      <c r="AB25" s="44"/>
      <c r="AC25" s="69"/>
      <c r="AD25" s="67">
        <f t="shared" si="24"/>
        <v>0</v>
      </c>
      <c r="AE25" s="2"/>
      <c r="AF25" s="44"/>
      <c r="AG25" s="44"/>
      <c r="AH25" s="44"/>
      <c r="AI25" s="44"/>
      <c r="AJ25" s="44"/>
      <c r="AK25" s="44"/>
      <c r="AL25" s="44"/>
      <c r="AM25" s="44"/>
      <c r="AN25" s="44"/>
      <c r="AO25" s="44"/>
      <c r="AP25" s="44"/>
      <c r="AQ25" s="69"/>
      <c r="AR25" s="66">
        <f t="shared" si="25"/>
        <v>0</v>
      </c>
      <c r="AS25" s="2"/>
      <c r="AT25" s="44"/>
      <c r="AU25" s="44"/>
      <c r="AV25" s="44"/>
      <c r="AW25" s="44"/>
      <c r="AX25" s="44"/>
      <c r="AY25" s="44"/>
      <c r="AZ25" s="44"/>
      <c r="BA25" s="44"/>
      <c r="BB25" s="44"/>
      <c r="BC25" s="44"/>
      <c r="BD25" s="44"/>
      <c r="BE25" s="69"/>
      <c r="BF25" s="66">
        <f t="shared" si="26"/>
        <v>0</v>
      </c>
      <c r="BG25" s="2"/>
      <c r="BH25" s="44"/>
      <c r="BI25" s="44"/>
      <c r="BJ25" s="44"/>
      <c r="BK25" s="44"/>
      <c r="BL25" s="44"/>
      <c r="BM25" s="44"/>
      <c r="BN25" s="44"/>
      <c r="BO25" s="44"/>
      <c r="BP25" s="44"/>
      <c r="BQ25" s="44"/>
      <c r="BR25" s="44"/>
      <c r="BS25" s="69"/>
      <c r="BT25" s="66">
        <f t="shared" si="27"/>
        <v>0</v>
      </c>
      <c r="BU25" s="2"/>
      <c r="BV25" s="44"/>
      <c r="BW25" s="44"/>
      <c r="BX25" s="44"/>
      <c r="BY25" s="44"/>
      <c r="BZ25" s="44"/>
      <c r="CA25" s="44"/>
      <c r="CB25" s="44"/>
      <c r="CC25" s="44"/>
      <c r="CD25" s="44"/>
      <c r="CE25" s="44"/>
      <c r="CF25" s="44"/>
      <c r="CG25" s="69"/>
      <c r="CH25" s="66">
        <f t="shared" si="28"/>
        <v>0</v>
      </c>
      <c r="CI25" s="2"/>
      <c r="CJ25" s="44"/>
      <c r="CK25" s="44"/>
      <c r="CL25" s="44"/>
      <c r="CM25" s="44"/>
      <c r="CN25" s="44"/>
      <c r="CO25" s="44"/>
      <c r="CP25" s="44"/>
      <c r="CQ25" s="44"/>
      <c r="CR25" s="44"/>
      <c r="CS25" s="44"/>
      <c r="CT25" s="44"/>
      <c r="CU25" s="69"/>
      <c r="CV25" s="66">
        <f t="shared" si="29"/>
        <v>0</v>
      </c>
      <c r="CW25" s="2"/>
      <c r="CX25" s="44"/>
      <c r="CY25" s="44"/>
      <c r="CZ25" s="44"/>
      <c r="DA25" s="44"/>
      <c r="DB25" s="44"/>
      <c r="DC25" s="44"/>
      <c r="DD25" s="44"/>
      <c r="DE25" s="44"/>
      <c r="DF25" s="44"/>
      <c r="DG25" s="44"/>
      <c r="DH25" s="44"/>
      <c r="DI25" s="69"/>
      <c r="DJ25" s="66">
        <f t="shared" si="30"/>
        <v>0</v>
      </c>
      <c r="DK25" s="2"/>
      <c r="DL25" s="44"/>
      <c r="DM25" s="44"/>
      <c r="DN25" s="44"/>
      <c r="DO25" s="44"/>
      <c r="DP25" s="44"/>
      <c r="DQ25" s="44"/>
      <c r="DR25" s="44"/>
      <c r="DS25" s="44"/>
      <c r="DT25" s="44"/>
      <c r="DU25" s="44"/>
      <c r="DV25" s="44"/>
      <c r="DW25" s="69"/>
      <c r="DX25" s="66">
        <f t="shared" si="31"/>
        <v>0</v>
      </c>
      <c r="DY25" s="2"/>
      <c r="DZ25" s="44"/>
      <c r="EA25" s="44"/>
      <c r="EB25" s="44"/>
      <c r="EC25" s="44"/>
      <c r="ED25" s="44"/>
      <c r="EE25" s="44"/>
      <c r="EF25" s="44"/>
      <c r="EG25" s="44"/>
      <c r="EH25" s="44"/>
      <c r="EI25" s="44"/>
      <c r="EJ25" s="44"/>
      <c r="EK25" s="69"/>
      <c r="EL25" s="66">
        <f t="shared" si="32"/>
        <v>0</v>
      </c>
      <c r="EM25" s="2"/>
      <c r="EN25" s="44"/>
      <c r="EO25" s="44"/>
      <c r="EP25" s="44"/>
      <c r="EQ25" s="44"/>
      <c r="ER25" s="44"/>
      <c r="ES25" s="44"/>
      <c r="ET25" s="44"/>
      <c r="EU25" s="44"/>
      <c r="EV25" s="44"/>
      <c r="EW25" s="44"/>
      <c r="EX25" s="44"/>
      <c r="EY25" s="69"/>
      <c r="EZ25" s="66">
        <f t="shared" si="33"/>
        <v>0</v>
      </c>
      <c r="FA25" s="2"/>
      <c r="FB25" s="2"/>
      <c r="FC25" s="2"/>
    </row>
    <row r="26" spans="1:159" x14ac:dyDescent="0.35">
      <c r="A26" s="39"/>
      <c r="B26" s="68"/>
      <c r="C26" s="2"/>
      <c r="D26" s="44"/>
      <c r="E26" s="44"/>
      <c r="F26" s="44"/>
      <c r="G26" s="44"/>
      <c r="H26" s="44"/>
      <c r="I26" s="44"/>
      <c r="J26" s="44"/>
      <c r="K26" s="44"/>
      <c r="L26" s="44"/>
      <c r="M26" s="44"/>
      <c r="N26" s="44"/>
      <c r="O26" s="44"/>
      <c r="P26" s="66">
        <f t="shared" si="34"/>
        <v>0</v>
      </c>
      <c r="Q26" s="2"/>
      <c r="R26" s="44"/>
      <c r="S26" s="44"/>
      <c r="T26" s="44"/>
      <c r="U26" s="44"/>
      <c r="V26" s="44"/>
      <c r="W26" s="44"/>
      <c r="X26" s="44"/>
      <c r="Y26" s="44"/>
      <c r="Z26" s="44"/>
      <c r="AA26" s="44"/>
      <c r="AB26" s="44"/>
      <c r="AC26" s="69"/>
      <c r="AD26" s="67">
        <f t="shared" si="24"/>
        <v>0</v>
      </c>
      <c r="AE26" s="2"/>
      <c r="AF26" s="44"/>
      <c r="AG26" s="44"/>
      <c r="AH26" s="44"/>
      <c r="AI26" s="44"/>
      <c r="AJ26" s="44"/>
      <c r="AK26" s="44"/>
      <c r="AL26" s="44"/>
      <c r="AM26" s="44"/>
      <c r="AN26" s="44"/>
      <c r="AO26" s="44"/>
      <c r="AP26" s="44"/>
      <c r="AQ26" s="69"/>
      <c r="AR26" s="66">
        <f t="shared" si="25"/>
        <v>0</v>
      </c>
      <c r="AS26" s="2"/>
      <c r="AT26" s="44"/>
      <c r="AU26" s="44"/>
      <c r="AV26" s="44"/>
      <c r="AW26" s="44"/>
      <c r="AX26" s="44"/>
      <c r="AY26" s="44"/>
      <c r="AZ26" s="44"/>
      <c r="BA26" s="44"/>
      <c r="BB26" s="44"/>
      <c r="BC26" s="44"/>
      <c r="BD26" s="44"/>
      <c r="BE26" s="69"/>
      <c r="BF26" s="66">
        <f t="shared" si="26"/>
        <v>0</v>
      </c>
      <c r="BG26" s="2"/>
      <c r="BH26" s="44"/>
      <c r="BI26" s="44"/>
      <c r="BJ26" s="44"/>
      <c r="BK26" s="44"/>
      <c r="BL26" s="44"/>
      <c r="BM26" s="44"/>
      <c r="BN26" s="44"/>
      <c r="BO26" s="44"/>
      <c r="BP26" s="44"/>
      <c r="BQ26" s="44"/>
      <c r="BR26" s="44"/>
      <c r="BS26" s="69"/>
      <c r="BT26" s="66">
        <f t="shared" si="27"/>
        <v>0</v>
      </c>
      <c r="BU26" s="2"/>
      <c r="BV26" s="44"/>
      <c r="BW26" s="44"/>
      <c r="BX26" s="44"/>
      <c r="BY26" s="44"/>
      <c r="BZ26" s="44"/>
      <c r="CA26" s="44"/>
      <c r="CB26" s="44"/>
      <c r="CC26" s="44"/>
      <c r="CD26" s="44"/>
      <c r="CE26" s="44"/>
      <c r="CF26" s="44"/>
      <c r="CG26" s="69"/>
      <c r="CH26" s="66">
        <f t="shared" si="28"/>
        <v>0</v>
      </c>
      <c r="CI26" s="2"/>
      <c r="CJ26" s="44"/>
      <c r="CK26" s="44"/>
      <c r="CL26" s="44"/>
      <c r="CM26" s="44"/>
      <c r="CN26" s="44"/>
      <c r="CO26" s="44"/>
      <c r="CP26" s="44"/>
      <c r="CQ26" s="44"/>
      <c r="CR26" s="44"/>
      <c r="CS26" s="44"/>
      <c r="CT26" s="44"/>
      <c r="CU26" s="69"/>
      <c r="CV26" s="66">
        <f t="shared" si="29"/>
        <v>0</v>
      </c>
      <c r="CW26" s="2"/>
      <c r="CX26" s="44"/>
      <c r="CY26" s="44"/>
      <c r="CZ26" s="44"/>
      <c r="DA26" s="44"/>
      <c r="DB26" s="44"/>
      <c r="DC26" s="44"/>
      <c r="DD26" s="44"/>
      <c r="DE26" s="44"/>
      <c r="DF26" s="44"/>
      <c r="DG26" s="44"/>
      <c r="DH26" s="44"/>
      <c r="DI26" s="69"/>
      <c r="DJ26" s="66">
        <f t="shared" si="30"/>
        <v>0</v>
      </c>
      <c r="DK26" s="2"/>
      <c r="DL26" s="44"/>
      <c r="DM26" s="44"/>
      <c r="DN26" s="44"/>
      <c r="DO26" s="44"/>
      <c r="DP26" s="44"/>
      <c r="DQ26" s="44"/>
      <c r="DR26" s="44"/>
      <c r="DS26" s="44"/>
      <c r="DT26" s="44"/>
      <c r="DU26" s="44"/>
      <c r="DV26" s="44"/>
      <c r="DW26" s="69"/>
      <c r="DX26" s="66">
        <f t="shared" si="31"/>
        <v>0</v>
      </c>
      <c r="DY26" s="2"/>
      <c r="DZ26" s="44"/>
      <c r="EA26" s="44"/>
      <c r="EB26" s="44"/>
      <c r="EC26" s="44"/>
      <c r="ED26" s="44"/>
      <c r="EE26" s="44"/>
      <c r="EF26" s="44"/>
      <c r="EG26" s="44"/>
      <c r="EH26" s="44"/>
      <c r="EI26" s="44"/>
      <c r="EJ26" s="44"/>
      <c r="EK26" s="69"/>
      <c r="EL26" s="66">
        <f t="shared" si="32"/>
        <v>0</v>
      </c>
      <c r="EM26" s="2"/>
      <c r="EN26" s="44"/>
      <c r="EO26" s="44"/>
      <c r="EP26" s="44"/>
      <c r="EQ26" s="44"/>
      <c r="ER26" s="44"/>
      <c r="ES26" s="44"/>
      <c r="ET26" s="44"/>
      <c r="EU26" s="44"/>
      <c r="EV26" s="44"/>
      <c r="EW26" s="44"/>
      <c r="EX26" s="44"/>
      <c r="EY26" s="69"/>
      <c r="EZ26" s="66">
        <f t="shared" si="33"/>
        <v>0</v>
      </c>
      <c r="FA26" s="2"/>
      <c r="FB26" s="2"/>
      <c r="FC26" s="2"/>
    </row>
    <row r="27" spans="1:159" x14ac:dyDescent="0.35">
      <c r="A27" s="39"/>
      <c r="B27" s="68"/>
      <c r="C27" s="2"/>
      <c r="D27" s="70"/>
      <c r="E27" s="70"/>
      <c r="F27" s="70"/>
      <c r="G27" s="70"/>
      <c r="H27" s="70"/>
      <c r="I27" s="70"/>
      <c r="J27" s="70"/>
      <c r="K27" s="70"/>
      <c r="L27" s="70"/>
      <c r="M27" s="70"/>
      <c r="N27" s="70"/>
      <c r="O27" s="70"/>
      <c r="P27" s="66">
        <f t="shared" si="34"/>
        <v>0</v>
      </c>
      <c r="Q27" s="2"/>
      <c r="R27" s="44"/>
      <c r="S27" s="44"/>
      <c r="T27" s="44"/>
      <c r="U27" s="44"/>
      <c r="V27" s="44"/>
      <c r="W27" s="44"/>
      <c r="X27" s="44"/>
      <c r="Y27" s="44"/>
      <c r="Z27" s="44"/>
      <c r="AA27" s="44"/>
      <c r="AB27" s="44"/>
      <c r="AC27" s="69"/>
      <c r="AD27" s="67">
        <f t="shared" si="24"/>
        <v>0</v>
      </c>
      <c r="AE27" s="2"/>
      <c r="AF27" s="44"/>
      <c r="AG27" s="44"/>
      <c r="AH27" s="44"/>
      <c r="AI27" s="44"/>
      <c r="AJ27" s="44"/>
      <c r="AK27" s="44"/>
      <c r="AL27" s="44"/>
      <c r="AM27" s="44"/>
      <c r="AN27" s="44"/>
      <c r="AO27" s="44"/>
      <c r="AP27" s="44"/>
      <c r="AQ27" s="69"/>
      <c r="AR27" s="66">
        <f t="shared" si="25"/>
        <v>0</v>
      </c>
      <c r="AS27" s="2"/>
      <c r="AT27" s="44"/>
      <c r="AU27" s="44"/>
      <c r="AV27" s="44"/>
      <c r="AW27" s="44"/>
      <c r="AX27" s="44"/>
      <c r="AY27" s="44"/>
      <c r="AZ27" s="44"/>
      <c r="BA27" s="44"/>
      <c r="BB27" s="44"/>
      <c r="BC27" s="44"/>
      <c r="BD27" s="44"/>
      <c r="BE27" s="69"/>
      <c r="BF27" s="66">
        <f t="shared" si="26"/>
        <v>0</v>
      </c>
      <c r="BG27" s="2"/>
      <c r="BH27" s="44"/>
      <c r="BI27" s="44"/>
      <c r="BJ27" s="44"/>
      <c r="BK27" s="44"/>
      <c r="BL27" s="44"/>
      <c r="BM27" s="44"/>
      <c r="BN27" s="44"/>
      <c r="BO27" s="44"/>
      <c r="BP27" s="44"/>
      <c r="BQ27" s="44"/>
      <c r="BR27" s="44"/>
      <c r="BS27" s="69"/>
      <c r="BT27" s="66">
        <f t="shared" si="27"/>
        <v>0</v>
      </c>
      <c r="BU27" s="2"/>
      <c r="BV27" s="44"/>
      <c r="BW27" s="44"/>
      <c r="BX27" s="44"/>
      <c r="BY27" s="44"/>
      <c r="BZ27" s="44"/>
      <c r="CA27" s="44"/>
      <c r="CB27" s="44"/>
      <c r="CC27" s="44"/>
      <c r="CD27" s="44"/>
      <c r="CE27" s="44"/>
      <c r="CF27" s="44"/>
      <c r="CG27" s="69"/>
      <c r="CH27" s="66">
        <f t="shared" si="28"/>
        <v>0</v>
      </c>
      <c r="CI27" s="2"/>
      <c r="CJ27" s="44"/>
      <c r="CK27" s="44"/>
      <c r="CL27" s="44"/>
      <c r="CM27" s="44"/>
      <c r="CN27" s="44"/>
      <c r="CO27" s="44"/>
      <c r="CP27" s="44"/>
      <c r="CQ27" s="44"/>
      <c r="CR27" s="44"/>
      <c r="CS27" s="44"/>
      <c r="CT27" s="44"/>
      <c r="CU27" s="69"/>
      <c r="CV27" s="66">
        <f t="shared" si="29"/>
        <v>0</v>
      </c>
      <c r="CW27" s="2"/>
      <c r="CX27" s="44"/>
      <c r="CY27" s="44"/>
      <c r="CZ27" s="44"/>
      <c r="DA27" s="44"/>
      <c r="DB27" s="44"/>
      <c r="DC27" s="44"/>
      <c r="DD27" s="44"/>
      <c r="DE27" s="44"/>
      <c r="DF27" s="44"/>
      <c r="DG27" s="44"/>
      <c r="DH27" s="44"/>
      <c r="DI27" s="69"/>
      <c r="DJ27" s="66">
        <f t="shared" si="30"/>
        <v>0</v>
      </c>
      <c r="DK27" s="2"/>
      <c r="DL27" s="44"/>
      <c r="DM27" s="44"/>
      <c r="DN27" s="44"/>
      <c r="DO27" s="44"/>
      <c r="DP27" s="44"/>
      <c r="DQ27" s="44"/>
      <c r="DR27" s="44"/>
      <c r="DS27" s="44"/>
      <c r="DT27" s="44"/>
      <c r="DU27" s="44"/>
      <c r="DV27" s="44"/>
      <c r="DW27" s="69"/>
      <c r="DX27" s="66">
        <f t="shared" si="31"/>
        <v>0</v>
      </c>
      <c r="DY27" s="2"/>
      <c r="DZ27" s="44"/>
      <c r="EA27" s="44"/>
      <c r="EB27" s="44"/>
      <c r="EC27" s="44"/>
      <c r="ED27" s="44"/>
      <c r="EE27" s="44"/>
      <c r="EF27" s="44"/>
      <c r="EG27" s="44"/>
      <c r="EH27" s="44"/>
      <c r="EI27" s="44"/>
      <c r="EJ27" s="44"/>
      <c r="EK27" s="69"/>
      <c r="EL27" s="66">
        <f t="shared" si="32"/>
        <v>0</v>
      </c>
      <c r="EM27" s="2"/>
      <c r="EN27" s="44"/>
      <c r="EO27" s="44"/>
      <c r="EP27" s="44"/>
      <c r="EQ27" s="44"/>
      <c r="ER27" s="44"/>
      <c r="ES27" s="44"/>
      <c r="ET27" s="44"/>
      <c r="EU27" s="44"/>
      <c r="EV27" s="44"/>
      <c r="EW27" s="44"/>
      <c r="EX27" s="44"/>
      <c r="EY27" s="69"/>
      <c r="EZ27" s="66">
        <f t="shared" si="33"/>
        <v>0</v>
      </c>
      <c r="FA27" s="2"/>
      <c r="FB27" s="2"/>
      <c r="FC27" s="2"/>
    </row>
    <row r="28" spans="1:159" x14ac:dyDescent="0.35">
      <c r="A28" s="39"/>
      <c r="B28" s="68"/>
      <c r="C28" s="2"/>
      <c r="D28" s="44"/>
      <c r="E28" s="44"/>
      <c r="F28" s="44"/>
      <c r="G28" s="44"/>
      <c r="H28" s="44"/>
      <c r="I28" s="44"/>
      <c r="J28" s="44"/>
      <c r="K28" s="44"/>
      <c r="L28" s="44"/>
      <c r="M28" s="44"/>
      <c r="N28" s="44"/>
      <c r="O28" s="44"/>
      <c r="P28" s="66">
        <f t="shared" si="34"/>
        <v>0</v>
      </c>
      <c r="Q28" s="2"/>
      <c r="R28" s="44"/>
      <c r="S28" s="44"/>
      <c r="T28" s="44"/>
      <c r="U28" s="44"/>
      <c r="V28" s="44"/>
      <c r="W28" s="44"/>
      <c r="X28" s="44"/>
      <c r="Y28" s="44"/>
      <c r="Z28" s="44"/>
      <c r="AA28" s="44"/>
      <c r="AB28" s="44"/>
      <c r="AC28" s="69"/>
      <c r="AD28" s="67">
        <f t="shared" si="24"/>
        <v>0</v>
      </c>
      <c r="AE28" s="2"/>
      <c r="AF28" s="44"/>
      <c r="AG28" s="44"/>
      <c r="AH28" s="44"/>
      <c r="AI28" s="44"/>
      <c r="AJ28" s="44"/>
      <c r="AK28" s="44"/>
      <c r="AL28" s="44"/>
      <c r="AM28" s="44"/>
      <c r="AN28" s="44"/>
      <c r="AO28" s="44"/>
      <c r="AP28" s="44"/>
      <c r="AQ28" s="69"/>
      <c r="AR28" s="66">
        <f t="shared" si="25"/>
        <v>0</v>
      </c>
      <c r="AS28" s="2"/>
      <c r="AT28" s="44"/>
      <c r="AU28" s="44"/>
      <c r="AV28" s="44"/>
      <c r="AW28" s="44"/>
      <c r="AX28" s="44"/>
      <c r="AY28" s="44"/>
      <c r="AZ28" s="44"/>
      <c r="BA28" s="44"/>
      <c r="BB28" s="44"/>
      <c r="BC28" s="44"/>
      <c r="BD28" s="44"/>
      <c r="BE28" s="69"/>
      <c r="BF28" s="66">
        <f t="shared" si="26"/>
        <v>0</v>
      </c>
      <c r="BG28" s="2"/>
      <c r="BH28" s="44"/>
      <c r="BI28" s="44"/>
      <c r="BJ28" s="44"/>
      <c r="BK28" s="44"/>
      <c r="BL28" s="44"/>
      <c r="BM28" s="44"/>
      <c r="BN28" s="44"/>
      <c r="BO28" s="44"/>
      <c r="BP28" s="44"/>
      <c r="BQ28" s="44"/>
      <c r="BR28" s="44"/>
      <c r="BS28" s="69"/>
      <c r="BT28" s="66">
        <f t="shared" si="27"/>
        <v>0</v>
      </c>
      <c r="BU28" s="2"/>
      <c r="BV28" s="44"/>
      <c r="BW28" s="44"/>
      <c r="BX28" s="44"/>
      <c r="BY28" s="44"/>
      <c r="BZ28" s="44"/>
      <c r="CA28" s="44"/>
      <c r="CB28" s="44"/>
      <c r="CC28" s="44"/>
      <c r="CD28" s="44"/>
      <c r="CE28" s="44"/>
      <c r="CF28" s="44"/>
      <c r="CG28" s="69"/>
      <c r="CH28" s="66">
        <f t="shared" si="28"/>
        <v>0</v>
      </c>
      <c r="CI28" s="2"/>
      <c r="CJ28" s="44"/>
      <c r="CK28" s="44"/>
      <c r="CL28" s="44"/>
      <c r="CM28" s="44"/>
      <c r="CN28" s="44"/>
      <c r="CO28" s="44"/>
      <c r="CP28" s="44"/>
      <c r="CQ28" s="44"/>
      <c r="CR28" s="44"/>
      <c r="CS28" s="44"/>
      <c r="CT28" s="44"/>
      <c r="CU28" s="69"/>
      <c r="CV28" s="66">
        <f t="shared" si="29"/>
        <v>0</v>
      </c>
      <c r="CW28" s="2"/>
      <c r="CX28" s="44"/>
      <c r="CY28" s="44"/>
      <c r="CZ28" s="44"/>
      <c r="DA28" s="44"/>
      <c r="DB28" s="44"/>
      <c r="DC28" s="44"/>
      <c r="DD28" s="44"/>
      <c r="DE28" s="44"/>
      <c r="DF28" s="44"/>
      <c r="DG28" s="44"/>
      <c r="DH28" s="44"/>
      <c r="DI28" s="69"/>
      <c r="DJ28" s="66">
        <f t="shared" si="30"/>
        <v>0</v>
      </c>
      <c r="DK28" s="2"/>
      <c r="DL28" s="44"/>
      <c r="DM28" s="44"/>
      <c r="DN28" s="44"/>
      <c r="DO28" s="44"/>
      <c r="DP28" s="44"/>
      <c r="DQ28" s="44"/>
      <c r="DR28" s="44"/>
      <c r="DS28" s="44"/>
      <c r="DT28" s="44"/>
      <c r="DU28" s="44"/>
      <c r="DV28" s="44"/>
      <c r="DW28" s="69"/>
      <c r="DX28" s="66">
        <f t="shared" si="31"/>
        <v>0</v>
      </c>
      <c r="DY28" s="2"/>
      <c r="DZ28" s="44"/>
      <c r="EA28" s="44"/>
      <c r="EB28" s="44"/>
      <c r="EC28" s="44"/>
      <c r="ED28" s="44"/>
      <c r="EE28" s="44"/>
      <c r="EF28" s="44"/>
      <c r="EG28" s="44"/>
      <c r="EH28" s="44"/>
      <c r="EI28" s="44"/>
      <c r="EJ28" s="44"/>
      <c r="EK28" s="69"/>
      <c r="EL28" s="66">
        <f t="shared" si="32"/>
        <v>0</v>
      </c>
      <c r="EM28" s="2"/>
      <c r="EN28" s="44"/>
      <c r="EO28" s="44"/>
      <c r="EP28" s="44"/>
      <c r="EQ28" s="44"/>
      <c r="ER28" s="44"/>
      <c r="ES28" s="44"/>
      <c r="ET28" s="44"/>
      <c r="EU28" s="44"/>
      <c r="EV28" s="44"/>
      <c r="EW28" s="44"/>
      <c r="EX28" s="44"/>
      <c r="EY28" s="69"/>
      <c r="EZ28" s="66">
        <f t="shared" si="33"/>
        <v>0</v>
      </c>
      <c r="FA28" s="2"/>
      <c r="FB28" s="2"/>
      <c r="FC28" s="2"/>
    </row>
    <row r="29" spans="1:159" x14ac:dyDescent="0.35">
      <c r="A29" s="39"/>
      <c r="B29" s="68"/>
      <c r="C29" s="2"/>
      <c r="D29" s="44"/>
      <c r="E29" s="44"/>
      <c r="F29" s="44"/>
      <c r="G29" s="44"/>
      <c r="H29" s="44"/>
      <c r="I29" s="44"/>
      <c r="J29" s="44"/>
      <c r="K29" s="44"/>
      <c r="L29" s="44"/>
      <c r="M29" s="44"/>
      <c r="N29" s="44"/>
      <c r="O29" s="44"/>
      <c r="P29" s="66">
        <f t="shared" si="34"/>
        <v>0</v>
      </c>
      <c r="Q29" s="2"/>
      <c r="R29" s="44"/>
      <c r="S29" s="44"/>
      <c r="T29" s="44"/>
      <c r="U29" s="44"/>
      <c r="V29" s="44"/>
      <c r="W29" s="44"/>
      <c r="X29" s="44"/>
      <c r="Y29" s="44"/>
      <c r="Z29" s="44"/>
      <c r="AA29" s="44"/>
      <c r="AB29" s="44"/>
      <c r="AC29" s="69"/>
      <c r="AD29" s="67">
        <f t="shared" si="24"/>
        <v>0</v>
      </c>
      <c r="AE29" s="2"/>
      <c r="AF29" s="44"/>
      <c r="AG29" s="44"/>
      <c r="AH29" s="44"/>
      <c r="AI29" s="44"/>
      <c r="AJ29" s="44"/>
      <c r="AK29" s="44"/>
      <c r="AL29" s="44"/>
      <c r="AM29" s="44"/>
      <c r="AN29" s="44"/>
      <c r="AO29" s="44"/>
      <c r="AP29" s="44"/>
      <c r="AQ29" s="69"/>
      <c r="AR29" s="66">
        <f t="shared" si="25"/>
        <v>0</v>
      </c>
      <c r="AS29" s="2"/>
      <c r="AT29" s="44"/>
      <c r="AU29" s="44"/>
      <c r="AV29" s="44"/>
      <c r="AW29" s="44"/>
      <c r="AX29" s="44"/>
      <c r="AY29" s="44"/>
      <c r="AZ29" s="44"/>
      <c r="BA29" s="44"/>
      <c r="BB29" s="44"/>
      <c r="BC29" s="44"/>
      <c r="BD29" s="44"/>
      <c r="BE29" s="69"/>
      <c r="BF29" s="66">
        <f t="shared" si="26"/>
        <v>0</v>
      </c>
      <c r="BG29" s="2"/>
      <c r="BH29" s="44"/>
      <c r="BI29" s="44"/>
      <c r="BJ29" s="44"/>
      <c r="BK29" s="44"/>
      <c r="BL29" s="44"/>
      <c r="BM29" s="44"/>
      <c r="BN29" s="44"/>
      <c r="BO29" s="44"/>
      <c r="BP29" s="44"/>
      <c r="BQ29" s="44"/>
      <c r="BR29" s="44"/>
      <c r="BS29" s="69"/>
      <c r="BT29" s="66">
        <f t="shared" si="27"/>
        <v>0</v>
      </c>
      <c r="BU29" s="2"/>
      <c r="BV29" s="44"/>
      <c r="BW29" s="44"/>
      <c r="BX29" s="44"/>
      <c r="BY29" s="44"/>
      <c r="BZ29" s="44"/>
      <c r="CA29" s="44"/>
      <c r="CB29" s="44"/>
      <c r="CC29" s="44"/>
      <c r="CD29" s="44"/>
      <c r="CE29" s="44"/>
      <c r="CF29" s="44"/>
      <c r="CG29" s="69"/>
      <c r="CH29" s="66">
        <f t="shared" si="28"/>
        <v>0</v>
      </c>
      <c r="CI29" s="2"/>
      <c r="CJ29" s="44"/>
      <c r="CK29" s="44"/>
      <c r="CL29" s="44"/>
      <c r="CM29" s="44"/>
      <c r="CN29" s="44"/>
      <c r="CO29" s="44"/>
      <c r="CP29" s="44"/>
      <c r="CQ29" s="44"/>
      <c r="CR29" s="44"/>
      <c r="CS29" s="44"/>
      <c r="CT29" s="44"/>
      <c r="CU29" s="69"/>
      <c r="CV29" s="66">
        <f t="shared" si="29"/>
        <v>0</v>
      </c>
      <c r="CW29" s="2"/>
      <c r="CX29" s="44"/>
      <c r="CY29" s="44"/>
      <c r="CZ29" s="44"/>
      <c r="DA29" s="44"/>
      <c r="DB29" s="44"/>
      <c r="DC29" s="44"/>
      <c r="DD29" s="44"/>
      <c r="DE29" s="44"/>
      <c r="DF29" s="44"/>
      <c r="DG29" s="44"/>
      <c r="DH29" s="44"/>
      <c r="DI29" s="69"/>
      <c r="DJ29" s="66">
        <f t="shared" si="30"/>
        <v>0</v>
      </c>
      <c r="DK29" s="2"/>
      <c r="DL29" s="44"/>
      <c r="DM29" s="44"/>
      <c r="DN29" s="44"/>
      <c r="DO29" s="44"/>
      <c r="DP29" s="44"/>
      <c r="DQ29" s="44"/>
      <c r="DR29" s="44"/>
      <c r="DS29" s="44"/>
      <c r="DT29" s="44"/>
      <c r="DU29" s="44"/>
      <c r="DV29" s="44"/>
      <c r="DW29" s="69"/>
      <c r="DX29" s="66">
        <f t="shared" si="31"/>
        <v>0</v>
      </c>
      <c r="DY29" s="2"/>
      <c r="DZ29" s="44"/>
      <c r="EA29" s="44"/>
      <c r="EB29" s="44"/>
      <c r="EC29" s="44"/>
      <c r="ED29" s="44"/>
      <c r="EE29" s="44"/>
      <c r="EF29" s="44"/>
      <c r="EG29" s="44"/>
      <c r="EH29" s="44"/>
      <c r="EI29" s="44"/>
      <c r="EJ29" s="44"/>
      <c r="EK29" s="69"/>
      <c r="EL29" s="66">
        <f t="shared" si="32"/>
        <v>0</v>
      </c>
      <c r="EM29" s="2"/>
      <c r="EN29" s="44"/>
      <c r="EO29" s="44"/>
      <c r="EP29" s="44"/>
      <c r="EQ29" s="44"/>
      <c r="ER29" s="44"/>
      <c r="ES29" s="44"/>
      <c r="ET29" s="44"/>
      <c r="EU29" s="44"/>
      <c r="EV29" s="44"/>
      <c r="EW29" s="44"/>
      <c r="EX29" s="44"/>
      <c r="EY29" s="69"/>
      <c r="EZ29" s="66">
        <f t="shared" si="33"/>
        <v>0</v>
      </c>
      <c r="FA29" s="2"/>
      <c r="FB29" s="2"/>
      <c r="FC29" s="2"/>
    </row>
    <row r="30" spans="1:159" x14ac:dyDescent="0.35">
      <c r="A30" s="39"/>
      <c r="B30" s="68"/>
      <c r="C30" s="2"/>
      <c r="D30" s="44"/>
      <c r="E30" s="44"/>
      <c r="F30" s="44"/>
      <c r="G30" s="44"/>
      <c r="H30" s="44"/>
      <c r="I30" s="44"/>
      <c r="J30" s="44"/>
      <c r="K30" s="44"/>
      <c r="L30" s="44"/>
      <c r="M30" s="44"/>
      <c r="N30" s="44"/>
      <c r="O30" s="69"/>
      <c r="P30" s="66">
        <f t="shared" si="34"/>
        <v>0</v>
      </c>
      <c r="Q30" s="2"/>
      <c r="R30" s="44"/>
      <c r="S30" s="44"/>
      <c r="T30" s="44"/>
      <c r="U30" s="44"/>
      <c r="V30" s="44"/>
      <c r="W30" s="44"/>
      <c r="X30" s="44"/>
      <c r="Y30" s="44"/>
      <c r="Z30" s="44"/>
      <c r="AA30" s="44"/>
      <c r="AB30" s="44"/>
      <c r="AC30" s="69"/>
      <c r="AD30" s="66">
        <f t="shared" si="24"/>
        <v>0</v>
      </c>
      <c r="AE30" s="2"/>
      <c r="AF30" s="44"/>
      <c r="AG30" s="44"/>
      <c r="AH30" s="44"/>
      <c r="AI30" s="44"/>
      <c r="AJ30" s="44"/>
      <c r="AK30" s="44"/>
      <c r="AL30" s="44"/>
      <c r="AM30" s="44"/>
      <c r="AN30" s="44"/>
      <c r="AO30" s="44"/>
      <c r="AP30" s="44"/>
      <c r="AQ30" s="69"/>
      <c r="AR30" s="66">
        <f t="shared" si="25"/>
        <v>0</v>
      </c>
      <c r="AS30" s="2"/>
      <c r="AT30" s="44"/>
      <c r="AU30" s="44"/>
      <c r="AV30" s="44"/>
      <c r="AW30" s="44"/>
      <c r="AX30" s="44"/>
      <c r="AY30" s="44"/>
      <c r="AZ30" s="44"/>
      <c r="BA30" s="44"/>
      <c r="BB30" s="44"/>
      <c r="BC30" s="44"/>
      <c r="BD30" s="44"/>
      <c r="BE30" s="69"/>
      <c r="BF30" s="66">
        <f t="shared" si="26"/>
        <v>0</v>
      </c>
      <c r="BG30" s="2"/>
      <c r="BH30" s="44"/>
      <c r="BI30" s="44"/>
      <c r="BJ30" s="44"/>
      <c r="BK30" s="44"/>
      <c r="BL30" s="44"/>
      <c r="BM30" s="44"/>
      <c r="BN30" s="44"/>
      <c r="BO30" s="44"/>
      <c r="BP30" s="44"/>
      <c r="BQ30" s="44"/>
      <c r="BR30" s="44"/>
      <c r="BS30" s="69"/>
      <c r="BT30" s="66">
        <f t="shared" si="27"/>
        <v>0</v>
      </c>
      <c r="BU30" s="2"/>
      <c r="BV30" s="44"/>
      <c r="BW30" s="44"/>
      <c r="BX30" s="44"/>
      <c r="BY30" s="44"/>
      <c r="BZ30" s="44"/>
      <c r="CA30" s="44"/>
      <c r="CB30" s="44"/>
      <c r="CC30" s="44"/>
      <c r="CD30" s="44"/>
      <c r="CE30" s="44"/>
      <c r="CF30" s="44"/>
      <c r="CG30" s="69"/>
      <c r="CH30" s="66">
        <f t="shared" si="28"/>
        <v>0</v>
      </c>
      <c r="CI30" s="2"/>
      <c r="CJ30" s="44"/>
      <c r="CK30" s="44"/>
      <c r="CL30" s="44"/>
      <c r="CM30" s="44"/>
      <c r="CN30" s="44"/>
      <c r="CO30" s="44"/>
      <c r="CP30" s="44"/>
      <c r="CQ30" s="44"/>
      <c r="CR30" s="44"/>
      <c r="CS30" s="44"/>
      <c r="CT30" s="44"/>
      <c r="CU30" s="69"/>
      <c r="CV30" s="66">
        <f t="shared" si="29"/>
        <v>0</v>
      </c>
      <c r="CW30" s="2"/>
      <c r="CX30" s="44"/>
      <c r="CY30" s="44"/>
      <c r="CZ30" s="44"/>
      <c r="DA30" s="44"/>
      <c r="DB30" s="44"/>
      <c r="DC30" s="44"/>
      <c r="DD30" s="44"/>
      <c r="DE30" s="44"/>
      <c r="DF30" s="44"/>
      <c r="DG30" s="44"/>
      <c r="DH30" s="44"/>
      <c r="DI30" s="69"/>
      <c r="DJ30" s="66">
        <f t="shared" si="30"/>
        <v>0</v>
      </c>
      <c r="DK30" s="2"/>
      <c r="DL30" s="44"/>
      <c r="DM30" s="44"/>
      <c r="DN30" s="44"/>
      <c r="DO30" s="44"/>
      <c r="DP30" s="44"/>
      <c r="DQ30" s="44"/>
      <c r="DR30" s="44"/>
      <c r="DS30" s="44"/>
      <c r="DT30" s="44"/>
      <c r="DU30" s="44"/>
      <c r="DV30" s="44"/>
      <c r="DW30" s="69"/>
      <c r="DX30" s="66">
        <f t="shared" si="31"/>
        <v>0</v>
      </c>
      <c r="DY30" s="2"/>
      <c r="DZ30" s="44"/>
      <c r="EA30" s="44"/>
      <c r="EB30" s="44"/>
      <c r="EC30" s="44"/>
      <c r="ED30" s="44"/>
      <c r="EE30" s="44"/>
      <c r="EF30" s="44"/>
      <c r="EG30" s="44"/>
      <c r="EH30" s="44"/>
      <c r="EI30" s="44"/>
      <c r="EJ30" s="44"/>
      <c r="EK30" s="69"/>
      <c r="EL30" s="66">
        <f t="shared" si="32"/>
        <v>0</v>
      </c>
      <c r="EM30" s="2"/>
      <c r="EN30" s="44"/>
      <c r="EO30" s="44"/>
      <c r="EP30" s="44"/>
      <c r="EQ30" s="44"/>
      <c r="ER30" s="44"/>
      <c r="ES30" s="44"/>
      <c r="ET30" s="44"/>
      <c r="EU30" s="44"/>
      <c r="EV30" s="44"/>
      <c r="EW30" s="44"/>
      <c r="EX30" s="44"/>
      <c r="EY30" s="69"/>
      <c r="EZ30" s="66">
        <f t="shared" si="33"/>
        <v>0</v>
      </c>
      <c r="FA30" s="2"/>
      <c r="FB30" s="2"/>
      <c r="FC30" s="2"/>
    </row>
    <row r="31" spans="1:159" x14ac:dyDescent="0.35">
      <c r="A31" s="39"/>
      <c r="B31" s="71"/>
      <c r="C31" s="2"/>
      <c r="D31" s="44"/>
      <c r="E31" s="44"/>
      <c r="F31" s="44"/>
      <c r="G31" s="44"/>
      <c r="H31" s="44"/>
      <c r="I31" s="44"/>
      <c r="J31" s="44"/>
      <c r="K31" s="44"/>
      <c r="L31" s="44"/>
      <c r="M31" s="44"/>
      <c r="N31" s="44"/>
      <c r="O31" s="69"/>
      <c r="P31" s="66">
        <f t="shared" si="34"/>
        <v>0</v>
      </c>
      <c r="Q31" s="2"/>
      <c r="R31" s="44"/>
      <c r="S31" s="44"/>
      <c r="T31" s="44"/>
      <c r="U31" s="44"/>
      <c r="V31" s="44"/>
      <c r="W31" s="44"/>
      <c r="X31" s="44"/>
      <c r="Y31" s="44"/>
      <c r="Z31" s="44"/>
      <c r="AA31" s="44"/>
      <c r="AB31" s="44"/>
      <c r="AC31" s="69"/>
      <c r="AD31" s="66">
        <f t="shared" si="24"/>
        <v>0</v>
      </c>
      <c r="AE31" s="2"/>
      <c r="AF31" s="44"/>
      <c r="AG31" s="44"/>
      <c r="AH31" s="44"/>
      <c r="AI31" s="44"/>
      <c r="AJ31" s="44"/>
      <c r="AK31" s="44"/>
      <c r="AL31" s="44"/>
      <c r="AM31" s="44"/>
      <c r="AN31" s="44"/>
      <c r="AO31" s="44"/>
      <c r="AP31" s="44"/>
      <c r="AQ31" s="69"/>
      <c r="AR31" s="66">
        <f t="shared" si="25"/>
        <v>0</v>
      </c>
      <c r="AS31" s="2"/>
      <c r="AT31" s="44"/>
      <c r="AU31" s="44"/>
      <c r="AV31" s="44"/>
      <c r="AW31" s="44"/>
      <c r="AX31" s="44"/>
      <c r="AY31" s="44"/>
      <c r="AZ31" s="44"/>
      <c r="BA31" s="44"/>
      <c r="BB31" s="44"/>
      <c r="BC31" s="44"/>
      <c r="BD31" s="44"/>
      <c r="BE31" s="69"/>
      <c r="BF31" s="66">
        <f t="shared" si="26"/>
        <v>0</v>
      </c>
      <c r="BG31" s="2"/>
      <c r="BH31" s="44"/>
      <c r="BI31" s="44"/>
      <c r="BJ31" s="44"/>
      <c r="BK31" s="44"/>
      <c r="BL31" s="44"/>
      <c r="BM31" s="44"/>
      <c r="BN31" s="44"/>
      <c r="BO31" s="44"/>
      <c r="BP31" s="44"/>
      <c r="BQ31" s="44"/>
      <c r="BR31" s="44"/>
      <c r="BS31" s="69"/>
      <c r="BT31" s="66">
        <f t="shared" si="27"/>
        <v>0</v>
      </c>
      <c r="BU31" s="2"/>
      <c r="BV31" s="44"/>
      <c r="BW31" s="44"/>
      <c r="BX31" s="44"/>
      <c r="BY31" s="44"/>
      <c r="BZ31" s="44"/>
      <c r="CA31" s="44"/>
      <c r="CB31" s="44"/>
      <c r="CC31" s="44"/>
      <c r="CD31" s="44"/>
      <c r="CE31" s="44"/>
      <c r="CF31" s="44"/>
      <c r="CG31" s="69"/>
      <c r="CH31" s="66">
        <f t="shared" si="28"/>
        <v>0</v>
      </c>
      <c r="CI31" s="2"/>
      <c r="CJ31" s="44"/>
      <c r="CK31" s="44"/>
      <c r="CL31" s="44"/>
      <c r="CM31" s="44"/>
      <c r="CN31" s="44"/>
      <c r="CO31" s="44"/>
      <c r="CP31" s="44"/>
      <c r="CQ31" s="44"/>
      <c r="CR31" s="44"/>
      <c r="CS31" s="44"/>
      <c r="CT31" s="44"/>
      <c r="CU31" s="69"/>
      <c r="CV31" s="66">
        <f t="shared" si="29"/>
        <v>0</v>
      </c>
      <c r="CW31" s="2"/>
      <c r="CX31" s="44"/>
      <c r="CY31" s="44"/>
      <c r="CZ31" s="44"/>
      <c r="DA31" s="44"/>
      <c r="DB31" s="44"/>
      <c r="DC31" s="44"/>
      <c r="DD31" s="44"/>
      <c r="DE31" s="44"/>
      <c r="DF31" s="44"/>
      <c r="DG31" s="44"/>
      <c r="DH31" s="44"/>
      <c r="DI31" s="69"/>
      <c r="DJ31" s="66">
        <f t="shared" si="30"/>
        <v>0</v>
      </c>
      <c r="DK31" s="2"/>
      <c r="DL31" s="44"/>
      <c r="DM31" s="44"/>
      <c r="DN31" s="44"/>
      <c r="DO31" s="44"/>
      <c r="DP31" s="44"/>
      <c r="DQ31" s="44"/>
      <c r="DR31" s="44"/>
      <c r="DS31" s="44"/>
      <c r="DT31" s="44"/>
      <c r="DU31" s="44"/>
      <c r="DV31" s="44"/>
      <c r="DW31" s="69"/>
      <c r="DX31" s="66">
        <f t="shared" si="31"/>
        <v>0</v>
      </c>
      <c r="DY31" s="2"/>
      <c r="DZ31" s="44"/>
      <c r="EA31" s="44"/>
      <c r="EB31" s="44"/>
      <c r="EC31" s="44"/>
      <c r="ED31" s="44"/>
      <c r="EE31" s="44"/>
      <c r="EF31" s="44"/>
      <c r="EG31" s="44"/>
      <c r="EH31" s="44"/>
      <c r="EI31" s="44"/>
      <c r="EJ31" s="44"/>
      <c r="EK31" s="69"/>
      <c r="EL31" s="66">
        <f t="shared" si="32"/>
        <v>0</v>
      </c>
      <c r="EM31" s="2"/>
      <c r="EN31" s="44"/>
      <c r="EO31" s="44"/>
      <c r="EP31" s="44"/>
      <c r="EQ31" s="44"/>
      <c r="ER31" s="44"/>
      <c r="ES31" s="44"/>
      <c r="ET31" s="44"/>
      <c r="EU31" s="44"/>
      <c r="EV31" s="44"/>
      <c r="EW31" s="44"/>
      <c r="EX31" s="44"/>
      <c r="EY31" s="69"/>
      <c r="EZ31" s="66">
        <f t="shared" si="33"/>
        <v>0</v>
      </c>
      <c r="FA31" s="2"/>
      <c r="FB31" s="2"/>
      <c r="FC31" s="2"/>
    </row>
    <row r="32" spans="1:159" x14ac:dyDescent="0.35">
      <c r="A32" s="2"/>
      <c r="B32" s="71"/>
      <c r="C32" s="2"/>
      <c r="D32" s="72"/>
      <c r="E32" s="72"/>
      <c r="F32" s="72"/>
      <c r="G32" s="72"/>
      <c r="H32" s="72"/>
      <c r="I32" s="72"/>
      <c r="J32" s="72"/>
      <c r="K32" s="72"/>
      <c r="L32" s="72"/>
      <c r="M32" s="72"/>
      <c r="N32" s="72"/>
      <c r="O32" s="73"/>
      <c r="P32" s="66">
        <f t="shared" si="34"/>
        <v>0</v>
      </c>
      <c r="Q32" s="2"/>
      <c r="R32" s="72"/>
      <c r="S32" s="72"/>
      <c r="T32" s="72"/>
      <c r="U32" s="72"/>
      <c r="V32" s="72"/>
      <c r="W32" s="72"/>
      <c r="X32" s="72"/>
      <c r="Y32" s="72"/>
      <c r="Z32" s="72"/>
      <c r="AA32" s="72"/>
      <c r="AB32" s="72"/>
      <c r="AC32" s="73"/>
      <c r="AD32" s="66">
        <f t="shared" si="24"/>
        <v>0</v>
      </c>
      <c r="AE32" s="2"/>
      <c r="AF32" s="72"/>
      <c r="AG32" s="72"/>
      <c r="AH32" s="72"/>
      <c r="AI32" s="72"/>
      <c r="AJ32" s="72"/>
      <c r="AK32" s="72"/>
      <c r="AL32" s="72"/>
      <c r="AM32" s="72"/>
      <c r="AN32" s="72"/>
      <c r="AO32" s="72"/>
      <c r="AP32" s="72"/>
      <c r="AQ32" s="73"/>
      <c r="AR32" s="66">
        <f t="shared" si="25"/>
        <v>0</v>
      </c>
      <c r="AS32" s="2"/>
      <c r="AT32" s="72"/>
      <c r="AU32" s="72"/>
      <c r="AV32" s="72"/>
      <c r="AW32" s="72"/>
      <c r="AX32" s="72"/>
      <c r="AY32" s="72"/>
      <c r="AZ32" s="72"/>
      <c r="BA32" s="72"/>
      <c r="BB32" s="72"/>
      <c r="BC32" s="72"/>
      <c r="BD32" s="72"/>
      <c r="BE32" s="73"/>
      <c r="BF32" s="66">
        <f t="shared" si="26"/>
        <v>0</v>
      </c>
      <c r="BG32" s="2"/>
      <c r="BH32" s="72"/>
      <c r="BI32" s="72"/>
      <c r="BJ32" s="72"/>
      <c r="BK32" s="72"/>
      <c r="BL32" s="72"/>
      <c r="BM32" s="72"/>
      <c r="BN32" s="72"/>
      <c r="BO32" s="72"/>
      <c r="BP32" s="72"/>
      <c r="BQ32" s="72"/>
      <c r="BR32" s="72"/>
      <c r="BS32" s="73"/>
      <c r="BT32" s="66">
        <f t="shared" si="27"/>
        <v>0</v>
      </c>
      <c r="BU32" s="2"/>
      <c r="BV32" s="72"/>
      <c r="BW32" s="72"/>
      <c r="BX32" s="72"/>
      <c r="BY32" s="72"/>
      <c r="BZ32" s="72"/>
      <c r="CA32" s="72"/>
      <c r="CB32" s="72"/>
      <c r="CC32" s="72"/>
      <c r="CD32" s="72"/>
      <c r="CE32" s="72"/>
      <c r="CF32" s="72"/>
      <c r="CG32" s="73"/>
      <c r="CH32" s="66">
        <f t="shared" si="28"/>
        <v>0</v>
      </c>
      <c r="CI32" s="2"/>
      <c r="CJ32" s="72"/>
      <c r="CK32" s="72"/>
      <c r="CL32" s="72"/>
      <c r="CM32" s="72"/>
      <c r="CN32" s="72"/>
      <c r="CO32" s="72"/>
      <c r="CP32" s="72"/>
      <c r="CQ32" s="72"/>
      <c r="CR32" s="72"/>
      <c r="CS32" s="72"/>
      <c r="CT32" s="72"/>
      <c r="CU32" s="73"/>
      <c r="CV32" s="66">
        <f t="shared" si="29"/>
        <v>0</v>
      </c>
      <c r="CW32" s="2"/>
      <c r="CX32" s="72"/>
      <c r="CY32" s="72"/>
      <c r="CZ32" s="72"/>
      <c r="DA32" s="72"/>
      <c r="DB32" s="72"/>
      <c r="DC32" s="72"/>
      <c r="DD32" s="72"/>
      <c r="DE32" s="72"/>
      <c r="DF32" s="72"/>
      <c r="DG32" s="72"/>
      <c r="DH32" s="72"/>
      <c r="DI32" s="73"/>
      <c r="DJ32" s="66">
        <f t="shared" si="30"/>
        <v>0</v>
      </c>
      <c r="DK32" s="2"/>
      <c r="DL32" s="72"/>
      <c r="DM32" s="72"/>
      <c r="DN32" s="72"/>
      <c r="DO32" s="72"/>
      <c r="DP32" s="72"/>
      <c r="DQ32" s="72"/>
      <c r="DR32" s="72"/>
      <c r="DS32" s="72"/>
      <c r="DT32" s="72"/>
      <c r="DU32" s="72"/>
      <c r="DV32" s="72"/>
      <c r="DW32" s="73"/>
      <c r="DX32" s="66">
        <f t="shared" si="31"/>
        <v>0</v>
      </c>
      <c r="DY32" s="2"/>
      <c r="DZ32" s="72"/>
      <c r="EA32" s="72"/>
      <c r="EB32" s="72"/>
      <c r="EC32" s="72"/>
      <c r="ED32" s="72"/>
      <c r="EE32" s="72"/>
      <c r="EF32" s="72"/>
      <c r="EG32" s="72"/>
      <c r="EH32" s="72"/>
      <c r="EI32" s="72"/>
      <c r="EJ32" s="72"/>
      <c r="EK32" s="73"/>
      <c r="EL32" s="66">
        <f t="shared" si="32"/>
        <v>0</v>
      </c>
      <c r="EM32" s="2"/>
      <c r="EN32" s="72"/>
      <c r="EO32" s="72"/>
      <c r="EP32" s="72"/>
      <c r="EQ32" s="72"/>
      <c r="ER32" s="72"/>
      <c r="ES32" s="72"/>
      <c r="ET32" s="72"/>
      <c r="EU32" s="72"/>
      <c r="EV32" s="72"/>
      <c r="EW32" s="72"/>
      <c r="EX32" s="72"/>
      <c r="EY32" s="73"/>
      <c r="EZ32" s="66">
        <f t="shared" si="33"/>
        <v>0</v>
      </c>
      <c r="FA32" s="2"/>
      <c r="FB32" s="2"/>
      <c r="FC32" s="2"/>
    </row>
    <row r="33" spans="1:159" x14ac:dyDescent="0.35">
      <c r="A33" s="2"/>
      <c r="B33" s="31" t="s">
        <v>20</v>
      </c>
      <c r="C33" s="2"/>
      <c r="D33" s="74" cm="1">
        <f t="array" aca="1" ref="D33" ca="1">SUM(INDIRECT(ADDRESS(spending_min_row,COLUMN())&amp;":"&amp;ADDRESS(spending_max_row,COLUMN())))</f>
        <v>0</v>
      </c>
      <c r="E33" s="75" cm="1">
        <f t="array" aca="1" ref="E33" ca="1">SUM(INDIRECT(ADDRESS(spending_min_row,COLUMN())&amp;":"&amp;ADDRESS(spending_max_row,COLUMN())))</f>
        <v>0</v>
      </c>
      <c r="F33" s="75" cm="1">
        <f t="array" aca="1" ref="F33" ca="1">SUM(INDIRECT(ADDRESS(spending_min_row,COLUMN())&amp;":"&amp;ADDRESS(spending_max_row,COLUMN())))</f>
        <v>0</v>
      </c>
      <c r="G33" s="75" cm="1">
        <f t="array" aca="1" ref="G33" ca="1">SUM(INDIRECT(ADDRESS(spending_min_row,COLUMN())&amp;":"&amp;ADDRESS(spending_max_row,COLUMN())))</f>
        <v>0</v>
      </c>
      <c r="H33" s="75" cm="1">
        <f t="array" aca="1" ref="H33" ca="1">SUM(INDIRECT(ADDRESS(spending_min_row,COLUMN())&amp;":"&amp;ADDRESS(spending_max_row,COLUMN())))</f>
        <v>0</v>
      </c>
      <c r="I33" s="75" cm="1">
        <f t="array" aca="1" ref="I33" ca="1">SUM(INDIRECT(ADDRESS(spending_min_row,COLUMN())&amp;":"&amp;ADDRESS(spending_max_row,COLUMN())))</f>
        <v>0</v>
      </c>
      <c r="J33" s="75" cm="1">
        <f t="array" aca="1" ref="J33" ca="1">SUM(INDIRECT(ADDRESS(spending_min_row,COLUMN())&amp;":"&amp;ADDRESS(spending_max_row,COLUMN())))</f>
        <v>0</v>
      </c>
      <c r="K33" s="75" cm="1">
        <f t="array" aca="1" ref="K33" ca="1">SUM(INDIRECT(ADDRESS(spending_min_row,COLUMN())&amp;":"&amp;ADDRESS(spending_max_row,COLUMN())))</f>
        <v>0</v>
      </c>
      <c r="L33" s="75" cm="1">
        <f t="array" aca="1" ref="L33" ca="1">SUM(INDIRECT(ADDRESS(spending_min_row,COLUMN())&amp;":"&amp;ADDRESS(spending_max_row,COLUMN())))</f>
        <v>0</v>
      </c>
      <c r="M33" s="75" cm="1">
        <f t="array" aca="1" ref="M33" ca="1">SUM(INDIRECT(ADDRESS(spending_min_row,COLUMN())&amp;":"&amp;ADDRESS(spending_max_row,COLUMN())))</f>
        <v>0</v>
      </c>
      <c r="N33" s="75" cm="1">
        <f t="array" aca="1" ref="N33" ca="1">SUM(INDIRECT(ADDRESS(spending_min_row,COLUMN())&amp;":"&amp;ADDRESS(spending_max_row,COLUMN())))</f>
        <v>0</v>
      </c>
      <c r="O33" s="75" cm="1">
        <f t="array" aca="1" ref="O33" ca="1">SUM(INDIRECT(ADDRESS(spending_min_row,COLUMN())&amp;":"&amp;ADDRESS(spending_max_row,COLUMN())))</f>
        <v>0</v>
      </c>
      <c r="P33" s="76" cm="1">
        <f t="array" aca="1" ref="P33" ca="1">SUM(INDIRECT(ADDRESS(spending_min_row,COLUMN())&amp;":"&amp;ADDRESS(spending_max_row,COLUMN())))</f>
        <v>0</v>
      </c>
      <c r="Q33" s="2"/>
      <c r="R33" s="74" cm="1">
        <f t="array" aca="1" ref="R33" ca="1">SUM(INDIRECT(ADDRESS(spending_min_row,COLUMN())&amp;":"&amp;ADDRESS(spending_max_row,COLUMN())))</f>
        <v>0</v>
      </c>
      <c r="S33" s="75" cm="1">
        <f t="array" aca="1" ref="S33" ca="1">SUM(INDIRECT(ADDRESS(spending_min_row,COLUMN())&amp;":"&amp;ADDRESS(spending_max_row,COLUMN())))</f>
        <v>0</v>
      </c>
      <c r="T33" s="75" cm="1">
        <f t="array" aca="1" ref="T33" ca="1">SUM(INDIRECT(ADDRESS(spending_min_row,COLUMN())&amp;":"&amp;ADDRESS(spending_max_row,COLUMN())))</f>
        <v>0</v>
      </c>
      <c r="U33" s="75" cm="1">
        <f t="array" aca="1" ref="U33" ca="1">SUM(INDIRECT(ADDRESS(spending_min_row,COLUMN())&amp;":"&amp;ADDRESS(spending_max_row,COLUMN())))</f>
        <v>0</v>
      </c>
      <c r="V33" s="75" cm="1">
        <f t="array" aca="1" ref="V33" ca="1">SUM(INDIRECT(ADDRESS(spending_min_row,COLUMN())&amp;":"&amp;ADDRESS(spending_max_row,COLUMN())))</f>
        <v>0</v>
      </c>
      <c r="W33" s="75" cm="1">
        <f t="array" aca="1" ref="W33" ca="1">SUM(INDIRECT(ADDRESS(spending_min_row,COLUMN())&amp;":"&amp;ADDRESS(spending_max_row,COLUMN())))</f>
        <v>0</v>
      </c>
      <c r="X33" s="75" cm="1">
        <f t="array" aca="1" ref="X33" ca="1">SUM(INDIRECT(ADDRESS(spending_min_row,COLUMN())&amp;":"&amp;ADDRESS(spending_max_row,COLUMN())))</f>
        <v>0</v>
      </c>
      <c r="Y33" s="75" cm="1">
        <f t="array" aca="1" ref="Y33" ca="1">SUM(INDIRECT(ADDRESS(spending_min_row,COLUMN())&amp;":"&amp;ADDRESS(spending_max_row,COLUMN())))</f>
        <v>0</v>
      </c>
      <c r="Z33" s="75" cm="1">
        <f t="array" aca="1" ref="Z33" ca="1">SUM(INDIRECT(ADDRESS(spending_min_row,COLUMN())&amp;":"&amp;ADDRESS(spending_max_row,COLUMN())))</f>
        <v>0</v>
      </c>
      <c r="AA33" s="75" cm="1">
        <f t="array" aca="1" ref="AA33" ca="1">SUM(INDIRECT(ADDRESS(spending_min_row,COLUMN())&amp;":"&amp;ADDRESS(spending_max_row,COLUMN())))</f>
        <v>0</v>
      </c>
      <c r="AB33" s="75" cm="1">
        <f t="array" aca="1" ref="AB33" ca="1">SUM(INDIRECT(ADDRESS(spending_min_row,COLUMN())&amp;":"&amp;ADDRESS(spending_max_row,COLUMN())))</f>
        <v>0</v>
      </c>
      <c r="AC33" s="75" cm="1">
        <f t="array" aca="1" ref="AC33" ca="1">SUM(INDIRECT(ADDRESS(spending_min_row,COLUMN())&amp;":"&amp;ADDRESS(spending_max_row,COLUMN())))</f>
        <v>0</v>
      </c>
      <c r="AD33" s="77" cm="1">
        <f t="array" aca="1" ref="AD33" ca="1">SUM(INDIRECT(ADDRESS(spending_min_row,COLUMN())&amp;":"&amp;ADDRESS(spending_max_row,COLUMN())))</f>
        <v>0</v>
      </c>
      <c r="AE33" s="2"/>
      <c r="AF33" s="74" cm="1">
        <f t="array" aca="1" ref="AF33" ca="1">SUM(INDIRECT(ADDRESS(spending_min_row,COLUMN())&amp;":"&amp;ADDRESS(spending_max_row,COLUMN())))</f>
        <v>0</v>
      </c>
      <c r="AG33" s="75" cm="1">
        <f t="array" aca="1" ref="AG33" ca="1">SUM(INDIRECT(ADDRESS(spending_min_row,COLUMN())&amp;":"&amp;ADDRESS(spending_max_row,COLUMN())))</f>
        <v>0</v>
      </c>
      <c r="AH33" s="75" cm="1">
        <f t="array" aca="1" ref="AH33" ca="1">SUM(INDIRECT(ADDRESS(spending_min_row,COLUMN())&amp;":"&amp;ADDRESS(spending_max_row,COLUMN())))</f>
        <v>0</v>
      </c>
      <c r="AI33" s="75" cm="1">
        <f t="array" aca="1" ref="AI33" ca="1">SUM(INDIRECT(ADDRESS(spending_min_row,COLUMN())&amp;":"&amp;ADDRESS(spending_max_row,COLUMN())))</f>
        <v>0</v>
      </c>
      <c r="AJ33" s="75" cm="1">
        <f t="array" aca="1" ref="AJ33" ca="1">SUM(INDIRECT(ADDRESS(spending_min_row,COLUMN())&amp;":"&amp;ADDRESS(spending_max_row,COLUMN())))</f>
        <v>0</v>
      </c>
      <c r="AK33" s="75" cm="1">
        <f t="array" aca="1" ref="AK33" ca="1">SUM(INDIRECT(ADDRESS(spending_min_row,COLUMN())&amp;":"&amp;ADDRESS(spending_max_row,COLUMN())))</f>
        <v>0</v>
      </c>
      <c r="AL33" s="75" cm="1">
        <f t="array" aca="1" ref="AL33" ca="1">SUM(INDIRECT(ADDRESS(spending_min_row,COLUMN())&amp;":"&amp;ADDRESS(spending_max_row,COLUMN())))</f>
        <v>0</v>
      </c>
      <c r="AM33" s="75" cm="1">
        <f t="array" aca="1" ref="AM33" ca="1">SUM(INDIRECT(ADDRESS(spending_min_row,COLUMN())&amp;":"&amp;ADDRESS(spending_max_row,COLUMN())))</f>
        <v>0</v>
      </c>
      <c r="AN33" s="75" cm="1">
        <f t="array" aca="1" ref="AN33" ca="1">SUM(INDIRECT(ADDRESS(spending_min_row,COLUMN())&amp;":"&amp;ADDRESS(spending_max_row,COLUMN())))</f>
        <v>0</v>
      </c>
      <c r="AO33" s="75" cm="1">
        <f t="array" aca="1" ref="AO33" ca="1">SUM(INDIRECT(ADDRESS(spending_min_row,COLUMN())&amp;":"&amp;ADDRESS(spending_max_row,COLUMN())))</f>
        <v>0</v>
      </c>
      <c r="AP33" s="75" cm="1">
        <f t="array" aca="1" ref="AP33" ca="1">SUM(INDIRECT(ADDRESS(spending_min_row,COLUMN())&amp;":"&amp;ADDRESS(spending_max_row,COLUMN())))</f>
        <v>0</v>
      </c>
      <c r="AQ33" s="75" cm="1">
        <f t="array" aca="1" ref="AQ33" ca="1">SUM(INDIRECT(ADDRESS(spending_min_row,COLUMN())&amp;":"&amp;ADDRESS(spending_max_row,COLUMN())))</f>
        <v>0</v>
      </c>
      <c r="AR33" s="77" cm="1">
        <f t="array" aca="1" ref="AR33" ca="1">SUM(INDIRECT(ADDRESS(spending_min_row,COLUMN())&amp;":"&amp;ADDRESS(spending_max_row,COLUMN())))</f>
        <v>0</v>
      </c>
      <c r="AS33" s="2"/>
      <c r="AT33" s="74" cm="1">
        <f t="array" aca="1" ref="AT33" ca="1">SUM(INDIRECT(ADDRESS(spending_min_row,COLUMN())&amp;":"&amp;ADDRESS(spending_max_row,COLUMN())))</f>
        <v>0</v>
      </c>
      <c r="AU33" s="75" cm="1">
        <f t="array" aca="1" ref="AU33" ca="1">SUM(INDIRECT(ADDRESS(spending_min_row,COLUMN())&amp;":"&amp;ADDRESS(spending_max_row,COLUMN())))</f>
        <v>0</v>
      </c>
      <c r="AV33" s="75" cm="1">
        <f t="array" aca="1" ref="AV33" ca="1">SUM(INDIRECT(ADDRESS(spending_min_row,COLUMN())&amp;":"&amp;ADDRESS(spending_max_row,COLUMN())))</f>
        <v>0</v>
      </c>
      <c r="AW33" s="75" cm="1">
        <f t="array" aca="1" ref="AW33" ca="1">SUM(INDIRECT(ADDRESS(spending_min_row,COLUMN())&amp;":"&amp;ADDRESS(spending_max_row,COLUMN())))</f>
        <v>0</v>
      </c>
      <c r="AX33" s="75" cm="1">
        <f t="array" aca="1" ref="AX33" ca="1">SUM(INDIRECT(ADDRESS(spending_min_row,COLUMN())&amp;":"&amp;ADDRESS(spending_max_row,COLUMN())))</f>
        <v>0</v>
      </c>
      <c r="AY33" s="75" cm="1">
        <f t="array" aca="1" ref="AY33" ca="1">SUM(INDIRECT(ADDRESS(spending_min_row,COLUMN())&amp;":"&amp;ADDRESS(spending_max_row,COLUMN())))</f>
        <v>0</v>
      </c>
      <c r="AZ33" s="75" cm="1">
        <f t="array" aca="1" ref="AZ33" ca="1">SUM(INDIRECT(ADDRESS(spending_min_row,COLUMN())&amp;":"&amp;ADDRESS(spending_max_row,COLUMN())))</f>
        <v>0</v>
      </c>
      <c r="BA33" s="75" cm="1">
        <f t="array" aca="1" ref="BA33" ca="1">SUM(INDIRECT(ADDRESS(spending_min_row,COLUMN())&amp;":"&amp;ADDRESS(spending_max_row,COLUMN())))</f>
        <v>0</v>
      </c>
      <c r="BB33" s="75" cm="1">
        <f t="array" aca="1" ref="BB33" ca="1">SUM(INDIRECT(ADDRESS(spending_min_row,COLUMN())&amp;":"&amp;ADDRESS(spending_max_row,COLUMN())))</f>
        <v>0</v>
      </c>
      <c r="BC33" s="75" cm="1">
        <f t="array" aca="1" ref="BC33" ca="1">SUM(INDIRECT(ADDRESS(spending_min_row,COLUMN())&amp;":"&amp;ADDRESS(spending_max_row,COLUMN())))</f>
        <v>0</v>
      </c>
      <c r="BD33" s="75" cm="1">
        <f t="array" aca="1" ref="BD33" ca="1">SUM(INDIRECT(ADDRESS(spending_min_row,COLUMN())&amp;":"&amp;ADDRESS(spending_max_row,COLUMN())))</f>
        <v>0</v>
      </c>
      <c r="BE33" s="75" cm="1">
        <f t="array" aca="1" ref="BE33" ca="1">SUM(INDIRECT(ADDRESS(spending_min_row,COLUMN())&amp;":"&amp;ADDRESS(spending_max_row,COLUMN())))</f>
        <v>0</v>
      </c>
      <c r="BF33" s="77" cm="1">
        <f t="array" aca="1" ref="BF33" ca="1">SUM(INDIRECT(ADDRESS(spending_min_row,COLUMN())&amp;":"&amp;ADDRESS(spending_max_row,COLUMN())))</f>
        <v>0</v>
      </c>
      <c r="BG33" s="2"/>
      <c r="BH33" s="74" cm="1">
        <f t="array" aca="1" ref="BH33" ca="1">SUM(INDIRECT(ADDRESS(spending_min_row,COLUMN())&amp;":"&amp;ADDRESS(spending_max_row,COLUMN())))</f>
        <v>0</v>
      </c>
      <c r="BI33" s="75" cm="1">
        <f t="array" aca="1" ref="BI33" ca="1">SUM(INDIRECT(ADDRESS(spending_min_row,COLUMN())&amp;":"&amp;ADDRESS(spending_max_row,COLUMN())))</f>
        <v>0</v>
      </c>
      <c r="BJ33" s="75" cm="1">
        <f t="array" aca="1" ref="BJ33" ca="1">SUM(INDIRECT(ADDRESS(spending_min_row,COLUMN())&amp;":"&amp;ADDRESS(spending_max_row,COLUMN())))</f>
        <v>0</v>
      </c>
      <c r="BK33" s="75" cm="1">
        <f t="array" aca="1" ref="BK33" ca="1">SUM(INDIRECT(ADDRESS(spending_min_row,COLUMN())&amp;":"&amp;ADDRESS(spending_max_row,COLUMN())))</f>
        <v>0</v>
      </c>
      <c r="BL33" s="75" cm="1">
        <f t="array" aca="1" ref="BL33" ca="1">SUM(INDIRECT(ADDRESS(spending_min_row,COLUMN())&amp;":"&amp;ADDRESS(spending_max_row,COLUMN())))</f>
        <v>0</v>
      </c>
      <c r="BM33" s="75" cm="1">
        <f t="array" aca="1" ref="BM33" ca="1">SUM(INDIRECT(ADDRESS(spending_min_row,COLUMN())&amp;":"&amp;ADDRESS(spending_max_row,COLUMN())))</f>
        <v>0</v>
      </c>
      <c r="BN33" s="75" cm="1">
        <f t="array" aca="1" ref="BN33" ca="1">SUM(INDIRECT(ADDRESS(spending_min_row,COLUMN())&amp;":"&amp;ADDRESS(spending_max_row,COLUMN())))</f>
        <v>0</v>
      </c>
      <c r="BO33" s="75" cm="1">
        <f t="array" aca="1" ref="BO33" ca="1">SUM(INDIRECT(ADDRESS(spending_min_row,COLUMN())&amp;":"&amp;ADDRESS(spending_max_row,COLUMN())))</f>
        <v>0</v>
      </c>
      <c r="BP33" s="75" cm="1">
        <f t="array" aca="1" ref="BP33" ca="1">SUM(INDIRECT(ADDRESS(spending_min_row,COLUMN())&amp;":"&amp;ADDRESS(spending_max_row,COLUMN())))</f>
        <v>0</v>
      </c>
      <c r="BQ33" s="75" cm="1">
        <f t="array" aca="1" ref="BQ33" ca="1">SUM(INDIRECT(ADDRESS(spending_min_row,COLUMN())&amp;":"&amp;ADDRESS(spending_max_row,COLUMN())))</f>
        <v>0</v>
      </c>
      <c r="BR33" s="75" cm="1">
        <f t="array" aca="1" ref="BR33" ca="1">SUM(INDIRECT(ADDRESS(spending_min_row,COLUMN())&amp;":"&amp;ADDRESS(spending_max_row,COLUMN())))</f>
        <v>0</v>
      </c>
      <c r="BS33" s="75" cm="1">
        <f t="array" aca="1" ref="BS33" ca="1">SUM(INDIRECT(ADDRESS(spending_min_row,COLUMN())&amp;":"&amp;ADDRESS(spending_max_row,COLUMN())))</f>
        <v>0</v>
      </c>
      <c r="BT33" s="77" cm="1">
        <f t="array" aca="1" ref="BT33" ca="1">SUM(INDIRECT(ADDRESS(spending_min_row,COLUMN())&amp;":"&amp;ADDRESS(spending_max_row,COLUMN())))</f>
        <v>0</v>
      </c>
      <c r="BU33" s="2"/>
      <c r="BV33" s="74" cm="1">
        <f t="array" aca="1" ref="BV33" ca="1">SUM(INDIRECT(ADDRESS(spending_min_row,COLUMN())&amp;":"&amp;ADDRESS(spending_max_row,COLUMN())))</f>
        <v>0</v>
      </c>
      <c r="BW33" s="75" cm="1">
        <f t="array" aca="1" ref="BW33" ca="1">SUM(INDIRECT(ADDRESS(spending_min_row,COLUMN())&amp;":"&amp;ADDRESS(spending_max_row,COLUMN())))</f>
        <v>0</v>
      </c>
      <c r="BX33" s="75" cm="1">
        <f t="array" aca="1" ref="BX33" ca="1">SUM(INDIRECT(ADDRESS(spending_min_row,COLUMN())&amp;":"&amp;ADDRESS(spending_max_row,COLUMN())))</f>
        <v>0</v>
      </c>
      <c r="BY33" s="75" cm="1">
        <f t="array" aca="1" ref="BY33" ca="1">SUM(INDIRECT(ADDRESS(spending_min_row,COLUMN())&amp;":"&amp;ADDRESS(spending_max_row,COLUMN())))</f>
        <v>0</v>
      </c>
      <c r="BZ33" s="75" cm="1">
        <f t="array" aca="1" ref="BZ33" ca="1">SUM(INDIRECT(ADDRESS(spending_min_row,COLUMN())&amp;":"&amp;ADDRESS(spending_max_row,COLUMN())))</f>
        <v>0</v>
      </c>
      <c r="CA33" s="75" cm="1">
        <f t="array" aca="1" ref="CA33" ca="1">SUM(INDIRECT(ADDRESS(spending_min_row,COLUMN())&amp;":"&amp;ADDRESS(spending_max_row,COLUMN())))</f>
        <v>0</v>
      </c>
      <c r="CB33" s="75" cm="1">
        <f t="array" aca="1" ref="CB33" ca="1">SUM(INDIRECT(ADDRESS(spending_min_row,COLUMN())&amp;":"&amp;ADDRESS(spending_max_row,COLUMN())))</f>
        <v>0</v>
      </c>
      <c r="CC33" s="75" cm="1">
        <f t="array" aca="1" ref="CC33" ca="1">SUM(INDIRECT(ADDRESS(spending_min_row,COLUMN())&amp;":"&amp;ADDRESS(spending_max_row,COLUMN())))</f>
        <v>0</v>
      </c>
      <c r="CD33" s="75" cm="1">
        <f t="array" aca="1" ref="CD33" ca="1">SUM(INDIRECT(ADDRESS(spending_min_row,COLUMN())&amp;":"&amp;ADDRESS(spending_max_row,COLUMN())))</f>
        <v>0</v>
      </c>
      <c r="CE33" s="75" cm="1">
        <f t="array" aca="1" ref="CE33" ca="1">SUM(INDIRECT(ADDRESS(spending_min_row,COLUMN())&amp;":"&amp;ADDRESS(spending_max_row,COLUMN())))</f>
        <v>0</v>
      </c>
      <c r="CF33" s="75" cm="1">
        <f t="array" aca="1" ref="CF33" ca="1">SUM(INDIRECT(ADDRESS(spending_min_row,COLUMN())&amp;":"&amp;ADDRESS(spending_max_row,COLUMN())))</f>
        <v>0</v>
      </c>
      <c r="CG33" s="75" cm="1">
        <f t="array" aca="1" ref="CG33" ca="1">SUM(INDIRECT(ADDRESS(spending_min_row,COLUMN())&amp;":"&amp;ADDRESS(spending_max_row,COLUMN())))</f>
        <v>0</v>
      </c>
      <c r="CH33" s="77" cm="1">
        <f t="array" aca="1" ref="CH33" ca="1">SUM(INDIRECT(ADDRESS(spending_min_row,COLUMN())&amp;":"&amp;ADDRESS(spending_max_row,COLUMN())))</f>
        <v>0</v>
      </c>
      <c r="CI33" s="2"/>
      <c r="CJ33" s="74" cm="1">
        <f t="array" aca="1" ref="CJ33" ca="1">SUM(INDIRECT(ADDRESS(spending_min_row,COLUMN())&amp;":"&amp;ADDRESS(spending_max_row,COLUMN())))</f>
        <v>0</v>
      </c>
      <c r="CK33" s="75" cm="1">
        <f t="array" aca="1" ref="CK33" ca="1">SUM(INDIRECT(ADDRESS(spending_min_row,COLUMN())&amp;":"&amp;ADDRESS(spending_max_row,COLUMN())))</f>
        <v>0</v>
      </c>
      <c r="CL33" s="75" cm="1">
        <f t="array" aca="1" ref="CL33" ca="1">SUM(INDIRECT(ADDRESS(spending_min_row,COLUMN())&amp;":"&amp;ADDRESS(spending_max_row,COLUMN())))</f>
        <v>0</v>
      </c>
      <c r="CM33" s="75" cm="1">
        <f t="array" aca="1" ref="CM33" ca="1">SUM(INDIRECT(ADDRESS(spending_min_row,COLUMN())&amp;":"&amp;ADDRESS(spending_max_row,COLUMN())))</f>
        <v>0</v>
      </c>
      <c r="CN33" s="75" cm="1">
        <f t="array" aca="1" ref="CN33" ca="1">SUM(INDIRECT(ADDRESS(spending_min_row,COLUMN())&amp;":"&amp;ADDRESS(spending_max_row,COLUMN())))</f>
        <v>0</v>
      </c>
      <c r="CO33" s="75" cm="1">
        <f t="array" aca="1" ref="CO33" ca="1">SUM(INDIRECT(ADDRESS(spending_min_row,COLUMN())&amp;":"&amp;ADDRESS(spending_max_row,COLUMN())))</f>
        <v>0</v>
      </c>
      <c r="CP33" s="75" cm="1">
        <f t="array" aca="1" ref="CP33" ca="1">SUM(INDIRECT(ADDRESS(spending_min_row,COLUMN())&amp;":"&amp;ADDRESS(spending_max_row,COLUMN())))</f>
        <v>0</v>
      </c>
      <c r="CQ33" s="75" cm="1">
        <f t="array" aca="1" ref="CQ33" ca="1">SUM(INDIRECT(ADDRESS(spending_min_row,COLUMN())&amp;":"&amp;ADDRESS(spending_max_row,COLUMN())))</f>
        <v>0</v>
      </c>
      <c r="CR33" s="75" cm="1">
        <f t="array" aca="1" ref="CR33" ca="1">SUM(INDIRECT(ADDRESS(spending_min_row,COLUMN())&amp;":"&amp;ADDRESS(spending_max_row,COLUMN())))</f>
        <v>0</v>
      </c>
      <c r="CS33" s="75" cm="1">
        <f t="array" aca="1" ref="CS33" ca="1">SUM(INDIRECT(ADDRESS(spending_min_row,COLUMN())&amp;":"&amp;ADDRESS(spending_max_row,COLUMN())))</f>
        <v>0</v>
      </c>
      <c r="CT33" s="75" cm="1">
        <f t="array" aca="1" ref="CT33" ca="1">SUM(INDIRECT(ADDRESS(spending_min_row,COLUMN())&amp;":"&amp;ADDRESS(spending_max_row,COLUMN())))</f>
        <v>0</v>
      </c>
      <c r="CU33" s="75" cm="1">
        <f t="array" aca="1" ref="CU33" ca="1">SUM(INDIRECT(ADDRESS(spending_min_row,COLUMN())&amp;":"&amp;ADDRESS(spending_max_row,COLUMN())))</f>
        <v>0</v>
      </c>
      <c r="CV33" s="77" cm="1">
        <f t="array" aca="1" ref="CV33" ca="1">SUM(INDIRECT(ADDRESS(spending_min_row,COLUMN())&amp;":"&amp;ADDRESS(spending_max_row,COLUMN())))</f>
        <v>0</v>
      </c>
      <c r="CW33" s="2"/>
      <c r="CX33" s="74" cm="1">
        <f t="array" aca="1" ref="CX33" ca="1">SUM(INDIRECT(ADDRESS(spending_min_row,COLUMN())&amp;":"&amp;ADDRESS(spending_max_row,COLUMN())))</f>
        <v>0</v>
      </c>
      <c r="CY33" s="75" cm="1">
        <f t="array" aca="1" ref="CY33" ca="1">SUM(INDIRECT(ADDRESS(spending_min_row,COLUMN())&amp;":"&amp;ADDRESS(spending_max_row,COLUMN())))</f>
        <v>0</v>
      </c>
      <c r="CZ33" s="75" cm="1">
        <f t="array" aca="1" ref="CZ33" ca="1">SUM(INDIRECT(ADDRESS(spending_min_row,COLUMN())&amp;":"&amp;ADDRESS(spending_max_row,COLUMN())))</f>
        <v>0</v>
      </c>
      <c r="DA33" s="75" cm="1">
        <f t="array" aca="1" ref="DA33" ca="1">SUM(INDIRECT(ADDRESS(spending_min_row,COLUMN())&amp;":"&amp;ADDRESS(spending_max_row,COLUMN())))</f>
        <v>0</v>
      </c>
      <c r="DB33" s="75" cm="1">
        <f t="array" aca="1" ref="DB33" ca="1">SUM(INDIRECT(ADDRESS(spending_min_row,COLUMN())&amp;":"&amp;ADDRESS(spending_max_row,COLUMN())))</f>
        <v>0</v>
      </c>
      <c r="DC33" s="75" cm="1">
        <f t="array" aca="1" ref="DC33" ca="1">SUM(INDIRECT(ADDRESS(spending_min_row,COLUMN())&amp;":"&amp;ADDRESS(spending_max_row,COLUMN())))</f>
        <v>0</v>
      </c>
      <c r="DD33" s="75" cm="1">
        <f t="array" aca="1" ref="DD33" ca="1">SUM(INDIRECT(ADDRESS(spending_min_row,COLUMN())&amp;":"&amp;ADDRESS(spending_max_row,COLUMN())))</f>
        <v>0</v>
      </c>
      <c r="DE33" s="75" cm="1">
        <f t="array" aca="1" ref="DE33" ca="1">SUM(INDIRECT(ADDRESS(spending_min_row,COLUMN())&amp;":"&amp;ADDRESS(spending_max_row,COLUMN())))</f>
        <v>0</v>
      </c>
      <c r="DF33" s="75" cm="1">
        <f t="array" aca="1" ref="DF33" ca="1">SUM(INDIRECT(ADDRESS(spending_min_row,COLUMN())&amp;":"&amp;ADDRESS(spending_max_row,COLUMN())))</f>
        <v>0</v>
      </c>
      <c r="DG33" s="75" cm="1">
        <f t="array" aca="1" ref="DG33" ca="1">SUM(INDIRECT(ADDRESS(spending_min_row,COLUMN())&amp;":"&amp;ADDRESS(spending_max_row,COLUMN())))</f>
        <v>0</v>
      </c>
      <c r="DH33" s="75" cm="1">
        <f t="array" aca="1" ref="DH33" ca="1">SUM(INDIRECT(ADDRESS(spending_min_row,COLUMN())&amp;":"&amp;ADDRESS(spending_max_row,COLUMN())))</f>
        <v>0</v>
      </c>
      <c r="DI33" s="75" cm="1">
        <f t="array" aca="1" ref="DI33" ca="1">SUM(INDIRECT(ADDRESS(spending_min_row,COLUMN())&amp;":"&amp;ADDRESS(spending_max_row,COLUMN())))</f>
        <v>0</v>
      </c>
      <c r="DJ33" s="77" cm="1">
        <f t="array" aca="1" ref="DJ33" ca="1">SUM(INDIRECT(ADDRESS(spending_min_row,COLUMN())&amp;":"&amp;ADDRESS(spending_max_row,COLUMN())))</f>
        <v>0</v>
      </c>
      <c r="DK33" s="2"/>
      <c r="DL33" s="74" cm="1">
        <f t="array" aca="1" ref="DL33" ca="1">SUM(INDIRECT(ADDRESS(spending_min_row,COLUMN())&amp;":"&amp;ADDRESS(spending_max_row,COLUMN())))</f>
        <v>0</v>
      </c>
      <c r="DM33" s="75" cm="1">
        <f t="array" aca="1" ref="DM33" ca="1">SUM(INDIRECT(ADDRESS(spending_min_row,COLUMN())&amp;":"&amp;ADDRESS(spending_max_row,COLUMN())))</f>
        <v>0</v>
      </c>
      <c r="DN33" s="75" cm="1">
        <f t="array" aca="1" ref="DN33" ca="1">SUM(INDIRECT(ADDRESS(spending_min_row,COLUMN())&amp;":"&amp;ADDRESS(spending_max_row,COLUMN())))</f>
        <v>0</v>
      </c>
      <c r="DO33" s="75" cm="1">
        <f t="array" aca="1" ref="DO33" ca="1">SUM(INDIRECT(ADDRESS(spending_min_row,COLUMN())&amp;":"&amp;ADDRESS(spending_max_row,COLUMN())))</f>
        <v>0</v>
      </c>
      <c r="DP33" s="75" cm="1">
        <f t="array" aca="1" ref="DP33" ca="1">SUM(INDIRECT(ADDRESS(spending_min_row,COLUMN())&amp;":"&amp;ADDRESS(spending_max_row,COLUMN())))</f>
        <v>0</v>
      </c>
      <c r="DQ33" s="75" cm="1">
        <f t="array" aca="1" ref="DQ33" ca="1">SUM(INDIRECT(ADDRESS(spending_min_row,COLUMN())&amp;":"&amp;ADDRESS(spending_max_row,COLUMN())))</f>
        <v>0</v>
      </c>
      <c r="DR33" s="75" cm="1">
        <f t="array" aca="1" ref="DR33" ca="1">SUM(INDIRECT(ADDRESS(spending_min_row,COLUMN())&amp;":"&amp;ADDRESS(spending_max_row,COLUMN())))</f>
        <v>0</v>
      </c>
      <c r="DS33" s="75" cm="1">
        <f t="array" aca="1" ref="DS33" ca="1">SUM(INDIRECT(ADDRESS(spending_min_row,COLUMN())&amp;":"&amp;ADDRESS(spending_max_row,COLUMN())))</f>
        <v>0</v>
      </c>
      <c r="DT33" s="75" cm="1">
        <f t="array" aca="1" ref="DT33" ca="1">SUM(INDIRECT(ADDRESS(spending_min_row,COLUMN())&amp;":"&amp;ADDRESS(spending_max_row,COLUMN())))</f>
        <v>0</v>
      </c>
      <c r="DU33" s="75" cm="1">
        <f t="array" aca="1" ref="DU33" ca="1">SUM(INDIRECT(ADDRESS(spending_min_row,COLUMN())&amp;":"&amp;ADDRESS(spending_max_row,COLUMN())))</f>
        <v>0</v>
      </c>
      <c r="DV33" s="75" cm="1">
        <f t="array" aca="1" ref="DV33" ca="1">SUM(INDIRECT(ADDRESS(spending_min_row,COLUMN())&amp;":"&amp;ADDRESS(spending_max_row,COLUMN())))</f>
        <v>0</v>
      </c>
      <c r="DW33" s="75" cm="1">
        <f t="array" aca="1" ref="DW33" ca="1">SUM(INDIRECT(ADDRESS(spending_min_row,COLUMN())&amp;":"&amp;ADDRESS(spending_max_row,COLUMN())))</f>
        <v>0</v>
      </c>
      <c r="DX33" s="77" cm="1">
        <f t="array" aca="1" ref="DX33" ca="1">SUM(INDIRECT(ADDRESS(spending_min_row,COLUMN())&amp;":"&amp;ADDRESS(spending_max_row,COLUMN())))</f>
        <v>0</v>
      </c>
      <c r="DY33" s="2"/>
      <c r="DZ33" s="74" cm="1">
        <f t="array" aca="1" ref="DZ33" ca="1">SUM(INDIRECT(ADDRESS(spending_min_row,COLUMN())&amp;":"&amp;ADDRESS(spending_max_row,COLUMN())))</f>
        <v>0</v>
      </c>
      <c r="EA33" s="75" cm="1">
        <f t="array" aca="1" ref="EA33" ca="1">SUM(INDIRECT(ADDRESS(spending_min_row,COLUMN())&amp;":"&amp;ADDRESS(spending_max_row,COLUMN())))</f>
        <v>0</v>
      </c>
      <c r="EB33" s="75" cm="1">
        <f t="array" aca="1" ref="EB33" ca="1">SUM(INDIRECT(ADDRESS(spending_min_row,COLUMN())&amp;":"&amp;ADDRESS(spending_max_row,COLUMN())))</f>
        <v>0</v>
      </c>
      <c r="EC33" s="75" cm="1">
        <f t="array" aca="1" ref="EC33" ca="1">SUM(INDIRECT(ADDRESS(spending_min_row,COLUMN())&amp;":"&amp;ADDRESS(spending_max_row,COLUMN())))</f>
        <v>0</v>
      </c>
      <c r="ED33" s="75" cm="1">
        <f t="array" aca="1" ref="ED33" ca="1">SUM(INDIRECT(ADDRESS(spending_min_row,COLUMN())&amp;":"&amp;ADDRESS(spending_max_row,COLUMN())))</f>
        <v>0</v>
      </c>
      <c r="EE33" s="75" cm="1">
        <f t="array" aca="1" ref="EE33" ca="1">SUM(INDIRECT(ADDRESS(spending_min_row,COLUMN())&amp;":"&amp;ADDRESS(spending_max_row,COLUMN())))</f>
        <v>0</v>
      </c>
      <c r="EF33" s="75" cm="1">
        <f t="array" aca="1" ref="EF33" ca="1">SUM(INDIRECT(ADDRESS(spending_min_row,COLUMN())&amp;":"&amp;ADDRESS(spending_max_row,COLUMN())))</f>
        <v>0</v>
      </c>
      <c r="EG33" s="75" cm="1">
        <f t="array" aca="1" ref="EG33" ca="1">SUM(INDIRECT(ADDRESS(spending_min_row,COLUMN())&amp;":"&amp;ADDRESS(spending_max_row,COLUMN())))</f>
        <v>0</v>
      </c>
      <c r="EH33" s="75" cm="1">
        <f t="array" aca="1" ref="EH33" ca="1">SUM(INDIRECT(ADDRESS(spending_min_row,COLUMN())&amp;":"&amp;ADDRESS(spending_max_row,COLUMN())))</f>
        <v>0</v>
      </c>
      <c r="EI33" s="75" cm="1">
        <f t="array" aca="1" ref="EI33" ca="1">SUM(INDIRECT(ADDRESS(spending_min_row,COLUMN())&amp;":"&amp;ADDRESS(spending_max_row,COLUMN())))</f>
        <v>0</v>
      </c>
      <c r="EJ33" s="75" cm="1">
        <f t="array" aca="1" ref="EJ33" ca="1">SUM(INDIRECT(ADDRESS(spending_min_row,COLUMN())&amp;":"&amp;ADDRESS(spending_max_row,COLUMN())))</f>
        <v>0</v>
      </c>
      <c r="EK33" s="75" cm="1">
        <f t="array" aca="1" ref="EK33" ca="1">SUM(INDIRECT(ADDRESS(spending_min_row,COLUMN())&amp;":"&amp;ADDRESS(spending_max_row,COLUMN())))</f>
        <v>0</v>
      </c>
      <c r="EL33" s="77" cm="1">
        <f t="array" aca="1" ref="EL33" ca="1">SUM(INDIRECT(ADDRESS(spending_min_row,COLUMN())&amp;":"&amp;ADDRESS(spending_max_row,COLUMN())))</f>
        <v>0</v>
      </c>
      <c r="EM33" s="2"/>
      <c r="EN33" s="74" cm="1">
        <f t="array" aca="1" ref="EN33" ca="1">SUM(INDIRECT(ADDRESS(spending_min_row,COLUMN())&amp;":"&amp;ADDRESS(spending_max_row,COLUMN())))</f>
        <v>0</v>
      </c>
      <c r="EO33" s="75" cm="1">
        <f t="array" aca="1" ref="EO33" ca="1">SUM(INDIRECT(ADDRESS(spending_min_row,COLUMN())&amp;":"&amp;ADDRESS(spending_max_row,COLUMN())))</f>
        <v>0</v>
      </c>
      <c r="EP33" s="75" cm="1">
        <f t="array" aca="1" ref="EP33" ca="1">SUM(INDIRECT(ADDRESS(spending_min_row,COLUMN())&amp;":"&amp;ADDRESS(spending_max_row,COLUMN())))</f>
        <v>0</v>
      </c>
      <c r="EQ33" s="75" cm="1">
        <f t="array" aca="1" ref="EQ33" ca="1">SUM(INDIRECT(ADDRESS(spending_min_row,COLUMN())&amp;":"&amp;ADDRESS(spending_max_row,COLUMN())))</f>
        <v>0</v>
      </c>
      <c r="ER33" s="75" cm="1">
        <f t="array" aca="1" ref="ER33" ca="1">SUM(INDIRECT(ADDRESS(spending_min_row,COLUMN())&amp;":"&amp;ADDRESS(spending_max_row,COLUMN())))</f>
        <v>0</v>
      </c>
      <c r="ES33" s="75" cm="1">
        <f t="array" aca="1" ref="ES33" ca="1">SUM(INDIRECT(ADDRESS(spending_min_row,COLUMN())&amp;":"&amp;ADDRESS(spending_max_row,COLUMN())))</f>
        <v>0</v>
      </c>
      <c r="ET33" s="75" cm="1">
        <f t="array" aca="1" ref="ET33" ca="1">SUM(INDIRECT(ADDRESS(spending_min_row,COLUMN())&amp;":"&amp;ADDRESS(spending_max_row,COLUMN())))</f>
        <v>0</v>
      </c>
      <c r="EU33" s="75" cm="1">
        <f t="array" aca="1" ref="EU33" ca="1">SUM(INDIRECT(ADDRESS(spending_min_row,COLUMN())&amp;":"&amp;ADDRESS(spending_max_row,COLUMN())))</f>
        <v>0</v>
      </c>
      <c r="EV33" s="75" cm="1">
        <f t="array" aca="1" ref="EV33" ca="1">SUM(INDIRECT(ADDRESS(spending_min_row,COLUMN())&amp;":"&amp;ADDRESS(spending_max_row,COLUMN())))</f>
        <v>0</v>
      </c>
      <c r="EW33" s="75" cm="1">
        <f t="array" aca="1" ref="EW33" ca="1">SUM(INDIRECT(ADDRESS(spending_min_row,COLUMN())&amp;":"&amp;ADDRESS(spending_max_row,COLUMN())))</f>
        <v>0</v>
      </c>
      <c r="EX33" s="75" cm="1">
        <f t="array" aca="1" ref="EX33" ca="1">SUM(INDIRECT(ADDRESS(spending_min_row,COLUMN())&amp;":"&amp;ADDRESS(spending_max_row,COLUMN())))</f>
        <v>0</v>
      </c>
      <c r="EY33" s="75" cm="1">
        <f t="array" aca="1" ref="EY33" ca="1">SUM(INDIRECT(ADDRESS(spending_min_row,COLUMN())&amp;":"&amp;ADDRESS(spending_max_row,COLUMN())))</f>
        <v>0</v>
      </c>
      <c r="EZ33" s="77" cm="1">
        <f t="array" aca="1" ref="EZ33" ca="1">SUM(INDIRECT(ADDRESS(spending_min_row,COLUMN())&amp;":"&amp;ADDRESS(spending_max_row,COLUMN())))</f>
        <v>0</v>
      </c>
      <c r="FA33" s="2"/>
      <c r="FB33" s="2"/>
      <c r="FC33" s="2"/>
    </row>
    <row r="34" spans="1:159" x14ac:dyDescent="0.35">
      <c r="A34" s="2"/>
      <c r="B34" s="40"/>
      <c r="C34" s="2"/>
      <c r="D34" s="2"/>
      <c r="E34" s="2"/>
      <c r="F34" s="2"/>
      <c r="G34" s="2"/>
      <c r="H34" s="2"/>
      <c r="I34" s="2"/>
      <c r="J34" s="2"/>
      <c r="K34" s="2"/>
      <c r="L34" s="2"/>
      <c r="M34" s="2"/>
      <c r="N34" s="2"/>
      <c r="O34" s="2"/>
      <c r="P34" s="40"/>
      <c r="Q34" s="2"/>
      <c r="R34" s="2"/>
      <c r="S34" s="2"/>
      <c r="T34" s="2"/>
      <c r="U34" s="2"/>
      <c r="V34" s="2"/>
      <c r="W34" s="2"/>
      <c r="X34" s="2"/>
      <c r="Y34" s="2"/>
      <c r="Z34" s="2"/>
      <c r="AA34" s="2"/>
      <c r="AB34" s="2"/>
      <c r="AC34" s="2"/>
      <c r="AD34" s="40"/>
      <c r="AE34" s="2"/>
      <c r="AF34" s="2"/>
      <c r="AG34" s="2"/>
      <c r="AH34" s="2"/>
      <c r="AI34" s="2"/>
      <c r="AJ34" s="2"/>
      <c r="AK34" s="2"/>
      <c r="AL34" s="2"/>
      <c r="AM34" s="2"/>
      <c r="AN34" s="2"/>
      <c r="AO34" s="2"/>
      <c r="AP34" s="2"/>
      <c r="AQ34" s="2"/>
      <c r="AR34" s="40"/>
      <c r="AS34" s="2"/>
      <c r="AT34" s="2"/>
      <c r="AU34" s="2"/>
      <c r="AV34" s="2"/>
      <c r="AW34" s="2"/>
      <c r="AX34" s="2"/>
      <c r="AY34" s="2"/>
      <c r="AZ34" s="2"/>
      <c r="BA34" s="2"/>
      <c r="BB34" s="2"/>
      <c r="BC34" s="2"/>
      <c r="BD34" s="2"/>
      <c r="BE34" s="2"/>
      <c r="BF34" s="40"/>
      <c r="BG34" s="2"/>
      <c r="BH34" s="2"/>
      <c r="BI34" s="2"/>
      <c r="BJ34" s="2"/>
      <c r="BK34" s="2"/>
      <c r="BL34" s="2"/>
      <c r="BM34" s="2"/>
      <c r="BN34" s="2"/>
      <c r="BO34" s="2"/>
      <c r="BP34" s="2"/>
      <c r="BQ34" s="2"/>
      <c r="BR34" s="2"/>
      <c r="BS34" s="2"/>
      <c r="BT34" s="40"/>
      <c r="BU34" s="2"/>
      <c r="BV34" s="2"/>
      <c r="BW34" s="2"/>
      <c r="BX34" s="2"/>
      <c r="BY34" s="2"/>
      <c r="BZ34" s="2"/>
      <c r="CA34" s="2"/>
      <c r="CB34" s="2"/>
      <c r="CC34" s="2"/>
      <c r="CD34" s="2"/>
      <c r="CE34" s="2"/>
      <c r="CF34" s="2"/>
      <c r="CG34" s="2"/>
      <c r="CH34" s="40"/>
      <c r="CI34" s="2"/>
      <c r="CJ34" s="2"/>
      <c r="CK34" s="2"/>
      <c r="CL34" s="2"/>
      <c r="CM34" s="2"/>
      <c r="CN34" s="2"/>
      <c r="CO34" s="2"/>
      <c r="CP34" s="2"/>
      <c r="CQ34" s="2"/>
      <c r="CR34" s="2"/>
      <c r="CS34" s="2"/>
      <c r="CT34" s="2"/>
      <c r="CU34" s="2"/>
      <c r="CV34" s="40"/>
      <c r="CW34" s="2"/>
      <c r="CX34" s="2"/>
      <c r="CY34" s="2"/>
      <c r="CZ34" s="2"/>
      <c r="DA34" s="2"/>
      <c r="DB34" s="2"/>
      <c r="DC34" s="2"/>
      <c r="DD34" s="2"/>
      <c r="DE34" s="2"/>
      <c r="DF34" s="2"/>
      <c r="DG34" s="2"/>
      <c r="DH34" s="2"/>
      <c r="DI34" s="2"/>
      <c r="DJ34" s="40"/>
      <c r="DK34" s="2"/>
      <c r="DL34" s="2"/>
      <c r="DM34" s="2"/>
      <c r="DN34" s="2"/>
      <c r="DO34" s="2"/>
      <c r="DP34" s="2"/>
      <c r="DQ34" s="2"/>
      <c r="DR34" s="2"/>
      <c r="DS34" s="2"/>
      <c r="DT34" s="2"/>
      <c r="DU34" s="2"/>
      <c r="DV34" s="2"/>
      <c r="DW34" s="2"/>
      <c r="DX34" s="40"/>
      <c r="DY34" s="2"/>
      <c r="DZ34" s="2"/>
      <c r="EA34" s="2"/>
      <c r="EB34" s="2"/>
      <c r="EC34" s="2"/>
      <c r="ED34" s="2"/>
      <c r="EE34" s="2"/>
      <c r="EF34" s="2"/>
      <c r="EG34" s="2"/>
      <c r="EH34" s="2"/>
      <c r="EI34" s="2"/>
      <c r="EJ34" s="2"/>
      <c r="EK34" s="2"/>
      <c r="EL34" s="40"/>
      <c r="EM34" s="2"/>
      <c r="EN34" s="2"/>
      <c r="EO34" s="2"/>
      <c r="EP34" s="2"/>
      <c r="EQ34" s="2"/>
      <c r="ER34" s="2"/>
      <c r="ES34" s="2"/>
      <c r="ET34" s="2"/>
      <c r="EU34" s="2"/>
      <c r="EV34" s="2"/>
      <c r="EW34" s="2"/>
      <c r="EX34" s="2"/>
      <c r="EY34" s="2"/>
      <c r="EZ34" s="40"/>
      <c r="FA34" s="2"/>
      <c r="FB34" s="2"/>
      <c r="FC34" s="2"/>
    </row>
    <row r="35" spans="1:159" x14ac:dyDescent="0.35">
      <c r="A35" s="39"/>
      <c r="B35" s="78" t="s">
        <v>26</v>
      </c>
      <c r="C35" s="2"/>
      <c r="D35" s="79">
        <f>DATE(D$5,1,1)</f>
        <v>45292</v>
      </c>
      <c r="E35" s="80">
        <f>DATE(D$5,2,1)</f>
        <v>45323</v>
      </c>
      <c r="F35" s="80">
        <f>DATE(D$5,3,1)</f>
        <v>45352</v>
      </c>
      <c r="G35" s="80">
        <f>DATE(D$5,4,1)</f>
        <v>45383</v>
      </c>
      <c r="H35" s="80">
        <f>DATE(D$5,5,1)</f>
        <v>45413</v>
      </c>
      <c r="I35" s="80">
        <f>DATE(D$5,6,1)</f>
        <v>45444</v>
      </c>
      <c r="J35" s="80">
        <f>DATE(D$5,7,1)</f>
        <v>45474</v>
      </c>
      <c r="K35" s="80">
        <f>DATE(D$5,8,1)</f>
        <v>45505</v>
      </c>
      <c r="L35" s="80">
        <f>DATE(D$5,9,1)</f>
        <v>45536</v>
      </c>
      <c r="M35" s="80">
        <f>DATE(D$5,10,1)</f>
        <v>45566</v>
      </c>
      <c r="N35" s="80">
        <f>DATE(D$5,11,1)</f>
        <v>45597</v>
      </c>
      <c r="O35" s="80">
        <f>DATE(D$5,12,1)</f>
        <v>45627</v>
      </c>
      <c r="P35" s="81">
        <f>D$5</f>
        <v>2024</v>
      </c>
      <c r="Q35" s="2"/>
      <c r="R35" s="79">
        <f>DATE(R$5,1,1)</f>
        <v>45658</v>
      </c>
      <c r="S35" s="80">
        <f>DATE(R$5,2,1)</f>
        <v>45689</v>
      </c>
      <c r="T35" s="80">
        <f>DATE(R$5,3,1)</f>
        <v>45717</v>
      </c>
      <c r="U35" s="80">
        <f>DATE(R$5,4,1)</f>
        <v>45748</v>
      </c>
      <c r="V35" s="80">
        <f>DATE(R$5,5,1)</f>
        <v>45778</v>
      </c>
      <c r="W35" s="80">
        <f>DATE(R$5,6,1)</f>
        <v>45809</v>
      </c>
      <c r="X35" s="80">
        <f>DATE(R$5,7,1)</f>
        <v>45839</v>
      </c>
      <c r="Y35" s="80">
        <f>DATE(R$5,8,1)</f>
        <v>45870</v>
      </c>
      <c r="Z35" s="80">
        <f>DATE(R$5,9,1)</f>
        <v>45901</v>
      </c>
      <c r="AA35" s="80">
        <f>DATE(R$5,10,1)</f>
        <v>45931</v>
      </c>
      <c r="AB35" s="80">
        <f>DATE(R$5,11,1)</f>
        <v>45962</v>
      </c>
      <c r="AC35" s="80">
        <f>DATE(R$5,12,1)</f>
        <v>45992</v>
      </c>
      <c r="AD35" s="82">
        <f>R$5</f>
        <v>2025</v>
      </c>
      <c r="AE35" s="2"/>
      <c r="AF35" s="79">
        <f>DATE(AF$5,1,1)</f>
        <v>46023</v>
      </c>
      <c r="AG35" s="80">
        <f>DATE(AF$5,2,1)</f>
        <v>46054</v>
      </c>
      <c r="AH35" s="80">
        <f>DATE(AF$5,3,1)</f>
        <v>46082</v>
      </c>
      <c r="AI35" s="80">
        <f>DATE(AF$5,4,1)</f>
        <v>46113</v>
      </c>
      <c r="AJ35" s="80">
        <f>DATE(AF$5,5,1)</f>
        <v>46143</v>
      </c>
      <c r="AK35" s="80">
        <f>DATE(AF$5,6,1)</f>
        <v>46174</v>
      </c>
      <c r="AL35" s="80">
        <f>DATE(AF$5,7,1)</f>
        <v>46204</v>
      </c>
      <c r="AM35" s="80">
        <f>DATE(AF$5,8,1)</f>
        <v>46235</v>
      </c>
      <c r="AN35" s="80">
        <f>DATE(AF$5,9,1)</f>
        <v>46266</v>
      </c>
      <c r="AO35" s="80">
        <f>DATE(AF$5,10,1)</f>
        <v>46296</v>
      </c>
      <c r="AP35" s="80">
        <f>DATE(AF$5,11,1)</f>
        <v>46327</v>
      </c>
      <c r="AQ35" s="80">
        <f>DATE(AF$5,12,1)</f>
        <v>46357</v>
      </c>
      <c r="AR35" s="82">
        <f>AF$5</f>
        <v>2026</v>
      </c>
      <c r="AS35" s="2"/>
      <c r="AT35" s="79">
        <f>DATE(AT$5,1,1)</f>
        <v>46388</v>
      </c>
      <c r="AU35" s="80">
        <f>DATE(AT$5,2,1)</f>
        <v>46419</v>
      </c>
      <c r="AV35" s="80">
        <f>DATE(AT$5,3,1)</f>
        <v>46447</v>
      </c>
      <c r="AW35" s="80">
        <f>DATE(AT$5,4,1)</f>
        <v>46478</v>
      </c>
      <c r="AX35" s="80">
        <f>DATE(AT$5,5,1)</f>
        <v>46508</v>
      </c>
      <c r="AY35" s="80">
        <f>DATE(AT$5,6,1)</f>
        <v>46539</v>
      </c>
      <c r="AZ35" s="80">
        <f>DATE(AT$5,7,1)</f>
        <v>46569</v>
      </c>
      <c r="BA35" s="80">
        <f>DATE(AT$5,8,1)</f>
        <v>46600</v>
      </c>
      <c r="BB35" s="80">
        <f>DATE(AT$5,9,1)</f>
        <v>46631</v>
      </c>
      <c r="BC35" s="80">
        <f>DATE(AT$5,10,1)</f>
        <v>46661</v>
      </c>
      <c r="BD35" s="80">
        <f>DATE(AT$5,11,1)</f>
        <v>46692</v>
      </c>
      <c r="BE35" s="80">
        <f>DATE(AT$5,12,1)</f>
        <v>46722</v>
      </c>
      <c r="BF35" s="82">
        <f>AT$5</f>
        <v>2027</v>
      </c>
      <c r="BG35" s="2"/>
      <c r="BH35" s="79">
        <f>DATE(BH$5,1,1)</f>
        <v>46753</v>
      </c>
      <c r="BI35" s="80">
        <f>DATE(BH$5,2,1)</f>
        <v>46784</v>
      </c>
      <c r="BJ35" s="80">
        <f>DATE(BH$5,3,1)</f>
        <v>46813</v>
      </c>
      <c r="BK35" s="80">
        <f>DATE(BH$5,4,1)</f>
        <v>46844</v>
      </c>
      <c r="BL35" s="80">
        <f>DATE(BH$5,5,1)</f>
        <v>46874</v>
      </c>
      <c r="BM35" s="80">
        <f>DATE(BH$5,6,1)</f>
        <v>46905</v>
      </c>
      <c r="BN35" s="80">
        <f>DATE(BH$5,7,1)</f>
        <v>46935</v>
      </c>
      <c r="BO35" s="80">
        <f>DATE(BH$5,8,1)</f>
        <v>46966</v>
      </c>
      <c r="BP35" s="80">
        <f>DATE(BH$5,9,1)</f>
        <v>46997</v>
      </c>
      <c r="BQ35" s="80">
        <f>DATE(BH$5,10,1)</f>
        <v>47027</v>
      </c>
      <c r="BR35" s="80">
        <f>DATE(BH$5,11,1)</f>
        <v>47058</v>
      </c>
      <c r="BS35" s="80">
        <f>DATE(BH$5,12,1)</f>
        <v>47088</v>
      </c>
      <c r="BT35" s="82">
        <f>BH$5</f>
        <v>2028</v>
      </c>
      <c r="BU35" s="2"/>
      <c r="BV35" s="79">
        <f>DATE(BV$5,1,1)</f>
        <v>47119</v>
      </c>
      <c r="BW35" s="80">
        <f>DATE(BV$5,2,1)</f>
        <v>47150</v>
      </c>
      <c r="BX35" s="80">
        <f>DATE(BV$5,3,1)</f>
        <v>47178</v>
      </c>
      <c r="BY35" s="80">
        <f>DATE(BV$5,4,1)</f>
        <v>47209</v>
      </c>
      <c r="BZ35" s="80">
        <f>DATE(BV$5,5,1)</f>
        <v>47239</v>
      </c>
      <c r="CA35" s="80">
        <f>DATE(BV$5,6,1)</f>
        <v>47270</v>
      </c>
      <c r="CB35" s="80">
        <f>DATE(BV$5,7,1)</f>
        <v>47300</v>
      </c>
      <c r="CC35" s="80">
        <f>DATE(BV$5,8,1)</f>
        <v>47331</v>
      </c>
      <c r="CD35" s="80">
        <f>DATE(BV$5,9,1)</f>
        <v>47362</v>
      </c>
      <c r="CE35" s="80">
        <f>DATE(BV$5,10,1)</f>
        <v>47392</v>
      </c>
      <c r="CF35" s="80">
        <f>DATE(BV$5,11,1)</f>
        <v>47423</v>
      </c>
      <c r="CG35" s="80">
        <f>DATE(BV$5,12,1)</f>
        <v>47453</v>
      </c>
      <c r="CH35" s="82">
        <f>BV$5</f>
        <v>2029</v>
      </c>
      <c r="CI35" s="2"/>
      <c r="CJ35" s="79">
        <f>DATE(CJ$5,1,1)</f>
        <v>47484</v>
      </c>
      <c r="CK35" s="80">
        <f>DATE(CJ$5,2,1)</f>
        <v>47515</v>
      </c>
      <c r="CL35" s="80">
        <f>DATE(CJ$5,3,1)</f>
        <v>47543</v>
      </c>
      <c r="CM35" s="80">
        <f>DATE(CJ$5,4,1)</f>
        <v>47574</v>
      </c>
      <c r="CN35" s="80">
        <f>DATE(CJ$5,5,1)</f>
        <v>47604</v>
      </c>
      <c r="CO35" s="80">
        <f>DATE(CJ$5,6,1)</f>
        <v>47635</v>
      </c>
      <c r="CP35" s="80">
        <f>DATE(CJ$5,7,1)</f>
        <v>47665</v>
      </c>
      <c r="CQ35" s="80">
        <f>DATE(CJ$5,8,1)</f>
        <v>47696</v>
      </c>
      <c r="CR35" s="80">
        <f>DATE(CJ$5,9,1)</f>
        <v>47727</v>
      </c>
      <c r="CS35" s="80">
        <f>DATE(CJ$5,10,1)</f>
        <v>47757</v>
      </c>
      <c r="CT35" s="80">
        <f>DATE(CJ$5,11,1)</f>
        <v>47788</v>
      </c>
      <c r="CU35" s="80">
        <f>DATE(CJ$5,12,1)</f>
        <v>47818</v>
      </c>
      <c r="CV35" s="82">
        <f>CJ$5</f>
        <v>2030</v>
      </c>
      <c r="CW35" s="2"/>
      <c r="CX35" s="79">
        <f>DATE(CX$5,1,1)</f>
        <v>47849</v>
      </c>
      <c r="CY35" s="80">
        <f>DATE(CX$5,2,1)</f>
        <v>47880</v>
      </c>
      <c r="CZ35" s="80">
        <f>DATE(CX$5,3,1)</f>
        <v>47908</v>
      </c>
      <c r="DA35" s="80">
        <f>DATE(CX$5,4,1)</f>
        <v>47939</v>
      </c>
      <c r="DB35" s="80">
        <f>DATE(CX$5,5,1)</f>
        <v>47969</v>
      </c>
      <c r="DC35" s="80">
        <f>DATE(CX$5,6,1)</f>
        <v>48000</v>
      </c>
      <c r="DD35" s="80">
        <f>DATE(CX$5,7,1)</f>
        <v>48030</v>
      </c>
      <c r="DE35" s="80">
        <f>DATE(CX$5,8,1)</f>
        <v>48061</v>
      </c>
      <c r="DF35" s="80">
        <f>DATE(CX$5,9,1)</f>
        <v>48092</v>
      </c>
      <c r="DG35" s="80">
        <f>DATE(CX$5,10,1)</f>
        <v>48122</v>
      </c>
      <c r="DH35" s="80">
        <f>DATE(CX$5,11,1)</f>
        <v>48153</v>
      </c>
      <c r="DI35" s="80">
        <f>DATE(CX$5,12,1)</f>
        <v>48183</v>
      </c>
      <c r="DJ35" s="82">
        <f>CX$5</f>
        <v>2031</v>
      </c>
      <c r="DK35" s="2"/>
      <c r="DL35" s="79">
        <f>DATE(DL$5,1,1)</f>
        <v>48214</v>
      </c>
      <c r="DM35" s="80">
        <f>DATE(DL$5,2,1)</f>
        <v>48245</v>
      </c>
      <c r="DN35" s="80">
        <f>DATE(DL$5,3,1)</f>
        <v>48274</v>
      </c>
      <c r="DO35" s="80">
        <f>DATE(DL$5,4,1)</f>
        <v>48305</v>
      </c>
      <c r="DP35" s="80">
        <f>DATE(DL$5,5,1)</f>
        <v>48335</v>
      </c>
      <c r="DQ35" s="80">
        <f>DATE(DL$5,6,1)</f>
        <v>48366</v>
      </c>
      <c r="DR35" s="80">
        <f>DATE(DL$5,7,1)</f>
        <v>48396</v>
      </c>
      <c r="DS35" s="80">
        <f>DATE(DL$5,8,1)</f>
        <v>48427</v>
      </c>
      <c r="DT35" s="80">
        <f>DATE(DL$5,9,1)</f>
        <v>48458</v>
      </c>
      <c r="DU35" s="80">
        <f>DATE(DL$5,10,1)</f>
        <v>48488</v>
      </c>
      <c r="DV35" s="80">
        <f>DATE(DL$5,11,1)</f>
        <v>48519</v>
      </c>
      <c r="DW35" s="80">
        <f>DATE(DL$5,12,1)</f>
        <v>48549</v>
      </c>
      <c r="DX35" s="82">
        <f>DL$5</f>
        <v>2032</v>
      </c>
      <c r="DY35" s="2"/>
      <c r="DZ35" s="79">
        <f>DATE(DZ$5,1,1)</f>
        <v>48580</v>
      </c>
      <c r="EA35" s="80">
        <f>DATE(DZ$5,2,1)</f>
        <v>48611</v>
      </c>
      <c r="EB35" s="80">
        <f>DATE(DZ$5,3,1)</f>
        <v>48639</v>
      </c>
      <c r="EC35" s="80">
        <f>DATE(DZ$5,4,1)</f>
        <v>48670</v>
      </c>
      <c r="ED35" s="80">
        <f>DATE(DZ$5,5,1)</f>
        <v>48700</v>
      </c>
      <c r="EE35" s="80">
        <f>DATE(DZ$5,6,1)</f>
        <v>48731</v>
      </c>
      <c r="EF35" s="80">
        <f>DATE(DZ$5,7,1)</f>
        <v>48761</v>
      </c>
      <c r="EG35" s="80">
        <f>DATE(DZ$5,8,1)</f>
        <v>48792</v>
      </c>
      <c r="EH35" s="80">
        <f>DATE(DZ$5,9,1)</f>
        <v>48823</v>
      </c>
      <c r="EI35" s="80">
        <f>DATE(DZ$5,10,1)</f>
        <v>48853</v>
      </c>
      <c r="EJ35" s="80">
        <f>DATE(DZ$5,11,1)</f>
        <v>48884</v>
      </c>
      <c r="EK35" s="80">
        <f>DATE(DZ$5,12,1)</f>
        <v>48914</v>
      </c>
      <c r="EL35" s="82">
        <f>DZ$5</f>
        <v>2033</v>
      </c>
      <c r="EM35" s="2"/>
      <c r="EN35" s="79">
        <f>DATE(EN$5,1,1)</f>
        <v>48945</v>
      </c>
      <c r="EO35" s="80">
        <f>DATE(EN$5,2,1)</f>
        <v>48976</v>
      </c>
      <c r="EP35" s="80">
        <f>DATE(EN$5,3,1)</f>
        <v>49004</v>
      </c>
      <c r="EQ35" s="80">
        <f>DATE(EN$5,4,1)</f>
        <v>49035</v>
      </c>
      <c r="ER35" s="80">
        <f>DATE(EN$5,5,1)</f>
        <v>49065</v>
      </c>
      <c r="ES35" s="80">
        <f>DATE(EN$5,6,1)</f>
        <v>49096</v>
      </c>
      <c r="ET35" s="80">
        <f>DATE(EN$5,7,1)</f>
        <v>49126</v>
      </c>
      <c r="EU35" s="80">
        <f>DATE(EN$5,8,1)</f>
        <v>49157</v>
      </c>
      <c r="EV35" s="80">
        <f>DATE(EN$5,9,1)</f>
        <v>49188</v>
      </c>
      <c r="EW35" s="80">
        <f>DATE(EN$5,10,1)</f>
        <v>49218</v>
      </c>
      <c r="EX35" s="80">
        <f>DATE(EN$5,11,1)</f>
        <v>49249</v>
      </c>
      <c r="EY35" s="80">
        <f>DATE(EN$5,12,1)</f>
        <v>49279</v>
      </c>
      <c r="EZ35" s="82">
        <f>EN$5</f>
        <v>2034</v>
      </c>
      <c r="FA35" s="2"/>
      <c r="FB35" s="2"/>
      <c r="FC35" s="2"/>
    </row>
    <row r="36" spans="1:159" x14ac:dyDescent="0.35">
      <c r="A36" s="30" t="s">
        <v>112</v>
      </c>
      <c r="B36" s="32" t="s">
        <v>27</v>
      </c>
      <c r="C36" s="2"/>
      <c r="D36" s="33"/>
      <c r="E36" s="33"/>
      <c r="F36" s="33"/>
      <c r="G36" s="33"/>
      <c r="H36" s="33"/>
      <c r="I36" s="33"/>
      <c r="J36" s="33"/>
      <c r="K36" s="33"/>
      <c r="L36" s="33"/>
      <c r="M36" s="33"/>
      <c r="N36" s="33"/>
      <c r="O36" s="33"/>
      <c r="P36" s="51">
        <f>SUM(D36:O36)</f>
        <v>0</v>
      </c>
      <c r="Q36" s="2"/>
      <c r="R36" s="33"/>
      <c r="S36" s="33"/>
      <c r="T36" s="33"/>
      <c r="U36" s="33"/>
      <c r="V36" s="33"/>
      <c r="W36" s="33"/>
      <c r="X36" s="33"/>
      <c r="Y36" s="33"/>
      <c r="Z36" s="33"/>
      <c r="AA36" s="33"/>
      <c r="AB36" s="33"/>
      <c r="AC36" s="33"/>
      <c r="AD36" s="51">
        <f>SUM(R36:AC36)</f>
        <v>0</v>
      </c>
      <c r="AE36" s="2"/>
      <c r="AF36" s="33"/>
      <c r="AG36" s="33"/>
      <c r="AH36" s="33"/>
      <c r="AI36" s="33"/>
      <c r="AJ36" s="33"/>
      <c r="AK36" s="33"/>
      <c r="AL36" s="33"/>
      <c r="AM36" s="33"/>
      <c r="AN36" s="33"/>
      <c r="AO36" s="33"/>
      <c r="AP36" s="33"/>
      <c r="AQ36" s="33"/>
      <c r="AR36" s="51">
        <f>SUM(AF36:AQ36)</f>
        <v>0</v>
      </c>
      <c r="AS36" s="2"/>
      <c r="AT36" s="33"/>
      <c r="AU36" s="33"/>
      <c r="AV36" s="33"/>
      <c r="AW36" s="33"/>
      <c r="AX36" s="33"/>
      <c r="AY36" s="33"/>
      <c r="AZ36" s="33"/>
      <c r="BA36" s="33"/>
      <c r="BB36" s="33"/>
      <c r="BC36" s="33"/>
      <c r="BD36" s="33"/>
      <c r="BE36" s="33"/>
      <c r="BF36" s="51">
        <f>SUM(AT36:BE36)</f>
        <v>0</v>
      </c>
      <c r="BG36" s="2"/>
      <c r="BH36" s="33"/>
      <c r="BI36" s="33"/>
      <c r="BJ36" s="33"/>
      <c r="BK36" s="33"/>
      <c r="BL36" s="33"/>
      <c r="BM36" s="33"/>
      <c r="BN36" s="33"/>
      <c r="BO36" s="33"/>
      <c r="BP36" s="33"/>
      <c r="BQ36" s="33"/>
      <c r="BR36" s="33"/>
      <c r="BS36" s="33"/>
      <c r="BT36" s="51">
        <f>SUM(BH36:BS36)</f>
        <v>0</v>
      </c>
      <c r="BU36" s="2"/>
      <c r="BV36" s="33"/>
      <c r="BW36" s="33"/>
      <c r="BX36" s="33"/>
      <c r="BY36" s="33"/>
      <c r="BZ36" s="33"/>
      <c r="CA36" s="33"/>
      <c r="CB36" s="33"/>
      <c r="CC36" s="33"/>
      <c r="CD36" s="33"/>
      <c r="CE36" s="33"/>
      <c r="CF36" s="33"/>
      <c r="CG36" s="33"/>
      <c r="CH36" s="51">
        <f>SUM(BV36:CG36)</f>
        <v>0</v>
      </c>
      <c r="CI36" s="2"/>
      <c r="CJ36" s="33"/>
      <c r="CK36" s="33"/>
      <c r="CL36" s="33"/>
      <c r="CM36" s="33"/>
      <c r="CN36" s="33"/>
      <c r="CO36" s="33"/>
      <c r="CP36" s="33"/>
      <c r="CQ36" s="33"/>
      <c r="CR36" s="33"/>
      <c r="CS36" s="33"/>
      <c r="CT36" s="33"/>
      <c r="CU36" s="33"/>
      <c r="CV36" s="51">
        <f>SUM(CJ36:CU36)</f>
        <v>0</v>
      </c>
      <c r="CW36" s="2"/>
      <c r="CX36" s="33"/>
      <c r="CY36" s="33"/>
      <c r="CZ36" s="33"/>
      <c r="DA36" s="33"/>
      <c r="DB36" s="33"/>
      <c r="DC36" s="33"/>
      <c r="DD36" s="33"/>
      <c r="DE36" s="33"/>
      <c r="DF36" s="33"/>
      <c r="DG36" s="33"/>
      <c r="DH36" s="33"/>
      <c r="DI36" s="33"/>
      <c r="DJ36" s="51">
        <f>SUM(CX36:DI36)</f>
        <v>0</v>
      </c>
      <c r="DK36" s="2"/>
      <c r="DL36" s="33"/>
      <c r="DM36" s="33"/>
      <c r="DN36" s="33"/>
      <c r="DO36" s="33"/>
      <c r="DP36" s="33"/>
      <c r="DQ36" s="33"/>
      <c r="DR36" s="33"/>
      <c r="DS36" s="33"/>
      <c r="DT36" s="33"/>
      <c r="DU36" s="33"/>
      <c r="DV36" s="33"/>
      <c r="DW36" s="33"/>
      <c r="DX36" s="51">
        <f>SUM(DL36:DW36)</f>
        <v>0</v>
      </c>
      <c r="DY36" s="2"/>
      <c r="DZ36" s="33"/>
      <c r="EA36" s="33"/>
      <c r="EB36" s="33"/>
      <c r="EC36" s="33"/>
      <c r="ED36" s="33"/>
      <c r="EE36" s="33"/>
      <c r="EF36" s="33"/>
      <c r="EG36" s="33"/>
      <c r="EH36" s="33"/>
      <c r="EI36" s="33"/>
      <c r="EJ36" s="33"/>
      <c r="EK36" s="33"/>
      <c r="EL36" s="51">
        <f>SUM(DZ36:EK36)</f>
        <v>0</v>
      </c>
      <c r="EM36" s="2"/>
      <c r="EN36" s="33"/>
      <c r="EO36" s="33"/>
      <c r="EP36" s="33"/>
      <c r="EQ36" s="33"/>
      <c r="ER36" s="33"/>
      <c r="ES36" s="33"/>
      <c r="ET36" s="33"/>
      <c r="EU36" s="33"/>
      <c r="EV36" s="33"/>
      <c r="EW36" s="33"/>
      <c r="EX36" s="33"/>
      <c r="EY36" s="33"/>
      <c r="EZ36" s="51">
        <f>SUM(EN36:EY36)</f>
        <v>0</v>
      </c>
      <c r="FA36" s="2"/>
      <c r="FB36" s="2"/>
      <c r="FC36" s="2"/>
    </row>
    <row r="37" spans="1:159" x14ac:dyDescent="0.35">
      <c r="A37" s="39"/>
      <c r="B37" s="34"/>
      <c r="C37" s="2"/>
      <c r="D37" s="35"/>
      <c r="E37" s="35"/>
      <c r="F37" s="35"/>
      <c r="G37" s="35"/>
      <c r="H37" s="35"/>
      <c r="I37" s="35"/>
      <c r="J37" s="35"/>
      <c r="K37" s="35"/>
      <c r="L37" s="35"/>
      <c r="M37" s="35"/>
      <c r="N37" s="35"/>
      <c r="O37" s="35"/>
      <c r="P37" s="51">
        <f t="shared" ref="P37:P38" si="35">SUM(D37:O37)</f>
        <v>0</v>
      </c>
      <c r="Q37" s="2"/>
      <c r="R37" s="35"/>
      <c r="S37" s="35"/>
      <c r="T37" s="35"/>
      <c r="U37" s="35"/>
      <c r="V37" s="35"/>
      <c r="W37" s="35"/>
      <c r="X37" s="35"/>
      <c r="Y37" s="35"/>
      <c r="Z37" s="35"/>
      <c r="AA37" s="35"/>
      <c r="AB37" s="35"/>
      <c r="AC37" s="35"/>
      <c r="AD37" s="51">
        <f t="shared" ref="AD37:AD38" si="36">SUM(R37:AC37)</f>
        <v>0</v>
      </c>
      <c r="AE37" s="2"/>
      <c r="AF37" s="35"/>
      <c r="AG37" s="35"/>
      <c r="AH37" s="35"/>
      <c r="AI37" s="35"/>
      <c r="AJ37" s="35"/>
      <c r="AK37" s="35"/>
      <c r="AL37" s="35"/>
      <c r="AM37" s="35"/>
      <c r="AN37" s="35"/>
      <c r="AO37" s="35"/>
      <c r="AP37" s="35"/>
      <c r="AQ37" s="35"/>
      <c r="AR37" s="51">
        <f t="shared" ref="AR37:AR38" si="37">SUM(AF37:AQ37)</f>
        <v>0</v>
      </c>
      <c r="AS37" s="2"/>
      <c r="AT37" s="35"/>
      <c r="AU37" s="35"/>
      <c r="AV37" s="35"/>
      <c r="AW37" s="35"/>
      <c r="AX37" s="35"/>
      <c r="AY37" s="35"/>
      <c r="AZ37" s="35"/>
      <c r="BA37" s="35"/>
      <c r="BB37" s="35"/>
      <c r="BC37" s="35"/>
      <c r="BD37" s="35"/>
      <c r="BE37" s="35"/>
      <c r="BF37" s="51">
        <f t="shared" ref="BF37:BF38" si="38">SUM(AT37:BE37)</f>
        <v>0</v>
      </c>
      <c r="BG37" s="2"/>
      <c r="BH37" s="35"/>
      <c r="BI37" s="35"/>
      <c r="BJ37" s="35"/>
      <c r="BK37" s="35"/>
      <c r="BL37" s="35"/>
      <c r="BM37" s="35"/>
      <c r="BN37" s="35"/>
      <c r="BO37" s="35"/>
      <c r="BP37" s="35"/>
      <c r="BQ37" s="35"/>
      <c r="BR37" s="35"/>
      <c r="BS37" s="35"/>
      <c r="BT37" s="51">
        <f t="shared" ref="BT37:BT38" si="39">SUM(BH37:BS37)</f>
        <v>0</v>
      </c>
      <c r="BU37" s="2"/>
      <c r="BV37" s="35"/>
      <c r="BW37" s="35"/>
      <c r="BX37" s="35"/>
      <c r="BY37" s="35"/>
      <c r="BZ37" s="35"/>
      <c r="CA37" s="35"/>
      <c r="CB37" s="35"/>
      <c r="CC37" s="35"/>
      <c r="CD37" s="35"/>
      <c r="CE37" s="35"/>
      <c r="CF37" s="35"/>
      <c r="CG37" s="35"/>
      <c r="CH37" s="51">
        <f t="shared" ref="CH37:CH38" si="40">SUM(BV37:CG37)</f>
        <v>0</v>
      </c>
      <c r="CI37" s="2"/>
      <c r="CJ37" s="35"/>
      <c r="CK37" s="35"/>
      <c r="CL37" s="35"/>
      <c r="CM37" s="35"/>
      <c r="CN37" s="35"/>
      <c r="CO37" s="35"/>
      <c r="CP37" s="35"/>
      <c r="CQ37" s="35"/>
      <c r="CR37" s="35"/>
      <c r="CS37" s="35"/>
      <c r="CT37" s="35"/>
      <c r="CU37" s="35"/>
      <c r="CV37" s="51">
        <f t="shared" ref="CV37:CV38" si="41">SUM(CJ37:CU37)</f>
        <v>0</v>
      </c>
      <c r="CW37" s="2"/>
      <c r="CX37" s="35"/>
      <c r="CY37" s="35"/>
      <c r="CZ37" s="35"/>
      <c r="DA37" s="35"/>
      <c r="DB37" s="35"/>
      <c r="DC37" s="35"/>
      <c r="DD37" s="35"/>
      <c r="DE37" s="35"/>
      <c r="DF37" s="35"/>
      <c r="DG37" s="35"/>
      <c r="DH37" s="35"/>
      <c r="DI37" s="35"/>
      <c r="DJ37" s="51">
        <f t="shared" ref="DJ37:DJ38" si="42">SUM(CX37:DI37)</f>
        <v>0</v>
      </c>
      <c r="DK37" s="2"/>
      <c r="DL37" s="35"/>
      <c r="DM37" s="35"/>
      <c r="DN37" s="35"/>
      <c r="DO37" s="35"/>
      <c r="DP37" s="35"/>
      <c r="DQ37" s="35"/>
      <c r="DR37" s="35"/>
      <c r="DS37" s="35"/>
      <c r="DT37" s="35"/>
      <c r="DU37" s="35"/>
      <c r="DV37" s="35"/>
      <c r="DW37" s="35"/>
      <c r="DX37" s="51">
        <f t="shared" ref="DX37:DX38" si="43">SUM(DL37:DW37)</f>
        <v>0</v>
      </c>
      <c r="DY37" s="2"/>
      <c r="DZ37" s="35"/>
      <c r="EA37" s="35"/>
      <c r="EB37" s="35"/>
      <c r="EC37" s="35"/>
      <c r="ED37" s="35"/>
      <c r="EE37" s="35"/>
      <c r="EF37" s="35"/>
      <c r="EG37" s="35"/>
      <c r="EH37" s="35"/>
      <c r="EI37" s="35"/>
      <c r="EJ37" s="35"/>
      <c r="EK37" s="35"/>
      <c r="EL37" s="51">
        <f t="shared" ref="EL37:EL38" si="44">SUM(DZ37:EK37)</f>
        <v>0</v>
      </c>
      <c r="EM37" s="2"/>
      <c r="EN37" s="35"/>
      <c r="EO37" s="35"/>
      <c r="EP37" s="35"/>
      <c r="EQ37" s="35"/>
      <c r="ER37" s="35"/>
      <c r="ES37" s="35"/>
      <c r="ET37" s="35"/>
      <c r="EU37" s="35"/>
      <c r="EV37" s="35"/>
      <c r="EW37" s="35"/>
      <c r="EX37" s="35"/>
      <c r="EY37" s="35"/>
      <c r="EZ37" s="51">
        <f t="shared" ref="EZ37:EZ38" si="45">SUM(EN37:EY37)</f>
        <v>0</v>
      </c>
      <c r="FA37" s="2"/>
      <c r="FB37" s="2"/>
      <c r="FC37" s="2"/>
    </row>
    <row r="38" spans="1:159" x14ac:dyDescent="0.35">
      <c r="A38" s="39"/>
      <c r="B38" s="34"/>
      <c r="C38" s="2"/>
      <c r="D38" s="35"/>
      <c r="E38" s="35"/>
      <c r="F38" s="35"/>
      <c r="G38" s="35"/>
      <c r="H38" s="35"/>
      <c r="I38" s="35"/>
      <c r="J38" s="35"/>
      <c r="K38" s="35"/>
      <c r="L38" s="35"/>
      <c r="M38" s="35"/>
      <c r="N38" s="35"/>
      <c r="O38" s="35"/>
      <c r="P38" s="51">
        <f t="shared" si="35"/>
        <v>0</v>
      </c>
      <c r="Q38" s="2"/>
      <c r="R38" s="35"/>
      <c r="S38" s="35"/>
      <c r="T38" s="35"/>
      <c r="U38" s="35"/>
      <c r="V38" s="35"/>
      <c r="W38" s="35"/>
      <c r="X38" s="35"/>
      <c r="Y38" s="35"/>
      <c r="Z38" s="35"/>
      <c r="AA38" s="35"/>
      <c r="AB38" s="35"/>
      <c r="AC38" s="35"/>
      <c r="AD38" s="51">
        <f t="shared" si="36"/>
        <v>0</v>
      </c>
      <c r="AE38" s="2"/>
      <c r="AF38" s="35"/>
      <c r="AG38" s="35"/>
      <c r="AH38" s="35"/>
      <c r="AI38" s="35"/>
      <c r="AJ38" s="35"/>
      <c r="AK38" s="35"/>
      <c r="AL38" s="35"/>
      <c r="AM38" s="35"/>
      <c r="AN38" s="35"/>
      <c r="AO38" s="35"/>
      <c r="AP38" s="35"/>
      <c r="AQ38" s="35"/>
      <c r="AR38" s="51">
        <f t="shared" si="37"/>
        <v>0</v>
      </c>
      <c r="AS38" s="2"/>
      <c r="AT38" s="35"/>
      <c r="AU38" s="35"/>
      <c r="AV38" s="35"/>
      <c r="AW38" s="35"/>
      <c r="AX38" s="35"/>
      <c r="AY38" s="35"/>
      <c r="AZ38" s="35"/>
      <c r="BA38" s="35"/>
      <c r="BB38" s="35"/>
      <c r="BC38" s="35"/>
      <c r="BD38" s="35"/>
      <c r="BE38" s="35"/>
      <c r="BF38" s="51">
        <f t="shared" si="38"/>
        <v>0</v>
      </c>
      <c r="BG38" s="2"/>
      <c r="BH38" s="35"/>
      <c r="BI38" s="35"/>
      <c r="BJ38" s="35"/>
      <c r="BK38" s="35"/>
      <c r="BL38" s="35"/>
      <c r="BM38" s="35"/>
      <c r="BN38" s="35"/>
      <c r="BO38" s="35"/>
      <c r="BP38" s="35"/>
      <c r="BQ38" s="35"/>
      <c r="BR38" s="35"/>
      <c r="BS38" s="35"/>
      <c r="BT38" s="51">
        <f t="shared" si="39"/>
        <v>0</v>
      </c>
      <c r="BU38" s="2"/>
      <c r="BV38" s="35"/>
      <c r="BW38" s="35"/>
      <c r="BX38" s="35"/>
      <c r="BY38" s="35"/>
      <c r="BZ38" s="35"/>
      <c r="CA38" s="35"/>
      <c r="CB38" s="35"/>
      <c r="CC38" s="35"/>
      <c r="CD38" s="35"/>
      <c r="CE38" s="35"/>
      <c r="CF38" s="35"/>
      <c r="CG38" s="35"/>
      <c r="CH38" s="51">
        <f t="shared" si="40"/>
        <v>0</v>
      </c>
      <c r="CI38" s="2"/>
      <c r="CJ38" s="35"/>
      <c r="CK38" s="35"/>
      <c r="CL38" s="35"/>
      <c r="CM38" s="35"/>
      <c r="CN38" s="35"/>
      <c r="CO38" s="35"/>
      <c r="CP38" s="35"/>
      <c r="CQ38" s="35"/>
      <c r="CR38" s="35"/>
      <c r="CS38" s="35"/>
      <c r="CT38" s="35"/>
      <c r="CU38" s="35"/>
      <c r="CV38" s="51">
        <f t="shared" si="41"/>
        <v>0</v>
      </c>
      <c r="CW38" s="2"/>
      <c r="CX38" s="35"/>
      <c r="CY38" s="35"/>
      <c r="CZ38" s="35"/>
      <c r="DA38" s="35"/>
      <c r="DB38" s="35"/>
      <c r="DC38" s="35"/>
      <c r="DD38" s="35"/>
      <c r="DE38" s="35"/>
      <c r="DF38" s="35"/>
      <c r="DG38" s="35"/>
      <c r="DH38" s="35"/>
      <c r="DI38" s="35"/>
      <c r="DJ38" s="51">
        <f t="shared" si="42"/>
        <v>0</v>
      </c>
      <c r="DK38" s="2"/>
      <c r="DL38" s="35"/>
      <c r="DM38" s="35"/>
      <c r="DN38" s="35"/>
      <c r="DO38" s="35"/>
      <c r="DP38" s="35"/>
      <c r="DQ38" s="35"/>
      <c r="DR38" s="35"/>
      <c r="DS38" s="35"/>
      <c r="DT38" s="35"/>
      <c r="DU38" s="35"/>
      <c r="DV38" s="35"/>
      <c r="DW38" s="35"/>
      <c r="DX38" s="51">
        <f t="shared" si="43"/>
        <v>0</v>
      </c>
      <c r="DY38" s="2"/>
      <c r="DZ38" s="35"/>
      <c r="EA38" s="35"/>
      <c r="EB38" s="35"/>
      <c r="EC38" s="35"/>
      <c r="ED38" s="35"/>
      <c r="EE38" s="35"/>
      <c r="EF38" s="35"/>
      <c r="EG38" s="35"/>
      <c r="EH38" s="35"/>
      <c r="EI38" s="35"/>
      <c r="EJ38" s="35"/>
      <c r="EK38" s="35"/>
      <c r="EL38" s="51">
        <f t="shared" si="44"/>
        <v>0</v>
      </c>
      <c r="EM38" s="2"/>
      <c r="EN38" s="35"/>
      <c r="EO38" s="35"/>
      <c r="EP38" s="35"/>
      <c r="EQ38" s="35"/>
      <c r="ER38" s="35"/>
      <c r="ES38" s="35"/>
      <c r="ET38" s="35"/>
      <c r="EU38" s="35"/>
      <c r="EV38" s="35"/>
      <c r="EW38" s="35"/>
      <c r="EX38" s="35"/>
      <c r="EY38" s="35"/>
      <c r="EZ38" s="51">
        <f t="shared" si="45"/>
        <v>0</v>
      </c>
      <c r="FA38" s="2"/>
      <c r="FB38" s="2"/>
      <c r="FC38" s="2"/>
    </row>
    <row r="39" spans="1:159" x14ac:dyDescent="0.35">
      <c r="A39" s="39"/>
      <c r="B39" s="34"/>
      <c r="C39" s="2"/>
      <c r="D39" s="35"/>
      <c r="E39" s="35"/>
      <c r="F39" s="35"/>
      <c r="G39" s="35"/>
      <c r="H39" s="35"/>
      <c r="I39" s="35"/>
      <c r="J39" s="35"/>
      <c r="K39" s="35"/>
      <c r="L39" s="35"/>
      <c r="M39" s="35"/>
      <c r="N39" s="35"/>
      <c r="O39" s="35"/>
      <c r="P39" s="51">
        <f>SUM(D39:O39)</f>
        <v>0</v>
      </c>
      <c r="Q39" s="2"/>
      <c r="R39" s="35"/>
      <c r="S39" s="35"/>
      <c r="T39" s="35"/>
      <c r="U39" s="35"/>
      <c r="V39" s="35"/>
      <c r="W39" s="35"/>
      <c r="X39" s="35"/>
      <c r="Y39" s="35"/>
      <c r="Z39" s="35"/>
      <c r="AA39" s="35"/>
      <c r="AB39" s="35"/>
      <c r="AC39" s="35"/>
      <c r="AD39" s="51">
        <f t="shared" ref="AD39:AD42" si="46">SUM(R39:AC39)</f>
        <v>0</v>
      </c>
      <c r="AE39" s="2"/>
      <c r="AF39" s="35"/>
      <c r="AG39" s="35"/>
      <c r="AH39" s="35"/>
      <c r="AI39" s="35"/>
      <c r="AJ39" s="35"/>
      <c r="AK39" s="35"/>
      <c r="AL39" s="35"/>
      <c r="AM39" s="35"/>
      <c r="AN39" s="35"/>
      <c r="AO39" s="35"/>
      <c r="AP39" s="35"/>
      <c r="AQ39" s="35"/>
      <c r="AR39" s="51">
        <f t="shared" ref="AR39:AR42" si="47">SUM(AF39:AQ39)</f>
        <v>0</v>
      </c>
      <c r="AS39" s="2"/>
      <c r="AT39" s="35"/>
      <c r="AU39" s="35"/>
      <c r="AV39" s="35"/>
      <c r="AW39" s="35"/>
      <c r="AX39" s="35"/>
      <c r="AY39" s="35"/>
      <c r="AZ39" s="35"/>
      <c r="BA39" s="35"/>
      <c r="BB39" s="35"/>
      <c r="BC39" s="35"/>
      <c r="BD39" s="35"/>
      <c r="BE39" s="35"/>
      <c r="BF39" s="51">
        <f t="shared" ref="BF39:BF42" si="48">SUM(AT39:BE39)</f>
        <v>0</v>
      </c>
      <c r="BG39" s="2"/>
      <c r="BH39" s="35"/>
      <c r="BI39" s="35"/>
      <c r="BJ39" s="35"/>
      <c r="BK39" s="35"/>
      <c r="BL39" s="35"/>
      <c r="BM39" s="35"/>
      <c r="BN39" s="35"/>
      <c r="BO39" s="35"/>
      <c r="BP39" s="35"/>
      <c r="BQ39" s="35"/>
      <c r="BR39" s="35"/>
      <c r="BS39" s="35"/>
      <c r="BT39" s="51">
        <f t="shared" ref="BT39:BT42" si="49">SUM(BH39:BS39)</f>
        <v>0</v>
      </c>
      <c r="BU39" s="2"/>
      <c r="BV39" s="35"/>
      <c r="BW39" s="35"/>
      <c r="BX39" s="35"/>
      <c r="BY39" s="35"/>
      <c r="BZ39" s="35"/>
      <c r="CA39" s="35"/>
      <c r="CB39" s="35"/>
      <c r="CC39" s="35"/>
      <c r="CD39" s="35"/>
      <c r="CE39" s="35"/>
      <c r="CF39" s="35"/>
      <c r="CG39" s="35"/>
      <c r="CH39" s="51">
        <f t="shared" ref="CH39:CH42" si="50">SUM(BV39:CG39)</f>
        <v>0</v>
      </c>
      <c r="CI39" s="2"/>
      <c r="CJ39" s="35"/>
      <c r="CK39" s="35"/>
      <c r="CL39" s="35"/>
      <c r="CM39" s="35"/>
      <c r="CN39" s="35"/>
      <c r="CO39" s="35"/>
      <c r="CP39" s="35"/>
      <c r="CQ39" s="35"/>
      <c r="CR39" s="35"/>
      <c r="CS39" s="35"/>
      <c r="CT39" s="35"/>
      <c r="CU39" s="35"/>
      <c r="CV39" s="51">
        <f t="shared" ref="CV39:CV42" si="51">SUM(CJ39:CU39)</f>
        <v>0</v>
      </c>
      <c r="CW39" s="2"/>
      <c r="CX39" s="35"/>
      <c r="CY39" s="35"/>
      <c r="CZ39" s="35"/>
      <c r="DA39" s="35"/>
      <c r="DB39" s="35"/>
      <c r="DC39" s="35"/>
      <c r="DD39" s="35"/>
      <c r="DE39" s="35"/>
      <c r="DF39" s="35"/>
      <c r="DG39" s="35"/>
      <c r="DH39" s="35"/>
      <c r="DI39" s="35"/>
      <c r="DJ39" s="51">
        <f t="shared" ref="DJ39:DJ42" si="52">SUM(CX39:DI39)</f>
        <v>0</v>
      </c>
      <c r="DK39" s="2"/>
      <c r="DL39" s="35"/>
      <c r="DM39" s="35"/>
      <c r="DN39" s="35"/>
      <c r="DO39" s="35"/>
      <c r="DP39" s="35"/>
      <c r="DQ39" s="35"/>
      <c r="DR39" s="35"/>
      <c r="DS39" s="35"/>
      <c r="DT39" s="35"/>
      <c r="DU39" s="35"/>
      <c r="DV39" s="35"/>
      <c r="DW39" s="35"/>
      <c r="DX39" s="51">
        <f t="shared" ref="DX39:DX42" si="53">SUM(DL39:DW39)</f>
        <v>0</v>
      </c>
      <c r="DY39" s="2"/>
      <c r="DZ39" s="35"/>
      <c r="EA39" s="35"/>
      <c r="EB39" s="35"/>
      <c r="EC39" s="35"/>
      <c r="ED39" s="35"/>
      <c r="EE39" s="35"/>
      <c r="EF39" s="35"/>
      <c r="EG39" s="35"/>
      <c r="EH39" s="35"/>
      <c r="EI39" s="35"/>
      <c r="EJ39" s="35"/>
      <c r="EK39" s="35"/>
      <c r="EL39" s="51">
        <f t="shared" ref="EL39:EL42" si="54">SUM(DZ39:EK39)</f>
        <v>0</v>
      </c>
      <c r="EM39" s="2"/>
      <c r="EN39" s="35"/>
      <c r="EO39" s="35"/>
      <c r="EP39" s="35"/>
      <c r="EQ39" s="35"/>
      <c r="ER39" s="35"/>
      <c r="ES39" s="35"/>
      <c r="ET39" s="35"/>
      <c r="EU39" s="35"/>
      <c r="EV39" s="35"/>
      <c r="EW39" s="35"/>
      <c r="EX39" s="35"/>
      <c r="EY39" s="35"/>
      <c r="EZ39" s="51">
        <f t="shared" ref="EZ39:EZ42" si="55">SUM(EN39:EY39)</f>
        <v>0</v>
      </c>
      <c r="FA39" s="2"/>
      <c r="FB39" s="2"/>
      <c r="FC39" s="2"/>
    </row>
    <row r="40" spans="1:159" x14ac:dyDescent="0.35">
      <c r="A40" s="39"/>
      <c r="B40" s="36"/>
      <c r="C40" s="2"/>
      <c r="D40" s="35"/>
      <c r="E40" s="35"/>
      <c r="F40" s="35"/>
      <c r="G40" s="35"/>
      <c r="H40" s="35"/>
      <c r="I40" s="35"/>
      <c r="J40" s="35"/>
      <c r="K40" s="35"/>
      <c r="L40" s="35"/>
      <c r="M40" s="35"/>
      <c r="N40" s="35"/>
      <c r="O40" s="35"/>
      <c r="P40" s="51">
        <f t="shared" ref="P40:P42" si="56">SUM(D40:O40)</f>
        <v>0</v>
      </c>
      <c r="Q40" s="2"/>
      <c r="R40" s="35"/>
      <c r="S40" s="35"/>
      <c r="T40" s="35"/>
      <c r="U40" s="35"/>
      <c r="V40" s="35"/>
      <c r="W40" s="35"/>
      <c r="X40" s="35"/>
      <c r="Y40" s="35"/>
      <c r="Z40" s="35"/>
      <c r="AA40" s="35"/>
      <c r="AB40" s="35"/>
      <c r="AC40" s="35"/>
      <c r="AD40" s="51">
        <f t="shared" si="46"/>
        <v>0</v>
      </c>
      <c r="AE40" s="2"/>
      <c r="AF40" s="35"/>
      <c r="AG40" s="35"/>
      <c r="AH40" s="35"/>
      <c r="AI40" s="35"/>
      <c r="AJ40" s="35"/>
      <c r="AK40" s="35"/>
      <c r="AL40" s="35"/>
      <c r="AM40" s="35"/>
      <c r="AN40" s="35"/>
      <c r="AO40" s="35"/>
      <c r="AP40" s="35"/>
      <c r="AQ40" s="35"/>
      <c r="AR40" s="51">
        <f t="shared" si="47"/>
        <v>0</v>
      </c>
      <c r="AS40" s="2"/>
      <c r="AT40" s="35"/>
      <c r="AU40" s="35"/>
      <c r="AV40" s="35"/>
      <c r="AW40" s="35"/>
      <c r="AX40" s="35"/>
      <c r="AY40" s="35"/>
      <c r="AZ40" s="35"/>
      <c r="BA40" s="35"/>
      <c r="BB40" s="35"/>
      <c r="BC40" s="35"/>
      <c r="BD40" s="35"/>
      <c r="BE40" s="35"/>
      <c r="BF40" s="51">
        <f t="shared" si="48"/>
        <v>0</v>
      </c>
      <c r="BG40" s="2"/>
      <c r="BH40" s="35"/>
      <c r="BI40" s="35"/>
      <c r="BJ40" s="35"/>
      <c r="BK40" s="35"/>
      <c r="BL40" s="35"/>
      <c r="BM40" s="35"/>
      <c r="BN40" s="35"/>
      <c r="BO40" s="35"/>
      <c r="BP40" s="35"/>
      <c r="BQ40" s="35"/>
      <c r="BR40" s="35"/>
      <c r="BS40" s="35"/>
      <c r="BT40" s="51">
        <f t="shared" si="49"/>
        <v>0</v>
      </c>
      <c r="BU40" s="2"/>
      <c r="BV40" s="35"/>
      <c r="BW40" s="35"/>
      <c r="BX40" s="35"/>
      <c r="BY40" s="35"/>
      <c r="BZ40" s="35"/>
      <c r="CA40" s="35"/>
      <c r="CB40" s="35"/>
      <c r="CC40" s="35"/>
      <c r="CD40" s="35"/>
      <c r="CE40" s="35"/>
      <c r="CF40" s="35"/>
      <c r="CG40" s="35"/>
      <c r="CH40" s="51">
        <f t="shared" si="50"/>
        <v>0</v>
      </c>
      <c r="CI40" s="2"/>
      <c r="CJ40" s="35"/>
      <c r="CK40" s="35"/>
      <c r="CL40" s="35"/>
      <c r="CM40" s="35"/>
      <c r="CN40" s="35"/>
      <c r="CO40" s="35"/>
      <c r="CP40" s="35"/>
      <c r="CQ40" s="35"/>
      <c r="CR40" s="35"/>
      <c r="CS40" s="35"/>
      <c r="CT40" s="35"/>
      <c r="CU40" s="35"/>
      <c r="CV40" s="51">
        <f t="shared" si="51"/>
        <v>0</v>
      </c>
      <c r="CW40" s="2"/>
      <c r="CX40" s="35"/>
      <c r="CY40" s="35"/>
      <c r="CZ40" s="35"/>
      <c r="DA40" s="35"/>
      <c r="DB40" s="35"/>
      <c r="DC40" s="35"/>
      <c r="DD40" s="35"/>
      <c r="DE40" s="35"/>
      <c r="DF40" s="35"/>
      <c r="DG40" s="35"/>
      <c r="DH40" s="35"/>
      <c r="DI40" s="35"/>
      <c r="DJ40" s="51">
        <f t="shared" si="52"/>
        <v>0</v>
      </c>
      <c r="DK40" s="2"/>
      <c r="DL40" s="35"/>
      <c r="DM40" s="35"/>
      <c r="DN40" s="35"/>
      <c r="DO40" s="35"/>
      <c r="DP40" s="35"/>
      <c r="DQ40" s="35"/>
      <c r="DR40" s="35"/>
      <c r="DS40" s="35"/>
      <c r="DT40" s="35"/>
      <c r="DU40" s="35"/>
      <c r="DV40" s="35"/>
      <c r="DW40" s="35"/>
      <c r="DX40" s="51">
        <f t="shared" si="53"/>
        <v>0</v>
      </c>
      <c r="DY40" s="2"/>
      <c r="DZ40" s="35"/>
      <c r="EA40" s="35"/>
      <c r="EB40" s="35"/>
      <c r="EC40" s="35"/>
      <c r="ED40" s="35"/>
      <c r="EE40" s="35"/>
      <c r="EF40" s="35"/>
      <c r="EG40" s="35"/>
      <c r="EH40" s="35"/>
      <c r="EI40" s="35"/>
      <c r="EJ40" s="35"/>
      <c r="EK40" s="35"/>
      <c r="EL40" s="51">
        <f t="shared" si="54"/>
        <v>0</v>
      </c>
      <c r="EM40" s="2"/>
      <c r="EN40" s="35"/>
      <c r="EO40" s="35"/>
      <c r="EP40" s="35"/>
      <c r="EQ40" s="35"/>
      <c r="ER40" s="35"/>
      <c r="ES40" s="35"/>
      <c r="ET40" s="35"/>
      <c r="EU40" s="35"/>
      <c r="EV40" s="35"/>
      <c r="EW40" s="35"/>
      <c r="EX40" s="35"/>
      <c r="EY40" s="35"/>
      <c r="EZ40" s="51">
        <f t="shared" si="55"/>
        <v>0</v>
      </c>
      <c r="FA40" s="2"/>
      <c r="FB40" s="2"/>
      <c r="FC40" s="2"/>
    </row>
    <row r="41" spans="1:159" x14ac:dyDescent="0.35">
      <c r="A41" s="39"/>
      <c r="B41" s="34"/>
      <c r="C41" s="2"/>
      <c r="D41" s="35"/>
      <c r="E41" s="35"/>
      <c r="F41" s="35"/>
      <c r="G41" s="35"/>
      <c r="H41" s="35"/>
      <c r="I41" s="35"/>
      <c r="J41" s="35"/>
      <c r="K41" s="35"/>
      <c r="L41" s="35"/>
      <c r="M41" s="35"/>
      <c r="N41" s="35"/>
      <c r="O41" s="35"/>
      <c r="P41" s="51">
        <f t="shared" si="56"/>
        <v>0</v>
      </c>
      <c r="Q41" s="2"/>
      <c r="R41" s="35"/>
      <c r="S41" s="35"/>
      <c r="T41" s="35"/>
      <c r="U41" s="35"/>
      <c r="V41" s="35"/>
      <c r="W41" s="35"/>
      <c r="X41" s="35"/>
      <c r="Y41" s="35"/>
      <c r="Z41" s="35"/>
      <c r="AA41" s="35"/>
      <c r="AB41" s="35"/>
      <c r="AC41" s="35"/>
      <c r="AD41" s="51">
        <f t="shared" si="46"/>
        <v>0</v>
      </c>
      <c r="AE41" s="2"/>
      <c r="AF41" s="35"/>
      <c r="AG41" s="35"/>
      <c r="AH41" s="35"/>
      <c r="AI41" s="35"/>
      <c r="AJ41" s="35"/>
      <c r="AK41" s="35"/>
      <c r="AL41" s="35"/>
      <c r="AM41" s="35"/>
      <c r="AN41" s="35"/>
      <c r="AO41" s="35"/>
      <c r="AP41" s="35"/>
      <c r="AQ41" s="35"/>
      <c r="AR41" s="51">
        <f t="shared" si="47"/>
        <v>0</v>
      </c>
      <c r="AS41" s="2"/>
      <c r="AT41" s="35"/>
      <c r="AU41" s="35"/>
      <c r="AV41" s="35"/>
      <c r="AW41" s="35"/>
      <c r="AX41" s="35"/>
      <c r="AY41" s="35"/>
      <c r="AZ41" s="35"/>
      <c r="BA41" s="35"/>
      <c r="BB41" s="35"/>
      <c r="BC41" s="35"/>
      <c r="BD41" s="35"/>
      <c r="BE41" s="35"/>
      <c r="BF41" s="51">
        <f t="shared" si="48"/>
        <v>0</v>
      </c>
      <c r="BG41" s="2"/>
      <c r="BH41" s="35"/>
      <c r="BI41" s="35"/>
      <c r="BJ41" s="35"/>
      <c r="BK41" s="35"/>
      <c r="BL41" s="35"/>
      <c r="BM41" s="35"/>
      <c r="BN41" s="35"/>
      <c r="BO41" s="35"/>
      <c r="BP41" s="35"/>
      <c r="BQ41" s="35"/>
      <c r="BR41" s="35"/>
      <c r="BS41" s="35"/>
      <c r="BT41" s="51">
        <f t="shared" si="49"/>
        <v>0</v>
      </c>
      <c r="BU41" s="2"/>
      <c r="BV41" s="35"/>
      <c r="BW41" s="35"/>
      <c r="BX41" s="35"/>
      <c r="BY41" s="35"/>
      <c r="BZ41" s="35"/>
      <c r="CA41" s="35"/>
      <c r="CB41" s="35"/>
      <c r="CC41" s="35"/>
      <c r="CD41" s="35"/>
      <c r="CE41" s="35"/>
      <c r="CF41" s="35"/>
      <c r="CG41" s="35"/>
      <c r="CH41" s="51">
        <f t="shared" si="50"/>
        <v>0</v>
      </c>
      <c r="CI41" s="2"/>
      <c r="CJ41" s="35"/>
      <c r="CK41" s="35"/>
      <c r="CL41" s="35"/>
      <c r="CM41" s="35"/>
      <c r="CN41" s="35"/>
      <c r="CO41" s="35"/>
      <c r="CP41" s="35"/>
      <c r="CQ41" s="35"/>
      <c r="CR41" s="35"/>
      <c r="CS41" s="35"/>
      <c r="CT41" s="35"/>
      <c r="CU41" s="35"/>
      <c r="CV41" s="51">
        <f t="shared" si="51"/>
        <v>0</v>
      </c>
      <c r="CW41" s="2"/>
      <c r="CX41" s="35"/>
      <c r="CY41" s="35"/>
      <c r="CZ41" s="35"/>
      <c r="DA41" s="35"/>
      <c r="DB41" s="35"/>
      <c r="DC41" s="35"/>
      <c r="DD41" s="35"/>
      <c r="DE41" s="35"/>
      <c r="DF41" s="35"/>
      <c r="DG41" s="35"/>
      <c r="DH41" s="35"/>
      <c r="DI41" s="35"/>
      <c r="DJ41" s="51">
        <f t="shared" si="52"/>
        <v>0</v>
      </c>
      <c r="DK41" s="2"/>
      <c r="DL41" s="35"/>
      <c r="DM41" s="35"/>
      <c r="DN41" s="35"/>
      <c r="DO41" s="35"/>
      <c r="DP41" s="35"/>
      <c r="DQ41" s="35"/>
      <c r="DR41" s="35"/>
      <c r="DS41" s="35"/>
      <c r="DT41" s="35"/>
      <c r="DU41" s="35"/>
      <c r="DV41" s="35"/>
      <c r="DW41" s="35"/>
      <c r="DX41" s="51">
        <f t="shared" si="53"/>
        <v>0</v>
      </c>
      <c r="DY41" s="2"/>
      <c r="DZ41" s="35"/>
      <c r="EA41" s="35"/>
      <c r="EB41" s="35"/>
      <c r="EC41" s="35"/>
      <c r="ED41" s="35"/>
      <c r="EE41" s="35"/>
      <c r="EF41" s="35"/>
      <c r="EG41" s="35"/>
      <c r="EH41" s="35"/>
      <c r="EI41" s="35"/>
      <c r="EJ41" s="35"/>
      <c r="EK41" s="35"/>
      <c r="EL41" s="51">
        <f t="shared" si="54"/>
        <v>0</v>
      </c>
      <c r="EM41" s="2"/>
      <c r="EN41" s="35"/>
      <c r="EO41" s="35"/>
      <c r="EP41" s="35"/>
      <c r="EQ41" s="35"/>
      <c r="ER41" s="35"/>
      <c r="ES41" s="35"/>
      <c r="ET41" s="35"/>
      <c r="EU41" s="35"/>
      <c r="EV41" s="35"/>
      <c r="EW41" s="35"/>
      <c r="EX41" s="35"/>
      <c r="EY41" s="35"/>
      <c r="EZ41" s="51">
        <f t="shared" si="55"/>
        <v>0</v>
      </c>
      <c r="FA41" s="2"/>
      <c r="FB41" s="2"/>
      <c r="FC41" s="2"/>
    </row>
    <row r="42" spans="1:159" x14ac:dyDescent="0.35">
      <c r="A42" s="39"/>
      <c r="B42" s="37"/>
      <c r="C42" s="2"/>
      <c r="D42" s="38"/>
      <c r="E42" s="38"/>
      <c r="F42" s="38"/>
      <c r="G42" s="38"/>
      <c r="H42" s="38"/>
      <c r="I42" s="38"/>
      <c r="J42" s="38"/>
      <c r="K42" s="38"/>
      <c r="L42" s="38"/>
      <c r="M42" s="38"/>
      <c r="N42" s="38"/>
      <c r="O42" s="38"/>
      <c r="P42" s="51">
        <f t="shared" si="56"/>
        <v>0</v>
      </c>
      <c r="Q42" s="2"/>
      <c r="R42" s="38"/>
      <c r="S42" s="38"/>
      <c r="T42" s="38"/>
      <c r="U42" s="38"/>
      <c r="V42" s="38"/>
      <c r="W42" s="38"/>
      <c r="X42" s="38"/>
      <c r="Y42" s="38"/>
      <c r="Z42" s="38"/>
      <c r="AA42" s="38"/>
      <c r="AB42" s="38"/>
      <c r="AC42" s="38"/>
      <c r="AD42" s="51">
        <f t="shared" si="46"/>
        <v>0</v>
      </c>
      <c r="AE42" s="2"/>
      <c r="AF42" s="38"/>
      <c r="AG42" s="38"/>
      <c r="AH42" s="38"/>
      <c r="AI42" s="38"/>
      <c r="AJ42" s="38"/>
      <c r="AK42" s="38"/>
      <c r="AL42" s="38"/>
      <c r="AM42" s="38"/>
      <c r="AN42" s="38"/>
      <c r="AO42" s="38"/>
      <c r="AP42" s="38"/>
      <c r="AQ42" s="38"/>
      <c r="AR42" s="51">
        <f t="shared" si="47"/>
        <v>0</v>
      </c>
      <c r="AS42" s="2"/>
      <c r="AT42" s="38"/>
      <c r="AU42" s="38"/>
      <c r="AV42" s="38"/>
      <c r="AW42" s="38"/>
      <c r="AX42" s="38"/>
      <c r="AY42" s="38"/>
      <c r="AZ42" s="38"/>
      <c r="BA42" s="38"/>
      <c r="BB42" s="38"/>
      <c r="BC42" s="38"/>
      <c r="BD42" s="38"/>
      <c r="BE42" s="38"/>
      <c r="BF42" s="51">
        <f t="shared" si="48"/>
        <v>0</v>
      </c>
      <c r="BG42" s="2"/>
      <c r="BH42" s="38"/>
      <c r="BI42" s="38"/>
      <c r="BJ42" s="38"/>
      <c r="BK42" s="38"/>
      <c r="BL42" s="38"/>
      <c r="BM42" s="38"/>
      <c r="BN42" s="38"/>
      <c r="BO42" s="38"/>
      <c r="BP42" s="38"/>
      <c r="BQ42" s="38"/>
      <c r="BR42" s="38"/>
      <c r="BS42" s="38"/>
      <c r="BT42" s="51">
        <f t="shared" si="49"/>
        <v>0</v>
      </c>
      <c r="BU42" s="2"/>
      <c r="BV42" s="38"/>
      <c r="BW42" s="38"/>
      <c r="BX42" s="38"/>
      <c r="BY42" s="38"/>
      <c r="BZ42" s="38"/>
      <c r="CA42" s="38"/>
      <c r="CB42" s="38"/>
      <c r="CC42" s="38"/>
      <c r="CD42" s="38"/>
      <c r="CE42" s="38"/>
      <c r="CF42" s="38"/>
      <c r="CG42" s="38"/>
      <c r="CH42" s="51">
        <f t="shared" si="50"/>
        <v>0</v>
      </c>
      <c r="CI42" s="2"/>
      <c r="CJ42" s="38"/>
      <c r="CK42" s="38"/>
      <c r="CL42" s="38"/>
      <c r="CM42" s="38"/>
      <c r="CN42" s="38"/>
      <c r="CO42" s="38"/>
      <c r="CP42" s="38"/>
      <c r="CQ42" s="38"/>
      <c r="CR42" s="38"/>
      <c r="CS42" s="38"/>
      <c r="CT42" s="38"/>
      <c r="CU42" s="38"/>
      <c r="CV42" s="51">
        <f t="shared" si="51"/>
        <v>0</v>
      </c>
      <c r="CW42" s="2"/>
      <c r="CX42" s="38"/>
      <c r="CY42" s="38"/>
      <c r="CZ42" s="38"/>
      <c r="DA42" s="38"/>
      <c r="DB42" s="38"/>
      <c r="DC42" s="38"/>
      <c r="DD42" s="38"/>
      <c r="DE42" s="38"/>
      <c r="DF42" s="38"/>
      <c r="DG42" s="38"/>
      <c r="DH42" s="38"/>
      <c r="DI42" s="38"/>
      <c r="DJ42" s="51">
        <f t="shared" si="52"/>
        <v>0</v>
      </c>
      <c r="DK42" s="2"/>
      <c r="DL42" s="38"/>
      <c r="DM42" s="38"/>
      <c r="DN42" s="38"/>
      <c r="DO42" s="38"/>
      <c r="DP42" s="38"/>
      <c r="DQ42" s="38"/>
      <c r="DR42" s="38"/>
      <c r="DS42" s="38"/>
      <c r="DT42" s="38"/>
      <c r="DU42" s="38"/>
      <c r="DV42" s="38"/>
      <c r="DW42" s="38"/>
      <c r="DX42" s="51">
        <f t="shared" si="53"/>
        <v>0</v>
      </c>
      <c r="DY42" s="2"/>
      <c r="DZ42" s="38"/>
      <c r="EA42" s="38"/>
      <c r="EB42" s="38"/>
      <c r="EC42" s="38"/>
      <c r="ED42" s="38"/>
      <c r="EE42" s="38"/>
      <c r="EF42" s="38"/>
      <c r="EG42" s="38"/>
      <c r="EH42" s="38"/>
      <c r="EI42" s="38"/>
      <c r="EJ42" s="38"/>
      <c r="EK42" s="38"/>
      <c r="EL42" s="51">
        <f t="shared" si="54"/>
        <v>0</v>
      </c>
      <c r="EM42" s="2"/>
      <c r="EN42" s="38"/>
      <c r="EO42" s="38"/>
      <c r="EP42" s="38"/>
      <c r="EQ42" s="38"/>
      <c r="ER42" s="38"/>
      <c r="ES42" s="38"/>
      <c r="ET42" s="38"/>
      <c r="EU42" s="38"/>
      <c r="EV42" s="38"/>
      <c r="EW42" s="38"/>
      <c r="EX42" s="38"/>
      <c r="EY42" s="38"/>
      <c r="EZ42" s="51">
        <f t="shared" si="55"/>
        <v>0</v>
      </c>
      <c r="FA42" s="2"/>
      <c r="FB42" s="2"/>
      <c r="FC42" s="2"/>
    </row>
    <row r="43" spans="1:159" x14ac:dyDescent="0.35">
      <c r="A43" s="39"/>
      <c r="B43" s="83" t="s">
        <v>20</v>
      </c>
      <c r="C43" s="2"/>
      <c r="D43" s="84" cm="1">
        <f t="array" aca="1" ref="D43" ca="1">SUM(INDIRECT(ADDRESS(saving_min_row,COLUMN())&amp;":"&amp;ADDRESS(saving_max_row,COLUMN())))</f>
        <v>0</v>
      </c>
      <c r="E43" s="85" cm="1">
        <f t="array" aca="1" ref="E43" ca="1">SUM(INDIRECT(ADDRESS(saving_min_row,COLUMN())&amp;":"&amp;ADDRESS(saving_max_row,COLUMN())))</f>
        <v>0</v>
      </c>
      <c r="F43" s="85" cm="1">
        <f t="array" aca="1" ref="F43" ca="1">SUM(INDIRECT(ADDRESS(saving_min_row,COLUMN())&amp;":"&amp;ADDRESS(saving_max_row,COLUMN())))</f>
        <v>0</v>
      </c>
      <c r="G43" s="85" cm="1">
        <f t="array" aca="1" ref="G43" ca="1">SUM(INDIRECT(ADDRESS(saving_min_row,COLUMN())&amp;":"&amp;ADDRESS(saving_max_row,COLUMN())))</f>
        <v>0</v>
      </c>
      <c r="H43" s="85" cm="1">
        <f t="array" aca="1" ref="H43" ca="1">SUM(INDIRECT(ADDRESS(saving_min_row,COLUMN())&amp;":"&amp;ADDRESS(saving_max_row,COLUMN())))</f>
        <v>0</v>
      </c>
      <c r="I43" s="85" cm="1">
        <f t="array" aca="1" ref="I43" ca="1">SUM(INDIRECT(ADDRESS(saving_min_row,COLUMN())&amp;":"&amp;ADDRESS(saving_max_row,COLUMN())))</f>
        <v>0</v>
      </c>
      <c r="J43" s="85" cm="1">
        <f t="array" aca="1" ref="J43" ca="1">SUM(INDIRECT(ADDRESS(saving_min_row,COLUMN())&amp;":"&amp;ADDRESS(saving_max_row,COLUMN())))</f>
        <v>0</v>
      </c>
      <c r="K43" s="85" cm="1">
        <f t="array" aca="1" ref="K43" ca="1">SUM(INDIRECT(ADDRESS(saving_min_row,COLUMN())&amp;":"&amp;ADDRESS(saving_max_row,COLUMN())))</f>
        <v>0</v>
      </c>
      <c r="L43" s="85" cm="1">
        <f t="array" aca="1" ref="L43" ca="1">SUM(INDIRECT(ADDRESS(saving_min_row,COLUMN())&amp;":"&amp;ADDRESS(saving_max_row,COLUMN())))</f>
        <v>0</v>
      </c>
      <c r="M43" s="85" cm="1">
        <f t="array" aca="1" ref="M43" ca="1">SUM(INDIRECT(ADDRESS(saving_min_row,COLUMN())&amp;":"&amp;ADDRESS(saving_max_row,COLUMN())))</f>
        <v>0</v>
      </c>
      <c r="N43" s="85" cm="1">
        <f t="array" aca="1" ref="N43" ca="1">SUM(INDIRECT(ADDRESS(saving_min_row,COLUMN())&amp;":"&amp;ADDRESS(saving_max_row,COLUMN())))</f>
        <v>0</v>
      </c>
      <c r="O43" s="85" cm="1">
        <f t="array" aca="1" ref="O43" ca="1">SUM(INDIRECT(ADDRESS(saving_min_row,COLUMN())&amp;":"&amp;ADDRESS(saving_max_row,COLUMN())))</f>
        <v>0</v>
      </c>
      <c r="P43" s="86" cm="1">
        <f t="array" aca="1" ref="P43" ca="1">SUM(INDIRECT(ADDRESS(saving_min_row,COLUMN())&amp;":"&amp;ADDRESS(saving_max_row,COLUMN())))</f>
        <v>0</v>
      </c>
      <c r="Q43" s="2"/>
      <c r="R43" s="84" cm="1">
        <f t="array" aca="1" ref="R43" ca="1">SUM(INDIRECT(ADDRESS(saving_min_row,COLUMN())&amp;":"&amp;ADDRESS(saving_max_row,COLUMN())))</f>
        <v>0</v>
      </c>
      <c r="S43" s="85" cm="1">
        <f t="array" aca="1" ref="S43" ca="1">SUM(INDIRECT(ADDRESS(saving_min_row,COLUMN())&amp;":"&amp;ADDRESS(saving_max_row,COLUMN())))</f>
        <v>0</v>
      </c>
      <c r="T43" s="85" cm="1">
        <f t="array" aca="1" ref="T43" ca="1">SUM(INDIRECT(ADDRESS(saving_min_row,COLUMN())&amp;":"&amp;ADDRESS(saving_max_row,COLUMN())))</f>
        <v>0</v>
      </c>
      <c r="U43" s="85" cm="1">
        <f t="array" aca="1" ref="U43" ca="1">SUM(INDIRECT(ADDRESS(saving_min_row,COLUMN())&amp;":"&amp;ADDRESS(saving_max_row,COLUMN())))</f>
        <v>0</v>
      </c>
      <c r="V43" s="85" cm="1">
        <f t="array" aca="1" ref="V43" ca="1">SUM(INDIRECT(ADDRESS(saving_min_row,COLUMN())&amp;":"&amp;ADDRESS(saving_max_row,COLUMN())))</f>
        <v>0</v>
      </c>
      <c r="W43" s="85" cm="1">
        <f t="array" aca="1" ref="W43" ca="1">SUM(INDIRECT(ADDRESS(saving_min_row,COLUMN())&amp;":"&amp;ADDRESS(saving_max_row,COLUMN())))</f>
        <v>0</v>
      </c>
      <c r="X43" s="85" cm="1">
        <f t="array" aca="1" ref="X43" ca="1">SUM(INDIRECT(ADDRESS(saving_min_row,COLUMN())&amp;":"&amp;ADDRESS(saving_max_row,COLUMN())))</f>
        <v>0</v>
      </c>
      <c r="Y43" s="85" cm="1">
        <f t="array" aca="1" ref="Y43" ca="1">SUM(INDIRECT(ADDRESS(saving_min_row,COLUMN())&amp;":"&amp;ADDRESS(saving_max_row,COLUMN())))</f>
        <v>0</v>
      </c>
      <c r="Z43" s="85" cm="1">
        <f t="array" aca="1" ref="Z43" ca="1">SUM(INDIRECT(ADDRESS(saving_min_row,COLUMN())&amp;":"&amp;ADDRESS(saving_max_row,COLUMN())))</f>
        <v>0</v>
      </c>
      <c r="AA43" s="85" cm="1">
        <f t="array" aca="1" ref="AA43" ca="1">SUM(INDIRECT(ADDRESS(saving_min_row,COLUMN())&amp;":"&amp;ADDRESS(saving_max_row,COLUMN())))</f>
        <v>0</v>
      </c>
      <c r="AB43" s="85" cm="1">
        <f t="array" aca="1" ref="AB43" ca="1">SUM(INDIRECT(ADDRESS(saving_min_row,COLUMN())&amp;":"&amp;ADDRESS(saving_max_row,COLUMN())))</f>
        <v>0</v>
      </c>
      <c r="AC43" s="85" cm="1">
        <f t="array" aca="1" ref="AC43" ca="1">SUM(INDIRECT(ADDRESS(saving_min_row,COLUMN())&amp;":"&amp;ADDRESS(saving_max_row,COLUMN())))</f>
        <v>0</v>
      </c>
      <c r="AD43" s="87" cm="1">
        <f t="array" aca="1" ref="AD43" ca="1">SUM(INDIRECT(ADDRESS(saving_min_row,COLUMN())&amp;":"&amp;ADDRESS(saving_max_row,COLUMN())))</f>
        <v>0</v>
      </c>
      <c r="AE43" s="2"/>
      <c r="AF43" s="84" cm="1">
        <f t="array" aca="1" ref="AF43" ca="1">SUM(INDIRECT(ADDRESS(saving_min_row,COLUMN())&amp;":"&amp;ADDRESS(saving_max_row,COLUMN())))</f>
        <v>0</v>
      </c>
      <c r="AG43" s="85" cm="1">
        <f t="array" aca="1" ref="AG43" ca="1">SUM(INDIRECT(ADDRESS(saving_min_row,COLUMN())&amp;":"&amp;ADDRESS(saving_max_row,COLUMN())))</f>
        <v>0</v>
      </c>
      <c r="AH43" s="85" cm="1">
        <f t="array" aca="1" ref="AH43" ca="1">SUM(INDIRECT(ADDRESS(saving_min_row,COLUMN())&amp;":"&amp;ADDRESS(saving_max_row,COLUMN())))</f>
        <v>0</v>
      </c>
      <c r="AI43" s="85" cm="1">
        <f t="array" aca="1" ref="AI43" ca="1">SUM(INDIRECT(ADDRESS(saving_min_row,COLUMN())&amp;":"&amp;ADDRESS(saving_max_row,COLUMN())))</f>
        <v>0</v>
      </c>
      <c r="AJ43" s="85" cm="1">
        <f t="array" aca="1" ref="AJ43" ca="1">SUM(INDIRECT(ADDRESS(saving_min_row,COLUMN())&amp;":"&amp;ADDRESS(saving_max_row,COLUMN())))</f>
        <v>0</v>
      </c>
      <c r="AK43" s="85" cm="1">
        <f t="array" aca="1" ref="AK43" ca="1">SUM(INDIRECT(ADDRESS(saving_min_row,COLUMN())&amp;":"&amp;ADDRESS(saving_max_row,COLUMN())))</f>
        <v>0</v>
      </c>
      <c r="AL43" s="85" cm="1">
        <f t="array" aca="1" ref="AL43" ca="1">SUM(INDIRECT(ADDRESS(saving_min_row,COLUMN())&amp;":"&amp;ADDRESS(saving_max_row,COLUMN())))</f>
        <v>0</v>
      </c>
      <c r="AM43" s="85" cm="1">
        <f t="array" aca="1" ref="AM43" ca="1">SUM(INDIRECT(ADDRESS(saving_min_row,COLUMN())&amp;":"&amp;ADDRESS(saving_max_row,COLUMN())))</f>
        <v>0</v>
      </c>
      <c r="AN43" s="85" cm="1">
        <f t="array" aca="1" ref="AN43" ca="1">SUM(INDIRECT(ADDRESS(saving_min_row,COLUMN())&amp;":"&amp;ADDRESS(saving_max_row,COLUMN())))</f>
        <v>0</v>
      </c>
      <c r="AO43" s="85" cm="1">
        <f t="array" aca="1" ref="AO43" ca="1">SUM(INDIRECT(ADDRESS(saving_min_row,COLUMN())&amp;":"&amp;ADDRESS(saving_max_row,COLUMN())))</f>
        <v>0</v>
      </c>
      <c r="AP43" s="85" cm="1">
        <f t="array" aca="1" ref="AP43" ca="1">SUM(INDIRECT(ADDRESS(saving_min_row,COLUMN())&amp;":"&amp;ADDRESS(saving_max_row,COLUMN())))</f>
        <v>0</v>
      </c>
      <c r="AQ43" s="85" cm="1">
        <f t="array" aca="1" ref="AQ43" ca="1">SUM(INDIRECT(ADDRESS(saving_min_row,COLUMN())&amp;":"&amp;ADDRESS(saving_max_row,COLUMN())))</f>
        <v>0</v>
      </c>
      <c r="AR43" s="87" cm="1">
        <f t="array" aca="1" ref="AR43" ca="1">SUM(INDIRECT(ADDRESS(saving_min_row,COLUMN())&amp;":"&amp;ADDRESS(saving_max_row,COLUMN())))</f>
        <v>0</v>
      </c>
      <c r="AS43" s="2"/>
      <c r="AT43" s="84" cm="1">
        <f t="array" aca="1" ref="AT43" ca="1">SUM(INDIRECT(ADDRESS(saving_min_row,COLUMN())&amp;":"&amp;ADDRESS(saving_max_row,COLUMN())))</f>
        <v>0</v>
      </c>
      <c r="AU43" s="85" cm="1">
        <f t="array" aca="1" ref="AU43" ca="1">SUM(INDIRECT(ADDRESS(saving_min_row,COLUMN())&amp;":"&amp;ADDRESS(saving_max_row,COLUMN())))</f>
        <v>0</v>
      </c>
      <c r="AV43" s="85" cm="1">
        <f t="array" aca="1" ref="AV43" ca="1">SUM(INDIRECT(ADDRESS(saving_min_row,COLUMN())&amp;":"&amp;ADDRESS(saving_max_row,COLUMN())))</f>
        <v>0</v>
      </c>
      <c r="AW43" s="85" cm="1">
        <f t="array" aca="1" ref="AW43" ca="1">SUM(INDIRECT(ADDRESS(saving_min_row,COLUMN())&amp;":"&amp;ADDRESS(saving_max_row,COLUMN())))</f>
        <v>0</v>
      </c>
      <c r="AX43" s="85" cm="1">
        <f t="array" aca="1" ref="AX43" ca="1">SUM(INDIRECT(ADDRESS(saving_min_row,COLUMN())&amp;":"&amp;ADDRESS(saving_max_row,COLUMN())))</f>
        <v>0</v>
      </c>
      <c r="AY43" s="85" cm="1">
        <f t="array" aca="1" ref="AY43" ca="1">SUM(INDIRECT(ADDRESS(saving_min_row,COLUMN())&amp;":"&amp;ADDRESS(saving_max_row,COLUMN())))</f>
        <v>0</v>
      </c>
      <c r="AZ43" s="85" cm="1">
        <f t="array" aca="1" ref="AZ43" ca="1">SUM(INDIRECT(ADDRESS(saving_min_row,COLUMN())&amp;":"&amp;ADDRESS(saving_max_row,COLUMN())))</f>
        <v>0</v>
      </c>
      <c r="BA43" s="85" cm="1">
        <f t="array" aca="1" ref="BA43" ca="1">SUM(INDIRECT(ADDRESS(saving_min_row,COLUMN())&amp;":"&amp;ADDRESS(saving_max_row,COLUMN())))</f>
        <v>0</v>
      </c>
      <c r="BB43" s="85" cm="1">
        <f t="array" aca="1" ref="BB43" ca="1">SUM(INDIRECT(ADDRESS(saving_min_row,COLUMN())&amp;":"&amp;ADDRESS(saving_max_row,COLUMN())))</f>
        <v>0</v>
      </c>
      <c r="BC43" s="85" cm="1">
        <f t="array" aca="1" ref="BC43" ca="1">SUM(INDIRECT(ADDRESS(saving_min_row,COLUMN())&amp;":"&amp;ADDRESS(saving_max_row,COLUMN())))</f>
        <v>0</v>
      </c>
      <c r="BD43" s="85" cm="1">
        <f t="array" aca="1" ref="BD43" ca="1">SUM(INDIRECT(ADDRESS(saving_min_row,COLUMN())&amp;":"&amp;ADDRESS(saving_max_row,COLUMN())))</f>
        <v>0</v>
      </c>
      <c r="BE43" s="85" cm="1">
        <f t="array" aca="1" ref="BE43" ca="1">SUM(INDIRECT(ADDRESS(saving_min_row,COLUMN())&amp;":"&amp;ADDRESS(saving_max_row,COLUMN())))</f>
        <v>0</v>
      </c>
      <c r="BF43" s="87" cm="1">
        <f t="array" aca="1" ref="BF43" ca="1">SUM(INDIRECT(ADDRESS(saving_min_row,COLUMN())&amp;":"&amp;ADDRESS(saving_max_row,COLUMN())))</f>
        <v>0</v>
      </c>
      <c r="BG43" s="2"/>
      <c r="BH43" s="84" cm="1">
        <f t="array" aca="1" ref="BH43" ca="1">SUM(INDIRECT(ADDRESS(saving_min_row,COLUMN())&amp;":"&amp;ADDRESS(saving_max_row,COLUMN())))</f>
        <v>0</v>
      </c>
      <c r="BI43" s="85" cm="1">
        <f t="array" aca="1" ref="BI43" ca="1">SUM(INDIRECT(ADDRESS(saving_min_row,COLUMN())&amp;":"&amp;ADDRESS(saving_max_row,COLUMN())))</f>
        <v>0</v>
      </c>
      <c r="BJ43" s="85" cm="1">
        <f t="array" aca="1" ref="BJ43" ca="1">SUM(INDIRECT(ADDRESS(saving_min_row,COLUMN())&amp;":"&amp;ADDRESS(saving_max_row,COLUMN())))</f>
        <v>0</v>
      </c>
      <c r="BK43" s="85" cm="1">
        <f t="array" aca="1" ref="BK43" ca="1">SUM(INDIRECT(ADDRESS(saving_min_row,COLUMN())&amp;":"&amp;ADDRESS(saving_max_row,COLUMN())))</f>
        <v>0</v>
      </c>
      <c r="BL43" s="85" cm="1">
        <f t="array" aca="1" ref="BL43" ca="1">SUM(INDIRECT(ADDRESS(saving_min_row,COLUMN())&amp;":"&amp;ADDRESS(saving_max_row,COLUMN())))</f>
        <v>0</v>
      </c>
      <c r="BM43" s="85" cm="1">
        <f t="array" aca="1" ref="BM43" ca="1">SUM(INDIRECT(ADDRESS(saving_min_row,COLUMN())&amp;":"&amp;ADDRESS(saving_max_row,COLUMN())))</f>
        <v>0</v>
      </c>
      <c r="BN43" s="85" cm="1">
        <f t="array" aca="1" ref="BN43" ca="1">SUM(INDIRECT(ADDRESS(saving_min_row,COLUMN())&amp;":"&amp;ADDRESS(saving_max_row,COLUMN())))</f>
        <v>0</v>
      </c>
      <c r="BO43" s="85" cm="1">
        <f t="array" aca="1" ref="BO43" ca="1">SUM(INDIRECT(ADDRESS(saving_min_row,COLUMN())&amp;":"&amp;ADDRESS(saving_max_row,COLUMN())))</f>
        <v>0</v>
      </c>
      <c r="BP43" s="85" cm="1">
        <f t="array" aca="1" ref="BP43" ca="1">SUM(INDIRECT(ADDRESS(saving_min_row,COLUMN())&amp;":"&amp;ADDRESS(saving_max_row,COLUMN())))</f>
        <v>0</v>
      </c>
      <c r="BQ43" s="85" cm="1">
        <f t="array" aca="1" ref="BQ43" ca="1">SUM(INDIRECT(ADDRESS(saving_min_row,COLUMN())&amp;":"&amp;ADDRESS(saving_max_row,COLUMN())))</f>
        <v>0</v>
      </c>
      <c r="BR43" s="85" cm="1">
        <f t="array" aca="1" ref="BR43" ca="1">SUM(INDIRECT(ADDRESS(saving_min_row,COLUMN())&amp;":"&amp;ADDRESS(saving_max_row,COLUMN())))</f>
        <v>0</v>
      </c>
      <c r="BS43" s="85" cm="1">
        <f t="array" aca="1" ref="BS43" ca="1">SUM(INDIRECT(ADDRESS(saving_min_row,COLUMN())&amp;":"&amp;ADDRESS(saving_max_row,COLUMN())))</f>
        <v>0</v>
      </c>
      <c r="BT43" s="87" cm="1">
        <f t="array" aca="1" ref="BT43" ca="1">SUM(INDIRECT(ADDRESS(saving_min_row,COLUMN())&amp;":"&amp;ADDRESS(saving_max_row,COLUMN())))</f>
        <v>0</v>
      </c>
      <c r="BU43" s="2"/>
      <c r="BV43" s="84" cm="1">
        <f t="array" aca="1" ref="BV43" ca="1">SUM(INDIRECT(ADDRESS(saving_min_row,COLUMN())&amp;":"&amp;ADDRESS(saving_max_row,COLUMN())))</f>
        <v>0</v>
      </c>
      <c r="BW43" s="85" cm="1">
        <f t="array" aca="1" ref="BW43" ca="1">SUM(INDIRECT(ADDRESS(saving_min_row,COLUMN())&amp;":"&amp;ADDRESS(saving_max_row,COLUMN())))</f>
        <v>0</v>
      </c>
      <c r="BX43" s="85" cm="1">
        <f t="array" aca="1" ref="BX43" ca="1">SUM(INDIRECT(ADDRESS(saving_min_row,COLUMN())&amp;":"&amp;ADDRESS(saving_max_row,COLUMN())))</f>
        <v>0</v>
      </c>
      <c r="BY43" s="85" cm="1">
        <f t="array" aca="1" ref="BY43" ca="1">SUM(INDIRECT(ADDRESS(saving_min_row,COLUMN())&amp;":"&amp;ADDRESS(saving_max_row,COLUMN())))</f>
        <v>0</v>
      </c>
      <c r="BZ43" s="85" cm="1">
        <f t="array" aca="1" ref="BZ43" ca="1">SUM(INDIRECT(ADDRESS(saving_min_row,COLUMN())&amp;":"&amp;ADDRESS(saving_max_row,COLUMN())))</f>
        <v>0</v>
      </c>
      <c r="CA43" s="85" cm="1">
        <f t="array" aca="1" ref="CA43" ca="1">SUM(INDIRECT(ADDRESS(saving_min_row,COLUMN())&amp;":"&amp;ADDRESS(saving_max_row,COLUMN())))</f>
        <v>0</v>
      </c>
      <c r="CB43" s="85" cm="1">
        <f t="array" aca="1" ref="CB43" ca="1">SUM(INDIRECT(ADDRESS(saving_min_row,COLUMN())&amp;":"&amp;ADDRESS(saving_max_row,COLUMN())))</f>
        <v>0</v>
      </c>
      <c r="CC43" s="85" cm="1">
        <f t="array" aca="1" ref="CC43" ca="1">SUM(INDIRECT(ADDRESS(saving_min_row,COLUMN())&amp;":"&amp;ADDRESS(saving_max_row,COLUMN())))</f>
        <v>0</v>
      </c>
      <c r="CD43" s="85" cm="1">
        <f t="array" aca="1" ref="CD43" ca="1">SUM(INDIRECT(ADDRESS(saving_min_row,COLUMN())&amp;":"&amp;ADDRESS(saving_max_row,COLUMN())))</f>
        <v>0</v>
      </c>
      <c r="CE43" s="85" cm="1">
        <f t="array" aca="1" ref="CE43" ca="1">SUM(INDIRECT(ADDRESS(saving_min_row,COLUMN())&amp;":"&amp;ADDRESS(saving_max_row,COLUMN())))</f>
        <v>0</v>
      </c>
      <c r="CF43" s="85" cm="1">
        <f t="array" aca="1" ref="CF43" ca="1">SUM(INDIRECT(ADDRESS(saving_min_row,COLUMN())&amp;":"&amp;ADDRESS(saving_max_row,COLUMN())))</f>
        <v>0</v>
      </c>
      <c r="CG43" s="85" cm="1">
        <f t="array" aca="1" ref="CG43" ca="1">SUM(INDIRECT(ADDRESS(saving_min_row,COLUMN())&amp;":"&amp;ADDRESS(saving_max_row,COLUMN())))</f>
        <v>0</v>
      </c>
      <c r="CH43" s="87" cm="1">
        <f t="array" aca="1" ref="CH43" ca="1">SUM(INDIRECT(ADDRESS(saving_min_row,COLUMN())&amp;":"&amp;ADDRESS(saving_max_row,COLUMN())))</f>
        <v>0</v>
      </c>
      <c r="CI43" s="2"/>
      <c r="CJ43" s="84" cm="1">
        <f t="array" aca="1" ref="CJ43" ca="1">SUM(INDIRECT(ADDRESS(saving_min_row,COLUMN())&amp;":"&amp;ADDRESS(saving_max_row,COLUMN())))</f>
        <v>0</v>
      </c>
      <c r="CK43" s="85" cm="1">
        <f t="array" aca="1" ref="CK43" ca="1">SUM(INDIRECT(ADDRESS(saving_min_row,COLUMN())&amp;":"&amp;ADDRESS(saving_max_row,COLUMN())))</f>
        <v>0</v>
      </c>
      <c r="CL43" s="85" cm="1">
        <f t="array" aca="1" ref="CL43" ca="1">SUM(INDIRECT(ADDRESS(saving_min_row,COLUMN())&amp;":"&amp;ADDRESS(saving_max_row,COLUMN())))</f>
        <v>0</v>
      </c>
      <c r="CM43" s="85" cm="1">
        <f t="array" aca="1" ref="CM43" ca="1">SUM(INDIRECT(ADDRESS(saving_min_row,COLUMN())&amp;":"&amp;ADDRESS(saving_max_row,COLUMN())))</f>
        <v>0</v>
      </c>
      <c r="CN43" s="85" cm="1">
        <f t="array" aca="1" ref="CN43" ca="1">SUM(INDIRECT(ADDRESS(saving_min_row,COLUMN())&amp;":"&amp;ADDRESS(saving_max_row,COLUMN())))</f>
        <v>0</v>
      </c>
      <c r="CO43" s="85" cm="1">
        <f t="array" aca="1" ref="CO43" ca="1">SUM(INDIRECT(ADDRESS(saving_min_row,COLUMN())&amp;":"&amp;ADDRESS(saving_max_row,COLUMN())))</f>
        <v>0</v>
      </c>
      <c r="CP43" s="85" cm="1">
        <f t="array" aca="1" ref="CP43" ca="1">SUM(INDIRECT(ADDRESS(saving_min_row,COLUMN())&amp;":"&amp;ADDRESS(saving_max_row,COLUMN())))</f>
        <v>0</v>
      </c>
      <c r="CQ43" s="85" cm="1">
        <f t="array" aca="1" ref="CQ43" ca="1">SUM(INDIRECT(ADDRESS(saving_min_row,COLUMN())&amp;":"&amp;ADDRESS(saving_max_row,COLUMN())))</f>
        <v>0</v>
      </c>
      <c r="CR43" s="85" cm="1">
        <f t="array" aca="1" ref="CR43" ca="1">SUM(INDIRECT(ADDRESS(saving_min_row,COLUMN())&amp;":"&amp;ADDRESS(saving_max_row,COLUMN())))</f>
        <v>0</v>
      </c>
      <c r="CS43" s="85" cm="1">
        <f t="array" aca="1" ref="CS43" ca="1">SUM(INDIRECT(ADDRESS(saving_min_row,COLUMN())&amp;":"&amp;ADDRESS(saving_max_row,COLUMN())))</f>
        <v>0</v>
      </c>
      <c r="CT43" s="85" cm="1">
        <f t="array" aca="1" ref="CT43" ca="1">SUM(INDIRECT(ADDRESS(saving_min_row,COLUMN())&amp;":"&amp;ADDRESS(saving_max_row,COLUMN())))</f>
        <v>0</v>
      </c>
      <c r="CU43" s="85" cm="1">
        <f t="array" aca="1" ref="CU43" ca="1">SUM(INDIRECT(ADDRESS(saving_min_row,COLUMN())&amp;":"&amp;ADDRESS(saving_max_row,COLUMN())))</f>
        <v>0</v>
      </c>
      <c r="CV43" s="87" cm="1">
        <f t="array" aca="1" ref="CV43" ca="1">SUM(INDIRECT(ADDRESS(saving_min_row,COLUMN())&amp;":"&amp;ADDRESS(saving_max_row,COLUMN())))</f>
        <v>0</v>
      </c>
      <c r="CW43" s="2"/>
      <c r="CX43" s="84" cm="1">
        <f t="array" aca="1" ref="CX43" ca="1">SUM(INDIRECT(ADDRESS(saving_min_row,COLUMN())&amp;":"&amp;ADDRESS(saving_max_row,COLUMN())))</f>
        <v>0</v>
      </c>
      <c r="CY43" s="85" cm="1">
        <f t="array" aca="1" ref="CY43" ca="1">SUM(INDIRECT(ADDRESS(saving_min_row,COLUMN())&amp;":"&amp;ADDRESS(saving_max_row,COLUMN())))</f>
        <v>0</v>
      </c>
      <c r="CZ43" s="85" cm="1">
        <f t="array" aca="1" ref="CZ43" ca="1">SUM(INDIRECT(ADDRESS(saving_min_row,COLUMN())&amp;":"&amp;ADDRESS(saving_max_row,COLUMN())))</f>
        <v>0</v>
      </c>
      <c r="DA43" s="85" cm="1">
        <f t="array" aca="1" ref="DA43" ca="1">SUM(INDIRECT(ADDRESS(saving_min_row,COLUMN())&amp;":"&amp;ADDRESS(saving_max_row,COLUMN())))</f>
        <v>0</v>
      </c>
      <c r="DB43" s="85" cm="1">
        <f t="array" aca="1" ref="DB43" ca="1">SUM(INDIRECT(ADDRESS(saving_min_row,COLUMN())&amp;":"&amp;ADDRESS(saving_max_row,COLUMN())))</f>
        <v>0</v>
      </c>
      <c r="DC43" s="85" cm="1">
        <f t="array" aca="1" ref="DC43" ca="1">SUM(INDIRECT(ADDRESS(saving_min_row,COLUMN())&amp;":"&amp;ADDRESS(saving_max_row,COLUMN())))</f>
        <v>0</v>
      </c>
      <c r="DD43" s="85" cm="1">
        <f t="array" aca="1" ref="DD43" ca="1">SUM(INDIRECT(ADDRESS(saving_min_row,COLUMN())&amp;":"&amp;ADDRESS(saving_max_row,COLUMN())))</f>
        <v>0</v>
      </c>
      <c r="DE43" s="85" cm="1">
        <f t="array" aca="1" ref="DE43" ca="1">SUM(INDIRECT(ADDRESS(saving_min_row,COLUMN())&amp;":"&amp;ADDRESS(saving_max_row,COLUMN())))</f>
        <v>0</v>
      </c>
      <c r="DF43" s="85" cm="1">
        <f t="array" aca="1" ref="DF43" ca="1">SUM(INDIRECT(ADDRESS(saving_min_row,COLUMN())&amp;":"&amp;ADDRESS(saving_max_row,COLUMN())))</f>
        <v>0</v>
      </c>
      <c r="DG43" s="85" cm="1">
        <f t="array" aca="1" ref="DG43" ca="1">SUM(INDIRECT(ADDRESS(saving_min_row,COLUMN())&amp;":"&amp;ADDRESS(saving_max_row,COLUMN())))</f>
        <v>0</v>
      </c>
      <c r="DH43" s="85" cm="1">
        <f t="array" aca="1" ref="DH43" ca="1">SUM(INDIRECT(ADDRESS(saving_min_row,COLUMN())&amp;":"&amp;ADDRESS(saving_max_row,COLUMN())))</f>
        <v>0</v>
      </c>
      <c r="DI43" s="85" cm="1">
        <f t="array" aca="1" ref="DI43" ca="1">SUM(INDIRECT(ADDRESS(saving_min_row,COLUMN())&amp;":"&amp;ADDRESS(saving_max_row,COLUMN())))</f>
        <v>0</v>
      </c>
      <c r="DJ43" s="87" cm="1">
        <f t="array" aca="1" ref="DJ43" ca="1">SUM(INDIRECT(ADDRESS(saving_min_row,COLUMN())&amp;":"&amp;ADDRESS(saving_max_row,COLUMN())))</f>
        <v>0</v>
      </c>
      <c r="DK43" s="2"/>
      <c r="DL43" s="84" cm="1">
        <f t="array" aca="1" ref="DL43" ca="1">SUM(INDIRECT(ADDRESS(saving_min_row,COLUMN())&amp;":"&amp;ADDRESS(saving_max_row,COLUMN())))</f>
        <v>0</v>
      </c>
      <c r="DM43" s="85" cm="1">
        <f t="array" aca="1" ref="DM43" ca="1">SUM(INDIRECT(ADDRESS(saving_min_row,COLUMN())&amp;":"&amp;ADDRESS(saving_max_row,COLUMN())))</f>
        <v>0</v>
      </c>
      <c r="DN43" s="85" cm="1">
        <f t="array" aca="1" ref="DN43" ca="1">SUM(INDIRECT(ADDRESS(saving_min_row,COLUMN())&amp;":"&amp;ADDRESS(saving_max_row,COLUMN())))</f>
        <v>0</v>
      </c>
      <c r="DO43" s="85" cm="1">
        <f t="array" aca="1" ref="DO43" ca="1">SUM(INDIRECT(ADDRESS(saving_min_row,COLUMN())&amp;":"&amp;ADDRESS(saving_max_row,COLUMN())))</f>
        <v>0</v>
      </c>
      <c r="DP43" s="85" cm="1">
        <f t="array" aca="1" ref="DP43" ca="1">SUM(INDIRECT(ADDRESS(saving_min_row,COLUMN())&amp;":"&amp;ADDRESS(saving_max_row,COLUMN())))</f>
        <v>0</v>
      </c>
      <c r="DQ43" s="85" cm="1">
        <f t="array" aca="1" ref="DQ43" ca="1">SUM(INDIRECT(ADDRESS(saving_min_row,COLUMN())&amp;":"&amp;ADDRESS(saving_max_row,COLUMN())))</f>
        <v>0</v>
      </c>
      <c r="DR43" s="85" cm="1">
        <f t="array" aca="1" ref="DR43" ca="1">SUM(INDIRECT(ADDRESS(saving_min_row,COLUMN())&amp;":"&amp;ADDRESS(saving_max_row,COLUMN())))</f>
        <v>0</v>
      </c>
      <c r="DS43" s="85" cm="1">
        <f t="array" aca="1" ref="DS43" ca="1">SUM(INDIRECT(ADDRESS(saving_min_row,COLUMN())&amp;":"&amp;ADDRESS(saving_max_row,COLUMN())))</f>
        <v>0</v>
      </c>
      <c r="DT43" s="85" cm="1">
        <f t="array" aca="1" ref="DT43" ca="1">SUM(INDIRECT(ADDRESS(saving_min_row,COLUMN())&amp;":"&amp;ADDRESS(saving_max_row,COLUMN())))</f>
        <v>0</v>
      </c>
      <c r="DU43" s="85" cm="1">
        <f t="array" aca="1" ref="DU43" ca="1">SUM(INDIRECT(ADDRESS(saving_min_row,COLUMN())&amp;":"&amp;ADDRESS(saving_max_row,COLUMN())))</f>
        <v>0</v>
      </c>
      <c r="DV43" s="85" cm="1">
        <f t="array" aca="1" ref="DV43" ca="1">SUM(INDIRECT(ADDRESS(saving_min_row,COLUMN())&amp;":"&amp;ADDRESS(saving_max_row,COLUMN())))</f>
        <v>0</v>
      </c>
      <c r="DW43" s="85" cm="1">
        <f t="array" aca="1" ref="DW43" ca="1">SUM(INDIRECT(ADDRESS(saving_min_row,COLUMN())&amp;":"&amp;ADDRESS(saving_max_row,COLUMN())))</f>
        <v>0</v>
      </c>
      <c r="DX43" s="87" cm="1">
        <f t="array" aca="1" ref="DX43" ca="1">SUM(INDIRECT(ADDRESS(saving_min_row,COLUMN())&amp;":"&amp;ADDRESS(saving_max_row,COLUMN())))</f>
        <v>0</v>
      </c>
      <c r="DY43" s="2"/>
      <c r="DZ43" s="84" cm="1">
        <f t="array" aca="1" ref="DZ43" ca="1">SUM(INDIRECT(ADDRESS(saving_min_row,COLUMN())&amp;":"&amp;ADDRESS(saving_max_row,COLUMN())))</f>
        <v>0</v>
      </c>
      <c r="EA43" s="85" cm="1">
        <f t="array" aca="1" ref="EA43" ca="1">SUM(INDIRECT(ADDRESS(saving_min_row,COLUMN())&amp;":"&amp;ADDRESS(saving_max_row,COLUMN())))</f>
        <v>0</v>
      </c>
      <c r="EB43" s="85" cm="1">
        <f t="array" aca="1" ref="EB43" ca="1">SUM(INDIRECT(ADDRESS(saving_min_row,COLUMN())&amp;":"&amp;ADDRESS(saving_max_row,COLUMN())))</f>
        <v>0</v>
      </c>
      <c r="EC43" s="85" cm="1">
        <f t="array" aca="1" ref="EC43" ca="1">SUM(INDIRECT(ADDRESS(saving_min_row,COLUMN())&amp;":"&amp;ADDRESS(saving_max_row,COLUMN())))</f>
        <v>0</v>
      </c>
      <c r="ED43" s="85" cm="1">
        <f t="array" aca="1" ref="ED43" ca="1">SUM(INDIRECT(ADDRESS(saving_min_row,COLUMN())&amp;":"&amp;ADDRESS(saving_max_row,COLUMN())))</f>
        <v>0</v>
      </c>
      <c r="EE43" s="85" cm="1">
        <f t="array" aca="1" ref="EE43" ca="1">SUM(INDIRECT(ADDRESS(saving_min_row,COLUMN())&amp;":"&amp;ADDRESS(saving_max_row,COLUMN())))</f>
        <v>0</v>
      </c>
      <c r="EF43" s="85" cm="1">
        <f t="array" aca="1" ref="EF43" ca="1">SUM(INDIRECT(ADDRESS(saving_min_row,COLUMN())&amp;":"&amp;ADDRESS(saving_max_row,COLUMN())))</f>
        <v>0</v>
      </c>
      <c r="EG43" s="85" cm="1">
        <f t="array" aca="1" ref="EG43" ca="1">SUM(INDIRECT(ADDRESS(saving_min_row,COLUMN())&amp;":"&amp;ADDRESS(saving_max_row,COLUMN())))</f>
        <v>0</v>
      </c>
      <c r="EH43" s="85" cm="1">
        <f t="array" aca="1" ref="EH43" ca="1">SUM(INDIRECT(ADDRESS(saving_min_row,COLUMN())&amp;":"&amp;ADDRESS(saving_max_row,COLUMN())))</f>
        <v>0</v>
      </c>
      <c r="EI43" s="85" cm="1">
        <f t="array" aca="1" ref="EI43" ca="1">SUM(INDIRECT(ADDRESS(saving_min_row,COLUMN())&amp;":"&amp;ADDRESS(saving_max_row,COLUMN())))</f>
        <v>0</v>
      </c>
      <c r="EJ43" s="85" cm="1">
        <f t="array" aca="1" ref="EJ43" ca="1">SUM(INDIRECT(ADDRESS(saving_min_row,COLUMN())&amp;":"&amp;ADDRESS(saving_max_row,COLUMN())))</f>
        <v>0</v>
      </c>
      <c r="EK43" s="85" cm="1">
        <f t="array" aca="1" ref="EK43" ca="1">SUM(INDIRECT(ADDRESS(saving_min_row,COLUMN())&amp;":"&amp;ADDRESS(saving_max_row,COLUMN())))</f>
        <v>0</v>
      </c>
      <c r="EL43" s="87" cm="1">
        <f t="array" aca="1" ref="EL43" ca="1">SUM(INDIRECT(ADDRESS(saving_min_row,COLUMN())&amp;":"&amp;ADDRESS(saving_max_row,COLUMN())))</f>
        <v>0</v>
      </c>
      <c r="EM43" s="2"/>
      <c r="EN43" s="84" cm="1">
        <f t="array" aca="1" ref="EN43" ca="1">SUM(INDIRECT(ADDRESS(saving_min_row,COLUMN())&amp;":"&amp;ADDRESS(saving_max_row,COLUMN())))</f>
        <v>0</v>
      </c>
      <c r="EO43" s="85" cm="1">
        <f t="array" aca="1" ref="EO43" ca="1">SUM(INDIRECT(ADDRESS(saving_min_row,COLUMN())&amp;":"&amp;ADDRESS(saving_max_row,COLUMN())))</f>
        <v>0</v>
      </c>
      <c r="EP43" s="85" cm="1">
        <f t="array" aca="1" ref="EP43" ca="1">SUM(INDIRECT(ADDRESS(saving_min_row,COLUMN())&amp;":"&amp;ADDRESS(saving_max_row,COLUMN())))</f>
        <v>0</v>
      </c>
      <c r="EQ43" s="85" cm="1">
        <f t="array" aca="1" ref="EQ43" ca="1">SUM(INDIRECT(ADDRESS(saving_min_row,COLUMN())&amp;":"&amp;ADDRESS(saving_max_row,COLUMN())))</f>
        <v>0</v>
      </c>
      <c r="ER43" s="85" cm="1">
        <f t="array" aca="1" ref="ER43" ca="1">SUM(INDIRECT(ADDRESS(saving_min_row,COLUMN())&amp;":"&amp;ADDRESS(saving_max_row,COLUMN())))</f>
        <v>0</v>
      </c>
      <c r="ES43" s="85" cm="1">
        <f t="array" aca="1" ref="ES43" ca="1">SUM(INDIRECT(ADDRESS(saving_min_row,COLUMN())&amp;":"&amp;ADDRESS(saving_max_row,COLUMN())))</f>
        <v>0</v>
      </c>
      <c r="ET43" s="85" cm="1">
        <f t="array" aca="1" ref="ET43" ca="1">SUM(INDIRECT(ADDRESS(saving_min_row,COLUMN())&amp;":"&amp;ADDRESS(saving_max_row,COLUMN())))</f>
        <v>0</v>
      </c>
      <c r="EU43" s="85" cm="1">
        <f t="array" aca="1" ref="EU43" ca="1">SUM(INDIRECT(ADDRESS(saving_min_row,COLUMN())&amp;":"&amp;ADDRESS(saving_max_row,COLUMN())))</f>
        <v>0</v>
      </c>
      <c r="EV43" s="85" cm="1">
        <f t="array" aca="1" ref="EV43" ca="1">SUM(INDIRECT(ADDRESS(saving_min_row,COLUMN())&amp;":"&amp;ADDRESS(saving_max_row,COLUMN())))</f>
        <v>0</v>
      </c>
      <c r="EW43" s="85" cm="1">
        <f t="array" aca="1" ref="EW43" ca="1">SUM(INDIRECT(ADDRESS(saving_min_row,COLUMN())&amp;":"&amp;ADDRESS(saving_max_row,COLUMN())))</f>
        <v>0</v>
      </c>
      <c r="EX43" s="85" cm="1">
        <f t="array" aca="1" ref="EX43" ca="1">SUM(INDIRECT(ADDRESS(saving_min_row,COLUMN())&amp;":"&amp;ADDRESS(saving_max_row,COLUMN())))</f>
        <v>0</v>
      </c>
      <c r="EY43" s="85" cm="1">
        <f t="array" aca="1" ref="EY43" ca="1">SUM(INDIRECT(ADDRESS(saving_min_row,COLUMN())&amp;":"&amp;ADDRESS(saving_max_row,COLUMN())))</f>
        <v>0</v>
      </c>
      <c r="EZ43" s="87" cm="1">
        <f t="array" aca="1" ref="EZ43" ca="1">SUM(INDIRECT(ADDRESS(saving_min_row,COLUMN())&amp;":"&amp;ADDRESS(saving_max_row,COLUMN())))</f>
        <v>0</v>
      </c>
      <c r="FA43" s="2"/>
      <c r="FB43" s="2"/>
      <c r="FC43" s="2"/>
    </row>
  </sheetData>
  <mergeCells count="12">
    <mergeCell ref="A1:XFD2"/>
    <mergeCell ref="D5:P5"/>
    <mergeCell ref="R5:AD5"/>
    <mergeCell ref="AF5:AR5"/>
    <mergeCell ref="DL5:DX5"/>
    <mergeCell ref="DZ5:EL5"/>
    <mergeCell ref="EN5:EZ5"/>
    <mergeCell ref="AT5:BF5"/>
    <mergeCell ref="BH5:BT5"/>
    <mergeCell ref="BV5:CH5"/>
    <mergeCell ref="CJ5:CV5"/>
    <mergeCell ref="CX5:DJ5"/>
  </mergeCells>
  <phoneticPr fontId="4" type="noConversion"/>
  <conditionalFormatting sqref="B10:B16 D10:P16">
    <cfRule type="expression" dxfId="71" priority="12">
      <formula>ROW(XFD10)&lt;=income_max_row</formula>
    </cfRule>
  </conditionalFormatting>
  <conditionalFormatting sqref="B20:B32 D20:P32">
    <cfRule type="expression" dxfId="70" priority="51">
      <formula>ROW(B20)&lt;= spending_max_row</formula>
    </cfRule>
  </conditionalFormatting>
  <conditionalFormatting sqref="B36:B42 D36:P42">
    <cfRule type="expression" dxfId="69" priority="7">
      <formula>ROW(XFD36)&lt;=saving_max_row</formula>
    </cfRule>
  </conditionalFormatting>
  <conditionalFormatting sqref="D6:P7 R6:AD7 BH6:BT7 BV6:CH7 CJ6:CV7 CX6:DJ7 DL6:DX7 DZ6:EL7 EN6:EZ7">
    <cfRule type="expression" dxfId="68" priority="52" stopIfTrue="1">
      <formula>AND(D$17=0,D$33=0,D$43=0)</formula>
    </cfRule>
    <cfRule type="expression" dxfId="67" priority="53" stopIfTrue="1">
      <formula>D$7=0</formula>
    </cfRule>
    <cfRule type="expression" dxfId="66" priority="54">
      <formula>D$7&lt;0</formula>
    </cfRule>
  </conditionalFormatting>
  <conditionalFormatting sqref="R10:AD16">
    <cfRule type="expression" dxfId="65" priority="11">
      <formula>ROW(B10)&lt;=income_max_row</formula>
    </cfRule>
  </conditionalFormatting>
  <conditionalFormatting sqref="R20:AD32">
    <cfRule type="expression" dxfId="64" priority="37">
      <formula>ROW(R20)&lt;= spending_max_row</formula>
    </cfRule>
  </conditionalFormatting>
  <conditionalFormatting sqref="R36:AD42">
    <cfRule type="expression" dxfId="63" priority="34">
      <formula>ROW(P36)&lt;=saving_max_row</formula>
    </cfRule>
  </conditionalFormatting>
  <conditionalFormatting sqref="AF6:AR7">
    <cfRule type="expression" dxfId="62" priority="31" stopIfTrue="1">
      <formula>AND(AF$17=0,AF$33=0,AF$43=0)</formula>
    </cfRule>
    <cfRule type="expression" dxfId="61" priority="32" stopIfTrue="1">
      <formula>AF$7=0</formula>
    </cfRule>
    <cfRule type="expression" dxfId="60" priority="33">
      <formula>AF$7&lt;0</formula>
    </cfRule>
  </conditionalFormatting>
  <conditionalFormatting sqref="AF10:AR16 AT10:BF16 BH10:BT16">
    <cfRule type="expression" dxfId="59" priority="10">
      <formula>ROW(XED10)&lt;=income_max_row</formula>
    </cfRule>
  </conditionalFormatting>
  <conditionalFormatting sqref="AF20:AR32">
    <cfRule type="expression" dxfId="58" priority="30">
      <formula>ROW(AF20)&lt;= spending_max_row</formula>
    </cfRule>
  </conditionalFormatting>
  <conditionalFormatting sqref="AF36:AR42">
    <cfRule type="expression" dxfId="57" priority="27">
      <formula>ROW(AD36)&lt;=saving_max_row</formula>
    </cfRule>
  </conditionalFormatting>
  <conditionalFormatting sqref="AT6:BF7">
    <cfRule type="expression" dxfId="56" priority="24" stopIfTrue="1">
      <formula>AND(AT$17=0,AT$33=0,AT$43=0)</formula>
    </cfRule>
    <cfRule type="expression" dxfId="55" priority="25" stopIfTrue="1">
      <formula>AT$7=0</formula>
    </cfRule>
    <cfRule type="expression" dxfId="54" priority="26">
      <formula>AT$7&lt;0</formula>
    </cfRule>
  </conditionalFormatting>
  <conditionalFormatting sqref="AT20:BF32 BH20:BT32 BV20:CH32 CJ20:CV32 CX20:DJ32 DL20:DX32 DZ20:EL32 EN20:EZ32">
    <cfRule type="expression" dxfId="53" priority="23">
      <formula>ROW(AT20)&lt;= spending_max_row</formula>
    </cfRule>
  </conditionalFormatting>
  <conditionalFormatting sqref="AT36:BF42">
    <cfRule type="expression" dxfId="52" priority="20">
      <formula>ROW(AR36)&lt;=saving_max_row</formula>
    </cfRule>
  </conditionalFormatting>
  <conditionalFormatting sqref="BH36:BT42">
    <cfRule type="expression" dxfId="51" priority="6">
      <formula>ROW(B36)&lt;=saving_max_row</formula>
    </cfRule>
  </conditionalFormatting>
  <conditionalFormatting sqref="BV10:CH16 CJ10:CV16 CX10:DJ16">
    <cfRule type="expression" dxfId="50" priority="9">
      <formula>ROW(XED10)&lt;=income_max_row</formula>
    </cfRule>
  </conditionalFormatting>
  <conditionalFormatting sqref="BV36:CH42">
    <cfRule type="expression" dxfId="49" priority="5">
      <formula>ROW(B36)&lt;=saving_max_row</formula>
    </cfRule>
  </conditionalFormatting>
  <conditionalFormatting sqref="CJ36:CV42">
    <cfRule type="expression" dxfId="48" priority="4">
      <formula>ROW(B36)&lt;=saving_max_row</formula>
    </cfRule>
  </conditionalFormatting>
  <conditionalFormatting sqref="CX36:DJ42">
    <cfRule type="expression" dxfId="47" priority="3">
      <formula>ROW(B36)&lt;=saving_max_row</formula>
    </cfRule>
  </conditionalFormatting>
  <conditionalFormatting sqref="DL10:DX16 DZ10:EL16 EN10:EZ16">
    <cfRule type="expression" dxfId="46" priority="8">
      <formula>ROW(XED10)&lt;=income_max_row</formula>
    </cfRule>
  </conditionalFormatting>
  <conditionalFormatting sqref="DL36:DX42 DZ36:EL42">
    <cfRule type="expression" dxfId="45" priority="2">
      <formula>ROW(XER36)&lt;=saving_max_row</formula>
    </cfRule>
  </conditionalFormatting>
  <conditionalFormatting sqref="EN36:EZ42">
    <cfRule type="expression" dxfId="44" priority="1">
      <formula>ROW(B36)&lt;=saving_max_row</formula>
    </cfRule>
  </conditionalFormatting>
  <pageMargins left="0.70866141732283472" right="0.70866141732283472" top="0.74803149606299213" bottom="0.74803149606299213" header="0.31496062992125984" footer="0.31496062992125984"/>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9612-123E-496A-93CF-1D4776DCE612}">
  <dimension ref="A1:L500"/>
  <sheetViews>
    <sheetView showGridLines="0" zoomScale="90" zoomScaleNormal="90" workbookViewId="0">
      <pane ySplit="9" topLeftCell="A10" activePane="bottomLeft" state="frozen"/>
      <selection pane="bottomLeft" activeCell="A14" sqref="A14"/>
    </sheetView>
  </sheetViews>
  <sheetFormatPr defaultRowHeight="14.5" x14ac:dyDescent="0.35"/>
  <cols>
    <col min="1" max="1" width="16.81640625" style="138" customWidth="1"/>
    <col min="2" max="2" width="15.54296875" style="192" customWidth="1"/>
    <col min="3" max="3" width="15.453125" style="138" customWidth="1"/>
    <col min="4" max="4" width="20.81640625" style="138" customWidth="1"/>
    <col min="5" max="5" width="12.54296875" style="193" customWidth="1"/>
    <col min="6" max="6" width="54" style="138" customWidth="1"/>
    <col min="7" max="7" width="12.81640625" style="138" customWidth="1"/>
    <col min="8" max="8" width="15.54296875" style="194" customWidth="1"/>
    <col min="9" max="16384" width="8.7265625" style="138"/>
  </cols>
  <sheetData>
    <row r="1" spans="1:12" s="137" customFormat="1" x14ac:dyDescent="0.35">
      <c r="A1" s="137" t="s">
        <v>28</v>
      </c>
      <c r="H1" s="191"/>
    </row>
    <row r="2" spans="1:12" s="137" customFormat="1" x14ac:dyDescent="0.35">
      <c r="H2" s="191"/>
    </row>
    <row r="8" spans="1:12" ht="29.5" customHeight="1" x14ac:dyDescent="0.35">
      <c r="L8" s="195"/>
    </row>
    <row r="9" spans="1:12" x14ac:dyDescent="0.35">
      <c r="B9" s="196" t="s">
        <v>29</v>
      </c>
      <c r="C9" s="197" t="s">
        <v>30</v>
      </c>
      <c r="D9" s="197" t="s">
        <v>31</v>
      </c>
      <c r="E9" s="198" t="s">
        <v>32</v>
      </c>
      <c r="F9" s="197" t="s">
        <v>33</v>
      </c>
      <c r="G9" s="190" t="s">
        <v>34</v>
      </c>
      <c r="H9" s="199" t="s">
        <v>35</v>
      </c>
    </row>
    <row r="10" spans="1:12" x14ac:dyDescent="0.35">
      <c r="A10" s="200" t="s">
        <v>113</v>
      </c>
      <c r="B10" s="201">
        <v>45292</v>
      </c>
      <c r="C10" s="202"/>
      <c r="D10" s="202"/>
      <c r="E10" s="203"/>
      <c r="F10" s="204"/>
      <c r="G10" s="205" cm="1">
        <f t="array" ref="G10">SUMPRODUCT(Tracking[Amount],--(Tracking[Date]&lt;=Tracking[[#This Row],[Date]]),(Tracking[Type]&lt;&gt;"Income")*(-1)+(Tracking[Type]="Income"))</f>
        <v>0</v>
      </c>
      <c r="H10" s="206">
        <f>IF(AND(Tracking[[#This Row],[Type]]="Income",shift_late_income_status="Active",DAY(Tracking[[#This Row],[Date]])&gt;=shift_late_income_starting_day),
DATE(YEAR(Tracking[[#This Row],[Date]]),MONTH(Tracking[[#This Row],[Date]])+1,1),Tracking[[#This Row],[Date]])</f>
        <v>45292</v>
      </c>
    </row>
    <row r="11" spans="1:12" x14ac:dyDescent="0.35">
      <c r="B11" s="207"/>
      <c r="C11" s="202"/>
      <c r="D11" s="202"/>
      <c r="E11" s="203"/>
      <c r="F11" s="204"/>
      <c r="G11" s="205" cm="1">
        <f t="array" ref="G11">SUMPRODUCT(Tracking[Amount],--(Tracking[Date]&lt;=Tracking[[#This Row],[Date]]),(Tracking[Type]&lt;&gt;"Income")*(-1)+(Tracking[Type]="Income"))</f>
        <v>0</v>
      </c>
      <c r="H11" s="208">
        <f>IF(AND(Tracking[[#This Row],[Type]]="Income",shift_late_income_status="Active",DAY(Tracking[[#This Row],[Date]])&gt;=shift_late_income_starting_day),
DATE(YEAR(Tracking[[#This Row],[Date]]),MONTH(Tracking[[#This Row],[Date]])+1,1),Tracking[[#This Row],[Date]])</f>
        <v>0</v>
      </c>
    </row>
    <row r="12" spans="1:12" x14ac:dyDescent="0.35">
      <c r="B12" s="207"/>
      <c r="C12" s="202"/>
      <c r="D12" s="202"/>
      <c r="E12" s="209"/>
      <c r="F12" s="204"/>
      <c r="G12" s="205" cm="1">
        <f t="array" ref="G12">SUMPRODUCT(Tracking[Amount],--(Tracking[Date]&lt;=Tracking[[#This Row],[Date]]),(Tracking[Type]&lt;&gt;"Income")*(-1)+(Tracking[Type]="Income"))</f>
        <v>0</v>
      </c>
      <c r="H12" s="208">
        <f>IF(AND(Tracking[[#This Row],[Type]]="Income",shift_late_income_status="Active",DAY(Tracking[[#This Row],[Date]])&gt;=shift_late_income_starting_day),
DATE(YEAR(Tracking[[#This Row],[Date]]),MONTH(Tracking[[#This Row],[Date]])+1,1),Tracking[[#This Row],[Date]])</f>
        <v>0</v>
      </c>
    </row>
    <row r="13" spans="1:12" x14ac:dyDescent="0.35">
      <c r="B13" s="207"/>
      <c r="C13" s="202"/>
      <c r="D13" s="202"/>
      <c r="E13" s="209"/>
      <c r="F13" s="204"/>
      <c r="G13" s="205" cm="1">
        <f t="array" ref="G13">SUMPRODUCT(Tracking[Amount],--(Tracking[Date]&lt;=Tracking[[#This Row],[Date]]),(Tracking[Type]&lt;&gt;"Income")*(-1)+(Tracking[Type]="Income"))</f>
        <v>0</v>
      </c>
      <c r="H13" s="208">
        <f>IF(AND(Tracking[[#This Row],[Type]]="Income",shift_late_income_status="Active",DAY(Tracking[[#This Row],[Date]])&gt;=shift_late_income_starting_day),
DATE(YEAR(Tracking[[#This Row],[Date]]),MONTH(Tracking[[#This Row],[Date]])+1,1),Tracking[[#This Row],[Date]])</f>
        <v>0</v>
      </c>
    </row>
    <row r="14" spans="1:12" x14ac:dyDescent="0.35">
      <c r="B14" s="207"/>
      <c r="C14" s="202"/>
      <c r="D14" s="202"/>
      <c r="E14" s="209"/>
      <c r="F14" s="204"/>
      <c r="G14" s="205" cm="1">
        <f t="array" ref="G14">SUMPRODUCT(Tracking[Amount],--(Tracking[Date]&lt;=Tracking[[#This Row],[Date]]),(Tracking[Type]&lt;&gt;"Income")*(-1)+(Tracking[Type]="Income"))</f>
        <v>0</v>
      </c>
      <c r="H14" s="208">
        <f>IF(AND(Tracking[[#This Row],[Type]]="Income",shift_late_income_status="Active",DAY(Tracking[[#This Row],[Date]])&gt;=shift_late_income_starting_day),
DATE(YEAR(Tracking[[#This Row],[Date]]),MONTH(Tracking[[#This Row],[Date]])+1,1),Tracking[[#This Row],[Date]])</f>
        <v>0</v>
      </c>
    </row>
    <row r="15" spans="1:12" x14ac:dyDescent="0.35">
      <c r="B15" s="207"/>
      <c r="C15" s="202"/>
      <c r="D15" s="202"/>
      <c r="E15" s="209"/>
      <c r="F15" s="204"/>
      <c r="G15" s="205" cm="1">
        <f t="array" ref="G15">SUMPRODUCT(Tracking[Amount],--(Tracking[Date]&lt;=Tracking[[#This Row],[Date]]),(Tracking[Type]&lt;&gt;"Income")*(-1)+(Tracking[Type]="Income"))</f>
        <v>0</v>
      </c>
      <c r="H15" s="208">
        <f>IF(AND(Tracking[[#This Row],[Type]]="Income",shift_late_income_status="Active",DAY(Tracking[[#This Row],[Date]])&gt;=shift_late_income_starting_day),
DATE(YEAR(Tracking[[#This Row],[Date]]),MONTH(Tracking[[#This Row],[Date]])+1,1),Tracking[[#This Row],[Date]])</f>
        <v>0</v>
      </c>
    </row>
    <row r="16" spans="1:12" x14ac:dyDescent="0.35">
      <c r="B16" s="207"/>
      <c r="C16" s="202"/>
      <c r="D16" s="202"/>
      <c r="E16" s="209"/>
      <c r="F16" s="204"/>
      <c r="G16" s="205" cm="1">
        <f t="array" ref="G16">SUMPRODUCT(Tracking[Amount],--(Tracking[Date]&lt;=Tracking[[#This Row],[Date]]),(Tracking[Type]&lt;&gt;"Income")*(-1)+(Tracking[Type]="Income"))</f>
        <v>0</v>
      </c>
      <c r="H16" s="208">
        <f>IF(AND(Tracking[[#This Row],[Type]]="Income",shift_late_income_status="Active",DAY(Tracking[[#This Row],[Date]])&gt;=shift_late_income_starting_day),
DATE(YEAR(Tracking[[#This Row],[Date]]),MONTH(Tracking[[#This Row],[Date]])+1,1),Tracking[[#This Row],[Date]])</f>
        <v>0</v>
      </c>
    </row>
    <row r="17" spans="2:8" x14ac:dyDescent="0.35">
      <c r="B17" s="207"/>
      <c r="C17" s="202"/>
      <c r="D17" s="202"/>
      <c r="E17" s="209"/>
      <c r="F17" s="204"/>
      <c r="G17" s="205" cm="1">
        <f t="array" ref="G17">SUMPRODUCT(Tracking[Amount],--(Tracking[Date]&lt;=Tracking[[#This Row],[Date]]),(Tracking[Type]&lt;&gt;"Income")*(-1)+(Tracking[Type]="Income"))</f>
        <v>0</v>
      </c>
      <c r="H17" s="208">
        <f>IF(AND(Tracking[[#This Row],[Type]]="Income",shift_late_income_status="Active",DAY(Tracking[[#This Row],[Date]])&gt;=shift_late_income_starting_day),
DATE(YEAR(Tracking[[#This Row],[Date]]),MONTH(Tracking[[#This Row],[Date]])+1,1),Tracking[[#This Row],[Date]])</f>
        <v>0</v>
      </c>
    </row>
    <row r="18" spans="2:8" x14ac:dyDescent="0.35">
      <c r="B18" s="207"/>
      <c r="C18" s="202"/>
      <c r="D18" s="202"/>
      <c r="E18" s="209"/>
      <c r="F18" s="204"/>
      <c r="G18" s="205" cm="1">
        <f t="array" ref="G18">SUMPRODUCT(Tracking[Amount],--(Tracking[Date]&lt;=Tracking[[#This Row],[Date]]),(Tracking[Type]&lt;&gt;"Income")*(-1)+(Tracking[Type]="Income"))</f>
        <v>0</v>
      </c>
      <c r="H18" s="208">
        <f>IF(AND(Tracking[[#This Row],[Type]]="Income",shift_late_income_status="Active",DAY(Tracking[[#This Row],[Date]])&gt;=shift_late_income_starting_day),
DATE(YEAR(Tracking[[#This Row],[Date]]),MONTH(Tracking[[#This Row],[Date]])+1,1),Tracking[[#This Row],[Date]])</f>
        <v>0</v>
      </c>
    </row>
    <row r="19" spans="2:8" x14ac:dyDescent="0.35">
      <c r="B19" s="207"/>
      <c r="C19" s="202"/>
      <c r="D19" s="202"/>
      <c r="E19" s="209"/>
      <c r="F19" s="204"/>
      <c r="G19" s="205" cm="1">
        <f t="array" ref="G19">SUMPRODUCT(Tracking[Amount],--(Tracking[Date]&lt;=Tracking[[#This Row],[Date]]),(Tracking[Type]&lt;&gt;"Income")*(-1)+(Tracking[Type]="Income"))</f>
        <v>0</v>
      </c>
      <c r="H19" s="208">
        <f>IF(AND(Tracking[[#This Row],[Type]]="Income",shift_late_income_status="Active",DAY(Tracking[[#This Row],[Date]])&gt;=shift_late_income_starting_day),
DATE(YEAR(Tracking[[#This Row],[Date]]),MONTH(Tracking[[#This Row],[Date]])+1,1),Tracking[[#This Row],[Date]])</f>
        <v>0</v>
      </c>
    </row>
    <row r="20" spans="2:8" x14ac:dyDescent="0.35">
      <c r="B20" s="207"/>
      <c r="C20" s="202"/>
      <c r="D20" s="202"/>
      <c r="E20" s="209"/>
      <c r="F20" s="204"/>
      <c r="G20" s="205" cm="1">
        <f t="array" ref="G20">SUMPRODUCT(Tracking[Amount],--(Tracking[Date]&lt;=Tracking[[#This Row],[Date]]),(Tracking[Type]&lt;&gt;"Income")*(-1)+(Tracking[Type]="Income"))</f>
        <v>0</v>
      </c>
      <c r="H20" s="208">
        <f>IF(AND(Tracking[[#This Row],[Type]]="Income",shift_late_income_status="Active",DAY(Tracking[[#This Row],[Date]])&gt;=shift_late_income_starting_day),
DATE(YEAR(Tracking[[#This Row],[Date]]),MONTH(Tracking[[#This Row],[Date]])+1,1),Tracking[[#This Row],[Date]])</f>
        <v>0</v>
      </c>
    </row>
    <row r="21" spans="2:8" x14ac:dyDescent="0.35">
      <c r="B21" s="207"/>
      <c r="C21" s="202"/>
      <c r="D21" s="202"/>
      <c r="E21" s="209"/>
      <c r="F21" s="204"/>
      <c r="G21" s="205" cm="1">
        <f t="array" ref="G21">SUMPRODUCT(Tracking[Amount],--(Tracking[Date]&lt;=Tracking[[#This Row],[Date]]),(Tracking[Type]&lt;&gt;"Income")*(-1)+(Tracking[Type]="Income"))</f>
        <v>0</v>
      </c>
      <c r="H21" s="208">
        <f>IF(AND(Tracking[[#This Row],[Type]]="Income",shift_late_income_status="Active",DAY(Tracking[[#This Row],[Date]])&gt;=shift_late_income_starting_day),
DATE(YEAR(Tracking[[#This Row],[Date]]),MONTH(Tracking[[#This Row],[Date]])+1,1),Tracking[[#This Row],[Date]])</f>
        <v>0</v>
      </c>
    </row>
    <row r="22" spans="2:8" x14ac:dyDescent="0.35">
      <c r="B22" s="207"/>
      <c r="C22" s="202"/>
      <c r="D22" s="202"/>
      <c r="E22" s="209"/>
      <c r="F22" s="204"/>
      <c r="G22" s="205" cm="1">
        <f t="array" ref="G22">SUMPRODUCT(Tracking[Amount],--(Tracking[Date]&lt;=Tracking[[#This Row],[Date]]),(Tracking[Type]&lt;&gt;"Income")*(-1)+(Tracking[Type]="Income"))</f>
        <v>0</v>
      </c>
      <c r="H22" s="208">
        <f>IF(AND(Tracking[[#This Row],[Type]]="Income",shift_late_income_status="Active",DAY(Tracking[[#This Row],[Date]])&gt;=shift_late_income_starting_day),
DATE(YEAR(Tracking[[#This Row],[Date]]),MONTH(Tracking[[#This Row],[Date]])+1,1),Tracking[[#This Row],[Date]])</f>
        <v>0</v>
      </c>
    </row>
    <row r="23" spans="2:8" x14ac:dyDescent="0.35">
      <c r="B23" s="207"/>
      <c r="C23" s="202"/>
      <c r="D23" s="202"/>
      <c r="E23" s="209"/>
      <c r="F23" s="204"/>
      <c r="G23" s="205" cm="1">
        <f t="array" ref="G23">SUMPRODUCT(Tracking[Amount],--(Tracking[Date]&lt;=Tracking[[#This Row],[Date]]),(Tracking[Type]&lt;&gt;"Income")*(-1)+(Tracking[Type]="Income"))</f>
        <v>0</v>
      </c>
      <c r="H23" s="208">
        <f>IF(AND(Tracking[[#This Row],[Type]]="Income",shift_late_income_status="Active",DAY(Tracking[[#This Row],[Date]])&gt;=shift_late_income_starting_day),
DATE(YEAR(Tracking[[#This Row],[Date]]),MONTH(Tracking[[#This Row],[Date]])+1,1),Tracking[[#This Row],[Date]])</f>
        <v>0</v>
      </c>
    </row>
    <row r="24" spans="2:8" x14ac:dyDescent="0.35">
      <c r="B24" s="207"/>
      <c r="C24" s="202"/>
      <c r="D24" s="202"/>
      <c r="E24" s="209"/>
      <c r="F24" s="204"/>
      <c r="G24" s="205" cm="1">
        <f t="array" ref="G24">SUMPRODUCT(Tracking[Amount],--(Tracking[Date]&lt;=Tracking[[#This Row],[Date]]),(Tracking[Type]&lt;&gt;"Income")*(-1)+(Tracking[Type]="Income"))</f>
        <v>0</v>
      </c>
      <c r="H24" s="208">
        <f>IF(AND(Tracking[[#This Row],[Type]]="Income",shift_late_income_status="Active",DAY(Tracking[[#This Row],[Date]])&gt;=shift_late_income_starting_day),
DATE(YEAR(Tracking[[#This Row],[Date]]),MONTH(Tracking[[#This Row],[Date]])+1,1),Tracking[[#This Row],[Date]])</f>
        <v>0</v>
      </c>
    </row>
    <row r="25" spans="2:8" x14ac:dyDescent="0.35">
      <c r="B25" s="207"/>
      <c r="C25" s="202"/>
      <c r="D25" s="202"/>
      <c r="E25" s="209"/>
      <c r="F25" s="204"/>
      <c r="G25" s="205" cm="1">
        <f t="array" ref="G25">SUMPRODUCT(Tracking[Amount],--(Tracking[Date]&lt;=Tracking[[#This Row],[Date]]),(Tracking[Type]&lt;&gt;"Income")*(-1)+(Tracking[Type]="Income"))</f>
        <v>0</v>
      </c>
      <c r="H25" s="208">
        <f>IF(AND(Tracking[[#This Row],[Type]]="Income",shift_late_income_status="Active",DAY(Tracking[[#This Row],[Date]])&gt;=shift_late_income_starting_day),
DATE(YEAR(Tracking[[#This Row],[Date]]),MONTH(Tracking[[#This Row],[Date]])+1,1),Tracking[[#This Row],[Date]])</f>
        <v>0</v>
      </c>
    </row>
    <row r="26" spans="2:8" x14ac:dyDescent="0.35">
      <c r="B26" s="207"/>
      <c r="C26" s="202"/>
      <c r="D26" s="202"/>
      <c r="E26" s="209"/>
      <c r="F26" s="204"/>
      <c r="G26" s="205" cm="1">
        <f t="array" ref="G26">SUMPRODUCT(Tracking[Amount],--(Tracking[Date]&lt;=Tracking[[#This Row],[Date]]),(Tracking[Type]&lt;&gt;"Income")*(-1)+(Tracking[Type]="Income"))</f>
        <v>0</v>
      </c>
      <c r="H26" s="208">
        <f>IF(AND(Tracking[[#This Row],[Type]]="Income",shift_late_income_status="Active",DAY(Tracking[[#This Row],[Date]])&gt;=shift_late_income_starting_day),
DATE(YEAR(Tracking[[#This Row],[Date]]),MONTH(Tracking[[#This Row],[Date]])+1,1),Tracking[[#This Row],[Date]])</f>
        <v>0</v>
      </c>
    </row>
    <row r="27" spans="2:8" x14ac:dyDescent="0.35">
      <c r="B27" s="207"/>
      <c r="C27" s="202"/>
      <c r="D27" s="202"/>
      <c r="E27" s="209"/>
      <c r="F27" s="204"/>
      <c r="G27" s="205" cm="1">
        <f t="array" ref="G27">SUMPRODUCT(Tracking[Amount],--(Tracking[Date]&lt;=Tracking[[#This Row],[Date]]),(Tracking[Type]&lt;&gt;"Income")*(-1)+(Tracking[Type]="Income"))</f>
        <v>0</v>
      </c>
      <c r="H27" s="208">
        <f>IF(AND(Tracking[[#This Row],[Type]]="Income",shift_late_income_status="Active",DAY(Tracking[[#This Row],[Date]])&gt;=shift_late_income_starting_day),
DATE(YEAR(Tracking[[#This Row],[Date]]),MONTH(Tracking[[#This Row],[Date]])+1,1),Tracking[[#This Row],[Date]])</f>
        <v>0</v>
      </c>
    </row>
    <row r="28" spans="2:8" x14ac:dyDescent="0.35">
      <c r="B28" s="207"/>
      <c r="C28" s="202"/>
      <c r="D28" s="202"/>
      <c r="E28" s="209"/>
      <c r="F28" s="204"/>
      <c r="G28" s="205" cm="1">
        <f t="array" ref="G28">SUMPRODUCT(Tracking[Amount],--(Tracking[Date]&lt;=Tracking[[#This Row],[Date]]),(Tracking[Type]&lt;&gt;"Income")*(-1)+(Tracking[Type]="Income"))</f>
        <v>0</v>
      </c>
      <c r="H28" s="208">
        <f>IF(AND(Tracking[[#This Row],[Type]]="Income",shift_late_income_status="Active",DAY(Tracking[[#This Row],[Date]])&gt;=shift_late_income_starting_day),
DATE(YEAR(Tracking[[#This Row],[Date]]),MONTH(Tracking[[#This Row],[Date]])+1,1),Tracking[[#This Row],[Date]])</f>
        <v>0</v>
      </c>
    </row>
    <row r="29" spans="2:8" x14ac:dyDescent="0.35">
      <c r="B29" s="207"/>
      <c r="C29" s="202"/>
      <c r="D29" s="202"/>
      <c r="E29" s="209"/>
      <c r="F29" s="204"/>
      <c r="G29" s="205" cm="1">
        <f t="array" ref="G29">SUMPRODUCT(Tracking[Amount],--(Tracking[Date]&lt;=Tracking[[#This Row],[Date]]),(Tracking[Type]&lt;&gt;"Income")*(-1)+(Tracking[Type]="Income"))</f>
        <v>0</v>
      </c>
      <c r="H29" s="208">
        <f>IF(AND(Tracking[[#This Row],[Type]]="Income",shift_late_income_status="Active",DAY(Tracking[[#This Row],[Date]])&gt;=shift_late_income_starting_day),
DATE(YEAR(Tracking[[#This Row],[Date]]),MONTH(Tracking[[#This Row],[Date]])+1,1),Tracking[[#This Row],[Date]])</f>
        <v>0</v>
      </c>
    </row>
    <row r="30" spans="2:8" x14ac:dyDescent="0.35">
      <c r="B30" s="207"/>
      <c r="C30" s="202"/>
      <c r="D30" s="202"/>
      <c r="E30" s="209"/>
      <c r="F30" s="204"/>
      <c r="G30" s="205" cm="1">
        <f t="array" ref="G30">SUMPRODUCT(Tracking[Amount],--(Tracking[Date]&lt;=Tracking[[#This Row],[Date]]),(Tracking[Type]&lt;&gt;"Income")*(-1)+(Tracking[Type]="Income"))</f>
        <v>0</v>
      </c>
      <c r="H30" s="208">
        <f>IF(AND(Tracking[[#This Row],[Type]]="Income",shift_late_income_status="Active",DAY(Tracking[[#This Row],[Date]])&gt;=shift_late_income_starting_day),
DATE(YEAR(Tracking[[#This Row],[Date]]),MONTH(Tracking[[#This Row],[Date]])+1,1),Tracking[[#This Row],[Date]])</f>
        <v>0</v>
      </c>
    </row>
    <row r="31" spans="2:8" x14ac:dyDescent="0.35">
      <c r="B31" s="207"/>
      <c r="C31" s="202"/>
      <c r="D31" s="202"/>
      <c r="E31" s="209"/>
      <c r="F31" s="204"/>
      <c r="G31" s="205" cm="1">
        <f t="array" ref="G31">SUMPRODUCT(Tracking[Amount],--(Tracking[Date]&lt;=Tracking[[#This Row],[Date]]),(Tracking[Type]&lt;&gt;"Income")*(-1)+(Tracking[Type]="Income"))</f>
        <v>0</v>
      </c>
      <c r="H31" s="208">
        <f>IF(AND(Tracking[[#This Row],[Type]]="Income",shift_late_income_status="Active",DAY(Tracking[[#This Row],[Date]])&gt;=shift_late_income_starting_day),
DATE(YEAR(Tracking[[#This Row],[Date]]),MONTH(Tracking[[#This Row],[Date]])+1,1),Tracking[[#This Row],[Date]])</f>
        <v>0</v>
      </c>
    </row>
    <row r="32" spans="2:8" x14ac:dyDescent="0.35">
      <c r="B32" s="207"/>
      <c r="C32" s="202"/>
      <c r="D32" s="202"/>
      <c r="E32" s="209"/>
      <c r="F32" s="204"/>
      <c r="G32" s="205" cm="1">
        <f t="array" ref="G32">SUMPRODUCT(Tracking[Amount],--(Tracking[Date]&lt;=Tracking[[#This Row],[Date]]),(Tracking[Type]&lt;&gt;"Income")*(-1)+(Tracking[Type]="Income"))</f>
        <v>0</v>
      </c>
      <c r="H32" s="208">
        <f>IF(AND(Tracking[[#This Row],[Type]]="Income",shift_late_income_status="Active",DAY(Tracking[[#This Row],[Date]])&gt;=shift_late_income_starting_day),
DATE(YEAR(Tracking[[#This Row],[Date]]),MONTH(Tracking[[#This Row],[Date]])+1,1),Tracking[[#This Row],[Date]])</f>
        <v>0</v>
      </c>
    </row>
    <row r="33" spans="2:8" x14ac:dyDescent="0.35">
      <c r="B33" s="207"/>
      <c r="C33" s="202"/>
      <c r="D33" s="202"/>
      <c r="E33" s="209"/>
      <c r="F33" s="204"/>
      <c r="G33" s="205" cm="1">
        <f t="array" ref="G33">SUMPRODUCT(Tracking[Amount],--(Tracking[Date]&lt;=Tracking[[#This Row],[Date]]),(Tracking[Type]&lt;&gt;"Income")*(-1)+(Tracking[Type]="Income"))</f>
        <v>0</v>
      </c>
      <c r="H33" s="208">
        <f>IF(AND(Tracking[[#This Row],[Type]]="Income",shift_late_income_status="Active",DAY(Tracking[[#This Row],[Date]])&gt;=shift_late_income_starting_day),
DATE(YEAR(Tracking[[#This Row],[Date]]),MONTH(Tracking[[#This Row],[Date]])+1,1),Tracking[[#This Row],[Date]])</f>
        <v>0</v>
      </c>
    </row>
    <row r="34" spans="2:8" x14ac:dyDescent="0.35">
      <c r="B34" s="207"/>
      <c r="C34" s="202"/>
      <c r="D34" s="202"/>
      <c r="E34" s="209"/>
      <c r="F34" s="204"/>
      <c r="G34" s="205" cm="1">
        <f t="array" ref="G34">SUMPRODUCT(Tracking[Amount],--(Tracking[Date]&lt;=Tracking[[#This Row],[Date]]),(Tracking[Type]&lt;&gt;"Income")*(-1)+(Tracking[Type]="Income"))</f>
        <v>0</v>
      </c>
      <c r="H34" s="208">
        <f>IF(AND(Tracking[[#This Row],[Type]]="Income",shift_late_income_status="Active",DAY(Tracking[[#This Row],[Date]])&gt;=shift_late_income_starting_day),
DATE(YEAR(Tracking[[#This Row],[Date]]),MONTH(Tracking[[#This Row],[Date]])+1,1),Tracking[[#This Row],[Date]])</f>
        <v>0</v>
      </c>
    </row>
    <row r="35" spans="2:8" x14ac:dyDescent="0.35">
      <c r="B35" s="207"/>
      <c r="C35" s="202"/>
      <c r="D35" s="202"/>
      <c r="E35" s="209"/>
      <c r="F35" s="204"/>
      <c r="G35" s="205" cm="1">
        <f t="array" ref="G35">SUMPRODUCT(Tracking[Amount],--(Tracking[Date]&lt;=Tracking[[#This Row],[Date]]),(Tracking[Type]&lt;&gt;"Income")*(-1)+(Tracking[Type]="Income"))</f>
        <v>0</v>
      </c>
      <c r="H35" s="208">
        <f>IF(AND(Tracking[[#This Row],[Type]]="Income",shift_late_income_status="Active",DAY(Tracking[[#This Row],[Date]])&gt;=shift_late_income_starting_day),
DATE(YEAR(Tracking[[#This Row],[Date]]),MONTH(Tracking[[#This Row],[Date]])+1,1),Tracking[[#This Row],[Date]])</f>
        <v>0</v>
      </c>
    </row>
    <row r="36" spans="2:8" x14ac:dyDescent="0.35">
      <c r="B36" s="207"/>
      <c r="C36" s="202"/>
      <c r="D36" s="202"/>
      <c r="E36" s="209"/>
      <c r="F36" s="204"/>
      <c r="G36" s="205" cm="1">
        <f t="array" ref="G36">SUMPRODUCT(Tracking[Amount],--(Tracking[Date]&lt;=Tracking[[#This Row],[Date]]),(Tracking[Type]&lt;&gt;"Income")*(-1)+(Tracking[Type]="Income"))</f>
        <v>0</v>
      </c>
      <c r="H36" s="208">
        <f>IF(AND(Tracking[[#This Row],[Type]]="Income",shift_late_income_status="Active",DAY(Tracking[[#This Row],[Date]])&gt;=shift_late_income_starting_day),
DATE(YEAR(Tracking[[#This Row],[Date]]),MONTH(Tracking[[#This Row],[Date]])+1,1),Tracking[[#This Row],[Date]])</f>
        <v>0</v>
      </c>
    </row>
    <row r="37" spans="2:8" x14ac:dyDescent="0.35">
      <c r="B37" s="207"/>
      <c r="C37" s="202"/>
      <c r="D37" s="202"/>
      <c r="E37" s="209"/>
      <c r="F37" s="204"/>
      <c r="G37" s="205" cm="1">
        <f t="array" ref="G37">SUMPRODUCT(Tracking[Amount],--(Tracking[Date]&lt;=Tracking[[#This Row],[Date]]),(Tracking[Type]&lt;&gt;"Income")*(-1)+(Tracking[Type]="Income"))</f>
        <v>0</v>
      </c>
      <c r="H37" s="208">
        <f>IF(AND(Tracking[[#This Row],[Type]]="Income",shift_late_income_status="Active",DAY(Tracking[[#This Row],[Date]])&gt;=shift_late_income_starting_day),
DATE(YEAR(Tracking[[#This Row],[Date]]),MONTH(Tracking[[#This Row],[Date]])+1,1),Tracking[[#This Row],[Date]])</f>
        <v>0</v>
      </c>
    </row>
    <row r="38" spans="2:8" x14ac:dyDescent="0.35">
      <c r="B38" s="207"/>
      <c r="C38" s="202"/>
      <c r="D38" s="202"/>
      <c r="E38" s="209"/>
      <c r="F38" s="204"/>
      <c r="G38" s="205" cm="1">
        <f t="array" ref="G38">SUMPRODUCT(Tracking[Amount],--(Tracking[Date]&lt;=Tracking[[#This Row],[Date]]),(Tracking[Type]&lt;&gt;"Income")*(-1)+(Tracking[Type]="Income"))</f>
        <v>0</v>
      </c>
      <c r="H38" s="208">
        <f>IF(AND(Tracking[[#This Row],[Type]]="Income",shift_late_income_status="Active",DAY(Tracking[[#This Row],[Date]])&gt;=shift_late_income_starting_day),
DATE(YEAR(Tracking[[#This Row],[Date]]),MONTH(Tracking[[#This Row],[Date]])+1,1),Tracking[[#This Row],[Date]])</f>
        <v>0</v>
      </c>
    </row>
    <row r="39" spans="2:8" x14ac:dyDescent="0.35">
      <c r="B39" s="207"/>
      <c r="C39" s="202"/>
      <c r="D39" s="202"/>
      <c r="E39" s="209"/>
      <c r="F39" s="204"/>
      <c r="G39" s="205" cm="1">
        <f t="array" ref="G39">SUMPRODUCT(Tracking[Amount],--(Tracking[Date]&lt;=Tracking[[#This Row],[Date]]),(Tracking[Type]&lt;&gt;"Income")*(-1)+(Tracking[Type]="Income"))</f>
        <v>0</v>
      </c>
      <c r="H39" s="208">
        <f>IF(AND(Tracking[[#This Row],[Type]]="Income",shift_late_income_status="Active",DAY(Tracking[[#This Row],[Date]])&gt;=shift_late_income_starting_day),
DATE(YEAR(Tracking[[#This Row],[Date]]),MONTH(Tracking[[#This Row],[Date]])+1,1),Tracking[[#This Row],[Date]])</f>
        <v>0</v>
      </c>
    </row>
    <row r="40" spans="2:8" x14ac:dyDescent="0.35">
      <c r="B40" s="207"/>
      <c r="C40" s="202"/>
      <c r="D40" s="202"/>
      <c r="E40" s="209"/>
      <c r="F40" s="204"/>
      <c r="G40" s="205" cm="1">
        <f t="array" ref="G40">SUMPRODUCT(Tracking[Amount],--(Tracking[Date]&lt;=Tracking[[#This Row],[Date]]),(Tracking[Type]&lt;&gt;"Income")*(-1)+(Tracking[Type]="Income"))</f>
        <v>0</v>
      </c>
      <c r="H40" s="208">
        <f>IF(AND(Tracking[[#This Row],[Type]]="Income",shift_late_income_status="Active",DAY(Tracking[[#This Row],[Date]])&gt;=shift_late_income_starting_day),
DATE(YEAR(Tracking[[#This Row],[Date]]),MONTH(Tracking[[#This Row],[Date]])+1,1),Tracking[[#This Row],[Date]])</f>
        <v>0</v>
      </c>
    </row>
    <row r="41" spans="2:8" x14ac:dyDescent="0.35">
      <c r="B41" s="207"/>
      <c r="C41" s="202"/>
      <c r="D41" s="202"/>
      <c r="E41" s="209"/>
      <c r="F41" s="204"/>
      <c r="G41" s="205" cm="1">
        <f t="array" ref="G41">SUMPRODUCT(Tracking[Amount],--(Tracking[Date]&lt;=Tracking[[#This Row],[Date]]),(Tracking[Type]&lt;&gt;"Income")*(-1)+(Tracking[Type]="Income"))</f>
        <v>0</v>
      </c>
      <c r="H41" s="208">
        <f>IF(AND(Tracking[[#This Row],[Type]]="Income",shift_late_income_status="Active",DAY(Tracking[[#This Row],[Date]])&gt;=shift_late_income_starting_day),
DATE(YEAR(Tracking[[#This Row],[Date]]),MONTH(Tracking[[#This Row],[Date]])+1,1),Tracking[[#This Row],[Date]])</f>
        <v>0</v>
      </c>
    </row>
    <row r="42" spans="2:8" x14ac:dyDescent="0.35">
      <c r="B42" s="207"/>
      <c r="C42" s="202"/>
      <c r="D42" s="202"/>
      <c r="E42" s="209"/>
      <c r="F42" s="204"/>
      <c r="G42" s="205" cm="1">
        <f t="array" ref="G42">SUMPRODUCT(Tracking[Amount],--(Tracking[Date]&lt;=Tracking[[#This Row],[Date]]),(Tracking[Type]&lt;&gt;"Income")*(-1)+(Tracking[Type]="Income"))</f>
        <v>0</v>
      </c>
      <c r="H42" s="208">
        <f>IF(AND(Tracking[[#This Row],[Type]]="Income",shift_late_income_status="Active",DAY(Tracking[[#This Row],[Date]])&gt;=shift_late_income_starting_day),
DATE(YEAR(Tracking[[#This Row],[Date]]),MONTH(Tracking[[#This Row],[Date]])+1,1),Tracking[[#This Row],[Date]])</f>
        <v>0</v>
      </c>
    </row>
    <row r="43" spans="2:8" x14ac:dyDescent="0.35">
      <c r="B43" s="207"/>
      <c r="C43" s="202"/>
      <c r="D43" s="202"/>
      <c r="E43" s="209"/>
      <c r="F43" s="204"/>
      <c r="G43" s="205" cm="1">
        <f t="array" ref="G43">SUMPRODUCT(Tracking[Amount],--(Tracking[Date]&lt;=Tracking[[#This Row],[Date]]),(Tracking[Type]&lt;&gt;"Income")*(-1)+(Tracking[Type]="Income"))</f>
        <v>0</v>
      </c>
      <c r="H43" s="208">
        <f>IF(AND(Tracking[[#This Row],[Type]]="Income",shift_late_income_status="Active",DAY(Tracking[[#This Row],[Date]])&gt;=shift_late_income_starting_day),
DATE(YEAR(Tracking[[#This Row],[Date]]),MONTH(Tracking[[#This Row],[Date]])+1,1),Tracking[[#This Row],[Date]])</f>
        <v>0</v>
      </c>
    </row>
    <row r="44" spans="2:8" x14ac:dyDescent="0.35">
      <c r="B44" s="207"/>
      <c r="C44" s="202"/>
      <c r="D44" s="202"/>
      <c r="E44" s="209"/>
      <c r="F44" s="204"/>
      <c r="G44" s="205" cm="1">
        <f t="array" ref="G44">SUMPRODUCT(Tracking[Amount],--(Tracking[Date]&lt;=Tracking[[#This Row],[Date]]),(Tracking[Type]&lt;&gt;"Income")*(-1)+(Tracking[Type]="Income"))</f>
        <v>0</v>
      </c>
      <c r="H44" s="208">
        <f>IF(AND(Tracking[[#This Row],[Type]]="Income",shift_late_income_status="Active",DAY(Tracking[[#This Row],[Date]])&gt;=shift_late_income_starting_day),
DATE(YEAR(Tracking[[#This Row],[Date]]),MONTH(Tracking[[#This Row],[Date]])+1,1),Tracking[[#This Row],[Date]])</f>
        <v>0</v>
      </c>
    </row>
    <row r="45" spans="2:8" x14ac:dyDescent="0.35">
      <c r="B45" s="207"/>
      <c r="C45" s="202"/>
      <c r="D45" s="202"/>
      <c r="E45" s="209"/>
      <c r="F45" s="204"/>
      <c r="G45" s="205" cm="1">
        <f t="array" ref="G45">SUMPRODUCT(Tracking[Amount],--(Tracking[Date]&lt;=Tracking[[#This Row],[Date]]),(Tracking[Type]&lt;&gt;"Income")*(-1)+(Tracking[Type]="Income"))</f>
        <v>0</v>
      </c>
      <c r="H45" s="208">
        <f>IF(AND(Tracking[[#This Row],[Type]]="Income",shift_late_income_status="Active",DAY(Tracking[[#This Row],[Date]])&gt;=shift_late_income_starting_day),
DATE(YEAR(Tracking[[#This Row],[Date]]),MONTH(Tracking[[#This Row],[Date]])+1,1),Tracking[[#This Row],[Date]])</f>
        <v>0</v>
      </c>
    </row>
    <row r="46" spans="2:8" x14ac:dyDescent="0.35">
      <c r="B46" s="207"/>
      <c r="C46" s="202"/>
      <c r="D46" s="202"/>
      <c r="E46" s="209"/>
      <c r="F46" s="204"/>
      <c r="G46" s="205" cm="1">
        <f t="array" ref="G46">SUMPRODUCT(Tracking[Amount],--(Tracking[Date]&lt;=Tracking[[#This Row],[Date]]),(Tracking[Type]&lt;&gt;"Income")*(-1)+(Tracking[Type]="Income"))</f>
        <v>0</v>
      </c>
      <c r="H46" s="208">
        <f>IF(AND(Tracking[[#This Row],[Type]]="Income",shift_late_income_status="Active",DAY(Tracking[[#This Row],[Date]])&gt;=shift_late_income_starting_day),
DATE(YEAR(Tracking[[#This Row],[Date]]),MONTH(Tracking[[#This Row],[Date]])+1,1),Tracking[[#This Row],[Date]])</f>
        <v>0</v>
      </c>
    </row>
    <row r="47" spans="2:8" x14ac:dyDescent="0.35">
      <c r="B47" s="207"/>
      <c r="C47" s="202"/>
      <c r="D47" s="202"/>
      <c r="E47" s="209"/>
      <c r="F47" s="204"/>
      <c r="G47" s="205" cm="1">
        <f t="array" ref="G47">SUMPRODUCT(Tracking[Amount],--(Tracking[Date]&lt;=Tracking[[#This Row],[Date]]),(Tracking[Type]&lt;&gt;"Income")*(-1)+(Tracking[Type]="Income"))</f>
        <v>0</v>
      </c>
      <c r="H47" s="208">
        <f>IF(AND(Tracking[[#This Row],[Type]]="Income",shift_late_income_status="Active",DAY(Tracking[[#This Row],[Date]])&gt;=shift_late_income_starting_day),
DATE(YEAR(Tracking[[#This Row],[Date]]),MONTH(Tracking[[#This Row],[Date]])+1,1),Tracking[[#This Row],[Date]])</f>
        <v>0</v>
      </c>
    </row>
    <row r="48" spans="2:8" x14ac:dyDescent="0.35">
      <c r="B48" s="207"/>
      <c r="C48" s="202"/>
      <c r="D48" s="202"/>
      <c r="E48" s="209"/>
      <c r="F48" s="204"/>
      <c r="G48" s="205" cm="1">
        <f t="array" ref="G48">SUMPRODUCT(Tracking[Amount],--(Tracking[Date]&lt;=Tracking[[#This Row],[Date]]),(Tracking[Type]&lt;&gt;"Income")*(-1)+(Tracking[Type]="Income"))</f>
        <v>0</v>
      </c>
      <c r="H48" s="208">
        <f>IF(AND(Tracking[[#This Row],[Type]]="Income",shift_late_income_status="Active",DAY(Tracking[[#This Row],[Date]])&gt;=shift_late_income_starting_day),
DATE(YEAR(Tracking[[#This Row],[Date]]),MONTH(Tracking[[#This Row],[Date]])+1,1),Tracking[[#This Row],[Date]])</f>
        <v>0</v>
      </c>
    </row>
    <row r="49" spans="2:8" x14ac:dyDescent="0.35">
      <c r="B49" s="207"/>
      <c r="C49" s="202"/>
      <c r="D49" s="202"/>
      <c r="E49" s="209"/>
      <c r="F49" s="204"/>
      <c r="G49" s="205" cm="1">
        <f t="array" ref="G49">SUMPRODUCT(Tracking[Amount],--(Tracking[Date]&lt;=Tracking[[#This Row],[Date]]),(Tracking[Type]&lt;&gt;"Income")*(-1)+(Tracking[Type]="Income"))</f>
        <v>0</v>
      </c>
      <c r="H49" s="208">
        <f>IF(AND(Tracking[[#This Row],[Type]]="Income",shift_late_income_status="Active",DAY(Tracking[[#This Row],[Date]])&gt;=shift_late_income_starting_day),
DATE(YEAR(Tracking[[#This Row],[Date]]),MONTH(Tracking[[#This Row],[Date]])+1,1),Tracking[[#This Row],[Date]])</f>
        <v>0</v>
      </c>
    </row>
    <row r="50" spans="2:8" x14ac:dyDescent="0.35">
      <c r="B50" s="207"/>
      <c r="C50" s="202"/>
      <c r="D50" s="202"/>
      <c r="E50" s="209"/>
      <c r="F50" s="204"/>
      <c r="G50" s="205" cm="1">
        <f t="array" ref="G50">SUMPRODUCT(Tracking[Amount],--(Tracking[Date]&lt;=Tracking[[#This Row],[Date]]),(Tracking[Type]&lt;&gt;"Income")*(-1)+(Tracking[Type]="Income"))</f>
        <v>0</v>
      </c>
      <c r="H50" s="208">
        <f>IF(AND(Tracking[[#This Row],[Type]]="Income",shift_late_income_status="Active",DAY(Tracking[[#This Row],[Date]])&gt;=shift_late_income_starting_day),
DATE(YEAR(Tracking[[#This Row],[Date]]),MONTH(Tracking[[#This Row],[Date]])+1,1),Tracking[[#This Row],[Date]])</f>
        <v>0</v>
      </c>
    </row>
    <row r="51" spans="2:8" x14ac:dyDescent="0.35">
      <c r="B51" s="207"/>
      <c r="C51" s="202"/>
      <c r="D51" s="202"/>
      <c r="E51" s="209"/>
      <c r="F51" s="204"/>
      <c r="G51" s="205" cm="1">
        <f t="array" ref="G51">SUMPRODUCT(Tracking[Amount],--(Tracking[Date]&lt;=Tracking[[#This Row],[Date]]),(Tracking[Type]&lt;&gt;"Income")*(-1)+(Tracking[Type]="Income"))</f>
        <v>0</v>
      </c>
      <c r="H51" s="208">
        <f>IF(AND(Tracking[[#This Row],[Type]]="Income",shift_late_income_status="Active",DAY(Tracking[[#This Row],[Date]])&gt;=shift_late_income_starting_day),
DATE(YEAR(Tracking[[#This Row],[Date]]),MONTH(Tracking[[#This Row],[Date]])+1,1),Tracking[[#This Row],[Date]])</f>
        <v>0</v>
      </c>
    </row>
    <row r="52" spans="2:8" x14ac:dyDescent="0.35">
      <c r="B52" s="207"/>
      <c r="C52" s="202"/>
      <c r="D52" s="202"/>
      <c r="E52" s="209"/>
      <c r="F52" s="204"/>
      <c r="G52" s="205" cm="1">
        <f t="array" ref="G52">SUMPRODUCT(Tracking[Amount],--(Tracking[Date]&lt;=Tracking[[#This Row],[Date]]),(Tracking[Type]&lt;&gt;"Income")*(-1)+(Tracking[Type]="Income"))</f>
        <v>0</v>
      </c>
      <c r="H52" s="208">
        <f>IF(AND(Tracking[[#This Row],[Type]]="Income",shift_late_income_status="Active",DAY(Tracking[[#This Row],[Date]])&gt;=shift_late_income_starting_day),
DATE(YEAR(Tracking[[#This Row],[Date]]),MONTH(Tracking[[#This Row],[Date]])+1,1),Tracking[[#This Row],[Date]])</f>
        <v>0</v>
      </c>
    </row>
    <row r="53" spans="2:8" x14ac:dyDescent="0.35">
      <c r="B53" s="207"/>
      <c r="C53" s="202"/>
      <c r="D53" s="202"/>
      <c r="E53" s="209"/>
      <c r="F53" s="204"/>
      <c r="G53" s="205" cm="1">
        <f t="array" ref="G53">SUMPRODUCT(Tracking[Amount],--(Tracking[Date]&lt;=Tracking[[#This Row],[Date]]),(Tracking[Type]&lt;&gt;"Income")*(-1)+(Tracking[Type]="Income"))</f>
        <v>0</v>
      </c>
      <c r="H53" s="208">
        <f>IF(AND(Tracking[[#This Row],[Type]]="Income",shift_late_income_status="Active",DAY(Tracking[[#This Row],[Date]])&gt;=shift_late_income_starting_day),
DATE(YEAR(Tracking[[#This Row],[Date]]),MONTH(Tracking[[#This Row],[Date]])+1,1),Tracking[[#This Row],[Date]])</f>
        <v>0</v>
      </c>
    </row>
    <row r="54" spans="2:8" x14ac:dyDescent="0.35">
      <c r="B54" s="207"/>
      <c r="C54" s="202"/>
      <c r="D54" s="202"/>
      <c r="E54" s="209"/>
      <c r="F54" s="204"/>
      <c r="G54" s="205" cm="1">
        <f t="array" ref="G54">SUMPRODUCT(Tracking[Amount],--(Tracking[Date]&lt;=Tracking[[#This Row],[Date]]),(Tracking[Type]&lt;&gt;"Income")*(-1)+(Tracking[Type]="Income"))</f>
        <v>0</v>
      </c>
      <c r="H54" s="208">
        <f>IF(AND(Tracking[[#This Row],[Type]]="Income",shift_late_income_status="Active",DAY(Tracking[[#This Row],[Date]])&gt;=shift_late_income_starting_day),
DATE(YEAR(Tracking[[#This Row],[Date]]),MONTH(Tracking[[#This Row],[Date]])+1,1),Tracking[[#This Row],[Date]])</f>
        <v>0</v>
      </c>
    </row>
    <row r="55" spans="2:8" x14ac:dyDescent="0.35">
      <c r="B55" s="207"/>
      <c r="C55" s="202"/>
      <c r="D55" s="202"/>
      <c r="E55" s="209"/>
      <c r="F55" s="204"/>
      <c r="G55" s="205" cm="1">
        <f t="array" ref="G55">SUMPRODUCT(Tracking[Amount],--(Tracking[Date]&lt;=Tracking[[#This Row],[Date]]),(Tracking[Type]&lt;&gt;"Income")*(-1)+(Tracking[Type]="Income"))</f>
        <v>0</v>
      </c>
      <c r="H55" s="208">
        <f>IF(AND(Tracking[[#This Row],[Type]]="Income",shift_late_income_status="Active",DAY(Tracking[[#This Row],[Date]])&gt;=shift_late_income_starting_day),
DATE(YEAR(Tracking[[#This Row],[Date]]),MONTH(Tracking[[#This Row],[Date]])+1,1),Tracking[[#This Row],[Date]])</f>
        <v>0</v>
      </c>
    </row>
    <row r="56" spans="2:8" x14ac:dyDescent="0.35">
      <c r="B56" s="207"/>
      <c r="C56" s="202"/>
      <c r="D56" s="202"/>
      <c r="E56" s="209"/>
      <c r="F56" s="204"/>
      <c r="G56" s="205" cm="1">
        <f t="array" ref="G56">SUMPRODUCT(Tracking[Amount],--(Tracking[Date]&lt;=Tracking[[#This Row],[Date]]),(Tracking[Type]&lt;&gt;"Income")*(-1)+(Tracking[Type]="Income"))</f>
        <v>0</v>
      </c>
      <c r="H56" s="208">
        <f>IF(AND(Tracking[[#This Row],[Type]]="Income",shift_late_income_status="Active",DAY(Tracking[[#This Row],[Date]])&gt;=shift_late_income_starting_day),
DATE(YEAR(Tracking[[#This Row],[Date]]),MONTH(Tracking[[#This Row],[Date]])+1,1),Tracking[[#This Row],[Date]])</f>
        <v>0</v>
      </c>
    </row>
    <row r="57" spans="2:8" x14ac:dyDescent="0.35">
      <c r="B57" s="207"/>
      <c r="C57" s="202"/>
      <c r="D57" s="202"/>
      <c r="E57" s="209"/>
      <c r="F57" s="204"/>
      <c r="G57" s="205" cm="1">
        <f t="array" ref="G57">SUMPRODUCT(Tracking[Amount],--(Tracking[Date]&lt;=Tracking[[#This Row],[Date]]),(Tracking[Type]&lt;&gt;"Income")*(-1)+(Tracking[Type]="Income"))</f>
        <v>0</v>
      </c>
      <c r="H57" s="208">
        <f>IF(AND(Tracking[[#This Row],[Type]]="Income",shift_late_income_status="Active",DAY(Tracking[[#This Row],[Date]])&gt;=shift_late_income_starting_day),
DATE(YEAR(Tracking[[#This Row],[Date]]),MONTH(Tracking[[#This Row],[Date]])+1,1),Tracking[[#This Row],[Date]])</f>
        <v>0</v>
      </c>
    </row>
    <row r="58" spans="2:8" x14ac:dyDescent="0.35">
      <c r="B58" s="207"/>
      <c r="C58" s="202"/>
      <c r="D58" s="202"/>
      <c r="E58" s="209"/>
      <c r="F58" s="204"/>
      <c r="G58" s="205" cm="1">
        <f t="array" ref="G58">SUMPRODUCT(Tracking[Amount],--(Tracking[Date]&lt;=Tracking[[#This Row],[Date]]),(Tracking[Type]&lt;&gt;"Income")*(-1)+(Tracking[Type]="Income"))</f>
        <v>0</v>
      </c>
      <c r="H58" s="208">
        <f>IF(AND(Tracking[[#This Row],[Type]]="Income",shift_late_income_status="Active",DAY(Tracking[[#This Row],[Date]])&gt;=shift_late_income_starting_day),
DATE(YEAR(Tracking[[#This Row],[Date]]),MONTH(Tracking[[#This Row],[Date]])+1,1),Tracking[[#This Row],[Date]])</f>
        <v>0</v>
      </c>
    </row>
    <row r="59" spans="2:8" x14ac:dyDescent="0.35">
      <c r="B59" s="207"/>
      <c r="C59" s="202"/>
      <c r="D59" s="202"/>
      <c r="E59" s="209"/>
      <c r="F59" s="204"/>
      <c r="G59" s="205" cm="1">
        <f t="array" ref="G59">SUMPRODUCT(Tracking[Amount],--(Tracking[Date]&lt;=Tracking[[#This Row],[Date]]),(Tracking[Type]&lt;&gt;"Income")*(-1)+(Tracking[Type]="Income"))</f>
        <v>0</v>
      </c>
      <c r="H59" s="208">
        <f>IF(AND(Tracking[[#This Row],[Type]]="Income",shift_late_income_status="Active",DAY(Tracking[[#This Row],[Date]])&gt;=shift_late_income_starting_day),
DATE(YEAR(Tracking[[#This Row],[Date]]),MONTH(Tracking[[#This Row],[Date]])+1,1),Tracking[[#This Row],[Date]])</f>
        <v>0</v>
      </c>
    </row>
    <row r="60" spans="2:8" x14ac:dyDescent="0.35">
      <c r="B60" s="207"/>
      <c r="C60" s="202"/>
      <c r="D60" s="202"/>
      <c r="E60" s="209"/>
      <c r="F60" s="204"/>
      <c r="G60" s="205" cm="1">
        <f t="array" ref="G60">SUMPRODUCT(Tracking[Amount],--(Tracking[Date]&lt;=Tracking[[#This Row],[Date]]),(Tracking[Type]&lt;&gt;"Income")*(-1)+(Tracking[Type]="Income"))</f>
        <v>0</v>
      </c>
      <c r="H60" s="208">
        <f>IF(AND(Tracking[[#This Row],[Type]]="Income",shift_late_income_status="Active",DAY(Tracking[[#This Row],[Date]])&gt;=shift_late_income_starting_day),
DATE(YEAR(Tracking[[#This Row],[Date]]),MONTH(Tracking[[#This Row],[Date]])+1,1),Tracking[[#This Row],[Date]])</f>
        <v>0</v>
      </c>
    </row>
    <row r="61" spans="2:8" x14ac:dyDescent="0.35">
      <c r="B61" s="207"/>
      <c r="C61" s="202"/>
      <c r="D61" s="202"/>
      <c r="E61" s="209"/>
      <c r="F61" s="204"/>
      <c r="G61" s="205" cm="1">
        <f t="array" ref="G61">SUMPRODUCT(Tracking[Amount],--(Tracking[Date]&lt;=Tracking[[#This Row],[Date]]),(Tracking[Type]&lt;&gt;"Income")*(-1)+(Tracking[Type]="Income"))</f>
        <v>0</v>
      </c>
      <c r="H61" s="208">
        <f>IF(AND(Tracking[[#This Row],[Type]]="Income",shift_late_income_status="Active",DAY(Tracking[[#This Row],[Date]])&gt;=shift_late_income_starting_day),
DATE(YEAR(Tracking[[#This Row],[Date]]),MONTH(Tracking[[#This Row],[Date]])+1,1),Tracking[[#This Row],[Date]])</f>
        <v>0</v>
      </c>
    </row>
    <row r="62" spans="2:8" x14ac:dyDescent="0.35">
      <c r="B62" s="207"/>
      <c r="C62" s="202"/>
      <c r="D62" s="202"/>
      <c r="E62" s="209"/>
      <c r="F62" s="204"/>
      <c r="G62" s="205" cm="1">
        <f t="array" ref="G62">SUMPRODUCT(Tracking[Amount],--(Tracking[Date]&lt;=Tracking[[#This Row],[Date]]),(Tracking[Type]&lt;&gt;"Income")*(-1)+(Tracking[Type]="Income"))</f>
        <v>0</v>
      </c>
      <c r="H62" s="208">
        <f>IF(AND(Tracking[[#This Row],[Type]]="Income",shift_late_income_status="Active",DAY(Tracking[[#This Row],[Date]])&gt;=shift_late_income_starting_day),
DATE(YEAR(Tracking[[#This Row],[Date]]),MONTH(Tracking[[#This Row],[Date]])+1,1),Tracking[[#This Row],[Date]])</f>
        <v>0</v>
      </c>
    </row>
    <row r="63" spans="2:8" x14ac:dyDescent="0.35">
      <c r="B63" s="207"/>
      <c r="C63" s="202"/>
      <c r="D63" s="202"/>
      <c r="E63" s="209"/>
      <c r="F63" s="204"/>
      <c r="G63" s="205" cm="1">
        <f t="array" ref="G63">SUMPRODUCT(Tracking[Amount],--(Tracking[Date]&lt;=Tracking[[#This Row],[Date]]),(Tracking[Type]&lt;&gt;"Income")*(-1)+(Tracking[Type]="Income"))</f>
        <v>0</v>
      </c>
      <c r="H63" s="208">
        <f>IF(AND(Tracking[[#This Row],[Type]]="Income",shift_late_income_status="Active",DAY(Tracking[[#This Row],[Date]])&gt;=shift_late_income_starting_day),
DATE(YEAR(Tracking[[#This Row],[Date]]),MONTH(Tracking[[#This Row],[Date]])+1,1),Tracking[[#This Row],[Date]])</f>
        <v>0</v>
      </c>
    </row>
    <row r="64" spans="2:8" x14ac:dyDescent="0.35">
      <c r="B64" s="207"/>
      <c r="C64" s="202"/>
      <c r="D64" s="202"/>
      <c r="E64" s="209"/>
      <c r="F64" s="204"/>
      <c r="G64" s="205" cm="1">
        <f t="array" ref="G64">SUMPRODUCT(Tracking[Amount],--(Tracking[Date]&lt;=Tracking[[#This Row],[Date]]),(Tracking[Type]&lt;&gt;"Income")*(-1)+(Tracking[Type]="Income"))</f>
        <v>0</v>
      </c>
      <c r="H64" s="208">
        <f>IF(AND(Tracking[[#This Row],[Type]]="Income",shift_late_income_status="Active",DAY(Tracking[[#This Row],[Date]])&gt;=shift_late_income_starting_day),
DATE(YEAR(Tracking[[#This Row],[Date]]),MONTH(Tracking[[#This Row],[Date]])+1,1),Tracking[[#This Row],[Date]])</f>
        <v>0</v>
      </c>
    </row>
    <row r="65" spans="2:8" x14ac:dyDescent="0.35">
      <c r="B65" s="207"/>
      <c r="C65" s="202"/>
      <c r="D65" s="202"/>
      <c r="E65" s="209"/>
      <c r="F65" s="204"/>
      <c r="G65" s="205" cm="1">
        <f t="array" ref="G65">SUMPRODUCT(Tracking[Amount],--(Tracking[Date]&lt;=Tracking[[#This Row],[Date]]),(Tracking[Type]&lt;&gt;"Income")*(-1)+(Tracking[Type]="Income"))</f>
        <v>0</v>
      </c>
      <c r="H65" s="208">
        <f>IF(AND(Tracking[[#This Row],[Type]]="Income",shift_late_income_status="Active",DAY(Tracking[[#This Row],[Date]])&gt;=shift_late_income_starting_day),
DATE(YEAR(Tracking[[#This Row],[Date]]),MONTH(Tracking[[#This Row],[Date]])+1,1),Tracking[[#This Row],[Date]])</f>
        <v>0</v>
      </c>
    </row>
    <row r="66" spans="2:8" x14ac:dyDescent="0.35">
      <c r="B66" s="207"/>
      <c r="C66" s="202"/>
      <c r="D66" s="202"/>
      <c r="E66" s="209"/>
      <c r="F66" s="204"/>
      <c r="G66" s="205" cm="1">
        <f t="array" ref="G66">SUMPRODUCT(Tracking[Amount],--(Tracking[Date]&lt;=Tracking[[#This Row],[Date]]),(Tracking[Type]&lt;&gt;"Income")*(-1)+(Tracking[Type]="Income"))</f>
        <v>0</v>
      </c>
      <c r="H66" s="208">
        <f>IF(AND(Tracking[[#This Row],[Type]]="Income",shift_late_income_status="Active",DAY(Tracking[[#This Row],[Date]])&gt;=shift_late_income_starting_day),
DATE(YEAR(Tracking[[#This Row],[Date]]),MONTH(Tracking[[#This Row],[Date]])+1,1),Tracking[[#This Row],[Date]])</f>
        <v>0</v>
      </c>
    </row>
    <row r="67" spans="2:8" x14ac:dyDescent="0.35">
      <c r="B67" s="207"/>
      <c r="C67" s="202"/>
      <c r="D67" s="202"/>
      <c r="E67" s="209"/>
      <c r="F67" s="204"/>
      <c r="G67" s="205" cm="1">
        <f t="array" ref="G67">SUMPRODUCT(Tracking[Amount],--(Tracking[Date]&lt;=Tracking[[#This Row],[Date]]),(Tracking[Type]&lt;&gt;"Income")*(-1)+(Tracking[Type]="Income"))</f>
        <v>0</v>
      </c>
      <c r="H67" s="208">
        <f>IF(AND(Tracking[[#This Row],[Type]]="Income",shift_late_income_status="Active",DAY(Tracking[[#This Row],[Date]])&gt;=shift_late_income_starting_day),
DATE(YEAR(Tracking[[#This Row],[Date]]),MONTH(Tracking[[#This Row],[Date]])+1,1),Tracking[[#This Row],[Date]])</f>
        <v>0</v>
      </c>
    </row>
    <row r="68" spans="2:8" x14ac:dyDescent="0.35">
      <c r="B68" s="207"/>
      <c r="C68" s="202"/>
      <c r="D68" s="202"/>
      <c r="E68" s="209"/>
      <c r="F68" s="204"/>
      <c r="G68" s="205" cm="1">
        <f t="array" ref="G68">SUMPRODUCT(Tracking[Amount],--(Tracking[Date]&lt;=Tracking[[#This Row],[Date]]),(Tracking[Type]&lt;&gt;"Income")*(-1)+(Tracking[Type]="Income"))</f>
        <v>0</v>
      </c>
      <c r="H68" s="208">
        <f>IF(AND(Tracking[[#This Row],[Type]]="Income",shift_late_income_status="Active",DAY(Tracking[[#This Row],[Date]])&gt;=shift_late_income_starting_day),
DATE(YEAR(Tracking[[#This Row],[Date]]),MONTH(Tracking[[#This Row],[Date]])+1,1),Tracking[[#This Row],[Date]])</f>
        <v>0</v>
      </c>
    </row>
    <row r="69" spans="2:8" x14ac:dyDescent="0.35">
      <c r="B69" s="207"/>
      <c r="C69" s="202"/>
      <c r="D69" s="202"/>
      <c r="E69" s="209"/>
      <c r="F69" s="204"/>
      <c r="G69" s="205" cm="1">
        <f t="array" ref="G69">SUMPRODUCT(Tracking[Amount],--(Tracking[Date]&lt;=Tracking[[#This Row],[Date]]),(Tracking[Type]&lt;&gt;"Income")*(-1)+(Tracking[Type]="Income"))</f>
        <v>0</v>
      </c>
      <c r="H69" s="208">
        <f>IF(AND(Tracking[[#This Row],[Type]]="Income",shift_late_income_status="Active",DAY(Tracking[[#This Row],[Date]])&gt;=shift_late_income_starting_day),
DATE(YEAR(Tracking[[#This Row],[Date]]),MONTH(Tracking[[#This Row],[Date]])+1,1),Tracking[[#This Row],[Date]])</f>
        <v>0</v>
      </c>
    </row>
    <row r="70" spans="2:8" x14ac:dyDescent="0.35">
      <c r="B70" s="207"/>
      <c r="C70" s="202"/>
      <c r="D70" s="202"/>
      <c r="E70" s="209"/>
      <c r="F70" s="204"/>
      <c r="G70" s="205" cm="1">
        <f t="array" ref="G70">SUMPRODUCT(Tracking[Amount],--(Tracking[Date]&lt;=Tracking[[#This Row],[Date]]),(Tracking[Type]&lt;&gt;"Income")*(-1)+(Tracking[Type]="Income"))</f>
        <v>0</v>
      </c>
      <c r="H70" s="208">
        <f>IF(AND(Tracking[[#This Row],[Type]]="Income",shift_late_income_status="Active",DAY(Tracking[[#This Row],[Date]])&gt;=shift_late_income_starting_day),
DATE(YEAR(Tracking[[#This Row],[Date]]),MONTH(Tracking[[#This Row],[Date]])+1,1),Tracking[[#This Row],[Date]])</f>
        <v>0</v>
      </c>
    </row>
    <row r="71" spans="2:8" x14ac:dyDescent="0.35">
      <c r="B71" s="207"/>
      <c r="C71" s="202"/>
      <c r="D71" s="202"/>
      <c r="E71" s="209"/>
      <c r="F71" s="204"/>
      <c r="G71" s="205" cm="1">
        <f t="array" ref="G71">SUMPRODUCT(Tracking[Amount],--(Tracking[Date]&lt;=Tracking[[#This Row],[Date]]),(Tracking[Type]&lt;&gt;"Income")*(-1)+(Tracking[Type]="Income"))</f>
        <v>0</v>
      </c>
      <c r="H71" s="208">
        <f>IF(AND(Tracking[[#This Row],[Type]]="Income",shift_late_income_status="Active",DAY(Tracking[[#This Row],[Date]])&gt;=shift_late_income_starting_day),
DATE(YEAR(Tracking[[#This Row],[Date]]),MONTH(Tracking[[#This Row],[Date]])+1,1),Tracking[[#This Row],[Date]])</f>
        <v>0</v>
      </c>
    </row>
    <row r="72" spans="2:8" x14ac:dyDescent="0.35">
      <c r="B72" s="207"/>
      <c r="C72" s="202"/>
      <c r="D72" s="202"/>
      <c r="E72" s="209"/>
      <c r="F72" s="204"/>
      <c r="G72" s="205" cm="1">
        <f t="array" ref="G72">SUMPRODUCT(Tracking[Amount],--(Tracking[Date]&lt;=Tracking[[#This Row],[Date]]),(Tracking[Type]&lt;&gt;"Income")*(-1)+(Tracking[Type]="Income"))</f>
        <v>0</v>
      </c>
      <c r="H72" s="208">
        <f>IF(AND(Tracking[[#This Row],[Type]]="Income",shift_late_income_status="Active",DAY(Tracking[[#This Row],[Date]])&gt;=shift_late_income_starting_day),
DATE(YEAR(Tracking[[#This Row],[Date]]),MONTH(Tracking[[#This Row],[Date]])+1,1),Tracking[[#This Row],[Date]])</f>
        <v>0</v>
      </c>
    </row>
    <row r="73" spans="2:8" x14ac:dyDescent="0.35">
      <c r="B73" s="207"/>
      <c r="C73" s="202"/>
      <c r="D73" s="202"/>
      <c r="E73" s="209"/>
      <c r="F73" s="204"/>
      <c r="G73" s="205" cm="1">
        <f t="array" ref="G73">SUMPRODUCT(Tracking[Amount],--(Tracking[Date]&lt;=Tracking[[#This Row],[Date]]),(Tracking[Type]&lt;&gt;"Income")*(-1)+(Tracking[Type]="Income"))</f>
        <v>0</v>
      </c>
      <c r="H73" s="208">
        <f>IF(AND(Tracking[[#This Row],[Type]]="Income",shift_late_income_status="Active",DAY(Tracking[[#This Row],[Date]])&gt;=shift_late_income_starting_day),
DATE(YEAR(Tracking[[#This Row],[Date]]),MONTH(Tracking[[#This Row],[Date]])+1,1),Tracking[[#This Row],[Date]])</f>
        <v>0</v>
      </c>
    </row>
    <row r="74" spans="2:8" x14ac:dyDescent="0.35">
      <c r="B74" s="207"/>
      <c r="C74" s="202"/>
      <c r="D74" s="202"/>
      <c r="E74" s="209"/>
      <c r="F74" s="204"/>
      <c r="G74" s="205" cm="1">
        <f t="array" ref="G74">SUMPRODUCT(Tracking[Amount],--(Tracking[Date]&lt;=Tracking[[#This Row],[Date]]),(Tracking[Type]&lt;&gt;"Income")*(-1)+(Tracking[Type]="Income"))</f>
        <v>0</v>
      </c>
      <c r="H74" s="208">
        <f>IF(AND(Tracking[[#This Row],[Type]]="Income",shift_late_income_status="Active",DAY(Tracking[[#This Row],[Date]])&gt;=shift_late_income_starting_day),
DATE(YEAR(Tracking[[#This Row],[Date]]),MONTH(Tracking[[#This Row],[Date]])+1,1),Tracking[[#This Row],[Date]])</f>
        <v>0</v>
      </c>
    </row>
    <row r="75" spans="2:8" x14ac:dyDescent="0.35">
      <c r="B75" s="207"/>
      <c r="C75" s="202"/>
      <c r="D75" s="202"/>
      <c r="E75" s="209"/>
      <c r="F75" s="204"/>
      <c r="G75" s="205" cm="1">
        <f t="array" ref="G75">SUMPRODUCT(Tracking[Amount],--(Tracking[Date]&lt;=Tracking[[#This Row],[Date]]),(Tracking[Type]&lt;&gt;"Income")*(-1)+(Tracking[Type]="Income"))</f>
        <v>0</v>
      </c>
      <c r="H75" s="208">
        <f>IF(AND(Tracking[[#This Row],[Type]]="Income",shift_late_income_status="Active",DAY(Tracking[[#This Row],[Date]])&gt;=shift_late_income_starting_day),
DATE(YEAR(Tracking[[#This Row],[Date]]),MONTH(Tracking[[#This Row],[Date]])+1,1),Tracking[[#This Row],[Date]])</f>
        <v>0</v>
      </c>
    </row>
    <row r="76" spans="2:8" x14ac:dyDescent="0.35">
      <c r="B76" s="207"/>
      <c r="C76" s="202"/>
      <c r="D76" s="202"/>
      <c r="E76" s="209"/>
      <c r="F76" s="204"/>
      <c r="G76" s="205" cm="1">
        <f t="array" ref="G76">SUMPRODUCT(Tracking[Amount],--(Tracking[Date]&lt;=Tracking[[#This Row],[Date]]),(Tracking[Type]&lt;&gt;"Income")*(-1)+(Tracking[Type]="Income"))</f>
        <v>0</v>
      </c>
      <c r="H76" s="208">
        <f>IF(AND(Tracking[[#This Row],[Type]]="Income",shift_late_income_status="Active",DAY(Tracking[[#This Row],[Date]])&gt;=shift_late_income_starting_day),
DATE(YEAR(Tracking[[#This Row],[Date]]),MONTH(Tracking[[#This Row],[Date]])+1,1),Tracking[[#This Row],[Date]])</f>
        <v>0</v>
      </c>
    </row>
    <row r="77" spans="2:8" x14ac:dyDescent="0.35">
      <c r="B77" s="207"/>
      <c r="C77" s="202"/>
      <c r="D77" s="202"/>
      <c r="E77" s="209"/>
      <c r="F77" s="204"/>
      <c r="G77" s="205" cm="1">
        <f t="array" ref="G77">SUMPRODUCT(Tracking[Amount],--(Tracking[Date]&lt;=Tracking[[#This Row],[Date]]),(Tracking[Type]&lt;&gt;"Income")*(-1)+(Tracking[Type]="Income"))</f>
        <v>0</v>
      </c>
      <c r="H77" s="208">
        <f>IF(AND(Tracking[[#This Row],[Type]]="Income",shift_late_income_status="Active",DAY(Tracking[[#This Row],[Date]])&gt;=shift_late_income_starting_day),
DATE(YEAR(Tracking[[#This Row],[Date]]),MONTH(Tracking[[#This Row],[Date]])+1,1),Tracking[[#This Row],[Date]])</f>
        <v>0</v>
      </c>
    </row>
    <row r="78" spans="2:8" x14ac:dyDescent="0.35">
      <c r="B78" s="207"/>
      <c r="C78" s="202"/>
      <c r="D78" s="202"/>
      <c r="E78" s="209"/>
      <c r="F78" s="204"/>
      <c r="G78" s="205" cm="1">
        <f t="array" ref="G78">SUMPRODUCT(Tracking[Amount],--(Tracking[Date]&lt;=Tracking[[#This Row],[Date]]),(Tracking[Type]&lt;&gt;"Income")*(-1)+(Tracking[Type]="Income"))</f>
        <v>0</v>
      </c>
      <c r="H78" s="208">
        <f>IF(AND(Tracking[[#This Row],[Type]]="Income",shift_late_income_status="Active",DAY(Tracking[[#This Row],[Date]])&gt;=shift_late_income_starting_day),
DATE(YEAR(Tracking[[#This Row],[Date]]),MONTH(Tracking[[#This Row],[Date]])+1,1),Tracking[[#This Row],[Date]])</f>
        <v>0</v>
      </c>
    </row>
    <row r="79" spans="2:8" x14ac:dyDescent="0.35">
      <c r="B79" s="207"/>
      <c r="C79" s="202"/>
      <c r="D79" s="202"/>
      <c r="E79" s="209"/>
      <c r="F79" s="204"/>
      <c r="G79" s="205" cm="1">
        <f t="array" ref="G79">SUMPRODUCT(Tracking[Amount],--(Tracking[Date]&lt;=Tracking[[#This Row],[Date]]),(Tracking[Type]&lt;&gt;"Income")*(-1)+(Tracking[Type]="Income"))</f>
        <v>0</v>
      </c>
      <c r="H79" s="208">
        <f>IF(AND(Tracking[[#This Row],[Type]]="Income",shift_late_income_status="Active",DAY(Tracking[[#This Row],[Date]])&gt;=shift_late_income_starting_day),
DATE(YEAR(Tracking[[#This Row],[Date]]),MONTH(Tracking[[#This Row],[Date]])+1,1),Tracking[[#This Row],[Date]])</f>
        <v>0</v>
      </c>
    </row>
    <row r="80" spans="2:8" x14ac:dyDescent="0.35">
      <c r="B80" s="207"/>
      <c r="C80" s="202"/>
      <c r="D80" s="202"/>
      <c r="E80" s="209"/>
      <c r="F80" s="204"/>
      <c r="G80" s="205" cm="1">
        <f t="array" ref="G80">SUMPRODUCT(Tracking[Amount],--(Tracking[Date]&lt;=Tracking[[#This Row],[Date]]),(Tracking[Type]&lt;&gt;"Income")*(-1)+(Tracking[Type]="Income"))</f>
        <v>0</v>
      </c>
      <c r="H80" s="208">
        <f>IF(AND(Tracking[[#This Row],[Type]]="Income",shift_late_income_status="Active",DAY(Tracking[[#This Row],[Date]])&gt;=shift_late_income_starting_day),
DATE(YEAR(Tracking[[#This Row],[Date]]),MONTH(Tracking[[#This Row],[Date]])+1,1),Tracking[[#This Row],[Date]])</f>
        <v>0</v>
      </c>
    </row>
    <row r="81" spans="2:8" x14ac:dyDescent="0.35">
      <c r="B81" s="207"/>
      <c r="C81" s="202"/>
      <c r="D81" s="202"/>
      <c r="E81" s="209"/>
      <c r="F81" s="204"/>
      <c r="G81" s="205" cm="1">
        <f t="array" ref="G81">SUMPRODUCT(Tracking[Amount],--(Tracking[Date]&lt;=Tracking[[#This Row],[Date]]),(Tracking[Type]&lt;&gt;"Income")*(-1)+(Tracking[Type]="Income"))</f>
        <v>0</v>
      </c>
      <c r="H81" s="208">
        <f>IF(AND(Tracking[[#This Row],[Type]]="Income",shift_late_income_status="Active",DAY(Tracking[[#This Row],[Date]])&gt;=shift_late_income_starting_day),
DATE(YEAR(Tracking[[#This Row],[Date]]),MONTH(Tracking[[#This Row],[Date]])+1,1),Tracking[[#This Row],[Date]])</f>
        <v>0</v>
      </c>
    </row>
    <row r="82" spans="2:8" x14ac:dyDescent="0.35">
      <c r="B82" s="207"/>
      <c r="C82" s="202"/>
      <c r="D82" s="202"/>
      <c r="E82" s="209"/>
      <c r="F82" s="204"/>
      <c r="G82" s="205" cm="1">
        <f t="array" ref="G82">SUMPRODUCT(Tracking[Amount],--(Tracking[Date]&lt;=Tracking[[#This Row],[Date]]),(Tracking[Type]&lt;&gt;"Income")*(-1)+(Tracking[Type]="Income"))</f>
        <v>0</v>
      </c>
      <c r="H82" s="208">
        <f>IF(AND(Tracking[[#This Row],[Type]]="Income",shift_late_income_status="Active",DAY(Tracking[[#This Row],[Date]])&gt;=shift_late_income_starting_day),
DATE(YEAR(Tracking[[#This Row],[Date]]),MONTH(Tracking[[#This Row],[Date]])+1,1),Tracking[[#This Row],[Date]])</f>
        <v>0</v>
      </c>
    </row>
    <row r="83" spans="2:8" x14ac:dyDescent="0.35">
      <c r="B83" s="207"/>
      <c r="C83" s="202"/>
      <c r="D83" s="202"/>
      <c r="E83" s="209"/>
      <c r="F83" s="204"/>
      <c r="G83" s="205" cm="1">
        <f t="array" ref="G83">SUMPRODUCT(Tracking[Amount],--(Tracking[Date]&lt;=Tracking[[#This Row],[Date]]),(Tracking[Type]&lt;&gt;"Income")*(-1)+(Tracking[Type]="Income"))</f>
        <v>0</v>
      </c>
      <c r="H83" s="208">
        <f>IF(AND(Tracking[[#This Row],[Type]]="Income",shift_late_income_status="Active",DAY(Tracking[[#This Row],[Date]])&gt;=shift_late_income_starting_day),
DATE(YEAR(Tracking[[#This Row],[Date]]),MONTH(Tracking[[#This Row],[Date]])+1,1),Tracking[[#This Row],[Date]])</f>
        <v>0</v>
      </c>
    </row>
    <row r="84" spans="2:8" x14ac:dyDescent="0.35">
      <c r="B84" s="207"/>
      <c r="C84" s="202"/>
      <c r="D84" s="202"/>
      <c r="E84" s="209"/>
      <c r="F84" s="204"/>
      <c r="G84" s="205" cm="1">
        <f t="array" ref="G84">SUMPRODUCT(Tracking[Amount],--(Tracking[Date]&lt;=Tracking[[#This Row],[Date]]),(Tracking[Type]&lt;&gt;"Income")*(-1)+(Tracking[Type]="Income"))</f>
        <v>0</v>
      </c>
      <c r="H84" s="208">
        <f>IF(AND(Tracking[[#This Row],[Type]]="Income",shift_late_income_status="Active",DAY(Tracking[[#This Row],[Date]])&gt;=shift_late_income_starting_day),
DATE(YEAR(Tracking[[#This Row],[Date]]),MONTH(Tracking[[#This Row],[Date]])+1,1),Tracking[[#This Row],[Date]])</f>
        <v>0</v>
      </c>
    </row>
    <row r="85" spans="2:8" x14ac:dyDescent="0.35">
      <c r="B85" s="207"/>
      <c r="C85" s="202"/>
      <c r="D85" s="202"/>
      <c r="E85" s="209"/>
      <c r="F85" s="204"/>
      <c r="G85" s="205" cm="1">
        <f t="array" ref="G85">SUMPRODUCT(Tracking[Amount],--(Tracking[Date]&lt;=Tracking[[#This Row],[Date]]),(Tracking[Type]&lt;&gt;"Income")*(-1)+(Tracking[Type]="Income"))</f>
        <v>0</v>
      </c>
      <c r="H85" s="208">
        <f>IF(AND(Tracking[[#This Row],[Type]]="Income",shift_late_income_status="Active",DAY(Tracking[[#This Row],[Date]])&gt;=shift_late_income_starting_day),
DATE(YEAR(Tracking[[#This Row],[Date]]),MONTH(Tracking[[#This Row],[Date]])+1,1),Tracking[[#This Row],[Date]])</f>
        <v>0</v>
      </c>
    </row>
    <row r="86" spans="2:8" x14ac:dyDescent="0.35">
      <c r="B86" s="207"/>
      <c r="C86" s="202"/>
      <c r="D86" s="202"/>
      <c r="E86" s="209"/>
      <c r="F86" s="204"/>
      <c r="G86" s="205" cm="1">
        <f t="array" ref="G86">SUMPRODUCT(Tracking[Amount],--(Tracking[Date]&lt;=Tracking[[#This Row],[Date]]),(Tracking[Type]&lt;&gt;"Income")*(-1)+(Tracking[Type]="Income"))</f>
        <v>0</v>
      </c>
      <c r="H86" s="208">
        <f>IF(AND(Tracking[[#This Row],[Type]]="Income",shift_late_income_status="Active",DAY(Tracking[[#This Row],[Date]])&gt;=shift_late_income_starting_day),
DATE(YEAR(Tracking[[#This Row],[Date]]),MONTH(Tracking[[#This Row],[Date]])+1,1),Tracking[[#This Row],[Date]])</f>
        <v>0</v>
      </c>
    </row>
    <row r="87" spans="2:8" x14ac:dyDescent="0.35">
      <c r="B87" s="207"/>
      <c r="C87" s="202"/>
      <c r="D87" s="202"/>
      <c r="E87" s="209"/>
      <c r="F87" s="204"/>
      <c r="G87" s="205" cm="1">
        <f t="array" ref="G87">SUMPRODUCT(Tracking[Amount],--(Tracking[Date]&lt;=Tracking[[#This Row],[Date]]),(Tracking[Type]&lt;&gt;"Income")*(-1)+(Tracking[Type]="Income"))</f>
        <v>0</v>
      </c>
      <c r="H87" s="208">
        <f>IF(AND(Tracking[[#This Row],[Type]]="Income",shift_late_income_status="Active",DAY(Tracking[[#This Row],[Date]])&gt;=shift_late_income_starting_day),
DATE(YEAR(Tracking[[#This Row],[Date]]),MONTH(Tracking[[#This Row],[Date]])+1,1),Tracking[[#This Row],[Date]])</f>
        <v>0</v>
      </c>
    </row>
    <row r="88" spans="2:8" x14ac:dyDescent="0.35">
      <c r="B88" s="207"/>
      <c r="C88" s="202"/>
      <c r="D88" s="202"/>
      <c r="E88" s="209"/>
      <c r="F88" s="204"/>
      <c r="G88" s="205" cm="1">
        <f t="array" ref="G88">SUMPRODUCT(Tracking[Amount],--(Tracking[Date]&lt;=Tracking[[#This Row],[Date]]),(Tracking[Type]&lt;&gt;"Income")*(-1)+(Tracking[Type]="Income"))</f>
        <v>0</v>
      </c>
      <c r="H88" s="208">
        <f>IF(AND(Tracking[[#This Row],[Type]]="Income",shift_late_income_status="Active",DAY(Tracking[[#This Row],[Date]])&gt;=shift_late_income_starting_day),
DATE(YEAR(Tracking[[#This Row],[Date]]),MONTH(Tracking[[#This Row],[Date]])+1,1),Tracking[[#This Row],[Date]])</f>
        <v>0</v>
      </c>
    </row>
    <row r="89" spans="2:8" x14ac:dyDescent="0.35">
      <c r="B89" s="207"/>
      <c r="C89" s="202"/>
      <c r="D89" s="202"/>
      <c r="E89" s="209"/>
      <c r="F89" s="204"/>
      <c r="G89" s="205" cm="1">
        <f t="array" ref="G89">SUMPRODUCT(Tracking[Amount],--(Tracking[Date]&lt;=Tracking[[#This Row],[Date]]),(Tracking[Type]&lt;&gt;"Income")*(-1)+(Tracking[Type]="Income"))</f>
        <v>0</v>
      </c>
      <c r="H89" s="208">
        <f>IF(AND(Tracking[[#This Row],[Type]]="Income",shift_late_income_status="Active",DAY(Tracking[[#This Row],[Date]])&gt;=shift_late_income_starting_day),
DATE(YEAR(Tracking[[#This Row],[Date]]),MONTH(Tracking[[#This Row],[Date]])+1,1),Tracking[[#This Row],[Date]])</f>
        <v>0</v>
      </c>
    </row>
    <row r="90" spans="2:8" x14ac:dyDescent="0.35">
      <c r="B90" s="207"/>
      <c r="C90" s="202"/>
      <c r="D90" s="202"/>
      <c r="E90" s="209"/>
      <c r="F90" s="204"/>
      <c r="G90" s="205" cm="1">
        <f t="array" ref="G90">SUMPRODUCT(Tracking[Amount],--(Tracking[Date]&lt;=Tracking[[#This Row],[Date]]),(Tracking[Type]&lt;&gt;"Income")*(-1)+(Tracking[Type]="Income"))</f>
        <v>0</v>
      </c>
      <c r="H90" s="208">
        <f>IF(AND(Tracking[[#This Row],[Type]]="Income",shift_late_income_status="Active",DAY(Tracking[[#This Row],[Date]])&gt;=shift_late_income_starting_day),
DATE(YEAR(Tracking[[#This Row],[Date]]),MONTH(Tracking[[#This Row],[Date]])+1,1),Tracking[[#This Row],[Date]])</f>
        <v>0</v>
      </c>
    </row>
    <row r="91" spans="2:8" x14ac:dyDescent="0.35">
      <c r="B91" s="207"/>
      <c r="C91" s="202"/>
      <c r="D91" s="202"/>
      <c r="E91" s="209"/>
      <c r="F91" s="204"/>
      <c r="G91" s="205" cm="1">
        <f t="array" ref="G91">SUMPRODUCT(Tracking[Amount],--(Tracking[Date]&lt;=Tracking[[#This Row],[Date]]),(Tracking[Type]&lt;&gt;"Income")*(-1)+(Tracking[Type]="Income"))</f>
        <v>0</v>
      </c>
      <c r="H91" s="208">
        <f>IF(AND(Tracking[[#This Row],[Type]]="Income",shift_late_income_status="Active",DAY(Tracking[[#This Row],[Date]])&gt;=shift_late_income_starting_day),
DATE(YEAR(Tracking[[#This Row],[Date]]),MONTH(Tracking[[#This Row],[Date]])+1,1),Tracking[[#This Row],[Date]])</f>
        <v>0</v>
      </c>
    </row>
    <row r="92" spans="2:8" x14ac:dyDescent="0.35">
      <c r="B92" s="207"/>
      <c r="C92" s="202"/>
      <c r="D92" s="202"/>
      <c r="E92" s="209"/>
      <c r="F92" s="204"/>
      <c r="G92" s="205" cm="1">
        <f t="array" ref="G92">SUMPRODUCT(Tracking[Amount],--(Tracking[Date]&lt;=Tracking[[#This Row],[Date]]),(Tracking[Type]&lt;&gt;"Income")*(-1)+(Tracking[Type]="Income"))</f>
        <v>0</v>
      </c>
      <c r="H92" s="208">
        <f>IF(AND(Tracking[[#This Row],[Type]]="Income",shift_late_income_status="Active",DAY(Tracking[[#This Row],[Date]])&gt;=shift_late_income_starting_day),
DATE(YEAR(Tracking[[#This Row],[Date]]),MONTH(Tracking[[#This Row],[Date]])+1,1),Tracking[[#This Row],[Date]])</f>
        <v>0</v>
      </c>
    </row>
    <row r="93" spans="2:8" x14ac:dyDescent="0.35">
      <c r="B93" s="207"/>
      <c r="C93" s="202"/>
      <c r="D93" s="202"/>
      <c r="E93" s="209"/>
      <c r="F93" s="204"/>
      <c r="G93" s="205" cm="1">
        <f t="array" ref="G93">SUMPRODUCT(Tracking[Amount],--(Tracking[Date]&lt;=Tracking[[#This Row],[Date]]),(Tracking[Type]&lt;&gt;"Income")*(-1)+(Tracking[Type]="Income"))</f>
        <v>0</v>
      </c>
      <c r="H93" s="208">
        <f>IF(AND(Tracking[[#This Row],[Type]]="Income",shift_late_income_status="Active",DAY(Tracking[[#This Row],[Date]])&gt;=shift_late_income_starting_day),
DATE(YEAR(Tracking[[#This Row],[Date]]),MONTH(Tracking[[#This Row],[Date]])+1,1),Tracking[[#This Row],[Date]])</f>
        <v>0</v>
      </c>
    </row>
    <row r="94" spans="2:8" x14ac:dyDescent="0.35">
      <c r="B94" s="207"/>
      <c r="C94" s="202"/>
      <c r="D94" s="202"/>
      <c r="E94" s="209"/>
      <c r="F94" s="204"/>
      <c r="G94" s="205" cm="1">
        <f t="array" ref="G94">SUMPRODUCT(Tracking[Amount],--(Tracking[Date]&lt;=Tracking[[#This Row],[Date]]),(Tracking[Type]&lt;&gt;"Income")*(-1)+(Tracking[Type]="Income"))</f>
        <v>0</v>
      </c>
      <c r="H94" s="208">
        <f>IF(AND(Tracking[[#This Row],[Type]]="Income",shift_late_income_status="Active",DAY(Tracking[[#This Row],[Date]])&gt;=shift_late_income_starting_day),
DATE(YEAR(Tracking[[#This Row],[Date]]),MONTH(Tracking[[#This Row],[Date]])+1,1),Tracking[[#This Row],[Date]])</f>
        <v>0</v>
      </c>
    </row>
    <row r="95" spans="2:8" x14ac:dyDescent="0.35">
      <c r="B95" s="207"/>
      <c r="C95" s="202"/>
      <c r="D95" s="202"/>
      <c r="E95" s="209"/>
      <c r="F95" s="204"/>
      <c r="G95" s="205" cm="1">
        <f t="array" ref="G95">SUMPRODUCT(Tracking[Amount],--(Tracking[Date]&lt;=Tracking[[#This Row],[Date]]),(Tracking[Type]&lt;&gt;"Income")*(-1)+(Tracking[Type]="Income"))</f>
        <v>0</v>
      </c>
      <c r="H95" s="208">
        <f>IF(AND(Tracking[[#This Row],[Type]]="Income",shift_late_income_status="Active",DAY(Tracking[[#This Row],[Date]])&gt;=shift_late_income_starting_day),
DATE(YEAR(Tracking[[#This Row],[Date]]),MONTH(Tracking[[#This Row],[Date]])+1,1),Tracking[[#This Row],[Date]])</f>
        <v>0</v>
      </c>
    </row>
    <row r="96" spans="2:8" x14ac:dyDescent="0.35">
      <c r="B96" s="207"/>
      <c r="C96" s="202"/>
      <c r="D96" s="202"/>
      <c r="E96" s="209"/>
      <c r="F96" s="204"/>
      <c r="G96" s="205" cm="1">
        <f t="array" ref="G96">SUMPRODUCT(Tracking[Amount],--(Tracking[Date]&lt;=Tracking[[#This Row],[Date]]),(Tracking[Type]&lt;&gt;"Income")*(-1)+(Tracking[Type]="Income"))</f>
        <v>0</v>
      </c>
      <c r="H96" s="208">
        <f>IF(AND(Tracking[[#This Row],[Type]]="Income",shift_late_income_status="Active",DAY(Tracking[[#This Row],[Date]])&gt;=shift_late_income_starting_day),
DATE(YEAR(Tracking[[#This Row],[Date]]),MONTH(Tracking[[#This Row],[Date]])+1,1),Tracking[[#This Row],[Date]])</f>
        <v>0</v>
      </c>
    </row>
    <row r="97" spans="2:8" x14ac:dyDescent="0.35">
      <c r="B97" s="207"/>
      <c r="C97" s="202"/>
      <c r="D97" s="202"/>
      <c r="E97" s="209"/>
      <c r="F97" s="204"/>
      <c r="G97" s="205" cm="1">
        <f t="array" ref="G97">SUMPRODUCT(Tracking[Amount],--(Tracking[Date]&lt;=Tracking[[#This Row],[Date]]),(Tracking[Type]&lt;&gt;"Income")*(-1)+(Tracking[Type]="Income"))</f>
        <v>0</v>
      </c>
      <c r="H97" s="208">
        <f>IF(AND(Tracking[[#This Row],[Type]]="Income",shift_late_income_status="Active",DAY(Tracking[[#This Row],[Date]])&gt;=shift_late_income_starting_day),
DATE(YEAR(Tracking[[#This Row],[Date]]),MONTH(Tracking[[#This Row],[Date]])+1,1),Tracking[[#This Row],[Date]])</f>
        <v>0</v>
      </c>
    </row>
    <row r="98" spans="2:8" x14ac:dyDescent="0.35">
      <c r="B98" s="207"/>
      <c r="C98" s="202"/>
      <c r="D98" s="202"/>
      <c r="E98" s="209"/>
      <c r="F98" s="204"/>
      <c r="G98" s="205" cm="1">
        <f t="array" ref="G98">SUMPRODUCT(Tracking[Amount],--(Tracking[Date]&lt;=Tracking[[#This Row],[Date]]),(Tracking[Type]&lt;&gt;"Income")*(-1)+(Tracking[Type]="Income"))</f>
        <v>0</v>
      </c>
      <c r="H98" s="208">
        <f>IF(AND(Tracking[[#This Row],[Type]]="Income",shift_late_income_status="Active",DAY(Tracking[[#This Row],[Date]])&gt;=shift_late_income_starting_day),
DATE(YEAR(Tracking[[#This Row],[Date]]),MONTH(Tracking[[#This Row],[Date]])+1,1),Tracking[[#This Row],[Date]])</f>
        <v>0</v>
      </c>
    </row>
    <row r="99" spans="2:8" x14ac:dyDescent="0.35">
      <c r="B99" s="207"/>
      <c r="C99" s="202"/>
      <c r="D99" s="202"/>
      <c r="E99" s="209"/>
      <c r="F99" s="204"/>
      <c r="G99" s="205" cm="1">
        <f t="array" ref="G99">SUMPRODUCT(Tracking[Amount],--(Tracking[Date]&lt;=Tracking[[#This Row],[Date]]),(Tracking[Type]&lt;&gt;"Income")*(-1)+(Tracking[Type]="Income"))</f>
        <v>0</v>
      </c>
      <c r="H99" s="208">
        <f>IF(AND(Tracking[[#This Row],[Type]]="Income",shift_late_income_status="Active",DAY(Tracking[[#This Row],[Date]])&gt;=shift_late_income_starting_day),
DATE(YEAR(Tracking[[#This Row],[Date]]),MONTH(Tracking[[#This Row],[Date]])+1,1),Tracking[[#This Row],[Date]])</f>
        <v>0</v>
      </c>
    </row>
    <row r="100" spans="2:8" x14ac:dyDescent="0.35">
      <c r="B100" s="207"/>
      <c r="C100" s="202"/>
      <c r="D100" s="202"/>
      <c r="E100" s="209"/>
      <c r="F100" s="204"/>
      <c r="G100" s="205" cm="1">
        <f t="array" ref="G100">SUMPRODUCT(Tracking[Amount],--(Tracking[Date]&lt;=Tracking[[#This Row],[Date]]),(Tracking[Type]&lt;&gt;"Income")*(-1)+(Tracking[Type]="Income"))</f>
        <v>0</v>
      </c>
      <c r="H100" s="208">
        <f>IF(AND(Tracking[[#This Row],[Type]]="Income",shift_late_income_status="Active",DAY(Tracking[[#This Row],[Date]])&gt;=shift_late_income_starting_day),
DATE(YEAR(Tracking[[#This Row],[Date]]),MONTH(Tracking[[#This Row],[Date]])+1,1),Tracking[[#This Row],[Date]])</f>
        <v>0</v>
      </c>
    </row>
    <row r="101" spans="2:8" x14ac:dyDescent="0.35">
      <c r="B101" s="207"/>
      <c r="C101" s="202"/>
      <c r="D101" s="202"/>
      <c r="E101" s="209"/>
      <c r="F101" s="204"/>
      <c r="G101" s="205" cm="1">
        <f t="array" ref="G101">SUMPRODUCT(Tracking[Amount],--(Tracking[Date]&lt;=Tracking[[#This Row],[Date]]),(Tracking[Type]&lt;&gt;"Income")*(-1)+(Tracking[Type]="Income"))</f>
        <v>0</v>
      </c>
      <c r="H101" s="208">
        <f>IF(AND(Tracking[[#This Row],[Type]]="Income",shift_late_income_status="Active",DAY(Tracking[[#This Row],[Date]])&gt;=shift_late_income_starting_day),
DATE(YEAR(Tracking[[#This Row],[Date]]),MONTH(Tracking[[#This Row],[Date]])+1,1),Tracking[[#This Row],[Date]])</f>
        <v>0</v>
      </c>
    </row>
    <row r="102" spans="2:8" x14ac:dyDescent="0.35">
      <c r="B102" s="207"/>
      <c r="C102" s="202"/>
      <c r="D102" s="202"/>
      <c r="E102" s="209"/>
      <c r="F102" s="204"/>
      <c r="G102" s="205" cm="1">
        <f t="array" ref="G102">SUMPRODUCT(Tracking[Amount],--(Tracking[Date]&lt;=Tracking[[#This Row],[Date]]),(Tracking[Type]&lt;&gt;"Income")*(-1)+(Tracking[Type]="Income"))</f>
        <v>0</v>
      </c>
      <c r="H102" s="208">
        <f>IF(AND(Tracking[[#This Row],[Type]]="Income",shift_late_income_status="Active",DAY(Tracking[[#This Row],[Date]])&gt;=shift_late_income_starting_day),
DATE(YEAR(Tracking[[#This Row],[Date]]),MONTH(Tracking[[#This Row],[Date]])+1,1),Tracking[[#This Row],[Date]])</f>
        <v>0</v>
      </c>
    </row>
    <row r="103" spans="2:8" x14ac:dyDescent="0.35">
      <c r="B103" s="207"/>
      <c r="C103" s="202"/>
      <c r="D103" s="202"/>
      <c r="E103" s="209"/>
      <c r="F103" s="204"/>
      <c r="G103" s="205" cm="1">
        <f t="array" ref="G103">SUMPRODUCT(Tracking[Amount],--(Tracking[Date]&lt;=Tracking[[#This Row],[Date]]),(Tracking[Type]&lt;&gt;"Income")*(-1)+(Tracking[Type]="Income"))</f>
        <v>0</v>
      </c>
      <c r="H103" s="208">
        <f>IF(AND(Tracking[[#This Row],[Type]]="Income",shift_late_income_status="Active",DAY(Tracking[[#This Row],[Date]])&gt;=shift_late_income_starting_day),
DATE(YEAR(Tracking[[#This Row],[Date]]),MONTH(Tracking[[#This Row],[Date]])+1,1),Tracking[[#This Row],[Date]])</f>
        <v>0</v>
      </c>
    </row>
    <row r="104" spans="2:8" x14ac:dyDescent="0.35">
      <c r="B104" s="207"/>
      <c r="C104" s="202"/>
      <c r="D104" s="202"/>
      <c r="E104" s="209"/>
      <c r="F104" s="204"/>
      <c r="G104" s="205" cm="1">
        <f t="array" ref="G104">SUMPRODUCT(Tracking[Amount],--(Tracking[Date]&lt;=Tracking[[#This Row],[Date]]),(Tracking[Type]&lt;&gt;"Income")*(-1)+(Tracking[Type]="Income"))</f>
        <v>0</v>
      </c>
      <c r="H104" s="208">
        <f>IF(AND(Tracking[[#This Row],[Type]]="Income",shift_late_income_status="Active",DAY(Tracking[[#This Row],[Date]])&gt;=shift_late_income_starting_day),
DATE(YEAR(Tracking[[#This Row],[Date]]),MONTH(Tracking[[#This Row],[Date]])+1,1),Tracking[[#This Row],[Date]])</f>
        <v>0</v>
      </c>
    </row>
    <row r="105" spans="2:8" x14ac:dyDescent="0.35">
      <c r="B105" s="207"/>
      <c r="C105" s="202"/>
      <c r="D105" s="202"/>
      <c r="E105" s="209"/>
      <c r="F105" s="204"/>
      <c r="G105" s="205" cm="1">
        <f t="array" ref="G105">SUMPRODUCT(Tracking[Amount],--(Tracking[Date]&lt;=Tracking[[#This Row],[Date]]),(Tracking[Type]&lt;&gt;"Income")*(-1)+(Tracking[Type]="Income"))</f>
        <v>0</v>
      </c>
      <c r="H105" s="208">
        <f>IF(AND(Tracking[[#This Row],[Type]]="Income",shift_late_income_status="Active",DAY(Tracking[[#This Row],[Date]])&gt;=shift_late_income_starting_day),
DATE(YEAR(Tracking[[#This Row],[Date]]),MONTH(Tracking[[#This Row],[Date]])+1,1),Tracking[[#This Row],[Date]])</f>
        <v>0</v>
      </c>
    </row>
    <row r="106" spans="2:8" x14ac:dyDescent="0.35">
      <c r="B106" s="207"/>
      <c r="C106" s="202"/>
      <c r="D106" s="202"/>
      <c r="E106" s="209"/>
      <c r="F106" s="204"/>
      <c r="G106" s="205" cm="1">
        <f t="array" ref="G106">SUMPRODUCT(Tracking[Amount],--(Tracking[Date]&lt;=Tracking[[#This Row],[Date]]),(Tracking[Type]&lt;&gt;"Income")*(-1)+(Tracking[Type]="Income"))</f>
        <v>0</v>
      </c>
      <c r="H106" s="208">
        <f>IF(AND(Tracking[[#This Row],[Type]]="Income",shift_late_income_status="Active",DAY(Tracking[[#This Row],[Date]])&gt;=shift_late_income_starting_day),
DATE(YEAR(Tracking[[#This Row],[Date]]),MONTH(Tracking[[#This Row],[Date]])+1,1),Tracking[[#This Row],[Date]])</f>
        <v>0</v>
      </c>
    </row>
    <row r="107" spans="2:8" x14ac:dyDescent="0.35">
      <c r="B107" s="207"/>
      <c r="C107" s="202"/>
      <c r="D107" s="202"/>
      <c r="E107" s="209"/>
      <c r="F107" s="204"/>
      <c r="G107" s="205" cm="1">
        <f t="array" ref="G107">SUMPRODUCT(Tracking[Amount],--(Tracking[Date]&lt;=Tracking[[#This Row],[Date]]),(Tracking[Type]&lt;&gt;"Income")*(-1)+(Tracking[Type]="Income"))</f>
        <v>0</v>
      </c>
      <c r="H107" s="208">
        <f>IF(AND(Tracking[[#This Row],[Type]]="Income",shift_late_income_status="Active",DAY(Tracking[[#This Row],[Date]])&gt;=shift_late_income_starting_day),
DATE(YEAR(Tracking[[#This Row],[Date]]),MONTH(Tracking[[#This Row],[Date]])+1,1),Tracking[[#This Row],[Date]])</f>
        <v>0</v>
      </c>
    </row>
    <row r="108" spans="2:8" x14ac:dyDescent="0.35">
      <c r="B108" s="207"/>
      <c r="C108" s="202"/>
      <c r="D108" s="202"/>
      <c r="E108" s="209"/>
      <c r="F108" s="204"/>
      <c r="G108" s="205" cm="1">
        <f t="array" ref="G108">SUMPRODUCT(Tracking[Amount],--(Tracking[Date]&lt;=Tracking[[#This Row],[Date]]),(Tracking[Type]&lt;&gt;"Income")*(-1)+(Tracking[Type]="Income"))</f>
        <v>0</v>
      </c>
      <c r="H108" s="208">
        <f>IF(AND(Tracking[[#This Row],[Type]]="Income",shift_late_income_status="Active",DAY(Tracking[[#This Row],[Date]])&gt;=shift_late_income_starting_day),
DATE(YEAR(Tracking[[#This Row],[Date]]),MONTH(Tracking[[#This Row],[Date]])+1,1),Tracking[[#This Row],[Date]])</f>
        <v>0</v>
      </c>
    </row>
    <row r="109" spans="2:8" x14ac:dyDescent="0.35">
      <c r="B109" s="207"/>
      <c r="C109" s="202"/>
      <c r="D109" s="202"/>
      <c r="E109" s="209"/>
      <c r="F109" s="204"/>
      <c r="G109" s="205" cm="1">
        <f t="array" ref="G109">SUMPRODUCT(Tracking[Amount],--(Tracking[Date]&lt;=Tracking[[#This Row],[Date]]),(Tracking[Type]&lt;&gt;"Income")*(-1)+(Tracking[Type]="Income"))</f>
        <v>0</v>
      </c>
      <c r="H109" s="208">
        <f>IF(AND(Tracking[[#This Row],[Type]]="Income",shift_late_income_status="Active",DAY(Tracking[[#This Row],[Date]])&gt;=shift_late_income_starting_day),
DATE(YEAR(Tracking[[#This Row],[Date]]),MONTH(Tracking[[#This Row],[Date]])+1,1),Tracking[[#This Row],[Date]])</f>
        <v>0</v>
      </c>
    </row>
    <row r="110" spans="2:8" x14ac:dyDescent="0.35">
      <c r="B110" s="207"/>
      <c r="C110" s="202"/>
      <c r="D110" s="202"/>
      <c r="E110" s="209"/>
      <c r="F110" s="204"/>
      <c r="G110" s="205" cm="1">
        <f t="array" ref="G110">SUMPRODUCT(Tracking[Amount],--(Tracking[Date]&lt;=Tracking[[#This Row],[Date]]),(Tracking[Type]&lt;&gt;"Income")*(-1)+(Tracking[Type]="Income"))</f>
        <v>0</v>
      </c>
      <c r="H110" s="208">
        <f>IF(AND(Tracking[[#This Row],[Type]]="Income",shift_late_income_status="Active",DAY(Tracking[[#This Row],[Date]])&gt;=shift_late_income_starting_day),
DATE(YEAR(Tracking[[#This Row],[Date]]),MONTH(Tracking[[#This Row],[Date]])+1,1),Tracking[[#This Row],[Date]])</f>
        <v>0</v>
      </c>
    </row>
    <row r="111" spans="2:8" x14ac:dyDescent="0.35">
      <c r="B111" s="207"/>
      <c r="C111" s="202"/>
      <c r="D111" s="202"/>
      <c r="E111" s="209"/>
      <c r="F111" s="204"/>
      <c r="G111" s="205" cm="1">
        <f t="array" ref="G111">SUMPRODUCT(Tracking[Amount],--(Tracking[Date]&lt;=Tracking[[#This Row],[Date]]),(Tracking[Type]&lt;&gt;"Income")*(-1)+(Tracking[Type]="Income"))</f>
        <v>0</v>
      </c>
      <c r="H111" s="208">
        <f>IF(AND(Tracking[[#This Row],[Type]]="Income",shift_late_income_status="Active",DAY(Tracking[[#This Row],[Date]])&gt;=shift_late_income_starting_day),
DATE(YEAR(Tracking[[#This Row],[Date]]),MONTH(Tracking[[#This Row],[Date]])+1,1),Tracking[[#This Row],[Date]])</f>
        <v>0</v>
      </c>
    </row>
    <row r="112" spans="2:8" x14ac:dyDescent="0.35">
      <c r="B112" s="207"/>
      <c r="C112" s="202"/>
      <c r="D112" s="202"/>
      <c r="E112" s="209"/>
      <c r="F112" s="204"/>
      <c r="G112" s="205" cm="1">
        <f t="array" ref="G112">SUMPRODUCT(Tracking[Amount],--(Tracking[Date]&lt;=Tracking[[#This Row],[Date]]),(Tracking[Type]&lt;&gt;"Income")*(-1)+(Tracking[Type]="Income"))</f>
        <v>0</v>
      </c>
      <c r="H112" s="208">
        <f>IF(AND(Tracking[[#This Row],[Type]]="Income",shift_late_income_status="Active",DAY(Tracking[[#This Row],[Date]])&gt;=shift_late_income_starting_day),
DATE(YEAR(Tracking[[#This Row],[Date]]),MONTH(Tracking[[#This Row],[Date]])+1,1),Tracking[[#This Row],[Date]])</f>
        <v>0</v>
      </c>
    </row>
    <row r="113" spans="2:8" x14ac:dyDescent="0.35">
      <c r="B113" s="207"/>
      <c r="C113" s="202"/>
      <c r="D113" s="202"/>
      <c r="E113" s="209"/>
      <c r="F113" s="204"/>
      <c r="G113" s="205" cm="1">
        <f t="array" ref="G113">SUMPRODUCT(Tracking[Amount],--(Tracking[Date]&lt;=Tracking[[#This Row],[Date]]),(Tracking[Type]&lt;&gt;"Income")*(-1)+(Tracking[Type]="Income"))</f>
        <v>0</v>
      </c>
      <c r="H113" s="208">
        <f>IF(AND(Tracking[[#This Row],[Type]]="Income",shift_late_income_status="Active",DAY(Tracking[[#This Row],[Date]])&gt;=shift_late_income_starting_day),
DATE(YEAR(Tracking[[#This Row],[Date]]),MONTH(Tracking[[#This Row],[Date]])+1,1),Tracking[[#This Row],[Date]])</f>
        <v>0</v>
      </c>
    </row>
    <row r="114" spans="2:8" x14ac:dyDescent="0.35">
      <c r="B114" s="207"/>
      <c r="C114" s="202"/>
      <c r="D114" s="202"/>
      <c r="E114" s="209"/>
      <c r="F114" s="204"/>
      <c r="G114" s="205" cm="1">
        <f t="array" ref="G114">SUMPRODUCT(Tracking[Amount],--(Tracking[Date]&lt;=Tracking[[#This Row],[Date]]),(Tracking[Type]&lt;&gt;"Income")*(-1)+(Tracking[Type]="Income"))</f>
        <v>0</v>
      </c>
      <c r="H114" s="208">
        <f>IF(AND(Tracking[[#This Row],[Type]]="Income",shift_late_income_status="Active",DAY(Tracking[[#This Row],[Date]])&gt;=shift_late_income_starting_day),
DATE(YEAR(Tracking[[#This Row],[Date]]),MONTH(Tracking[[#This Row],[Date]])+1,1),Tracking[[#This Row],[Date]])</f>
        <v>0</v>
      </c>
    </row>
    <row r="115" spans="2:8" x14ac:dyDescent="0.35">
      <c r="B115" s="207"/>
      <c r="C115" s="202"/>
      <c r="D115" s="202"/>
      <c r="E115" s="209"/>
      <c r="F115" s="204"/>
      <c r="G115" s="205" cm="1">
        <f t="array" ref="G115">SUMPRODUCT(Tracking[Amount],--(Tracking[Date]&lt;=Tracking[[#This Row],[Date]]),(Tracking[Type]&lt;&gt;"Income")*(-1)+(Tracking[Type]="Income"))</f>
        <v>0</v>
      </c>
      <c r="H115" s="208">
        <f>IF(AND(Tracking[[#This Row],[Type]]="Income",shift_late_income_status="Active",DAY(Tracking[[#This Row],[Date]])&gt;=shift_late_income_starting_day),
DATE(YEAR(Tracking[[#This Row],[Date]]),MONTH(Tracking[[#This Row],[Date]])+1,1),Tracking[[#This Row],[Date]])</f>
        <v>0</v>
      </c>
    </row>
    <row r="116" spans="2:8" x14ac:dyDescent="0.35">
      <c r="B116" s="207"/>
      <c r="C116" s="202"/>
      <c r="D116" s="202"/>
      <c r="E116" s="209"/>
      <c r="F116" s="204"/>
      <c r="G116" s="205" cm="1">
        <f t="array" ref="G116">SUMPRODUCT(Tracking[Amount],--(Tracking[Date]&lt;=Tracking[[#This Row],[Date]]),(Tracking[Type]&lt;&gt;"Income")*(-1)+(Tracking[Type]="Income"))</f>
        <v>0</v>
      </c>
      <c r="H116" s="208">
        <f>IF(AND(Tracking[[#This Row],[Type]]="Income",shift_late_income_status="Active",DAY(Tracking[[#This Row],[Date]])&gt;=shift_late_income_starting_day),
DATE(YEAR(Tracking[[#This Row],[Date]]),MONTH(Tracking[[#This Row],[Date]])+1,1),Tracking[[#This Row],[Date]])</f>
        <v>0</v>
      </c>
    </row>
    <row r="117" spans="2:8" x14ac:dyDescent="0.35">
      <c r="B117" s="207"/>
      <c r="C117" s="202"/>
      <c r="D117" s="202"/>
      <c r="E117" s="209"/>
      <c r="F117" s="204"/>
      <c r="G117" s="205" cm="1">
        <f t="array" ref="G117">SUMPRODUCT(Tracking[Amount],--(Tracking[Date]&lt;=Tracking[[#This Row],[Date]]),(Tracking[Type]&lt;&gt;"Income")*(-1)+(Tracking[Type]="Income"))</f>
        <v>0</v>
      </c>
      <c r="H117" s="208">
        <f>IF(AND(Tracking[[#This Row],[Type]]="Income",shift_late_income_status="Active",DAY(Tracking[[#This Row],[Date]])&gt;=shift_late_income_starting_day),
DATE(YEAR(Tracking[[#This Row],[Date]]),MONTH(Tracking[[#This Row],[Date]])+1,1),Tracking[[#This Row],[Date]])</f>
        <v>0</v>
      </c>
    </row>
    <row r="118" spans="2:8" x14ac:dyDescent="0.35">
      <c r="B118" s="207"/>
      <c r="C118" s="202"/>
      <c r="D118" s="202"/>
      <c r="E118" s="209"/>
      <c r="F118" s="204"/>
      <c r="G118" s="205" cm="1">
        <f t="array" ref="G118">SUMPRODUCT(Tracking[Amount],--(Tracking[Date]&lt;=Tracking[[#This Row],[Date]]),(Tracking[Type]&lt;&gt;"Income")*(-1)+(Tracking[Type]="Income"))</f>
        <v>0</v>
      </c>
      <c r="H118" s="208">
        <f>IF(AND(Tracking[[#This Row],[Type]]="Income",shift_late_income_status="Active",DAY(Tracking[[#This Row],[Date]])&gt;=shift_late_income_starting_day),
DATE(YEAR(Tracking[[#This Row],[Date]]),MONTH(Tracking[[#This Row],[Date]])+1,1),Tracking[[#This Row],[Date]])</f>
        <v>0</v>
      </c>
    </row>
    <row r="119" spans="2:8" x14ac:dyDescent="0.35">
      <c r="B119" s="207"/>
      <c r="C119" s="202"/>
      <c r="D119" s="202"/>
      <c r="E119" s="209"/>
      <c r="F119" s="204"/>
      <c r="G119" s="205" cm="1">
        <f t="array" ref="G119">SUMPRODUCT(Tracking[Amount],--(Tracking[Date]&lt;=Tracking[[#This Row],[Date]]),(Tracking[Type]&lt;&gt;"Income")*(-1)+(Tracking[Type]="Income"))</f>
        <v>0</v>
      </c>
      <c r="H119" s="208">
        <f>IF(AND(Tracking[[#This Row],[Type]]="Income",shift_late_income_status="Active",DAY(Tracking[[#This Row],[Date]])&gt;=shift_late_income_starting_day),
DATE(YEAR(Tracking[[#This Row],[Date]]),MONTH(Tracking[[#This Row],[Date]])+1,1),Tracking[[#This Row],[Date]])</f>
        <v>0</v>
      </c>
    </row>
    <row r="120" spans="2:8" x14ac:dyDescent="0.35">
      <c r="B120" s="207"/>
      <c r="C120" s="202"/>
      <c r="D120" s="202"/>
      <c r="E120" s="209"/>
      <c r="F120" s="204"/>
      <c r="G120" s="205" cm="1">
        <f t="array" ref="G120">SUMPRODUCT(Tracking[Amount],--(Tracking[Date]&lt;=Tracking[[#This Row],[Date]]),(Tracking[Type]&lt;&gt;"Income")*(-1)+(Tracking[Type]="Income"))</f>
        <v>0</v>
      </c>
      <c r="H120" s="208">
        <f>IF(AND(Tracking[[#This Row],[Type]]="Income",shift_late_income_status="Active",DAY(Tracking[[#This Row],[Date]])&gt;=shift_late_income_starting_day),
DATE(YEAR(Tracking[[#This Row],[Date]]),MONTH(Tracking[[#This Row],[Date]])+1,1),Tracking[[#This Row],[Date]])</f>
        <v>0</v>
      </c>
    </row>
    <row r="121" spans="2:8" x14ac:dyDescent="0.35">
      <c r="B121" s="207"/>
      <c r="C121" s="202"/>
      <c r="D121" s="202"/>
      <c r="E121" s="209"/>
      <c r="F121" s="204"/>
      <c r="G121" s="205" cm="1">
        <f t="array" ref="G121">SUMPRODUCT(Tracking[Amount],--(Tracking[Date]&lt;=Tracking[[#This Row],[Date]]),(Tracking[Type]&lt;&gt;"Income")*(-1)+(Tracking[Type]="Income"))</f>
        <v>0</v>
      </c>
      <c r="H121" s="208">
        <f>IF(AND(Tracking[[#This Row],[Type]]="Income",shift_late_income_status="Active",DAY(Tracking[[#This Row],[Date]])&gt;=shift_late_income_starting_day),
DATE(YEAR(Tracking[[#This Row],[Date]]),MONTH(Tracking[[#This Row],[Date]])+1,1),Tracking[[#This Row],[Date]])</f>
        <v>0</v>
      </c>
    </row>
    <row r="122" spans="2:8" x14ac:dyDescent="0.35">
      <c r="B122" s="207"/>
      <c r="C122" s="202"/>
      <c r="D122" s="202"/>
      <c r="E122" s="209"/>
      <c r="F122" s="204"/>
      <c r="G122" s="205" cm="1">
        <f t="array" ref="G122">SUMPRODUCT(Tracking[Amount],--(Tracking[Date]&lt;=Tracking[[#This Row],[Date]]),(Tracking[Type]&lt;&gt;"Income")*(-1)+(Tracking[Type]="Income"))</f>
        <v>0</v>
      </c>
      <c r="H122" s="208">
        <f>IF(AND(Tracking[[#This Row],[Type]]="Income",shift_late_income_status="Active",DAY(Tracking[[#This Row],[Date]])&gt;=shift_late_income_starting_day),
DATE(YEAR(Tracking[[#This Row],[Date]]),MONTH(Tracking[[#This Row],[Date]])+1,1),Tracking[[#This Row],[Date]])</f>
        <v>0</v>
      </c>
    </row>
    <row r="123" spans="2:8" x14ac:dyDescent="0.35">
      <c r="B123" s="207"/>
      <c r="C123" s="202"/>
      <c r="D123" s="202"/>
      <c r="E123" s="209"/>
      <c r="F123" s="204"/>
      <c r="G123" s="205" cm="1">
        <f t="array" ref="G123">SUMPRODUCT(Tracking[Amount],--(Tracking[Date]&lt;=Tracking[[#This Row],[Date]]),(Tracking[Type]&lt;&gt;"Income")*(-1)+(Tracking[Type]="Income"))</f>
        <v>0</v>
      </c>
      <c r="H123" s="208">
        <f>IF(AND(Tracking[[#This Row],[Type]]="Income",shift_late_income_status="Active",DAY(Tracking[[#This Row],[Date]])&gt;=shift_late_income_starting_day),
DATE(YEAR(Tracking[[#This Row],[Date]]),MONTH(Tracking[[#This Row],[Date]])+1,1),Tracking[[#This Row],[Date]])</f>
        <v>0</v>
      </c>
    </row>
    <row r="124" spans="2:8" x14ac:dyDescent="0.35">
      <c r="B124" s="207"/>
      <c r="C124" s="202"/>
      <c r="D124" s="202"/>
      <c r="E124" s="209"/>
      <c r="F124" s="204"/>
      <c r="G124" s="205" cm="1">
        <f t="array" ref="G124">SUMPRODUCT(Tracking[Amount],--(Tracking[Date]&lt;=Tracking[[#This Row],[Date]]),(Tracking[Type]&lt;&gt;"Income")*(-1)+(Tracking[Type]="Income"))</f>
        <v>0</v>
      </c>
      <c r="H124" s="208">
        <f>IF(AND(Tracking[[#This Row],[Type]]="Income",shift_late_income_status="Active",DAY(Tracking[[#This Row],[Date]])&gt;=shift_late_income_starting_day),
DATE(YEAR(Tracking[[#This Row],[Date]]),MONTH(Tracking[[#This Row],[Date]])+1,1),Tracking[[#This Row],[Date]])</f>
        <v>0</v>
      </c>
    </row>
    <row r="125" spans="2:8" x14ac:dyDescent="0.35">
      <c r="B125" s="207"/>
      <c r="C125" s="202"/>
      <c r="D125" s="202"/>
      <c r="E125" s="209"/>
      <c r="F125" s="204"/>
      <c r="G125" s="205" cm="1">
        <f t="array" ref="G125">SUMPRODUCT(Tracking[Amount],--(Tracking[Date]&lt;=Tracking[[#This Row],[Date]]),(Tracking[Type]&lt;&gt;"Income")*(-1)+(Tracking[Type]="Income"))</f>
        <v>0</v>
      </c>
      <c r="H125" s="208">
        <f>IF(AND(Tracking[[#This Row],[Type]]="Income",shift_late_income_status="Active",DAY(Tracking[[#This Row],[Date]])&gt;=shift_late_income_starting_day),
DATE(YEAR(Tracking[[#This Row],[Date]]),MONTH(Tracking[[#This Row],[Date]])+1,1),Tracking[[#This Row],[Date]])</f>
        <v>0</v>
      </c>
    </row>
    <row r="126" spans="2:8" x14ac:dyDescent="0.35">
      <c r="B126" s="207"/>
      <c r="C126" s="202"/>
      <c r="D126" s="202"/>
      <c r="E126" s="209"/>
      <c r="F126" s="204"/>
      <c r="G126" s="205" cm="1">
        <f t="array" ref="G126">SUMPRODUCT(Tracking[Amount],--(Tracking[Date]&lt;=Tracking[[#This Row],[Date]]),(Tracking[Type]&lt;&gt;"Income")*(-1)+(Tracking[Type]="Income"))</f>
        <v>0</v>
      </c>
      <c r="H126" s="208">
        <f>IF(AND(Tracking[[#This Row],[Type]]="Income",shift_late_income_status="Active",DAY(Tracking[[#This Row],[Date]])&gt;=shift_late_income_starting_day),
DATE(YEAR(Tracking[[#This Row],[Date]]),MONTH(Tracking[[#This Row],[Date]])+1,1),Tracking[[#This Row],[Date]])</f>
        <v>0</v>
      </c>
    </row>
    <row r="127" spans="2:8" x14ac:dyDescent="0.35">
      <c r="B127" s="207"/>
      <c r="C127" s="202"/>
      <c r="D127" s="202"/>
      <c r="E127" s="209"/>
      <c r="F127" s="204"/>
      <c r="G127" s="205" cm="1">
        <f t="array" ref="G127">SUMPRODUCT(Tracking[Amount],--(Tracking[Date]&lt;=Tracking[[#This Row],[Date]]),(Tracking[Type]&lt;&gt;"Income")*(-1)+(Tracking[Type]="Income"))</f>
        <v>0</v>
      </c>
      <c r="H127" s="208">
        <f>IF(AND(Tracking[[#This Row],[Type]]="Income",shift_late_income_status="Active",DAY(Tracking[[#This Row],[Date]])&gt;=shift_late_income_starting_day),
DATE(YEAR(Tracking[[#This Row],[Date]]),MONTH(Tracking[[#This Row],[Date]])+1,1),Tracking[[#This Row],[Date]])</f>
        <v>0</v>
      </c>
    </row>
    <row r="128" spans="2:8" x14ac:dyDescent="0.35">
      <c r="B128" s="207"/>
      <c r="C128" s="202"/>
      <c r="D128" s="202"/>
      <c r="E128" s="209"/>
      <c r="F128" s="204"/>
      <c r="G128" s="205" cm="1">
        <f t="array" ref="G128">SUMPRODUCT(Tracking[Amount],--(Tracking[Date]&lt;=Tracking[[#This Row],[Date]]),(Tracking[Type]&lt;&gt;"Income")*(-1)+(Tracking[Type]="Income"))</f>
        <v>0</v>
      </c>
      <c r="H128" s="208">
        <f>IF(AND(Tracking[[#This Row],[Type]]="Income",shift_late_income_status="Active",DAY(Tracking[[#This Row],[Date]])&gt;=shift_late_income_starting_day),
DATE(YEAR(Tracking[[#This Row],[Date]]),MONTH(Tracking[[#This Row],[Date]])+1,1),Tracking[[#This Row],[Date]])</f>
        <v>0</v>
      </c>
    </row>
    <row r="129" spans="2:8" x14ac:dyDescent="0.35">
      <c r="B129" s="207"/>
      <c r="C129" s="202"/>
      <c r="D129" s="202"/>
      <c r="E129" s="209"/>
      <c r="F129" s="204"/>
      <c r="G129" s="205" cm="1">
        <f t="array" ref="G129">SUMPRODUCT(Tracking[Amount],--(Tracking[Date]&lt;=Tracking[[#This Row],[Date]]),(Tracking[Type]&lt;&gt;"Income")*(-1)+(Tracking[Type]="Income"))</f>
        <v>0</v>
      </c>
      <c r="H129" s="208">
        <f>IF(AND(Tracking[[#This Row],[Type]]="Income",shift_late_income_status="Active",DAY(Tracking[[#This Row],[Date]])&gt;=shift_late_income_starting_day),
DATE(YEAR(Tracking[[#This Row],[Date]]),MONTH(Tracking[[#This Row],[Date]])+1,1),Tracking[[#This Row],[Date]])</f>
        <v>0</v>
      </c>
    </row>
    <row r="130" spans="2:8" x14ac:dyDescent="0.35">
      <c r="B130" s="207"/>
      <c r="C130" s="202"/>
      <c r="D130" s="202"/>
      <c r="E130" s="209"/>
      <c r="F130" s="204"/>
      <c r="G130" s="205" cm="1">
        <f t="array" ref="G130">SUMPRODUCT(Tracking[Amount],--(Tracking[Date]&lt;=Tracking[[#This Row],[Date]]),(Tracking[Type]&lt;&gt;"Income")*(-1)+(Tracking[Type]="Income"))</f>
        <v>0</v>
      </c>
      <c r="H130" s="208">
        <f>IF(AND(Tracking[[#This Row],[Type]]="Income",shift_late_income_status="Active",DAY(Tracking[[#This Row],[Date]])&gt;=shift_late_income_starting_day),
DATE(YEAR(Tracking[[#This Row],[Date]]),MONTH(Tracking[[#This Row],[Date]])+1,1),Tracking[[#This Row],[Date]])</f>
        <v>0</v>
      </c>
    </row>
    <row r="131" spans="2:8" x14ac:dyDescent="0.35">
      <c r="B131" s="207"/>
      <c r="C131" s="202"/>
      <c r="D131" s="202"/>
      <c r="E131" s="209"/>
      <c r="F131" s="204"/>
      <c r="G131" s="205" cm="1">
        <f t="array" ref="G131">SUMPRODUCT(Tracking[Amount],--(Tracking[Date]&lt;=Tracking[[#This Row],[Date]]),(Tracking[Type]&lt;&gt;"Income")*(-1)+(Tracking[Type]="Income"))</f>
        <v>0</v>
      </c>
      <c r="H131" s="208">
        <f>IF(AND(Tracking[[#This Row],[Type]]="Income",shift_late_income_status="Active",DAY(Tracking[[#This Row],[Date]])&gt;=shift_late_income_starting_day),
DATE(YEAR(Tracking[[#This Row],[Date]]),MONTH(Tracking[[#This Row],[Date]])+1,1),Tracking[[#This Row],[Date]])</f>
        <v>0</v>
      </c>
    </row>
    <row r="132" spans="2:8" x14ac:dyDescent="0.35">
      <c r="B132" s="207"/>
      <c r="C132" s="202"/>
      <c r="D132" s="202"/>
      <c r="E132" s="209"/>
      <c r="F132" s="204"/>
      <c r="G132" s="205" cm="1">
        <f t="array" ref="G132">SUMPRODUCT(Tracking[Amount],--(Tracking[Date]&lt;=Tracking[[#This Row],[Date]]),(Tracking[Type]&lt;&gt;"Income")*(-1)+(Tracking[Type]="Income"))</f>
        <v>0</v>
      </c>
      <c r="H132" s="208">
        <f>IF(AND(Tracking[[#This Row],[Type]]="Income",shift_late_income_status="Active",DAY(Tracking[[#This Row],[Date]])&gt;=shift_late_income_starting_day),
DATE(YEAR(Tracking[[#This Row],[Date]]),MONTH(Tracking[[#This Row],[Date]])+1,1),Tracking[[#This Row],[Date]])</f>
        <v>0</v>
      </c>
    </row>
    <row r="133" spans="2:8" x14ac:dyDescent="0.35">
      <c r="B133" s="207"/>
      <c r="C133" s="202"/>
      <c r="D133" s="202"/>
      <c r="E133" s="209"/>
      <c r="F133" s="204"/>
      <c r="G133" s="205" cm="1">
        <f t="array" ref="G133">SUMPRODUCT(Tracking[Amount],--(Tracking[Date]&lt;=Tracking[[#This Row],[Date]]),(Tracking[Type]&lt;&gt;"Income")*(-1)+(Tracking[Type]="Income"))</f>
        <v>0</v>
      </c>
      <c r="H133" s="208">
        <f>IF(AND(Tracking[[#This Row],[Type]]="Income",shift_late_income_status="Active",DAY(Tracking[[#This Row],[Date]])&gt;=shift_late_income_starting_day),
DATE(YEAR(Tracking[[#This Row],[Date]]),MONTH(Tracking[[#This Row],[Date]])+1,1),Tracking[[#This Row],[Date]])</f>
        <v>0</v>
      </c>
    </row>
    <row r="134" spans="2:8" x14ac:dyDescent="0.35">
      <c r="B134" s="207"/>
      <c r="C134" s="202"/>
      <c r="D134" s="202"/>
      <c r="E134" s="209"/>
      <c r="F134" s="204"/>
      <c r="G134" s="205" cm="1">
        <f t="array" ref="G134">SUMPRODUCT(Tracking[Amount],--(Tracking[Date]&lt;=Tracking[[#This Row],[Date]]),(Tracking[Type]&lt;&gt;"Income")*(-1)+(Tracking[Type]="Income"))</f>
        <v>0</v>
      </c>
      <c r="H134" s="208">
        <f>IF(AND(Tracking[[#This Row],[Type]]="Income",shift_late_income_status="Active",DAY(Tracking[[#This Row],[Date]])&gt;=shift_late_income_starting_day),
DATE(YEAR(Tracking[[#This Row],[Date]]),MONTH(Tracking[[#This Row],[Date]])+1,1),Tracking[[#This Row],[Date]])</f>
        <v>0</v>
      </c>
    </row>
    <row r="135" spans="2:8" x14ac:dyDescent="0.35">
      <c r="B135" s="207"/>
      <c r="C135" s="202"/>
      <c r="D135" s="202"/>
      <c r="E135" s="209"/>
      <c r="F135" s="204"/>
      <c r="G135" s="205" cm="1">
        <f t="array" ref="G135">SUMPRODUCT(Tracking[Amount],--(Tracking[Date]&lt;=Tracking[[#This Row],[Date]]),(Tracking[Type]&lt;&gt;"Income")*(-1)+(Tracking[Type]="Income"))</f>
        <v>0</v>
      </c>
      <c r="H135" s="208">
        <f>IF(AND(Tracking[[#This Row],[Type]]="Income",shift_late_income_status="Active",DAY(Tracking[[#This Row],[Date]])&gt;=shift_late_income_starting_day),
DATE(YEAR(Tracking[[#This Row],[Date]]),MONTH(Tracking[[#This Row],[Date]])+1,1),Tracking[[#This Row],[Date]])</f>
        <v>0</v>
      </c>
    </row>
    <row r="136" spans="2:8" x14ac:dyDescent="0.35">
      <c r="B136" s="207"/>
      <c r="C136" s="202"/>
      <c r="D136" s="202"/>
      <c r="E136" s="209"/>
      <c r="F136" s="204"/>
      <c r="G136" s="205" cm="1">
        <f t="array" ref="G136">SUMPRODUCT(Tracking[Amount],--(Tracking[Date]&lt;=Tracking[[#This Row],[Date]]),(Tracking[Type]&lt;&gt;"Income")*(-1)+(Tracking[Type]="Income"))</f>
        <v>0</v>
      </c>
      <c r="H136" s="208">
        <f>IF(AND(Tracking[[#This Row],[Type]]="Income",shift_late_income_status="Active",DAY(Tracking[[#This Row],[Date]])&gt;=shift_late_income_starting_day),
DATE(YEAR(Tracking[[#This Row],[Date]]),MONTH(Tracking[[#This Row],[Date]])+1,1),Tracking[[#This Row],[Date]])</f>
        <v>0</v>
      </c>
    </row>
    <row r="137" spans="2:8" x14ac:dyDescent="0.35">
      <c r="B137" s="207"/>
      <c r="C137" s="202"/>
      <c r="D137" s="202"/>
      <c r="E137" s="209"/>
      <c r="F137" s="204"/>
      <c r="G137" s="205" cm="1">
        <f t="array" ref="G137">SUMPRODUCT(Tracking[Amount],--(Tracking[Date]&lt;=Tracking[[#This Row],[Date]]),(Tracking[Type]&lt;&gt;"Income")*(-1)+(Tracking[Type]="Income"))</f>
        <v>0</v>
      </c>
      <c r="H137" s="208">
        <f>IF(AND(Tracking[[#This Row],[Type]]="Income",shift_late_income_status="Active",DAY(Tracking[[#This Row],[Date]])&gt;=shift_late_income_starting_day),
DATE(YEAR(Tracking[[#This Row],[Date]]),MONTH(Tracking[[#This Row],[Date]])+1,1),Tracking[[#This Row],[Date]])</f>
        <v>0</v>
      </c>
    </row>
    <row r="138" spans="2:8" x14ac:dyDescent="0.35">
      <c r="B138" s="207"/>
      <c r="C138" s="202"/>
      <c r="D138" s="202"/>
      <c r="E138" s="209"/>
      <c r="F138" s="204"/>
      <c r="G138" s="205" cm="1">
        <f t="array" ref="G138">SUMPRODUCT(Tracking[Amount],--(Tracking[Date]&lt;=Tracking[[#This Row],[Date]]),(Tracking[Type]&lt;&gt;"Income")*(-1)+(Tracking[Type]="Income"))</f>
        <v>0</v>
      </c>
      <c r="H138" s="208">
        <f>IF(AND(Tracking[[#This Row],[Type]]="Income",shift_late_income_status="Active",DAY(Tracking[[#This Row],[Date]])&gt;=shift_late_income_starting_day),
DATE(YEAR(Tracking[[#This Row],[Date]]),MONTH(Tracking[[#This Row],[Date]])+1,1),Tracking[[#This Row],[Date]])</f>
        <v>0</v>
      </c>
    </row>
    <row r="139" spans="2:8" x14ac:dyDescent="0.35">
      <c r="B139" s="207"/>
      <c r="C139" s="202"/>
      <c r="D139" s="202"/>
      <c r="E139" s="209"/>
      <c r="F139" s="204"/>
      <c r="G139" s="205" cm="1">
        <f t="array" ref="G139">SUMPRODUCT(Tracking[Amount],--(Tracking[Date]&lt;=Tracking[[#This Row],[Date]]),(Tracking[Type]&lt;&gt;"Income")*(-1)+(Tracking[Type]="Income"))</f>
        <v>0</v>
      </c>
      <c r="H139" s="208">
        <f>IF(AND(Tracking[[#This Row],[Type]]="Income",shift_late_income_status="Active",DAY(Tracking[[#This Row],[Date]])&gt;=shift_late_income_starting_day),
DATE(YEAR(Tracking[[#This Row],[Date]]),MONTH(Tracking[[#This Row],[Date]])+1,1),Tracking[[#This Row],[Date]])</f>
        <v>0</v>
      </c>
    </row>
    <row r="140" spans="2:8" x14ac:dyDescent="0.35">
      <c r="B140" s="207"/>
      <c r="C140" s="202"/>
      <c r="D140" s="202"/>
      <c r="E140" s="209"/>
      <c r="F140" s="204"/>
      <c r="G140" s="205" cm="1">
        <f t="array" ref="G140">SUMPRODUCT(Tracking[Amount],--(Tracking[Date]&lt;=Tracking[[#This Row],[Date]]),(Tracking[Type]&lt;&gt;"Income")*(-1)+(Tracking[Type]="Income"))</f>
        <v>0</v>
      </c>
      <c r="H140" s="208">
        <f>IF(AND(Tracking[[#This Row],[Type]]="Income",shift_late_income_status="Active",DAY(Tracking[[#This Row],[Date]])&gt;=shift_late_income_starting_day),
DATE(YEAR(Tracking[[#This Row],[Date]]),MONTH(Tracking[[#This Row],[Date]])+1,1),Tracking[[#This Row],[Date]])</f>
        <v>0</v>
      </c>
    </row>
    <row r="141" spans="2:8" x14ac:dyDescent="0.35">
      <c r="B141" s="207"/>
      <c r="C141" s="202"/>
      <c r="D141" s="202"/>
      <c r="E141" s="209"/>
      <c r="F141" s="204"/>
      <c r="G141" s="205" cm="1">
        <f t="array" ref="G141">SUMPRODUCT(Tracking[Amount],--(Tracking[Date]&lt;=Tracking[[#This Row],[Date]]),(Tracking[Type]&lt;&gt;"Income")*(-1)+(Tracking[Type]="Income"))</f>
        <v>0</v>
      </c>
      <c r="H141" s="208">
        <f>IF(AND(Tracking[[#This Row],[Type]]="Income",shift_late_income_status="Active",DAY(Tracking[[#This Row],[Date]])&gt;=shift_late_income_starting_day),
DATE(YEAR(Tracking[[#This Row],[Date]]),MONTH(Tracking[[#This Row],[Date]])+1,1),Tracking[[#This Row],[Date]])</f>
        <v>0</v>
      </c>
    </row>
    <row r="142" spans="2:8" x14ac:dyDescent="0.35">
      <c r="B142" s="207"/>
      <c r="C142" s="202"/>
      <c r="D142" s="202"/>
      <c r="E142" s="209"/>
      <c r="F142" s="204"/>
      <c r="G142" s="205" cm="1">
        <f t="array" ref="G142">SUMPRODUCT(Tracking[Amount],--(Tracking[Date]&lt;=Tracking[[#This Row],[Date]]),(Tracking[Type]&lt;&gt;"Income")*(-1)+(Tracking[Type]="Income"))</f>
        <v>0</v>
      </c>
      <c r="H142" s="208">
        <f>IF(AND(Tracking[[#This Row],[Type]]="Income",shift_late_income_status="Active",DAY(Tracking[[#This Row],[Date]])&gt;=shift_late_income_starting_day),
DATE(YEAR(Tracking[[#This Row],[Date]]),MONTH(Tracking[[#This Row],[Date]])+1,1),Tracking[[#This Row],[Date]])</f>
        <v>0</v>
      </c>
    </row>
    <row r="143" spans="2:8" x14ac:dyDescent="0.35">
      <c r="B143" s="207"/>
      <c r="C143" s="202"/>
      <c r="D143" s="202"/>
      <c r="E143" s="209"/>
      <c r="F143" s="204"/>
      <c r="G143" s="205" cm="1">
        <f t="array" ref="G143">SUMPRODUCT(Tracking[Amount],--(Tracking[Date]&lt;=Tracking[[#This Row],[Date]]),(Tracking[Type]&lt;&gt;"Income")*(-1)+(Tracking[Type]="Income"))</f>
        <v>0</v>
      </c>
      <c r="H143" s="208">
        <f>IF(AND(Tracking[[#This Row],[Type]]="Income",shift_late_income_status="Active",DAY(Tracking[[#This Row],[Date]])&gt;=shift_late_income_starting_day),
DATE(YEAR(Tracking[[#This Row],[Date]]),MONTH(Tracking[[#This Row],[Date]])+1,1),Tracking[[#This Row],[Date]])</f>
        <v>0</v>
      </c>
    </row>
    <row r="144" spans="2:8" x14ac:dyDescent="0.35">
      <c r="B144" s="207"/>
      <c r="C144" s="202"/>
      <c r="D144" s="202"/>
      <c r="E144" s="209"/>
      <c r="F144" s="204"/>
      <c r="G144" s="205" cm="1">
        <f t="array" ref="G144">SUMPRODUCT(Tracking[Amount],--(Tracking[Date]&lt;=Tracking[[#This Row],[Date]]),(Tracking[Type]&lt;&gt;"Income")*(-1)+(Tracking[Type]="Income"))</f>
        <v>0</v>
      </c>
      <c r="H144" s="208">
        <f>IF(AND(Tracking[[#This Row],[Type]]="Income",shift_late_income_status="Active",DAY(Tracking[[#This Row],[Date]])&gt;=shift_late_income_starting_day),
DATE(YEAR(Tracking[[#This Row],[Date]]),MONTH(Tracking[[#This Row],[Date]])+1,1),Tracking[[#This Row],[Date]])</f>
        <v>0</v>
      </c>
    </row>
    <row r="145" spans="2:8" x14ac:dyDescent="0.35">
      <c r="B145" s="207"/>
      <c r="C145" s="202"/>
      <c r="D145" s="202"/>
      <c r="E145" s="209"/>
      <c r="F145" s="204"/>
      <c r="G145" s="205" cm="1">
        <f t="array" ref="G145">SUMPRODUCT(Tracking[Amount],--(Tracking[Date]&lt;=Tracking[[#This Row],[Date]]),(Tracking[Type]&lt;&gt;"Income")*(-1)+(Tracking[Type]="Income"))</f>
        <v>0</v>
      </c>
      <c r="H145" s="208">
        <f>IF(AND(Tracking[[#This Row],[Type]]="Income",shift_late_income_status="Active",DAY(Tracking[[#This Row],[Date]])&gt;=shift_late_income_starting_day),
DATE(YEAR(Tracking[[#This Row],[Date]]),MONTH(Tracking[[#This Row],[Date]])+1,1),Tracking[[#This Row],[Date]])</f>
        <v>0</v>
      </c>
    </row>
    <row r="146" spans="2:8" x14ac:dyDescent="0.35">
      <c r="B146" s="207"/>
      <c r="C146" s="202"/>
      <c r="D146" s="202"/>
      <c r="E146" s="209"/>
      <c r="F146" s="204"/>
      <c r="G146" s="205" cm="1">
        <f t="array" ref="G146">SUMPRODUCT(Tracking[Amount],--(Tracking[Date]&lt;=Tracking[[#This Row],[Date]]),(Tracking[Type]&lt;&gt;"Income")*(-1)+(Tracking[Type]="Income"))</f>
        <v>0</v>
      </c>
      <c r="H146" s="208">
        <f>IF(AND(Tracking[[#This Row],[Type]]="Income",shift_late_income_status="Active",DAY(Tracking[[#This Row],[Date]])&gt;=shift_late_income_starting_day),
DATE(YEAR(Tracking[[#This Row],[Date]]),MONTH(Tracking[[#This Row],[Date]])+1,1),Tracking[[#This Row],[Date]])</f>
        <v>0</v>
      </c>
    </row>
    <row r="147" spans="2:8" x14ac:dyDescent="0.35">
      <c r="B147" s="207"/>
      <c r="C147" s="202"/>
      <c r="D147" s="202"/>
      <c r="E147" s="209"/>
      <c r="F147" s="204"/>
      <c r="G147" s="205" cm="1">
        <f t="array" ref="G147">SUMPRODUCT(Tracking[Amount],--(Tracking[Date]&lt;=Tracking[[#This Row],[Date]]),(Tracking[Type]&lt;&gt;"Income")*(-1)+(Tracking[Type]="Income"))</f>
        <v>0</v>
      </c>
      <c r="H147" s="208">
        <f>IF(AND(Tracking[[#This Row],[Type]]="Income",shift_late_income_status="Active",DAY(Tracking[[#This Row],[Date]])&gt;=shift_late_income_starting_day),
DATE(YEAR(Tracking[[#This Row],[Date]]),MONTH(Tracking[[#This Row],[Date]])+1,1),Tracking[[#This Row],[Date]])</f>
        <v>0</v>
      </c>
    </row>
    <row r="148" spans="2:8" x14ac:dyDescent="0.35">
      <c r="B148" s="207"/>
      <c r="C148" s="202"/>
      <c r="D148" s="202"/>
      <c r="E148" s="209"/>
      <c r="F148" s="204"/>
      <c r="G148" s="205" cm="1">
        <f t="array" ref="G148">SUMPRODUCT(Tracking[Amount],--(Tracking[Date]&lt;=Tracking[[#This Row],[Date]]),(Tracking[Type]&lt;&gt;"Income")*(-1)+(Tracking[Type]="Income"))</f>
        <v>0</v>
      </c>
      <c r="H148" s="208">
        <f>IF(AND(Tracking[[#This Row],[Type]]="Income",shift_late_income_status="Active",DAY(Tracking[[#This Row],[Date]])&gt;=shift_late_income_starting_day),
DATE(YEAR(Tracking[[#This Row],[Date]]),MONTH(Tracking[[#This Row],[Date]])+1,1),Tracking[[#This Row],[Date]])</f>
        <v>0</v>
      </c>
    </row>
    <row r="149" spans="2:8" x14ac:dyDescent="0.35">
      <c r="B149" s="207"/>
      <c r="C149" s="202"/>
      <c r="D149" s="202"/>
      <c r="E149" s="209"/>
      <c r="F149" s="204"/>
      <c r="G149" s="205" cm="1">
        <f t="array" ref="G149">SUMPRODUCT(Tracking[Amount],--(Tracking[Date]&lt;=Tracking[[#This Row],[Date]]),(Tracking[Type]&lt;&gt;"Income")*(-1)+(Tracking[Type]="Income"))</f>
        <v>0</v>
      </c>
      <c r="H149" s="208">
        <f>IF(AND(Tracking[[#This Row],[Type]]="Income",shift_late_income_status="Active",DAY(Tracking[[#This Row],[Date]])&gt;=shift_late_income_starting_day),
DATE(YEAR(Tracking[[#This Row],[Date]]),MONTH(Tracking[[#This Row],[Date]])+1,1),Tracking[[#This Row],[Date]])</f>
        <v>0</v>
      </c>
    </row>
    <row r="150" spans="2:8" x14ac:dyDescent="0.35">
      <c r="B150" s="207"/>
      <c r="C150" s="202"/>
      <c r="D150" s="202"/>
      <c r="E150" s="209"/>
      <c r="F150" s="204"/>
      <c r="G150" s="205" cm="1">
        <f t="array" ref="G150">SUMPRODUCT(Tracking[Amount],--(Tracking[Date]&lt;=Tracking[[#This Row],[Date]]),(Tracking[Type]&lt;&gt;"Income")*(-1)+(Tracking[Type]="Income"))</f>
        <v>0</v>
      </c>
      <c r="H150" s="208">
        <f>IF(AND(Tracking[[#This Row],[Type]]="Income",shift_late_income_status="Active",DAY(Tracking[[#This Row],[Date]])&gt;=shift_late_income_starting_day),
DATE(YEAR(Tracking[[#This Row],[Date]]),MONTH(Tracking[[#This Row],[Date]])+1,1),Tracking[[#This Row],[Date]])</f>
        <v>0</v>
      </c>
    </row>
    <row r="151" spans="2:8" x14ac:dyDescent="0.35">
      <c r="B151" s="207"/>
      <c r="C151" s="202"/>
      <c r="D151" s="202"/>
      <c r="E151" s="209"/>
      <c r="F151" s="204"/>
      <c r="G151" s="205" cm="1">
        <f t="array" ref="G151">SUMPRODUCT(Tracking[Amount],--(Tracking[Date]&lt;=Tracking[[#This Row],[Date]]),(Tracking[Type]&lt;&gt;"Income")*(-1)+(Tracking[Type]="Income"))</f>
        <v>0</v>
      </c>
      <c r="H151" s="208">
        <f>IF(AND(Tracking[[#This Row],[Type]]="Income",shift_late_income_status="Active",DAY(Tracking[[#This Row],[Date]])&gt;=shift_late_income_starting_day),
DATE(YEAR(Tracking[[#This Row],[Date]]),MONTH(Tracking[[#This Row],[Date]])+1,1),Tracking[[#This Row],[Date]])</f>
        <v>0</v>
      </c>
    </row>
    <row r="152" spans="2:8" x14ac:dyDescent="0.35">
      <c r="B152" s="207"/>
      <c r="C152" s="202"/>
      <c r="D152" s="202"/>
      <c r="E152" s="209"/>
      <c r="F152" s="204"/>
      <c r="G152" s="205" cm="1">
        <f t="array" ref="G152">SUMPRODUCT(Tracking[Amount],--(Tracking[Date]&lt;=Tracking[[#This Row],[Date]]),(Tracking[Type]&lt;&gt;"Income")*(-1)+(Tracking[Type]="Income"))</f>
        <v>0</v>
      </c>
      <c r="H152" s="208">
        <f>IF(AND(Tracking[[#This Row],[Type]]="Income",shift_late_income_status="Active",DAY(Tracking[[#This Row],[Date]])&gt;=shift_late_income_starting_day),
DATE(YEAR(Tracking[[#This Row],[Date]]),MONTH(Tracking[[#This Row],[Date]])+1,1),Tracking[[#This Row],[Date]])</f>
        <v>0</v>
      </c>
    </row>
    <row r="153" spans="2:8" x14ac:dyDescent="0.35">
      <c r="B153" s="207"/>
      <c r="C153" s="202"/>
      <c r="D153" s="202"/>
      <c r="E153" s="209"/>
      <c r="F153" s="204"/>
      <c r="G153" s="205" cm="1">
        <f t="array" ref="G153">SUMPRODUCT(Tracking[Amount],--(Tracking[Date]&lt;=Tracking[[#This Row],[Date]]),(Tracking[Type]&lt;&gt;"Income")*(-1)+(Tracking[Type]="Income"))</f>
        <v>0</v>
      </c>
      <c r="H153" s="208">
        <f>IF(AND(Tracking[[#This Row],[Type]]="Income",shift_late_income_status="Active",DAY(Tracking[[#This Row],[Date]])&gt;=shift_late_income_starting_day),
DATE(YEAR(Tracking[[#This Row],[Date]]),MONTH(Tracking[[#This Row],[Date]])+1,1),Tracking[[#This Row],[Date]])</f>
        <v>0</v>
      </c>
    </row>
    <row r="154" spans="2:8" x14ac:dyDescent="0.35">
      <c r="B154" s="207"/>
      <c r="C154" s="202"/>
      <c r="D154" s="202"/>
      <c r="E154" s="209"/>
      <c r="F154" s="204"/>
      <c r="G154" s="205" cm="1">
        <f t="array" ref="G154">SUMPRODUCT(Tracking[Amount],--(Tracking[Date]&lt;=Tracking[[#This Row],[Date]]),(Tracking[Type]&lt;&gt;"Income")*(-1)+(Tracking[Type]="Income"))</f>
        <v>0</v>
      </c>
      <c r="H154" s="208">
        <f>IF(AND(Tracking[[#This Row],[Type]]="Income",shift_late_income_status="Active",DAY(Tracking[[#This Row],[Date]])&gt;=shift_late_income_starting_day),
DATE(YEAR(Tracking[[#This Row],[Date]]),MONTH(Tracking[[#This Row],[Date]])+1,1),Tracking[[#This Row],[Date]])</f>
        <v>0</v>
      </c>
    </row>
    <row r="155" spans="2:8" x14ac:dyDescent="0.35">
      <c r="B155" s="207"/>
      <c r="C155" s="202"/>
      <c r="D155" s="202"/>
      <c r="E155" s="209"/>
      <c r="F155" s="204"/>
      <c r="G155" s="205" cm="1">
        <f t="array" ref="G155">SUMPRODUCT(Tracking[Amount],--(Tracking[Date]&lt;=Tracking[[#This Row],[Date]]),(Tracking[Type]&lt;&gt;"Income")*(-1)+(Tracking[Type]="Income"))</f>
        <v>0</v>
      </c>
      <c r="H155" s="208">
        <f>IF(AND(Tracking[[#This Row],[Type]]="Income",shift_late_income_status="Active",DAY(Tracking[[#This Row],[Date]])&gt;=shift_late_income_starting_day),
DATE(YEAR(Tracking[[#This Row],[Date]]),MONTH(Tracking[[#This Row],[Date]])+1,1),Tracking[[#This Row],[Date]])</f>
        <v>0</v>
      </c>
    </row>
    <row r="156" spans="2:8" x14ac:dyDescent="0.35">
      <c r="B156" s="207"/>
      <c r="C156" s="202"/>
      <c r="D156" s="202"/>
      <c r="E156" s="209"/>
      <c r="F156" s="204"/>
      <c r="G156" s="205" cm="1">
        <f t="array" ref="G156">SUMPRODUCT(Tracking[Amount],--(Tracking[Date]&lt;=Tracking[[#This Row],[Date]]),(Tracking[Type]&lt;&gt;"Income")*(-1)+(Tracking[Type]="Income"))</f>
        <v>0</v>
      </c>
      <c r="H156" s="208">
        <f>IF(AND(Tracking[[#This Row],[Type]]="Income",shift_late_income_status="Active",DAY(Tracking[[#This Row],[Date]])&gt;=shift_late_income_starting_day),
DATE(YEAR(Tracking[[#This Row],[Date]]),MONTH(Tracking[[#This Row],[Date]])+1,1),Tracking[[#This Row],[Date]])</f>
        <v>0</v>
      </c>
    </row>
    <row r="157" spans="2:8" x14ac:dyDescent="0.35">
      <c r="B157" s="207"/>
      <c r="C157" s="202"/>
      <c r="D157" s="202"/>
      <c r="E157" s="209"/>
      <c r="F157" s="204"/>
      <c r="G157" s="205" cm="1">
        <f t="array" ref="G157">SUMPRODUCT(Tracking[Amount],--(Tracking[Date]&lt;=Tracking[[#This Row],[Date]]),(Tracking[Type]&lt;&gt;"Income")*(-1)+(Tracking[Type]="Income"))</f>
        <v>0</v>
      </c>
      <c r="H157" s="208">
        <f>IF(AND(Tracking[[#This Row],[Type]]="Income",shift_late_income_status="Active",DAY(Tracking[[#This Row],[Date]])&gt;=shift_late_income_starting_day),
DATE(YEAR(Tracking[[#This Row],[Date]]),MONTH(Tracking[[#This Row],[Date]])+1,1),Tracking[[#This Row],[Date]])</f>
        <v>0</v>
      </c>
    </row>
    <row r="158" spans="2:8" x14ac:dyDescent="0.35">
      <c r="B158" s="207"/>
      <c r="C158" s="202"/>
      <c r="D158" s="202"/>
      <c r="E158" s="209"/>
      <c r="F158" s="204"/>
      <c r="G158" s="205" cm="1">
        <f t="array" ref="G158">SUMPRODUCT(Tracking[Amount],--(Tracking[Date]&lt;=Tracking[[#This Row],[Date]]),(Tracking[Type]&lt;&gt;"Income")*(-1)+(Tracking[Type]="Income"))</f>
        <v>0</v>
      </c>
      <c r="H158" s="208">
        <f>IF(AND(Tracking[[#This Row],[Type]]="Income",shift_late_income_status="Active",DAY(Tracking[[#This Row],[Date]])&gt;=shift_late_income_starting_day),
DATE(YEAR(Tracking[[#This Row],[Date]]),MONTH(Tracking[[#This Row],[Date]])+1,1),Tracking[[#This Row],[Date]])</f>
        <v>0</v>
      </c>
    </row>
    <row r="159" spans="2:8" x14ac:dyDescent="0.35">
      <c r="B159" s="207"/>
      <c r="C159" s="202"/>
      <c r="D159" s="202"/>
      <c r="E159" s="209"/>
      <c r="F159" s="204"/>
      <c r="G159" s="205" cm="1">
        <f t="array" ref="G159">SUMPRODUCT(Tracking[Amount],--(Tracking[Date]&lt;=Tracking[[#This Row],[Date]]),(Tracking[Type]&lt;&gt;"Income")*(-1)+(Tracking[Type]="Income"))</f>
        <v>0</v>
      </c>
      <c r="H159" s="208">
        <f>IF(AND(Tracking[[#This Row],[Type]]="Income",shift_late_income_status="Active",DAY(Tracking[[#This Row],[Date]])&gt;=shift_late_income_starting_day),
DATE(YEAR(Tracking[[#This Row],[Date]]),MONTH(Tracking[[#This Row],[Date]])+1,1),Tracking[[#This Row],[Date]])</f>
        <v>0</v>
      </c>
    </row>
    <row r="160" spans="2:8" x14ac:dyDescent="0.35">
      <c r="B160" s="207"/>
      <c r="C160" s="202"/>
      <c r="D160" s="202"/>
      <c r="E160" s="209"/>
      <c r="F160" s="204"/>
      <c r="G160" s="205" cm="1">
        <f t="array" ref="G160">SUMPRODUCT(Tracking[Amount],--(Tracking[Date]&lt;=Tracking[[#This Row],[Date]]),(Tracking[Type]&lt;&gt;"Income")*(-1)+(Tracking[Type]="Income"))</f>
        <v>0</v>
      </c>
      <c r="H160" s="208">
        <f>IF(AND(Tracking[[#This Row],[Type]]="Income",shift_late_income_status="Active",DAY(Tracking[[#This Row],[Date]])&gt;=shift_late_income_starting_day),
DATE(YEAR(Tracking[[#This Row],[Date]]),MONTH(Tracking[[#This Row],[Date]])+1,1),Tracking[[#This Row],[Date]])</f>
        <v>0</v>
      </c>
    </row>
    <row r="161" spans="2:8" x14ac:dyDescent="0.35">
      <c r="B161" s="207"/>
      <c r="C161" s="202"/>
      <c r="D161" s="202"/>
      <c r="E161" s="209"/>
      <c r="F161" s="204"/>
      <c r="G161" s="205" cm="1">
        <f t="array" ref="G161">SUMPRODUCT(Tracking[Amount],--(Tracking[Date]&lt;=Tracking[[#This Row],[Date]]),(Tracking[Type]&lt;&gt;"Income")*(-1)+(Tracking[Type]="Income"))</f>
        <v>0</v>
      </c>
      <c r="H161" s="208">
        <f>IF(AND(Tracking[[#This Row],[Type]]="Income",shift_late_income_status="Active",DAY(Tracking[[#This Row],[Date]])&gt;=shift_late_income_starting_day),
DATE(YEAR(Tracking[[#This Row],[Date]]),MONTH(Tracking[[#This Row],[Date]])+1,1),Tracking[[#This Row],[Date]])</f>
        <v>0</v>
      </c>
    </row>
    <row r="162" spans="2:8" x14ac:dyDescent="0.35">
      <c r="B162" s="207"/>
      <c r="C162" s="202"/>
      <c r="D162" s="202"/>
      <c r="E162" s="209"/>
      <c r="F162" s="204"/>
      <c r="G162" s="205" cm="1">
        <f t="array" ref="G162">SUMPRODUCT(Tracking[Amount],--(Tracking[Date]&lt;=Tracking[[#This Row],[Date]]),(Tracking[Type]&lt;&gt;"Income")*(-1)+(Tracking[Type]="Income"))</f>
        <v>0</v>
      </c>
      <c r="H162" s="208">
        <f>IF(AND(Tracking[[#This Row],[Type]]="Income",shift_late_income_status="Active",DAY(Tracking[[#This Row],[Date]])&gt;=shift_late_income_starting_day),
DATE(YEAR(Tracking[[#This Row],[Date]]),MONTH(Tracking[[#This Row],[Date]])+1,1),Tracking[[#This Row],[Date]])</f>
        <v>0</v>
      </c>
    </row>
    <row r="163" spans="2:8" x14ac:dyDescent="0.35">
      <c r="B163" s="207"/>
      <c r="C163" s="202"/>
      <c r="D163" s="202"/>
      <c r="E163" s="209"/>
      <c r="F163" s="204"/>
      <c r="G163" s="205" cm="1">
        <f t="array" ref="G163">SUMPRODUCT(Tracking[Amount],--(Tracking[Date]&lt;=Tracking[[#This Row],[Date]]),(Tracking[Type]&lt;&gt;"Income")*(-1)+(Tracking[Type]="Income"))</f>
        <v>0</v>
      </c>
      <c r="H163" s="208">
        <f>IF(AND(Tracking[[#This Row],[Type]]="Income",shift_late_income_status="Active",DAY(Tracking[[#This Row],[Date]])&gt;=shift_late_income_starting_day),
DATE(YEAR(Tracking[[#This Row],[Date]]),MONTH(Tracking[[#This Row],[Date]])+1,1),Tracking[[#This Row],[Date]])</f>
        <v>0</v>
      </c>
    </row>
    <row r="164" spans="2:8" x14ac:dyDescent="0.35">
      <c r="B164" s="207"/>
      <c r="C164" s="202"/>
      <c r="D164" s="202"/>
      <c r="E164" s="209"/>
      <c r="F164" s="204"/>
      <c r="G164" s="205" cm="1">
        <f t="array" ref="G164">SUMPRODUCT(Tracking[Amount],--(Tracking[Date]&lt;=Tracking[[#This Row],[Date]]),(Tracking[Type]&lt;&gt;"Income")*(-1)+(Tracking[Type]="Income"))</f>
        <v>0</v>
      </c>
      <c r="H164" s="208">
        <f>IF(AND(Tracking[[#This Row],[Type]]="Income",shift_late_income_status="Active",DAY(Tracking[[#This Row],[Date]])&gt;=shift_late_income_starting_day),
DATE(YEAR(Tracking[[#This Row],[Date]]),MONTH(Tracking[[#This Row],[Date]])+1,1),Tracking[[#This Row],[Date]])</f>
        <v>0</v>
      </c>
    </row>
    <row r="165" spans="2:8" x14ac:dyDescent="0.35">
      <c r="B165" s="207"/>
      <c r="C165" s="202"/>
      <c r="D165" s="202"/>
      <c r="E165" s="209"/>
      <c r="F165" s="204"/>
      <c r="G165" s="205" cm="1">
        <f t="array" ref="G165">SUMPRODUCT(Tracking[Amount],--(Tracking[Date]&lt;=Tracking[[#This Row],[Date]]),(Tracking[Type]&lt;&gt;"Income")*(-1)+(Tracking[Type]="Income"))</f>
        <v>0</v>
      </c>
      <c r="H165" s="208">
        <f>IF(AND(Tracking[[#This Row],[Type]]="Income",shift_late_income_status="Active",DAY(Tracking[[#This Row],[Date]])&gt;=shift_late_income_starting_day),
DATE(YEAR(Tracking[[#This Row],[Date]]),MONTH(Tracking[[#This Row],[Date]])+1,1),Tracking[[#This Row],[Date]])</f>
        <v>0</v>
      </c>
    </row>
    <row r="166" spans="2:8" x14ac:dyDescent="0.35">
      <c r="B166" s="207"/>
      <c r="C166" s="202"/>
      <c r="D166" s="202"/>
      <c r="E166" s="209"/>
      <c r="F166" s="204"/>
      <c r="G166" s="205" cm="1">
        <f t="array" ref="G166">SUMPRODUCT(Tracking[Amount],--(Tracking[Date]&lt;=Tracking[[#This Row],[Date]]),(Tracking[Type]&lt;&gt;"Income")*(-1)+(Tracking[Type]="Income"))</f>
        <v>0</v>
      </c>
      <c r="H166" s="208">
        <f>IF(AND(Tracking[[#This Row],[Type]]="Income",shift_late_income_status="Active",DAY(Tracking[[#This Row],[Date]])&gt;=shift_late_income_starting_day),
DATE(YEAR(Tracking[[#This Row],[Date]]),MONTH(Tracking[[#This Row],[Date]])+1,1),Tracking[[#This Row],[Date]])</f>
        <v>0</v>
      </c>
    </row>
    <row r="167" spans="2:8" x14ac:dyDescent="0.35">
      <c r="B167" s="207"/>
      <c r="C167" s="202"/>
      <c r="D167" s="202"/>
      <c r="E167" s="209"/>
      <c r="F167" s="204"/>
      <c r="G167" s="205" cm="1">
        <f t="array" ref="G167">SUMPRODUCT(Tracking[Amount],--(Tracking[Date]&lt;=Tracking[[#This Row],[Date]]),(Tracking[Type]&lt;&gt;"Income")*(-1)+(Tracking[Type]="Income"))</f>
        <v>0</v>
      </c>
      <c r="H167" s="208">
        <f>IF(AND(Tracking[[#This Row],[Type]]="Income",shift_late_income_status="Active",DAY(Tracking[[#This Row],[Date]])&gt;=shift_late_income_starting_day),
DATE(YEAR(Tracking[[#This Row],[Date]]),MONTH(Tracking[[#This Row],[Date]])+1,1),Tracking[[#This Row],[Date]])</f>
        <v>0</v>
      </c>
    </row>
    <row r="168" spans="2:8" x14ac:dyDescent="0.35">
      <c r="B168" s="207"/>
      <c r="C168" s="202"/>
      <c r="D168" s="202"/>
      <c r="E168" s="209"/>
      <c r="F168" s="204"/>
      <c r="G168" s="205" cm="1">
        <f t="array" ref="G168">SUMPRODUCT(Tracking[Amount],--(Tracking[Date]&lt;=Tracking[[#This Row],[Date]]),(Tracking[Type]&lt;&gt;"Income")*(-1)+(Tracking[Type]="Income"))</f>
        <v>0</v>
      </c>
      <c r="H168" s="208">
        <f>IF(AND(Tracking[[#This Row],[Type]]="Income",shift_late_income_status="Active",DAY(Tracking[[#This Row],[Date]])&gt;=shift_late_income_starting_day),
DATE(YEAR(Tracking[[#This Row],[Date]]),MONTH(Tracking[[#This Row],[Date]])+1,1),Tracking[[#This Row],[Date]])</f>
        <v>0</v>
      </c>
    </row>
    <row r="169" spans="2:8" x14ac:dyDescent="0.35">
      <c r="B169" s="207"/>
      <c r="C169" s="202"/>
      <c r="D169" s="202"/>
      <c r="E169" s="209"/>
      <c r="F169" s="204"/>
      <c r="G169" s="205" cm="1">
        <f t="array" ref="G169">SUMPRODUCT(Tracking[Amount],--(Tracking[Date]&lt;=Tracking[[#This Row],[Date]]),(Tracking[Type]&lt;&gt;"Income")*(-1)+(Tracking[Type]="Income"))</f>
        <v>0</v>
      </c>
      <c r="H169" s="208">
        <f>IF(AND(Tracking[[#This Row],[Type]]="Income",shift_late_income_status="Active",DAY(Tracking[[#This Row],[Date]])&gt;=shift_late_income_starting_day),
DATE(YEAR(Tracking[[#This Row],[Date]]),MONTH(Tracking[[#This Row],[Date]])+1,1),Tracking[[#This Row],[Date]])</f>
        <v>0</v>
      </c>
    </row>
    <row r="170" spans="2:8" x14ac:dyDescent="0.35">
      <c r="B170" s="207"/>
      <c r="C170" s="202"/>
      <c r="D170" s="202"/>
      <c r="E170" s="209"/>
      <c r="F170" s="204"/>
      <c r="G170" s="205" cm="1">
        <f t="array" ref="G170">SUMPRODUCT(Tracking[Amount],--(Tracking[Date]&lt;=Tracking[[#This Row],[Date]]),(Tracking[Type]&lt;&gt;"Income")*(-1)+(Tracking[Type]="Income"))</f>
        <v>0</v>
      </c>
      <c r="H170" s="208">
        <f>IF(AND(Tracking[[#This Row],[Type]]="Income",shift_late_income_status="Active",DAY(Tracking[[#This Row],[Date]])&gt;=shift_late_income_starting_day),
DATE(YEAR(Tracking[[#This Row],[Date]]),MONTH(Tracking[[#This Row],[Date]])+1,1),Tracking[[#This Row],[Date]])</f>
        <v>0</v>
      </c>
    </row>
    <row r="171" spans="2:8" x14ac:dyDescent="0.35">
      <c r="B171" s="207"/>
      <c r="C171" s="202"/>
      <c r="D171" s="202"/>
      <c r="E171" s="209"/>
      <c r="F171" s="204"/>
      <c r="G171" s="205" cm="1">
        <f t="array" ref="G171">SUMPRODUCT(Tracking[Amount],--(Tracking[Date]&lt;=Tracking[[#This Row],[Date]]),(Tracking[Type]&lt;&gt;"Income")*(-1)+(Tracking[Type]="Income"))</f>
        <v>0</v>
      </c>
      <c r="H171" s="208">
        <f>IF(AND(Tracking[[#This Row],[Type]]="Income",shift_late_income_status="Active",DAY(Tracking[[#This Row],[Date]])&gt;=shift_late_income_starting_day),
DATE(YEAR(Tracking[[#This Row],[Date]]),MONTH(Tracking[[#This Row],[Date]])+1,1),Tracking[[#This Row],[Date]])</f>
        <v>0</v>
      </c>
    </row>
    <row r="172" spans="2:8" x14ac:dyDescent="0.35">
      <c r="B172" s="207"/>
      <c r="C172" s="202"/>
      <c r="D172" s="202"/>
      <c r="E172" s="209"/>
      <c r="F172" s="204"/>
      <c r="G172" s="205" cm="1">
        <f t="array" ref="G172">SUMPRODUCT(Tracking[Amount],--(Tracking[Date]&lt;=Tracking[[#This Row],[Date]]),(Tracking[Type]&lt;&gt;"Income")*(-1)+(Tracking[Type]="Income"))</f>
        <v>0</v>
      </c>
      <c r="H172" s="208">
        <f>IF(AND(Tracking[[#This Row],[Type]]="Income",shift_late_income_status="Active",DAY(Tracking[[#This Row],[Date]])&gt;=shift_late_income_starting_day),
DATE(YEAR(Tracking[[#This Row],[Date]]),MONTH(Tracking[[#This Row],[Date]])+1,1),Tracking[[#This Row],[Date]])</f>
        <v>0</v>
      </c>
    </row>
    <row r="173" spans="2:8" x14ac:dyDescent="0.35">
      <c r="B173" s="207"/>
      <c r="C173" s="202"/>
      <c r="D173" s="202"/>
      <c r="E173" s="209"/>
      <c r="F173" s="204"/>
      <c r="G173" s="205" cm="1">
        <f t="array" ref="G173">SUMPRODUCT(Tracking[Amount],--(Tracking[Date]&lt;=Tracking[[#This Row],[Date]]),(Tracking[Type]&lt;&gt;"Income")*(-1)+(Tracking[Type]="Income"))</f>
        <v>0</v>
      </c>
      <c r="H173" s="208">
        <f>IF(AND(Tracking[[#This Row],[Type]]="Income",shift_late_income_status="Active",DAY(Tracking[[#This Row],[Date]])&gt;=shift_late_income_starting_day),
DATE(YEAR(Tracking[[#This Row],[Date]]),MONTH(Tracking[[#This Row],[Date]])+1,1),Tracking[[#This Row],[Date]])</f>
        <v>0</v>
      </c>
    </row>
    <row r="174" spans="2:8" x14ac:dyDescent="0.35">
      <c r="B174" s="207"/>
      <c r="C174" s="202"/>
      <c r="D174" s="202"/>
      <c r="E174" s="209"/>
      <c r="F174" s="204"/>
      <c r="G174" s="205" cm="1">
        <f t="array" ref="G174">SUMPRODUCT(Tracking[Amount],--(Tracking[Date]&lt;=Tracking[[#This Row],[Date]]),(Tracking[Type]&lt;&gt;"Income")*(-1)+(Tracking[Type]="Income"))</f>
        <v>0</v>
      </c>
      <c r="H174" s="208">
        <f>IF(AND(Tracking[[#This Row],[Type]]="Income",shift_late_income_status="Active",DAY(Tracking[[#This Row],[Date]])&gt;=shift_late_income_starting_day),
DATE(YEAR(Tracking[[#This Row],[Date]]),MONTH(Tracking[[#This Row],[Date]])+1,1),Tracking[[#This Row],[Date]])</f>
        <v>0</v>
      </c>
    </row>
    <row r="175" spans="2:8" x14ac:dyDescent="0.35">
      <c r="B175" s="207"/>
      <c r="C175" s="202"/>
      <c r="D175" s="202"/>
      <c r="E175" s="209"/>
      <c r="F175" s="204"/>
      <c r="G175" s="205" cm="1">
        <f t="array" ref="G175">SUMPRODUCT(Tracking[Amount],--(Tracking[Date]&lt;=Tracking[[#This Row],[Date]]),(Tracking[Type]&lt;&gt;"Income")*(-1)+(Tracking[Type]="Income"))</f>
        <v>0</v>
      </c>
      <c r="H175" s="208">
        <f>IF(AND(Tracking[[#This Row],[Type]]="Income",shift_late_income_status="Active",DAY(Tracking[[#This Row],[Date]])&gt;=shift_late_income_starting_day),
DATE(YEAR(Tracking[[#This Row],[Date]]),MONTH(Tracking[[#This Row],[Date]])+1,1),Tracking[[#This Row],[Date]])</f>
        <v>0</v>
      </c>
    </row>
    <row r="176" spans="2:8" x14ac:dyDescent="0.35">
      <c r="B176" s="207"/>
      <c r="C176" s="202"/>
      <c r="D176" s="202"/>
      <c r="E176" s="209"/>
      <c r="F176" s="204"/>
      <c r="G176" s="205" cm="1">
        <f t="array" ref="G176">SUMPRODUCT(Tracking[Amount],--(Tracking[Date]&lt;=Tracking[[#This Row],[Date]]),(Tracking[Type]&lt;&gt;"Income")*(-1)+(Tracking[Type]="Income"))</f>
        <v>0</v>
      </c>
      <c r="H176" s="208">
        <f>IF(AND(Tracking[[#This Row],[Type]]="Income",shift_late_income_status="Active",DAY(Tracking[[#This Row],[Date]])&gt;=shift_late_income_starting_day),
DATE(YEAR(Tracking[[#This Row],[Date]]),MONTH(Tracking[[#This Row],[Date]])+1,1),Tracking[[#This Row],[Date]])</f>
        <v>0</v>
      </c>
    </row>
    <row r="177" spans="2:8" x14ac:dyDescent="0.35">
      <c r="B177" s="207"/>
      <c r="C177" s="202"/>
      <c r="D177" s="202"/>
      <c r="E177" s="209"/>
      <c r="F177" s="204"/>
      <c r="G177" s="205" cm="1">
        <f t="array" ref="G177">SUMPRODUCT(Tracking[Amount],--(Tracking[Date]&lt;=Tracking[[#This Row],[Date]]),(Tracking[Type]&lt;&gt;"Income")*(-1)+(Tracking[Type]="Income"))</f>
        <v>0</v>
      </c>
      <c r="H177" s="208">
        <f>IF(AND(Tracking[[#This Row],[Type]]="Income",shift_late_income_status="Active",DAY(Tracking[[#This Row],[Date]])&gt;=shift_late_income_starting_day),
DATE(YEAR(Tracking[[#This Row],[Date]]),MONTH(Tracking[[#This Row],[Date]])+1,1),Tracking[[#This Row],[Date]])</f>
        <v>0</v>
      </c>
    </row>
    <row r="178" spans="2:8" x14ac:dyDescent="0.35">
      <c r="B178" s="207"/>
      <c r="C178" s="202"/>
      <c r="D178" s="202"/>
      <c r="E178" s="209"/>
      <c r="F178" s="204"/>
      <c r="G178" s="205" cm="1">
        <f t="array" ref="G178">SUMPRODUCT(Tracking[Amount],--(Tracking[Date]&lt;=Tracking[[#This Row],[Date]]),(Tracking[Type]&lt;&gt;"Income")*(-1)+(Tracking[Type]="Income"))</f>
        <v>0</v>
      </c>
      <c r="H178" s="208">
        <f>IF(AND(Tracking[[#This Row],[Type]]="Income",shift_late_income_status="Active",DAY(Tracking[[#This Row],[Date]])&gt;=shift_late_income_starting_day),
DATE(YEAR(Tracking[[#This Row],[Date]]),MONTH(Tracking[[#This Row],[Date]])+1,1),Tracking[[#This Row],[Date]])</f>
        <v>0</v>
      </c>
    </row>
    <row r="179" spans="2:8" x14ac:dyDescent="0.35">
      <c r="B179" s="207"/>
      <c r="C179" s="202"/>
      <c r="D179" s="202"/>
      <c r="E179" s="209"/>
      <c r="F179" s="204"/>
      <c r="G179" s="205" cm="1">
        <f t="array" ref="G179">SUMPRODUCT(Tracking[Amount],--(Tracking[Date]&lt;=Tracking[[#This Row],[Date]]),(Tracking[Type]&lt;&gt;"Income")*(-1)+(Tracking[Type]="Income"))</f>
        <v>0</v>
      </c>
      <c r="H179" s="208">
        <f>IF(AND(Tracking[[#This Row],[Type]]="Income",shift_late_income_status="Active",DAY(Tracking[[#This Row],[Date]])&gt;=shift_late_income_starting_day),
DATE(YEAR(Tracking[[#This Row],[Date]]),MONTH(Tracking[[#This Row],[Date]])+1,1),Tracking[[#This Row],[Date]])</f>
        <v>0</v>
      </c>
    </row>
    <row r="180" spans="2:8" x14ac:dyDescent="0.35">
      <c r="B180" s="207"/>
      <c r="C180" s="202"/>
      <c r="D180" s="202"/>
      <c r="E180" s="209"/>
      <c r="F180" s="204"/>
      <c r="G180" s="205" cm="1">
        <f t="array" ref="G180">SUMPRODUCT(Tracking[Amount],--(Tracking[Date]&lt;=Tracking[[#This Row],[Date]]),(Tracking[Type]&lt;&gt;"Income")*(-1)+(Tracking[Type]="Income"))</f>
        <v>0</v>
      </c>
      <c r="H180" s="208">
        <f>IF(AND(Tracking[[#This Row],[Type]]="Income",shift_late_income_status="Active",DAY(Tracking[[#This Row],[Date]])&gt;=shift_late_income_starting_day),
DATE(YEAR(Tracking[[#This Row],[Date]]),MONTH(Tracking[[#This Row],[Date]])+1,1),Tracking[[#This Row],[Date]])</f>
        <v>0</v>
      </c>
    </row>
    <row r="181" spans="2:8" x14ac:dyDescent="0.35">
      <c r="B181" s="207"/>
      <c r="C181" s="202"/>
      <c r="D181" s="202"/>
      <c r="E181" s="209"/>
      <c r="F181" s="204"/>
      <c r="G181" s="205" cm="1">
        <f t="array" ref="G181">SUMPRODUCT(Tracking[Amount],--(Tracking[Date]&lt;=Tracking[[#This Row],[Date]]),(Tracking[Type]&lt;&gt;"Income")*(-1)+(Tracking[Type]="Income"))</f>
        <v>0</v>
      </c>
      <c r="H181" s="208">
        <f>IF(AND(Tracking[[#This Row],[Type]]="Income",shift_late_income_status="Active",DAY(Tracking[[#This Row],[Date]])&gt;=shift_late_income_starting_day),
DATE(YEAR(Tracking[[#This Row],[Date]]),MONTH(Tracking[[#This Row],[Date]])+1,1),Tracking[[#This Row],[Date]])</f>
        <v>0</v>
      </c>
    </row>
    <row r="182" spans="2:8" x14ac:dyDescent="0.35">
      <c r="B182" s="207"/>
      <c r="C182" s="202"/>
      <c r="D182" s="202"/>
      <c r="E182" s="209"/>
      <c r="F182" s="204"/>
      <c r="G182" s="205" cm="1">
        <f t="array" ref="G182">SUMPRODUCT(Tracking[Amount],--(Tracking[Date]&lt;=Tracking[[#This Row],[Date]]),(Tracking[Type]&lt;&gt;"Income")*(-1)+(Tracking[Type]="Income"))</f>
        <v>0</v>
      </c>
      <c r="H182" s="208">
        <f>IF(AND(Tracking[[#This Row],[Type]]="Income",shift_late_income_status="Active",DAY(Tracking[[#This Row],[Date]])&gt;=shift_late_income_starting_day),
DATE(YEAR(Tracking[[#This Row],[Date]]),MONTH(Tracking[[#This Row],[Date]])+1,1),Tracking[[#This Row],[Date]])</f>
        <v>0</v>
      </c>
    </row>
    <row r="183" spans="2:8" x14ac:dyDescent="0.35">
      <c r="B183" s="207"/>
      <c r="C183" s="202"/>
      <c r="D183" s="202"/>
      <c r="E183" s="209"/>
      <c r="F183" s="204"/>
      <c r="G183" s="205" cm="1">
        <f t="array" ref="G183">SUMPRODUCT(Tracking[Amount],--(Tracking[Date]&lt;=Tracking[[#This Row],[Date]]),(Tracking[Type]&lt;&gt;"Income")*(-1)+(Tracking[Type]="Income"))</f>
        <v>0</v>
      </c>
      <c r="H183" s="208">
        <f>IF(AND(Tracking[[#This Row],[Type]]="Income",shift_late_income_status="Active",DAY(Tracking[[#This Row],[Date]])&gt;=shift_late_income_starting_day),
DATE(YEAR(Tracking[[#This Row],[Date]]),MONTH(Tracking[[#This Row],[Date]])+1,1),Tracking[[#This Row],[Date]])</f>
        <v>0</v>
      </c>
    </row>
    <row r="184" spans="2:8" x14ac:dyDescent="0.35">
      <c r="B184" s="207"/>
      <c r="C184" s="202"/>
      <c r="D184" s="202"/>
      <c r="E184" s="209"/>
      <c r="F184" s="204"/>
      <c r="G184" s="205" cm="1">
        <f t="array" ref="G184">SUMPRODUCT(Tracking[Amount],--(Tracking[Date]&lt;=Tracking[[#This Row],[Date]]),(Tracking[Type]&lt;&gt;"Income")*(-1)+(Tracking[Type]="Income"))</f>
        <v>0</v>
      </c>
      <c r="H184" s="208">
        <f>IF(AND(Tracking[[#This Row],[Type]]="Income",shift_late_income_status="Active",DAY(Tracking[[#This Row],[Date]])&gt;=shift_late_income_starting_day),
DATE(YEAR(Tracking[[#This Row],[Date]]),MONTH(Tracking[[#This Row],[Date]])+1,1),Tracking[[#This Row],[Date]])</f>
        <v>0</v>
      </c>
    </row>
    <row r="185" spans="2:8" x14ac:dyDescent="0.35">
      <c r="B185" s="207"/>
      <c r="C185" s="202"/>
      <c r="D185" s="202"/>
      <c r="E185" s="209"/>
      <c r="F185" s="204"/>
      <c r="G185" s="205" cm="1">
        <f t="array" ref="G185">SUMPRODUCT(Tracking[Amount],--(Tracking[Date]&lt;=Tracking[[#This Row],[Date]]),(Tracking[Type]&lt;&gt;"Income")*(-1)+(Tracking[Type]="Income"))</f>
        <v>0</v>
      </c>
      <c r="H185" s="208">
        <f>IF(AND(Tracking[[#This Row],[Type]]="Income",shift_late_income_status="Active",DAY(Tracking[[#This Row],[Date]])&gt;=shift_late_income_starting_day),
DATE(YEAR(Tracking[[#This Row],[Date]]),MONTH(Tracking[[#This Row],[Date]])+1,1),Tracking[[#This Row],[Date]])</f>
        <v>0</v>
      </c>
    </row>
    <row r="186" spans="2:8" x14ac:dyDescent="0.35">
      <c r="B186" s="207"/>
      <c r="C186" s="202"/>
      <c r="D186" s="202"/>
      <c r="E186" s="209"/>
      <c r="F186" s="204"/>
      <c r="G186" s="205" cm="1">
        <f t="array" ref="G186">SUMPRODUCT(Tracking[Amount],--(Tracking[Date]&lt;=Tracking[[#This Row],[Date]]),(Tracking[Type]&lt;&gt;"Income")*(-1)+(Tracking[Type]="Income"))</f>
        <v>0</v>
      </c>
      <c r="H186" s="208">
        <f>IF(AND(Tracking[[#This Row],[Type]]="Income",shift_late_income_status="Active",DAY(Tracking[[#This Row],[Date]])&gt;=shift_late_income_starting_day),
DATE(YEAR(Tracking[[#This Row],[Date]]),MONTH(Tracking[[#This Row],[Date]])+1,1),Tracking[[#This Row],[Date]])</f>
        <v>0</v>
      </c>
    </row>
    <row r="187" spans="2:8" x14ac:dyDescent="0.35">
      <c r="B187" s="207"/>
      <c r="C187" s="202"/>
      <c r="D187" s="202"/>
      <c r="E187" s="209"/>
      <c r="F187" s="204"/>
      <c r="G187" s="205" cm="1">
        <f t="array" ref="G187">SUMPRODUCT(Tracking[Amount],--(Tracking[Date]&lt;=Tracking[[#This Row],[Date]]),(Tracking[Type]&lt;&gt;"Income")*(-1)+(Tracking[Type]="Income"))</f>
        <v>0</v>
      </c>
      <c r="H187" s="208">
        <f>IF(AND(Tracking[[#This Row],[Type]]="Income",shift_late_income_status="Active",DAY(Tracking[[#This Row],[Date]])&gt;=shift_late_income_starting_day),
DATE(YEAR(Tracking[[#This Row],[Date]]),MONTH(Tracking[[#This Row],[Date]])+1,1),Tracking[[#This Row],[Date]])</f>
        <v>0</v>
      </c>
    </row>
    <row r="188" spans="2:8" x14ac:dyDescent="0.35">
      <c r="B188" s="207"/>
      <c r="C188" s="202"/>
      <c r="D188" s="202"/>
      <c r="E188" s="209"/>
      <c r="F188" s="204"/>
      <c r="G188" s="205" cm="1">
        <f t="array" ref="G188">SUMPRODUCT(Tracking[Amount],--(Tracking[Date]&lt;=Tracking[[#This Row],[Date]]),(Tracking[Type]&lt;&gt;"Income")*(-1)+(Tracking[Type]="Income"))</f>
        <v>0</v>
      </c>
      <c r="H188" s="208">
        <f>IF(AND(Tracking[[#This Row],[Type]]="Income",shift_late_income_status="Active",DAY(Tracking[[#This Row],[Date]])&gt;=shift_late_income_starting_day),
DATE(YEAR(Tracking[[#This Row],[Date]]),MONTH(Tracking[[#This Row],[Date]])+1,1),Tracking[[#This Row],[Date]])</f>
        <v>0</v>
      </c>
    </row>
    <row r="189" spans="2:8" x14ac:dyDescent="0.35">
      <c r="B189" s="207"/>
      <c r="C189" s="202"/>
      <c r="D189" s="202"/>
      <c r="E189" s="209"/>
      <c r="F189" s="204"/>
      <c r="G189" s="205" cm="1">
        <f t="array" ref="G189">SUMPRODUCT(Tracking[Amount],--(Tracking[Date]&lt;=Tracking[[#This Row],[Date]]),(Tracking[Type]&lt;&gt;"Income")*(-1)+(Tracking[Type]="Income"))</f>
        <v>0</v>
      </c>
      <c r="H189" s="208">
        <f>IF(AND(Tracking[[#This Row],[Type]]="Income",shift_late_income_status="Active",DAY(Tracking[[#This Row],[Date]])&gt;=shift_late_income_starting_day),
DATE(YEAR(Tracking[[#This Row],[Date]]),MONTH(Tracking[[#This Row],[Date]])+1,1),Tracking[[#This Row],[Date]])</f>
        <v>0</v>
      </c>
    </row>
    <row r="190" spans="2:8" x14ac:dyDescent="0.35">
      <c r="B190" s="207"/>
      <c r="C190" s="202"/>
      <c r="D190" s="202"/>
      <c r="E190" s="209"/>
      <c r="F190" s="204"/>
      <c r="G190" s="205" cm="1">
        <f t="array" ref="G190">SUMPRODUCT(Tracking[Amount],--(Tracking[Date]&lt;=Tracking[[#This Row],[Date]]),(Tracking[Type]&lt;&gt;"Income")*(-1)+(Tracking[Type]="Income"))</f>
        <v>0</v>
      </c>
      <c r="H190" s="208">
        <f>IF(AND(Tracking[[#This Row],[Type]]="Income",shift_late_income_status="Active",DAY(Tracking[[#This Row],[Date]])&gt;=shift_late_income_starting_day),
DATE(YEAR(Tracking[[#This Row],[Date]]),MONTH(Tracking[[#This Row],[Date]])+1,1),Tracking[[#This Row],[Date]])</f>
        <v>0</v>
      </c>
    </row>
    <row r="191" spans="2:8" x14ac:dyDescent="0.35">
      <c r="B191" s="207"/>
      <c r="C191" s="202"/>
      <c r="D191" s="202"/>
      <c r="E191" s="209"/>
      <c r="F191" s="204"/>
      <c r="G191" s="205" cm="1">
        <f t="array" ref="G191">SUMPRODUCT(Tracking[Amount],--(Tracking[Date]&lt;=Tracking[[#This Row],[Date]]),(Tracking[Type]&lt;&gt;"Income")*(-1)+(Tracking[Type]="Income"))</f>
        <v>0</v>
      </c>
      <c r="H191" s="208">
        <f>IF(AND(Tracking[[#This Row],[Type]]="Income",shift_late_income_status="Active",DAY(Tracking[[#This Row],[Date]])&gt;=shift_late_income_starting_day),
DATE(YEAR(Tracking[[#This Row],[Date]]),MONTH(Tracking[[#This Row],[Date]])+1,1),Tracking[[#This Row],[Date]])</f>
        <v>0</v>
      </c>
    </row>
    <row r="192" spans="2:8" x14ac:dyDescent="0.35">
      <c r="B192" s="207"/>
      <c r="C192" s="202"/>
      <c r="D192" s="202"/>
      <c r="E192" s="209"/>
      <c r="F192" s="204"/>
      <c r="G192" s="205" cm="1">
        <f t="array" ref="G192">SUMPRODUCT(Tracking[Amount],--(Tracking[Date]&lt;=Tracking[[#This Row],[Date]]),(Tracking[Type]&lt;&gt;"Income")*(-1)+(Tracking[Type]="Income"))</f>
        <v>0</v>
      </c>
      <c r="H192" s="208">
        <f>IF(AND(Tracking[[#This Row],[Type]]="Income",shift_late_income_status="Active",DAY(Tracking[[#This Row],[Date]])&gt;=shift_late_income_starting_day),
DATE(YEAR(Tracking[[#This Row],[Date]]),MONTH(Tracking[[#This Row],[Date]])+1,1),Tracking[[#This Row],[Date]])</f>
        <v>0</v>
      </c>
    </row>
    <row r="193" spans="2:8" x14ac:dyDescent="0.35">
      <c r="B193" s="207"/>
      <c r="C193" s="202"/>
      <c r="D193" s="202"/>
      <c r="E193" s="209"/>
      <c r="F193" s="204"/>
      <c r="G193" s="205" cm="1">
        <f t="array" ref="G193">SUMPRODUCT(Tracking[Amount],--(Tracking[Date]&lt;=Tracking[[#This Row],[Date]]),(Tracking[Type]&lt;&gt;"Income")*(-1)+(Tracking[Type]="Income"))</f>
        <v>0</v>
      </c>
      <c r="H193" s="208">
        <f>IF(AND(Tracking[[#This Row],[Type]]="Income",shift_late_income_status="Active",DAY(Tracking[[#This Row],[Date]])&gt;=shift_late_income_starting_day),
DATE(YEAR(Tracking[[#This Row],[Date]]),MONTH(Tracking[[#This Row],[Date]])+1,1),Tracking[[#This Row],[Date]])</f>
        <v>0</v>
      </c>
    </row>
    <row r="194" spans="2:8" x14ac:dyDescent="0.35">
      <c r="B194" s="207"/>
      <c r="C194" s="202"/>
      <c r="D194" s="202"/>
      <c r="E194" s="209"/>
      <c r="F194" s="204"/>
      <c r="G194" s="205" cm="1">
        <f t="array" ref="G194">SUMPRODUCT(Tracking[Amount],--(Tracking[Date]&lt;=Tracking[[#This Row],[Date]]),(Tracking[Type]&lt;&gt;"Income")*(-1)+(Tracking[Type]="Income"))</f>
        <v>0</v>
      </c>
      <c r="H194" s="208">
        <f>IF(AND(Tracking[[#This Row],[Type]]="Income",shift_late_income_status="Active",DAY(Tracking[[#This Row],[Date]])&gt;=shift_late_income_starting_day),
DATE(YEAR(Tracking[[#This Row],[Date]]),MONTH(Tracking[[#This Row],[Date]])+1,1),Tracking[[#This Row],[Date]])</f>
        <v>0</v>
      </c>
    </row>
    <row r="195" spans="2:8" x14ac:dyDescent="0.35">
      <c r="B195" s="207"/>
      <c r="C195" s="202"/>
      <c r="D195" s="202"/>
      <c r="E195" s="209"/>
      <c r="F195" s="204"/>
      <c r="G195" s="205" cm="1">
        <f t="array" ref="G195">SUMPRODUCT(Tracking[Amount],--(Tracking[Date]&lt;=Tracking[[#This Row],[Date]]),(Tracking[Type]&lt;&gt;"Income")*(-1)+(Tracking[Type]="Income"))</f>
        <v>0</v>
      </c>
      <c r="H195" s="208">
        <f>IF(AND(Tracking[[#This Row],[Type]]="Income",shift_late_income_status="Active",DAY(Tracking[[#This Row],[Date]])&gt;=shift_late_income_starting_day),
DATE(YEAR(Tracking[[#This Row],[Date]]),MONTH(Tracking[[#This Row],[Date]])+1,1),Tracking[[#This Row],[Date]])</f>
        <v>0</v>
      </c>
    </row>
    <row r="196" spans="2:8" x14ac:dyDescent="0.35">
      <c r="B196" s="207"/>
      <c r="C196" s="202"/>
      <c r="D196" s="202"/>
      <c r="E196" s="209"/>
      <c r="F196" s="204"/>
      <c r="G196" s="205" cm="1">
        <f t="array" ref="G196">SUMPRODUCT(Tracking[Amount],--(Tracking[Date]&lt;=Tracking[[#This Row],[Date]]),(Tracking[Type]&lt;&gt;"Income")*(-1)+(Tracking[Type]="Income"))</f>
        <v>0</v>
      </c>
      <c r="H196" s="208">
        <f>IF(AND(Tracking[[#This Row],[Type]]="Income",shift_late_income_status="Active",DAY(Tracking[[#This Row],[Date]])&gt;=shift_late_income_starting_day),
DATE(YEAR(Tracking[[#This Row],[Date]]),MONTH(Tracking[[#This Row],[Date]])+1,1),Tracking[[#This Row],[Date]])</f>
        <v>0</v>
      </c>
    </row>
    <row r="197" spans="2:8" x14ac:dyDescent="0.35">
      <c r="B197" s="207"/>
      <c r="C197" s="202"/>
      <c r="D197" s="202"/>
      <c r="E197" s="209"/>
      <c r="F197" s="204"/>
      <c r="G197" s="205" cm="1">
        <f t="array" ref="G197">SUMPRODUCT(Tracking[Amount],--(Tracking[Date]&lt;=Tracking[[#This Row],[Date]]),(Tracking[Type]&lt;&gt;"Income")*(-1)+(Tracking[Type]="Income"))</f>
        <v>0</v>
      </c>
      <c r="H197" s="208">
        <f>IF(AND(Tracking[[#This Row],[Type]]="Income",shift_late_income_status="Active",DAY(Tracking[[#This Row],[Date]])&gt;=shift_late_income_starting_day),
DATE(YEAR(Tracking[[#This Row],[Date]]),MONTH(Tracking[[#This Row],[Date]])+1,1),Tracking[[#This Row],[Date]])</f>
        <v>0</v>
      </c>
    </row>
    <row r="198" spans="2:8" x14ac:dyDescent="0.35">
      <c r="B198" s="207"/>
      <c r="C198" s="202"/>
      <c r="D198" s="202"/>
      <c r="E198" s="209"/>
      <c r="F198" s="204"/>
      <c r="G198" s="205" cm="1">
        <f t="array" ref="G198">SUMPRODUCT(Tracking[Amount],--(Tracking[Date]&lt;=Tracking[[#This Row],[Date]]),(Tracking[Type]&lt;&gt;"Income")*(-1)+(Tracking[Type]="Income"))</f>
        <v>0</v>
      </c>
      <c r="H198" s="208">
        <f>IF(AND(Tracking[[#This Row],[Type]]="Income",shift_late_income_status="Active",DAY(Tracking[[#This Row],[Date]])&gt;=shift_late_income_starting_day),
DATE(YEAR(Tracking[[#This Row],[Date]]),MONTH(Tracking[[#This Row],[Date]])+1,1),Tracking[[#This Row],[Date]])</f>
        <v>0</v>
      </c>
    </row>
    <row r="199" spans="2:8" x14ac:dyDescent="0.35">
      <c r="B199" s="207"/>
      <c r="C199" s="202"/>
      <c r="D199" s="202"/>
      <c r="E199" s="209"/>
      <c r="F199" s="204"/>
      <c r="G199" s="205" cm="1">
        <f t="array" ref="G199">SUMPRODUCT(Tracking[Amount],--(Tracking[Date]&lt;=Tracking[[#This Row],[Date]]),(Tracking[Type]&lt;&gt;"Income")*(-1)+(Tracking[Type]="Income"))</f>
        <v>0</v>
      </c>
      <c r="H199" s="208">
        <f>IF(AND(Tracking[[#This Row],[Type]]="Income",shift_late_income_status="Active",DAY(Tracking[[#This Row],[Date]])&gt;=shift_late_income_starting_day),
DATE(YEAR(Tracking[[#This Row],[Date]]),MONTH(Tracking[[#This Row],[Date]])+1,1),Tracking[[#This Row],[Date]])</f>
        <v>0</v>
      </c>
    </row>
    <row r="200" spans="2:8" x14ac:dyDescent="0.35">
      <c r="B200" s="207"/>
      <c r="C200" s="202"/>
      <c r="D200" s="202"/>
      <c r="E200" s="209"/>
      <c r="F200" s="204"/>
      <c r="G200" s="205" cm="1">
        <f t="array" ref="G200">SUMPRODUCT(Tracking[Amount],--(Tracking[Date]&lt;=Tracking[[#This Row],[Date]]),(Tracking[Type]&lt;&gt;"Income")*(-1)+(Tracking[Type]="Income"))</f>
        <v>0</v>
      </c>
      <c r="H200" s="208">
        <f>IF(AND(Tracking[[#This Row],[Type]]="Income",shift_late_income_status="Active",DAY(Tracking[[#This Row],[Date]])&gt;=shift_late_income_starting_day),
DATE(YEAR(Tracking[[#This Row],[Date]]),MONTH(Tracking[[#This Row],[Date]])+1,1),Tracking[[#This Row],[Date]])</f>
        <v>0</v>
      </c>
    </row>
    <row r="201" spans="2:8" x14ac:dyDescent="0.35">
      <c r="B201" s="207"/>
      <c r="C201" s="202"/>
      <c r="D201" s="202"/>
      <c r="E201" s="209"/>
      <c r="F201" s="204"/>
      <c r="G201" s="205" cm="1">
        <f t="array" ref="G201">SUMPRODUCT(Tracking[Amount],--(Tracking[Date]&lt;=Tracking[[#This Row],[Date]]),(Tracking[Type]&lt;&gt;"Income")*(-1)+(Tracking[Type]="Income"))</f>
        <v>0</v>
      </c>
      <c r="H201" s="208">
        <f>IF(AND(Tracking[[#This Row],[Type]]="Income",shift_late_income_status="Active",DAY(Tracking[[#This Row],[Date]])&gt;=shift_late_income_starting_day),
DATE(YEAR(Tracking[[#This Row],[Date]]),MONTH(Tracking[[#This Row],[Date]])+1,1),Tracking[[#This Row],[Date]])</f>
        <v>0</v>
      </c>
    </row>
    <row r="202" spans="2:8" x14ac:dyDescent="0.35">
      <c r="B202" s="207"/>
      <c r="C202" s="202"/>
      <c r="D202" s="202"/>
      <c r="E202" s="209"/>
      <c r="F202" s="204"/>
      <c r="G202" s="205" cm="1">
        <f t="array" ref="G202">SUMPRODUCT(Tracking[Amount],--(Tracking[Date]&lt;=Tracking[[#This Row],[Date]]),(Tracking[Type]&lt;&gt;"Income")*(-1)+(Tracking[Type]="Income"))</f>
        <v>0</v>
      </c>
      <c r="H202" s="208">
        <f>IF(AND(Tracking[[#This Row],[Type]]="Income",shift_late_income_status="Active",DAY(Tracking[[#This Row],[Date]])&gt;=shift_late_income_starting_day),
DATE(YEAR(Tracking[[#This Row],[Date]]),MONTH(Tracking[[#This Row],[Date]])+1,1),Tracking[[#This Row],[Date]])</f>
        <v>0</v>
      </c>
    </row>
    <row r="203" spans="2:8" x14ac:dyDescent="0.35">
      <c r="B203" s="207"/>
      <c r="C203" s="202"/>
      <c r="D203" s="202"/>
      <c r="E203" s="209"/>
      <c r="F203" s="204"/>
      <c r="G203" s="205" cm="1">
        <f t="array" ref="G203">SUMPRODUCT(Tracking[Amount],--(Tracking[Date]&lt;=Tracking[[#This Row],[Date]]),(Tracking[Type]&lt;&gt;"Income")*(-1)+(Tracking[Type]="Income"))</f>
        <v>0</v>
      </c>
      <c r="H203" s="208">
        <f>IF(AND(Tracking[[#This Row],[Type]]="Income",shift_late_income_status="Active",DAY(Tracking[[#This Row],[Date]])&gt;=shift_late_income_starting_day),
DATE(YEAR(Tracking[[#This Row],[Date]]),MONTH(Tracking[[#This Row],[Date]])+1,1),Tracking[[#This Row],[Date]])</f>
        <v>0</v>
      </c>
    </row>
    <row r="204" spans="2:8" x14ac:dyDescent="0.35">
      <c r="B204" s="207"/>
      <c r="C204" s="202"/>
      <c r="D204" s="202"/>
      <c r="E204" s="209"/>
      <c r="F204" s="204"/>
      <c r="G204" s="205" cm="1">
        <f t="array" ref="G204">SUMPRODUCT(Tracking[Amount],--(Tracking[Date]&lt;=Tracking[[#This Row],[Date]]),(Tracking[Type]&lt;&gt;"Income")*(-1)+(Tracking[Type]="Income"))</f>
        <v>0</v>
      </c>
      <c r="H204" s="208">
        <f>IF(AND(Tracking[[#This Row],[Type]]="Income",shift_late_income_status="Active",DAY(Tracking[[#This Row],[Date]])&gt;=shift_late_income_starting_day),
DATE(YEAR(Tracking[[#This Row],[Date]]),MONTH(Tracking[[#This Row],[Date]])+1,1),Tracking[[#This Row],[Date]])</f>
        <v>0</v>
      </c>
    </row>
    <row r="205" spans="2:8" x14ac:dyDescent="0.35">
      <c r="B205" s="207"/>
      <c r="C205" s="202"/>
      <c r="D205" s="202"/>
      <c r="E205" s="209"/>
      <c r="F205" s="204"/>
      <c r="G205" s="205" cm="1">
        <f t="array" ref="G205">SUMPRODUCT(Tracking[Amount],--(Tracking[Date]&lt;=Tracking[[#This Row],[Date]]),(Tracking[Type]&lt;&gt;"Income")*(-1)+(Tracking[Type]="Income"))</f>
        <v>0</v>
      </c>
      <c r="H205" s="208">
        <f>IF(AND(Tracking[[#This Row],[Type]]="Income",shift_late_income_status="Active",DAY(Tracking[[#This Row],[Date]])&gt;=shift_late_income_starting_day),
DATE(YEAR(Tracking[[#This Row],[Date]]),MONTH(Tracking[[#This Row],[Date]])+1,1),Tracking[[#This Row],[Date]])</f>
        <v>0</v>
      </c>
    </row>
    <row r="206" spans="2:8" x14ac:dyDescent="0.35">
      <c r="B206" s="207"/>
      <c r="C206" s="202"/>
      <c r="D206" s="202"/>
      <c r="E206" s="209"/>
      <c r="F206" s="204"/>
      <c r="G206" s="205" cm="1">
        <f t="array" ref="G206">SUMPRODUCT(Tracking[Amount],--(Tracking[Date]&lt;=Tracking[[#This Row],[Date]]),(Tracking[Type]&lt;&gt;"Income")*(-1)+(Tracking[Type]="Income"))</f>
        <v>0</v>
      </c>
      <c r="H206" s="208">
        <f>IF(AND(Tracking[[#This Row],[Type]]="Income",shift_late_income_status="Active",DAY(Tracking[[#This Row],[Date]])&gt;=shift_late_income_starting_day),
DATE(YEAR(Tracking[[#This Row],[Date]]),MONTH(Tracking[[#This Row],[Date]])+1,1),Tracking[[#This Row],[Date]])</f>
        <v>0</v>
      </c>
    </row>
    <row r="207" spans="2:8" x14ac:dyDescent="0.35">
      <c r="B207" s="207"/>
      <c r="C207" s="202"/>
      <c r="D207" s="202"/>
      <c r="E207" s="209"/>
      <c r="F207" s="204"/>
      <c r="G207" s="205" cm="1">
        <f t="array" ref="G207">SUMPRODUCT(Tracking[Amount],--(Tracking[Date]&lt;=Tracking[[#This Row],[Date]]),(Tracking[Type]&lt;&gt;"Income")*(-1)+(Tracking[Type]="Income"))</f>
        <v>0</v>
      </c>
      <c r="H207" s="208">
        <f>IF(AND(Tracking[[#This Row],[Type]]="Income",shift_late_income_status="Active",DAY(Tracking[[#This Row],[Date]])&gt;=shift_late_income_starting_day),
DATE(YEAR(Tracking[[#This Row],[Date]]),MONTH(Tracking[[#This Row],[Date]])+1,1),Tracking[[#This Row],[Date]])</f>
        <v>0</v>
      </c>
    </row>
    <row r="208" spans="2:8" x14ac:dyDescent="0.35">
      <c r="B208" s="207"/>
      <c r="C208" s="202"/>
      <c r="D208" s="202"/>
      <c r="E208" s="209"/>
      <c r="F208" s="204"/>
      <c r="G208" s="205" cm="1">
        <f t="array" ref="G208">SUMPRODUCT(Tracking[Amount],--(Tracking[Date]&lt;=Tracking[[#This Row],[Date]]),(Tracking[Type]&lt;&gt;"Income")*(-1)+(Tracking[Type]="Income"))</f>
        <v>0</v>
      </c>
      <c r="H208" s="208">
        <f>IF(AND(Tracking[[#This Row],[Type]]="Income",shift_late_income_status="Active",DAY(Tracking[[#This Row],[Date]])&gt;=shift_late_income_starting_day),
DATE(YEAR(Tracking[[#This Row],[Date]]),MONTH(Tracking[[#This Row],[Date]])+1,1),Tracking[[#This Row],[Date]])</f>
        <v>0</v>
      </c>
    </row>
    <row r="209" spans="2:8" x14ac:dyDescent="0.35">
      <c r="B209" s="207"/>
      <c r="C209" s="202"/>
      <c r="D209" s="202"/>
      <c r="E209" s="209"/>
      <c r="F209" s="204"/>
      <c r="G209" s="205" cm="1">
        <f t="array" ref="G209">SUMPRODUCT(Tracking[Amount],--(Tracking[Date]&lt;=Tracking[[#This Row],[Date]]),(Tracking[Type]&lt;&gt;"Income")*(-1)+(Tracking[Type]="Income"))</f>
        <v>0</v>
      </c>
      <c r="H209" s="208">
        <f>IF(AND(Tracking[[#This Row],[Type]]="Income",shift_late_income_status="Active",DAY(Tracking[[#This Row],[Date]])&gt;=shift_late_income_starting_day),
DATE(YEAR(Tracking[[#This Row],[Date]]),MONTH(Tracking[[#This Row],[Date]])+1,1),Tracking[[#This Row],[Date]])</f>
        <v>0</v>
      </c>
    </row>
    <row r="210" spans="2:8" x14ac:dyDescent="0.35">
      <c r="B210" s="207"/>
      <c r="C210" s="202"/>
      <c r="D210" s="202"/>
      <c r="E210" s="209"/>
      <c r="F210" s="204"/>
      <c r="G210" s="205" cm="1">
        <f t="array" ref="G210">SUMPRODUCT(Tracking[Amount],--(Tracking[Date]&lt;=Tracking[[#This Row],[Date]]),(Tracking[Type]&lt;&gt;"Income")*(-1)+(Tracking[Type]="Income"))</f>
        <v>0</v>
      </c>
      <c r="H210" s="208">
        <f>IF(AND(Tracking[[#This Row],[Type]]="Income",shift_late_income_status="Active",DAY(Tracking[[#This Row],[Date]])&gt;=shift_late_income_starting_day),
DATE(YEAR(Tracking[[#This Row],[Date]]),MONTH(Tracking[[#This Row],[Date]])+1,1),Tracking[[#This Row],[Date]])</f>
        <v>0</v>
      </c>
    </row>
    <row r="211" spans="2:8" x14ac:dyDescent="0.35">
      <c r="B211" s="207"/>
      <c r="C211" s="202"/>
      <c r="D211" s="202"/>
      <c r="E211" s="209"/>
      <c r="F211" s="204"/>
      <c r="G211" s="205" cm="1">
        <f t="array" ref="G211">SUMPRODUCT(Tracking[Amount],--(Tracking[Date]&lt;=Tracking[[#This Row],[Date]]),(Tracking[Type]&lt;&gt;"Income")*(-1)+(Tracking[Type]="Income"))</f>
        <v>0</v>
      </c>
      <c r="H211" s="208">
        <f>IF(AND(Tracking[[#This Row],[Type]]="Income",shift_late_income_status="Active",DAY(Tracking[[#This Row],[Date]])&gt;=shift_late_income_starting_day),
DATE(YEAR(Tracking[[#This Row],[Date]]),MONTH(Tracking[[#This Row],[Date]])+1,1),Tracking[[#This Row],[Date]])</f>
        <v>0</v>
      </c>
    </row>
    <row r="212" spans="2:8" x14ac:dyDescent="0.35">
      <c r="B212" s="207"/>
      <c r="C212" s="202"/>
      <c r="D212" s="202"/>
      <c r="E212" s="209"/>
      <c r="F212" s="204"/>
      <c r="G212" s="205" cm="1">
        <f t="array" ref="G212">SUMPRODUCT(Tracking[Amount],--(Tracking[Date]&lt;=Tracking[[#This Row],[Date]]),(Tracking[Type]&lt;&gt;"Income")*(-1)+(Tracking[Type]="Income"))</f>
        <v>0</v>
      </c>
      <c r="H212" s="208">
        <f>IF(AND(Tracking[[#This Row],[Type]]="Income",shift_late_income_status="Active",DAY(Tracking[[#This Row],[Date]])&gt;=shift_late_income_starting_day),
DATE(YEAR(Tracking[[#This Row],[Date]]),MONTH(Tracking[[#This Row],[Date]])+1,1),Tracking[[#This Row],[Date]])</f>
        <v>0</v>
      </c>
    </row>
    <row r="213" spans="2:8" x14ac:dyDescent="0.35">
      <c r="B213" s="207"/>
      <c r="C213" s="202"/>
      <c r="D213" s="202"/>
      <c r="E213" s="209"/>
      <c r="F213" s="204"/>
      <c r="G213" s="205" cm="1">
        <f t="array" ref="G213">SUMPRODUCT(Tracking[Amount],--(Tracking[Date]&lt;=Tracking[[#This Row],[Date]]),(Tracking[Type]&lt;&gt;"Income")*(-1)+(Tracking[Type]="Income"))</f>
        <v>0</v>
      </c>
      <c r="H213" s="208">
        <f>IF(AND(Tracking[[#This Row],[Type]]="Income",shift_late_income_status="Active",DAY(Tracking[[#This Row],[Date]])&gt;=shift_late_income_starting_day),
DATE(YEAR(Tracking[[#This Row],[Date]]),MONTH(Tracking[[#This Row],[Date]])+1,1),Tracking[[#This Row],[Date]])</f>
        <v>0</v>
      </c>
    </row>
    <row r="214" spans="2:8" x14ac:dyDescent="0.35">
      <c r="B214" s="207"/>
      <c r="C214" s="202"/>
      <c r="D214" s="202"/>
      <c r="E214" s="209"/>
      <c r="F214" s="204"/>
      <c r="G214" s="205" cm="1">
        <f t="array" ref="G214">SUMPRODUCT(Tracking[Amount],--(Tracking[Date]&lt;=Tracking[[#This Row],[Date]]),(Tracking[Type]&lt;&gt;"Income")*(-1)+(Tracking[Type]="Income"))</f>
        <v>0</v>
      </c>
      <c r="H214" s="208">
        <f>IF(AND(Tracking[[#This Row],[Type]]="Income",shift_late_income_status="Active",DAY(Tracking[[#This Row],[Date]])&gt;=shift_late_income_starting_day),
DATE(YEAR(Tracking[[#This Row],[Date]]),MONTH(Tracking[[#This Row],[Date]])+1,1),Tracking[[#This Row],[Date]])</f>
        <v>0</v>
      </c>
    </row>
    <row r="215" spans="2:8" x14ac:dyDescent="0.35">
      <c r="B215" s="207"/>
      <c r="C215" s="202"/>
      <c r="D215" s="202"/>
      <c r="E215" s="209"/>
      <c r="F215" s="204"/>
      <c r="G215" s="205" cm="1">
        <f t="array" ref="G215">SUMPRODUCT(Tracking[Amount],--(Tracking[Date]&lt;=Tracking[[#This Row],[Date]]),(Tracking[Type]&lt;&gt;"Income")*(-1)+(Tracking[Type]="Income"))</f>
        <v>0</v>
      </c>
      <c r="H215" s="208">
        <f>IF(AND(Tracking[[#This Row],[Type]]="Income",shift_late_income_status="Active",DAY(Tracking[[#This Row],[Date]])&gt;=shift_late_income_starting_day),
DATE(YEAR(Tracking[[#This Row],[Date]]),MONTH(Tracking[[#This Row],[Date]])+1,1),Tracking[[#This Row],[Date]])</f>
        <v>0</v>
      </c>
    </row>
    <row r="216" spans="2:8" x14ac:dyDescent="0.35">
      <c r="B216" s="207"/>
      <c r="C216" s="202"/>
      <c r="D216" s="202"/>
      <c r="E216" s="209"/>
      <c r="F216" s="204"/>
      <c r="G216" s="205" cm="1">
        <f t="array" ref="G216">SUMPRODUCT(Tracking[Amount],--(Tracking[Date]&lt;=Tracking[[#This Row],[Date]]),(Tracking[Type]&lt;&gt;"Income")*(-1)+(Tracking[Type]="Income"))</f>
        <v>0</v>
      </c>
      <c r="H216" s="208">
        <f>IF(AND(Tracking[[#This Row],[Type]]="Income",shift_late_income_status="Active",DAY(Tracking[[#This Row],[Date]])&gt;=shift_late_income_starting_day),
DATE(YEAR(Tracking[[#This Row],[Date]]),MONTH(Tracking[[#This Row],[Date]])+1,1),Tracking[[#This Row],[Date]])</f>
        <v>0</v>
      </c>
    </row>
    <row r="217" spans="2:8" x14ac:dyDescent="0.35">
      <c r="B217" s="207"/>
      <c r="C217" s="202"/>
      <c r="D217" s="202"/>
      <c r="E217" s="209"/>
      <c r="F217" s="204"/>
      <c r="G217" s="205" cm="1">
        <f t="array" ref="G217">SUMPRODUCT(Tracking[Amount],--(Tracking[Date]&lt;=Tracking[[#This Row],[Date]]),(Tracking[Type]&lt;&gt;"Income")*(-1)+(Tracking[Type]="Income"))</f>
        <v>0</v>
      </c>
      <c r="H217" s="208">
        <f>IF(AND(Tracking[[#This Row],[Type]]="Income",shift_late_income_status="Active",DAY(Tracking[[#This Row],[Date]])&gt;=shift_late_income_starting_day),
DATE(YEAR(Tracking[[#This Row],[Date]]),MONTH(Tracking[[#This Row],[Date]])+1,1),Tracking[[#This Row],[Date]])</f>
        <v>0</v>
      </c>
    </row>
    <row r="218" spans="2:8" x14ac:dyDescent="0.35">
      <c r="B218" s="207"/>
      <c r="C218" s="202"/>
      <c r="D218" s="202"/>
      <c r="E218" s="209"/>
      <c r="F218" s="204"/>
      <c r="G218" s="205" cm="1">
        <f t="array" ref="G218">SUMPRODUCT(Tracking[Amount],--(Tracking[Date]&lt;=Tracking[[#This Row],[Date]]),(Tracking[Type]&lt;&gt;"Income")*(-1)+(Tracking[Type]="Income"))</f>
        <v>0</v>
      </c>
      <c r="H218" s="208">
        <f>IF(AND(Tracking[[#This Row],[Type]]="Income",shift_late_income_status="Active",DAY(Tracking[[#This Row],[Date]])&gt;=shift_late_income_starting_day),
DATE(YEAR(Tracking[[#This Row],[Date]]),MONTH(Tracking[[#This Row],[Date]])+1,1),Tracking[[#This Row],[Date]])</f>
        <v>0</v>
      </c>
    </row>
    <row r="219" spans="2:8" x14ac:dyDescent="0.35">
      <c r="B219" s="207"/>
      <c r="C219" s="202"/>
      <c r="D219" s="202"/>
      <c r="E219" s="209"/>
      <c r="F219" s="204"/>
      <c r="G219" s="205" cm="1">
        <f t="array" ref="G219">SUMPRODUCT(Tracking[Amount],--(Tracking[Date]&lt;=Tracking[[#This Row],[Date]]),(Tracking[Type]&lt;&gt;"Income")*(-1)+(Tracking[Type]="Income"))</f>
        <v>0</v>
      </c>
      <c r="H219" s="208">
        <f>IF(AND(Tracking[[#This Row],[Type]]="Income",shift_late_income_status="Active",DAY(Tracking[[#This Row],[Date]])&gt;=shift_late_income_starting_day),
DATE(YEAR(Tracking[[#This Row],[Date]]),MONTH(Tracking[[#This Row],[Date]])+1,1),Tracking[[#This Row],[Date]])</f>
        <v>0</v>
      </c>
    </row>
    <row r="220" spans="2:8" x14ac:dyDescent="0.35">
      <c r="B220" s="207"/>
      <c r="C220" s="202"/>
      <c r="D220" s="202"/>
      <c r="E220" s="209"/>
      <c r="F220" s="204"/>
      <c r="G220" s="205" cm="1">
        <f t="array" ref="G220">SUMPRODUCT(Tracking[Amount],--(Tracking[Date]&lt;=Tracking[[#This Row],[Date]]),(Tracking[Type]&lt;&gt;"Income")*(-1)+(Tracking[Type]="Income"))</f>
        <v>0</v>
      </c>
      <c r="H220" s="208">
        <f>IF(AND(Tracking[[#This Row],[Type]]="Income",shift_late_income_status="Active",DAY(Tracking[[#This Row],[Date]])&gt;=shift_late_income_starting_day),
DATE(YEAR(Tracking[[#This Row],[Date]]),MONTH(Tracking[[#This Row],[Date]])+1,1),Tracking[[#This Row],[Date]])</f>
        <v>0</v>
      </c>
    </row>
    <row r="221" spans="2:8" x14ac:dyDescent="0.35">
      <c r="B221" s="207"/>
      <c r="C221" s="202"/>
      <c r="D221" s="202"/>
      <c r="E221" s="209"/>
      <c r="F221" s="204"/>
      <c r="G221" s="205" cm="1">
        <f t="array" ref="G221">SUMPRODUCT(Tracking[Amount],--(Tracking[Date]&lt;=Tracking[[#This Row],[Date]]),(Tracking[Type]&lt;&gt;"Income")*(-1)+(Tracking[Type]="Income"))</f>
        <v>0</v>
      </c>
      <c r="H221" s="208">
        <f>IF(AND(Tracking[[#This Row],[Type]]="Income",shift_late_income_status="Active",DAY(Tracking[[#This Row],[Date]])&gt;=shift_late_income_starting_day),
DATE(YEAR(Tracking[[#This Row],[Date]]),MONTH(Tracking[[#This Row],[Date]])+1,1),Tracking[[#This Row],[Date]])</f>
        <v>0</v>
      </c>
    </row>
    <row r="222" spans="2:8" x14ac:dyDescent="0.35">
      <c r="B222" s="207"/>
      <c r="C222" s="202"/>
      <c r="D222" s="202"/>
      <c r="E222" s="209"/>
      <c r="F222" s="204"/>
      <c r="G222" s="205" cm="1">
        <f t="array" ref="G222">SUMPRODUCT(Tracking[Amount],--(Tracking[Date]&lt;=Tracking[[#This Row],[Date]]),(Tracking[Type]&lt;&gt;"Income")*(-1)+(Tracking[Type]="Income"))</f>
        <v>0</v>
      </c>
      <c r="H222" s="208">
        <f>IF(AND(Tracking[[#This Row],[Type]]="Income",shift_late_income_status="Active",DAY(Tracking[[#This Row],[Date]])&gt;=shift_late_income_starting_day),
DATE(YEAR(Tracking[[#This Row],[Date]]),MONTH(Tracking[[#This Row],[Date]])+1,1),Tracking[[#This Row],[Date]])</f>
        <v>0</v>
      </c>
    </row>
    <row r="223" spans="2:8" x14ac:dyDescent="0.35">
      <c r="B223" s="207"/>
      <c r="C223" s="202"/>
      <c r="D223" s="202"/>
      <c r="E223" s="209"/>
      <c r="F223" s="204"/>
      <c r="G223" s="205" cm="1">
        <f t="array" ref="G223">SUMPRODUCT(Tracking[Amount],--(Tracking[Date]&lt;=Tracking[[#This Row],[Date]]),(Tracking[Type]&lt;&gt;"Income")*(-1)+(Tracking[Type]="Income"))</f>
        <v>0</v>
      </c>
      <c r="H223" s="208">
        <f>IF(AND(Tracking[[#This Row],[Type]]="Income",shift_late_income_status="Active",DAY(Tracking[[#This Row],[Date]])&gt;=shift_late_income_starting_day),
DATE(YEAR(Tracking[[#This Row],[Date]]),MONTH(Tracking[[#This Row],[Date]])+1,1),Tracking[[#This Row],[Date]])</f>
        <v>0</v>
      </c>
    </row>
    <row r="224" spans="2:8" x14ac:dyDescent="0.35">
      <c r="B224" s="207"/>
      <c r="C224" s="202"/>
      <c r="D224" s="202"/>
      <c r="E224" s="209"/>
      <c r="F224" s="204"/>
      <c r="G224" s="205" cm="1">
        <f t="array" ref="G224">SUMPRODUCT(Tracking[Amount],--(Tracking[Date]&lt;=Tracking[[#This Row],[Date]]),(Tracking[Type]&lt;&gt;"Income")*(-1)+(Tracking[Type]="Income"))</f>
        <v>0</v>
      </c>
      <c r="H224" s="208">
        <f>IF(AND(Tracking[[#This Row],[Type]]="Income",shift_late_income_status="Active",DAY(Tracking[[#This Row],[Date]])&gt;=shift_late_income_starting_day),
DATE(YEAR(Tracking[[#This Row],[Date]]),MONTH(Tracking[[#This Row],[Date]])+1,1),Tracking[[#This Row],[Date]])</f>
        <v>0</v>
      </c>
    </row>
    <row r="225" spans="2:8" x14ac:dyDescent="0.35">
      <c r="B225" s="207"/>
      <c r="C225" s="202"/>
      <c r="D225" s="202"/>
      <c r="E225" s="209"/>
      <c r="F225" s="204"/>
      <c r="G225" s="205" cm="1">
        <f t="array" ref="G225">SUMPRODUCT(Tracking[Amount],--(Tracking[Date]&lt;=Tracking[[#This Row],[Date]]),(Tracking[Type]&lt;&gt;"Income")*(-1)+(Tracking[Type]="Income"))</f>
        <v>0</v>
      </c>
      <c r="H225" s="208">
        <f>IF(AND(Tracking[[#This Row],[Type]]="Income",shift_late_income_status="Active",DAY(Tracking[[#This Row],[Date]])&gt;=shift_late_income_starting_day),
DATE(YEAR(Tracking[[#This Row],[Date]]),MONTH(Tracking[[#This Row],[Date]])+1,1),Tracking[[#This Row],[Date]])</f>
        <v>0</v>
      </c>
    </row>
    <row r="226" spans="2:8" x14ac:dyDescent="0.35">
      <c r="B226" s="207"/>
      <c r="C226" s="202"/>
      <c r="D226" s="202"/>
      <c r="E226" s="209"/>
      <c r="F226" s="204"/>
      <c r="G226" s="205" cm="1">
        <f t="array" ref="G226">SUMPRODUCT(Tracking[Amount],--(Tracking[Date]&lt;=Tracking[[#This Row],[Date]]),(Tracking[Type]&lt;&gt;"Income")*(-1)+(Tracking[Type]="Income"))</f>
        <v>0</v>
      </c>
      <c r="H226" s="208">
        <f>IF(AND(Tracking[[#This Row],[Type]]="Income",shift_late_income_status="Active",DAY(Tracking[[#This Row],[Date]])&gt;=shift_late_income_starting_day),
DATE(YEAR(Tracking[[#This Row],[Date]]),MONTH(Tracking[[#This Row],[Date]])+1,1),Tracking[[#This Row],[Date]])</f>
        <v>0</v>
      </c>
    </row>
    <row r="227" spans="2:8" x14ac:dyDescent="0.35">
      <c r="B227" s="207"/>
      <c r="C227" s="202"/>
      <c r="D227" s="202"/>
      <c r="E227" s="209"/>
      <c r="F227" s="204"/>
      <c r="G227" s="205" cm="1">
        <f t="array" ref="G227">SUMPRODUCT(Tracking[Amount],--(Tracking[Date]&lt;=Tracking[[#This Row],[Date]]),(Tracking[Type]&lt;&gt;"Income")*(-1)+(Tracking[Type]="Income"))</f>
        <v>0</v>
      </c>
      <c r="H227" s="208">
        <f>IF(AND(Tracking[[#This Row],[Type]]="Income",shift_late_income_status="Active",DAY(Tracking[[#This Row],[Date]])&gt;=shift_late_income_starting_day),
DATE(YEAR(Tracking[[#This Row],[Date]]),MONTH(Tracking[[#This Row],[Date]])+1,1),Tracking[[#This Row],[Date]])</f>
        <v>0</v>
      </c>
    </row>
    <row r="228" spans="2:8" x14ac:dyDescent="0.35">
      <c r="B228" s="207"/>
      <c r="C228" s="202"/>
      <c r="D228" s="202"/>
      <c r="E228" s="209"/>
      <c r="F228" s="204"/>
      <c r="G228" s="205" cm="1">
        <f t="array" ref="G228">SUMPRODUCT(Tracking[Amount],--(Tracking[Date]&lt;=Tracking[[#This Row],[Date]]),(Tracking[Type]&lt;&gt;"Income")*(-1)+(Tracking[Type]="Income"))</f>
        <v>0</v>
      </c>
      <c r="H228" s="208">
        <f>IF(AND(Tracking[[#This Row],[Type]]="Income",shift_late_income_status="Active",DAY(Tracking[[#This Row],[Date]])&gt;=shift_late_income_starting_day),
DATE(YEAR(Tracking[[#This Row],[Date]]),MONTH(Tracking[[#This Row],[Date]])+1,1),Tracking[[#This Row],[Date]])</f>
        <v>0</v>
      </c>
    </row>
    <row r="229" spans="2:8" x14ac:dyDescent="0.35">
      <c r="B229" s="207"/>
      <c r="C229" s="202"/>
      <c r="D229" s="202"/>
      <c r="E229" s="209"/>
      <c r="F229" s="204"/>
      <c r="G229" s="205" cm="1">
        <f t="array" ref="G229">SUMPRODUCT(Tracking[Amount],--(Tracking[Date]&lt;=Tracking[[#This Row],[Date]]),(Tracking[Type]&lt;&gt;"Income")*(-1)+(Tracking[Type]="Income"))</f>
        <v>0</v>
      </c>
      <c r="H229" s="208">
        <f>IF(AND(Tracking[[#This Row],[Type]]="Income",shift_late_income_status="Active",DAY(Tracking[[#This Row],[Date]])&gt;=shift_late_income_starting_day),
DATE(YEAR(Tracking[[#This Row],[Date]]),MONTH(Tracking[[#This Row],[Date]])+1,1),Tracking[[#This Row],[Date]])</f>
        <v>0</v>
      </c>
    </row>
    <row r="230" spans="2:8" x14ac:dyDescent="0.35">
      <c r="B230" s="207"/>
      <c r="C230" s="202"/>
      <c r="D230" s="202"/>
      <c r="E230" s="209"/>
      <c r="F230" s="204"/>
      <c r="G230" s="205" cm="1">
        <f t="array" ref="G230">SUMPRODUCT(Tracking[Amount],--(Tracking[Date]&lt;=Tracking[[#This Row],[Date]]),(Tracking[Type]&lt;&gt;"Income")*(-1)+(Tracking[Type]="Income"))</f>
        <v>0</v>
      </c>
      <c r="H230" s="208">
        <f>IF(AND(Tracking[[#This Row],[Type]]="Income",shift_late_income_status="Active",DAY(Tracking[[#This Row],[Date]])&gt;=shift_late_income_starting_day),
DATE(YEAR(Tracking[[#This Row],[Date]]),MONTH(Tracking[[#This Row],[Date]])+1,1),Tracking[[#This Row],[Date]])</f>
        <v>0</v>
      </c>
    </row>
    <row r="231" spans="2:8" x14ac:dyDescent="0.35">
      <c r="B231" s="207"/>
      <c r="C231" s="202"/>
      <c r="D231" s="202"/>
      <c r="E231" s="209"/>
      <c r="F231" s="204"/>
      <c r="G231" s="205" cm="1">
        <f t="array" ref="G231">SUMPRODUCT(Tracking[Amount],--(Tracking[Date]&lt;=Tracking[[#This Row],[Date]]),(Tracking[Type]&lt;&gt;"Income")*(-1)+(Tracking[Type]="Income"))</f>
        <v>0</v>
      </c>
      <c r="H231" s="208">
        <f>IF(AND(Tracking[[#This Row],[Type]]="Income",shift_late_income_status="Active",DAY(Tracking[[#This Row],[Date]])&gt;=shift_late_income_starting_day),
DATE(YEAR(Tracking[[#This Row],[Date]]),MONTH(Tracking[[#This Row],[Date]])+1,1),Tracking[[#This Row],[Date]])</f>
        <v>0</v>
      </c>
    </row>
    <row r="232" spans="2:8" x14ac:dyDescent="0.35">
      <c r="B232" s="207"/>
      <c r="C232" s="202"/>
      <c r="D232" s="202"/>
      <c r="E232" s="209"/>
      <c r="F232" s="204"/>
      <c r="G232" s="205" cm="1">
        <f t="array" ref="G232">SUMPRODUCT(Tracking[Amount],--(Tracking[Date]&lt;=Tracking[[#This Row],[Date]]),(Tracking[Type]&lt;&gt;"Income")*(-1)+(Tracking[Type]="Income"))</f>
        <v>0</v>
      </c>
      <c r="H232" s="208">
        <f>IF(AND(Tracking[[#This Row],[Type]]="Income",shift_late_income_status="Active",DAY(Tracking[[#This Row],[Date]])&gt;=shift_late_income_starting_day),
DATE(YEAR(Tracking[[#This Row],[Date]]),MONTH(Tracking[[#This Row],[Date]])+1,1),Tracking[[#This Row],[Date]])</f>
        <v>0</v>
      </c>
    </row>
    <row r="233" spans="2:8" x14ac:dyDescent="0.35">
      <c r="B233" s="207"/>
      <c r="C233" s="202"/>
      <c r="D233" s="202"/>
      <c r="E233" s="209"/>
      <c r="F233" s="204"/>
      <c r="G233" s="205" cm="1">
        <f t="array" ref="G233">SUMPRODUCT(Tracking[Amount],--(Tracking[Date]&lt;=Tracking[[#This Row],[Date]]),(Tracking[Type]&lt;&gt;"Income")*(-1)+(Tracking[Type]="Income"))</f>
        <v>0</v>
      </c>
      <c r="H233" s="208">
        <f>IF(AND(Tracking[[#This Row],[Type]]="Income",shift_late_income_status="Active",DAY(Tracking[[#This Row],[Date]])&gt;=shift_late_income_starting_day),
DATE(YEAR(Tracking[[#This Row],[Date]]),MONTH(Tracking[[#This Row],[Date]])+1,1),Tracking[[#This Row],[Date]])</f>
        <v>0</v>
      </c>
    </row>
    <row r="234" spans="2:8" x14ac:dyDescent="0.35">
      <c r="B234" s="207"/>
      <c r="C234" s="202"/>
      <c r="D234" s="202"/>
      <c r="E234" s="209"/>
      <c r="F234" s="204"/>
      <c r="G234" s="205" cm="1">
        <f t="array" ref="G234">SUMPRODUCT(Tracking[Amount],--(Tracking[Date]&lt;=Tracking[[#This Row],[Date]]),(Tracking[Type]&lt;&gt;"Income")*(-1)+(Tracking[Type]="Income"))</f>
        <v>0</v>
      </c>
      <c r="H234" s="208">
        <f>IF(AND(Tracking[[#This Row],[Type]]="Income",shift_late_income_status="Active",DAY(Tracking[[#This Row],[Date]])&gt;=shift_late_income_starting_day),
DATE(YEAR(Tracking[[#This Row],[Date]]),MONTH(Tracking[[#This Row],[Date]])+1,1),Tracking[[#This Row],[Date]])</f>
        <v>0</v>
      </c>
    </row>
    <row r="235" spans="2:8" x14ac:dyDescent="0.35">
      <c r="B235" s="207"/>
      <c r="C235" s="202"/>
      <c r="D235" s="202"/>
      <c r="E235" s="209"/>
      <c r="F235" s="204"/>
      <c r="G235" s="205" cm="1">
        <f t="array" ref="G235">SUMPRODUCT(Tracking[Amount],--(Tracking[Date]&lt;=Tracking[[#This Row],[Date]]),(Tracking[Type]&lt;&gt;"Income")*(-1)+(Tracking[Type]="Income"))</f>
        <v>0</v>
      </c>
      <c r="H235" s="208">
        <f>IF(AND(Tracking[[#This Row],[Type]]="Income",shift_late_income_status="Active",DAY(Tracking[[#This Row],[Date]])&gt;=shift_late_income_starting_day),
DATE(YEAR(Tracking[[#This Row],[Date]]),MONTH(Tracking[[#This Row],[Date]])+1,1),Tracking[[#This Row],[Date]])</f>
        <v>0</v>
      </c>
    </row>
    <row r="236" spans="2:8" x14ac:dyDescent="0.35">
      <c r="B236" s="207"/>
      <c r="C236" s="202"/>
      <c r="D236" s="202"/>
      <c r="E236" s="209"/>
      <c r="F236" s="204"/>
      <c r="G236" s="205" cm="1">
        <f t="array" ref="G236">SUMPRODUCT(Tracking[Amount],--(Tracking[Date]&lt;=Tracking[[#This Row],[Date]]),(Tracking[Type]&lt;&gt;"Income")*(-1)+(Tracking[Type]="Income"))</f>
        <v>0</v>
      </c>
      <c r="H236" s="208">
        <f>IF(AND(Tracking[[#This Row],[Type]]="Income",shift_late_income_status="Active",DAY(Tracking[[#This Row],[Date]])&gt;=shift_late_income_starting_day),
DATE(YEAR(Tracking[[#This Row],[Date]]),MONTH(Tracking[[#This Row],[Date]])+1,1),Tracking[[#This Row],[Date]])</f>
        <v>0</v>
      </c>
    </row>
    <row r="237" spans="2:8" x14ac:dyDescent="0.35">
      <c r="B237" s="207"/>
      <c r="C237" s="202"/>
      <c r="D237" s="202"/>
      <c r="E237" s="209"/>
      <c r="F237" s="204"/>
      <c r="G237" s="205" cm="1">
        <f t="array" ref="G237">SUMPRODUCT(Tracking[Amount],--(Tracking[Date]&lt;=Tracking[[#This Row],[Date]]),(Tracking[Type]&lt;&gt;"Income")*(-1)+(Tracking[Type]="Income"))</f>
        <v>0</v>
      </c>
      <c r="H237" s="208">
        <f>IF(AND(Tracking[[#This Row],[Type]]="Income",shift_late_income_status="Active",DAY(Tracking[[#This Row],[Date]])&gt;=shift_late_income_starting_day),
DATE(YEAR(Tracking[[#This Row],[Date]]),MONTH(Tracking[[#This Row],[Date]])+1,1),Tracking[[#This Row],[Date]])</f>
        <v>0</v>
      </c>
    </row>
    <row r="238" spans="2:8" x14ac:dyDescent="0.35">
      <c r="B238" s="207"/>
      <c r="C238" s="202"/>
      <c r="D238" s="202"/>
      <c r="E238" s="209"/>
      <c r="F238" s="204"/>
      <c r="G238" s="205" cm="1">
        <f t="array" ref="G238">SUMPRODUCT(Tracking[Amount],--(Tracking[Date]&lt;=Tracking[[#This Row],[Date]]),(Tracking[Type]&lt;&gt;"Income")*(-1)+(Tracking[Type]="Income"))</f>
        <v>0</v>
      </c>
      <c r="H238" s="208">
        <f>IF(AND(Tracking[[#This Row],[Type]]="Income",shift_late_income_status="Active",DAY(Tracking[[#This Row],[Date]])&gt;=shift_late_income_starting_day),
DATE(YEAR(Tracking[[#This Row],[Date]]),MONTH(Tracking[[#This Row],[Date]])+1,1),Tracking[[#This Row],[Date]])</f>
        <v>0</v>
      </c>
    </row>
    <row r="239" spans="2:8" x14ac:dyDescent="0.35">
      <c r="B239" s="207"/>
      <c r="C239" s="202"/>
      <c r="D239" s="202"/>
      <c r="E239" s="209"/>
      <c r="F239" s="204"/>
      <c r="G239" s="205" cm="1">
        <f t="array" ref="G239">SUMPRODUCT(Tracking[Amount],--(Tracking[Date]&lt;=Tracking[[#This Row],[Date]]),(Tracking[Type]&lt;&gt;"Income")*(-1)+(Tracking[Type]="Income"))</f>
        <v>0</v>
      </c>
      <c r="H239" s="208">
        <f>IF(AND(Tracking[[#This Row],[Type]]="Income",shift_late_income_status="Active",DAY(Tracking[[#This Row],[Date]])&gt;=shift_late_income_starting_day),
DATE(YEAR(Tracking[[#This Row],[Date]]),MONTH(Tracking[[#This Row],[Date]])+1,1),Tracking[[#This Row],[Date]])</f>
        <v>0</v>
      </c>
    </row>
    <row r="240" spans="2:8" x14ac:dyDescent="0.35">
      <c r="B240" s="207"/>
      <c r="C240" s="202"/>
      <c r="D240" s="202"/>
      <c r="E240" s="209"/>
      <c r="F240" s="204"/>
      <c r="G240" s="205" cm="1">
        <f t="array" ref="G240">SUMPRODUCT(Tracking[Amount],--(Tracking[Date]&lt;=Tracking[[#This Row],[Date]]),(Tracking[Type]&lt;&gt;"Income")*(-1)+(Tracking[Type]="Income"))</f>
        <v>0</v>
      </c>
      <c r="H240" s="208">
        <f>IF(AND(Tracking[[#This Row],[Type]]="Income",shift_late_income_status="Active",DAY(Tracking[[#This Row],[Date]])&gt;=shift_late_income_starting_day),
DATE(YEAR(Tracking[[#This Row],[Date]]),MONTH(Tracking[[#This Row],[Date]])+1,1),Tracking[[#This Row],[Date]])</f>
        <v>0</v>
      </c>
    </row>
    <row r="241" spans="2:8" x14ac:dyDescent="0.35">
      <c r="B241" s="207"/>
      <c r="C241" s="202"/>
      <c r="D241" s="202"/>
      <c r="E241" s="209"/>
      <c r="F241" s="204"/>
      <c r="G241" s="205" cm="1">
        <f t="array" ref="G241">SUMPRODUCT(Tracking[Amount],--(Tracking[Date]&lt;=Tracking[[#This Row],[Date]]),(Tracking[Type]&lt;&gt;"Income")*(-1)+(Tracking[Type]="Income"))</f>
        <v>0</v>
      </c>
      <c r="H241" s="208">
        <f>IF(AND(Tracking[[#This Row],[Type]]="Income",shift_late_income_status="Active",DAY(Tracking[[#This Row],[Date]])&gt;=shift_late_income_starting_day),
DATE(YEAR(Tracking[[#This Row],[Date]]),MONTH(Tracking[[#This Row],[Date]])+1,1),Tracking[[#This Row],[Date]])</f>
        <v>0</v>
      </c>
    </row>
    <row r="242" spans="2:8" x14ac:dyDescent="0.35">
      <c r="B242" s="207"/>
      <c r="C242" s="202"/>
      <c r="D242" s="202"/>
      <c r="E242" s="209"/>
      <c r="F242" s="204"/>
      <c r="G242" s="205" cm="1">
        <f t="array" ref="G242">SUMPRODUCT(Tracking[Amount],--(Tracking[Date]&lt;=Tracking[[#This Row],[Date]]),(Tracking[Type]&lt;&gt;"Income")*(-1)+(Tracking[Type]="Income"))</f>
        <v>0</v>
      </c>
      <c r="H242" s="208">
        <f>IF(AND(Tracking[[#This Row],[Type]]="Income",shift_late_income_status="Active",DAY(Tracking[[#This Row],[Date]])&gt;=shift_late_income_starting_day),
DATE(YEAR(Tracking[[#This Row],[Date]]),MONTH(Tracking[[#This Row],[Date]])+1,1),Tracking[[#This Row],[Date]])</f>
        <v>0</v>
      </c>
    </row>
    <row r="243" spans="2:8" x14ac:dyDescent="0.35">
      <c r="B243" s="207"/>
      <c r="C243" s="202"/>
      <c r="D243" s="202"/>
      <c r="E243" s="209"/>
      <c r="F243" s="204"/>
      <c r="G243" s="205" cm="1">
        <f t="array" ref="G243">SUMPRODUCT(Tracking[Amount],--(Tracking[Date]&lt;=Tracking[[#This Row],[Date]]),(Tracking[Type]&lt;&gt;"Income")*(-1)+(Tracking[Type]="Income"))</f>
        <v>0</v>
      </c>
      <c r="H243" s="208">
        <f>IF(AND(Tracking[[#This Row],[Type]]="Income",shift_late_income_status="Active",DAY(Tracking[[#This Row],[Date]])&gt;=shift_late_income_starting_day),
DATE(YEAR(Tracking[[#This Row],[Date]]),MONTH(Tracking[[#This Row],[Date]])+1,1),Tracking[[#This Row],[Date]])</f>
        <v>0</v>
      </c>
    </row>
    <row r="244" spans="2:8" x14ac:dyDescent="0.35">
      <c r="B244" s="207"/>
      <c r="C244" s="202"/>
      <c r="D244" s="202"/>
      <c r="E244" s="209"/>
      <c r="F244" s="204"/>
      <c r="G244" s="205" cm="1">
        <f t="array" ref="G244">SUMPRODUCT(Tracking[Amount],--(Tracking[Date]&lt;=Tracking[[#This Row],[Date]]),(Tracking[Type]&lt;&gt;"Income")*(-1)+(Tracking[Type]="Income"))</f>
        <v>0</v>
      </c>
      <c r="H244" s="208">
        <f>IF(AND(Tracking[[#This Row],[Type]]="Income",shift_late_income_status="Active",DAY(Tracking[[#This Row],[Date]])&gt;=shift_late_income_starting_day),
DATE(YEAR(Tracking[[#This Row],[Date]]),MONTH(Tracking[[#This Row],[Date]])+1,1),Tracking[[#This Row],[Date]])</f>
        <v>0</v>
      </c>
    </row>
    <row r="245" spans="2:8" x14ac:dyDescent="0.35">
      <c r="B245" s="207"/>
      <c r="C245" s="202"/>
      <c r="D245" s="202"/>
      <c r="E245" s="209"/>
      <c r="F245" s="204"/>
      <c r="G245" s="205" cm="1">
        <f t="array" ref="G245">SUMPRODUCT(Tracking[Amount],--(Tracking[Date]&lt;=Tracking[[#This Row],[Date]]),(Tracking[Type]&lt;&gt;"Income")*(-1)+(Tracking[Type]="Income"))</f>
        <v>0</v>
      </c>
      <c r="H245" s="208">
        <f>IF(AND(Tracking[[#This Row],[Type]]="Income",shift_late_income_status="Active",DAY(Tracking[[#This Row],[Date]])&gt;=shift_late_income_starting_day),
DATE(YEAR(Tracking[[#This Row],[Date]]),MONTH(Tracking[[#This Row],[Date]])+1,1),Tracking[[#This Row],[Date]])</f>
        <v>0</v>
      </c>
    </row>
    <row r="246" spans="2:8" x14ac:dyDescent="0.35">
      <c r="B246" s="207"/>
      <c r="C246" s="202"/>
      <c r="D246" s="202"/>
      <c r="E246" s="209"/>
      <c r="F246" s="204"/>
      <c r="G246" s="205" cm="1">
        <f t="array" ref="G246">SUMPRODUCT(Tracking[Amount],--(Tracking[Date]&lt;=Tracking[[#This Row],[Date]]),(Tracking[Type]&lt;&gt;"Income")*(-1)+(Tracking[Type]="Income"))</f>
        <v>0</v>
      </c>
      <c r="H246" s="208">
        <f>IF(AND(Tracking[[#This Row],[Type]]="Income",shift_late_income_status="Active",DAY(Tracking[[#This Row],[Date]])&gt;=shift_late_income_starting_day),
DATE(YEAR(Tracking[[#This Row],[Date]]),MONTH(Tracking[[#This Row],[Date]])+1,1),Tracking[[#This Row],[Date]])</f>
        <v>0</v>
      </c>
    </row>
    <row r="247" spans="2:8" x14ac:dyDescent="0.35">
      <c r="B247" s="207"/>
      <c r="C247" s="202"/>
      <c r="D247" s="202"/>
      <c r="E247" s="209"/>
      <c r="F247" s="204"/>
      <c r="G247" s="205" cm="1">
        <f t="array" ref="G247">SUMPRODUCT(Tracking[Amount],--(Tracking[Date]&lt;=Tracking[[#This Row],[Date]]),(Tracking[Type]&lt;&gt;"Income")*(-1)+(Tracking[Type]="Income"))</f>
        <v>0</v>
      </c>
      <c r="H247" s="208">
        <f>IF(AND(Tracking[[#This Row],[Type]]="Income",shift_late_income_status="Active",DAY(Tracking[[#This Row],[Date]])&gt;=shift_late_income_starting_day),
DATE(YEAR(Tracking[[#This Row],[Date]]),MONTH(Tracking[[#This Row],[Date]])+1,1),Tracking[[#This Row],[Date]])</f>
        <v>0</v>
      </c>
    </row>
    <row r="248" spans="2:8" x14ac:dyDescent="0.35">
      <c r="B248" s="207"/>
      <c r="C248" s="202"/>
      <c r="D248" s="202"/>
      <c r="E248" s="209"/>
      <c r="F248" s="204"/>
      <c r="G248" s="205" cm="1">
        <f t="array" ref="G248">SUMPRODUCT(Tracking[Amount],--(Tracking[Date]&lt;=Tracking[[#This Row],[Date]]),(Tracking[Type]&lt;&gt;"Income")*(-1)+(Tracking[Type]="Income"))</f>
        <v>0</v>
      </c>
      <c r="H248" s="208">
        <f>IF(AND(Tracking[[#This Row],[Type]]="Income",shift_late_income_status="Active",DAY(Tracking[[#This Row],[Date]])&gt;=shift_late_income_starting_day),
DATE(YEAR(Tracking[[#This Row],[Date]]),MONTH(Tracking[[#This Row],[Date]])+1,1),Tracking[[#This Row],[Date]])</f>
        <v>0</v>
      </c>
    </row>
    <row r="249" spans="2:8" x14ac:dyDescent="0.35">
      <c r="B249" s="207"/>
      <c r="C249" s="202"/>
      <c r="D249" s="202"/>
      <c r="E249" s="209"/>
      <c r="F249" s="204"/>
      <c r="G249" s="205" cm="1">
        <f t="array" ref="G249">SUMPRODUCT(Tracking[Amount],--(Tracking[Date]&lt;=Tracking[[#This Row],[Date]]),(Tracking[Type]&lt;&gt;"Income")*(-1)+(Tracking[Type]="Income"))</f>
        <v>0</v>
      </c>
      <c r="H249" s="208">
        <f>IF(AND(Tracking[[#This Row],[Type]]="Income",shift_late_income_status="Active",DAY(Tracking[[#This Row],[Date]])&gt;=shift_late_income_starting_day),
DATE(YEAR(Tracking[[#This Row],[Date]]),MONTH(Tracking[[#This Row],[Date]])+1,1),Tracking[[#This Row],[Date]])</f>
        <v>0</v>
      </c>
    </row>
    <row r="250" spans="2:8" x14ac:dyDescent="0.35">
      <c r="B250" s="207"/>
      <c r="C250" s="202"/>
      <c r="D250" s="202"/>
      <c r="E250" s="209"/>
      <c r="F250" s="204"/>
      <c r="G250" s="205" cm="1">
        <f t="array" ref="G250">SUMPRODUCT(Tracking[Amount],--(Tracking[Date]&lt;=Tracking[[#This Row],[Date]]),(Tracking[Type]&lt;&gt;"Income")*(-1)+(Tracking[Type]="Income"))</f>
        <v>0</v>
      </c>
      <c r="H250" s="208">
        <f>IF(AND(Tracking[[#This Row],[Type]]="Income",shift_late_income_status="Active",DAY(Tracking[[#This Row],[Date]])&gt;=shift_late_income_starting_day),
DATE(YEAR(Tracking[[#This Row],[Date]]),MONTH(Tracking[[#This Row],[Date]])+1,1),Tracking[[#This Row],[Date]])</f>
        <v>0</v>
      </c>
    </row>
    <row r="251" spans="2:8" x14ac:dyDescent="0.35">
      <c r="B251" s="207"/>
      <c r="C251" s="202"/>
      <c r="D251" s="202"/>
      <c r="E251" s="209"/>
      <c r="F251" s="204"/>
      <c r="G251" s="205" cm="1">
        <f t="array" ref="G251">SUMPRODUCT(Tracking[Amount],--(Tracking[Date]&lt;=Tracking[[#This Row],[Date]]),(Tracking[Type]&lt;&gt;"Income")*(-1)+(Tracking[Type]="Income"))</f>
        <v>0</v>
      </c>
      <c r="H251" s="208">
        <f>IF(AND(Tracking[[#This Row],[Type]]="Income",shift_late_income_status="Active",DAY(Tracking[[#This Row],[Date]])&gt;=shift_late_income_starting_day),
DATE(YEAR(Tracking[[#This Row],[Date]]),MONTH(Tracking[[#This Row],[Date]])+1,1),Tracking[[#This Row],[Date]])</f>
        <v>0</v>
      </c>
    </row>
    <row r="252" spans="2:8" x14ac:dyDescent="0.35">
      <c r="B252" s="207"/>
      <c r="C252" s="202"/>
      <c r="D252" s="202"/>
      <c r="E252" s="209"/>
      <c r="F252" s="204"/>
      <c r="G252" s="205" cm="1">
        <f t="array" ref="G252">SUMPRODUCT(Tracking[Amount],--(Tracking[Date]&lt;=Tracking[[#This Row],[Date]]),(Tracking[Type]&lt;&gt;"Income")*(-1)+(Tracking[Type]="Income"))</f>
        <v>0</v>
      </c>
      <c r="H252" s="208">
        <f>IF(AND(Tracking[[#This Row],[Type]]="Income",shift_late_income_status="Active",DAY(Tracking[[#This Row],[Date]])&gt;=shift_late_income_starting_day),
DATE(YEAR(Tracking[[#This Row],[Date]]),MONTH(Tracking[[#This Row],[Date]])+1,1),Tracking[[#This Row],[Date]])</f>
        <v>0</v>
      </c>
    </row>
    <row r="253" spans="2:8" x14ac:dyDescent="0.35">
      <c r="B253" s="207"/>
      <c r="C253" s="202"/>
      <c r="D253" s="202"/>
      <c r="E253" s="209"/>
      <c r="F253" s="204"/>
      <c r="G253" s="205" cm="1">
        <f t="array" ref="G253">SUMPRODUCT(Tracking[Amount],--(Tracking[Date]&lt;=Tracking[[#This Row],[Date]]),(Tracking[Type]&lt;&gt;"Income")*(-1)+(Tracking[Type]="Income"))</f>
        <v>0</v>
      </c>
      <c r="H253" s="208">
        <f>IF(AND(Tracking[[#This Row],[Type]]="Income",shift_late_income_status="Active",DAY(Tracking[[#This Row],[Date]])&gt;=shift_late_income_starting_day),
DATE(YEAR(Tracking[[#This Row],[Date]]),MONTH(Tracking[[#This Row],[Date]])+1,1),Tracking[[#This Row],[Date]])</f>
        <v>0</v>
      </c>
    </row>
    <row r="254" spans="2:8" x14ac:dyDescent="0.35">
      <c r="B254" s="207"/>
      <c r="C254" s="202"/>
      <c r="D254" s="202"/>
      <c r="E254" s="209"/>
      <c r="F254" s="204"/>
      <c r="G254" s="205" cm="1">
        <f t="array" ref="G254">SUMPRODUCT(Tracking[Amount],--(Tracking[Date]&lt;=Tracking[[#This Row],[Date]]),(Tracking[Type]&lt;&gt;"Income")*(-1)+(Tracking[Type]="Income"))</f>
        <v>0</v>
      </c>
      <c r="H254" s="208">
        <f>IF(AND(Tracking[[#This Row],[Type]]="Income",shift_late_income_status="Active",DAY(Tracking[[#This Row],[Date]])&gt;=shift_late_income_starting_day),
DATE(YEAR(Tracking[[#This Row],[Date]]),MONTH(Tracking[[#This Row],[Date]])+1,1),Tracking[[#This Row],[Date]])</f>
        <v>0</v>
      </c>
    </row>
    <row r="255" spans="2:8" x14ac:dyDescent="0.35">
      <c r="B255" s="207"/>
      <c r="C255" s="202"/>
      <c r="D255" s="202"/>
      <c r="E255" s="209"/>
      <c r="F255" s="204"/>
      <c r="G255" s="205" cm="1">
        <f t="array" ref="G255">SUMPRODUCT(Tracking[Amount],--(Tracking[Date]&lt;=Tracking[[#This Row],[Date]]),(Tracking[Type]&lt;&gt;"Income")*(-1)+(Tracking[Type]="Income"))</f>
        <v>0</v>
      </c>
      <c r="H255" s="208">
        <f>IF(AND(Tracking[[#This Row],[Type]]="Income",shift_late_income_status="Active",DAY(Tracking[[#This Row],[Date]])&gt;=shift_late_income_starting_day),
DATE(YEAR(Tracking[[#This Row],[Date]]),MONTH(Tracking[[#This Row],[Date]])+1,1),Tracking[[#This Row],[Date]])</f>
        <v>0</v>
      </c>
    </row>
    <row r="256" spans="2:8" x14ac:dyDescent="0.35">
      <c r="B256" s="207"/>
      <c r="C256" s="202"/>
      <c r="D256" s="202"/>
      <c r="E256" s="209"/>
      <c r="F256" s="204"/>
      <c r="G256" s="205" cm="1">
        <f t="array" ref="G256">SUMPRODUCT(Tracking[Amount],--(Tracking[Date]&lt;=Tracking[[#This Row],[Date]]),(Tracking[Type]&lt;&gt;"Income")*(-1)+(Tracking[Type]="Income"))</f>
        <v>0</v>
      </c>
      <c r="H256" s="208">
        <f>IF(AND(Tracking[[#This Row],[Type]]="Income",shift_late_income_status="Active",DAY(Tracking[[#This Row],[Date]])&gt;=shift_late_income_starting_day),
DATE(YEAR(Tracking[[#This Row],[Date]]),MONTH(Tracking[[#This Row],[Date]])+1,1),Tracking[[#This Row],[Date]])</f>
        <v>0</v>
      </c>
    </row>
    <row r="257" spans="2:8" x14ac:dyDescent="0.35">
      <c r="B257" s="207"/>
      <c r="C257" s="202"/>
      <c r="D257" s="202"/>
      <c r="E257" s="209"/>
      <c r="F257" s="204"/>
      <c r="G257" s="205" cm="1">
        <f t="array" ref="G257">SUMPRODUCT(Tracking[Amount],--(Tracking[Date]&lt;=Tracking[[#This Row],[Date]]),(Tracking[Type]&lt;&gt;"Income")*(-1)+(Tracking[Type]="Income"))</f>
        <v>0</v>
      </c>
      <c r="H257" s="208">
        <f>IF(AND(Tracking[[#This Row],[Type]]="Income",shift_late_income_status="Active",DAY(Tracking[[#This Row],[Date]])&gt;=shift_late_income_starting_day),
DATE(YEAR(Tracking[[#This Row],[Date]]),MONTH(Tracking[[#This Row],[Date]])+1,1),Tracking[[#This Row],[Date]])</f>
        <v>0</v>
      </c>
    </row>
    <row r="258" spans="2:8" x14ac:dyDescent="0.35">
      <c r="B258" s="207"/>
      <c r="C258" s="202"/>
      <c r="D258" s="202"/>
      <c r="E258" s="209"/>
      <c r="F258" s="204"/>
      <c r="G258" s="205" cm="1">
        <f t="array" ref="G258">SUMPRODUCT(Tracking[Amount],--(Tracking[Date]&lt;=Tracking[[#This Row],[Date]]),(Tracking[Type]&lt;&gt;"Income")*(-1)+(Tracking[Type]="Income"))</f>
        <v>0</v>
      </c>
      <c r="H258" s="208">
        <f>IF(AND(Tracking[[#This Row],[Type]]="Income",shift_late_income_status="Active",DAY(Tracking[[#This Row],[Date]])&gt;=shift_late_income_starting_day),
DATE(YEAR(Tracking[[#This Row],[Date]]),MONTH(Tracking[[#This Row],[Date]])+1,1),Tracking[[#This Row],[Date]])</f>
        <v>0</v>
      </c>
    </row>
    <row r="259" spans="2:8" x14ac:dyDescent="0.35">
      <c r="B259" s="207"/>
      <c r="C259" s="202"/>
      <c r="D259" s="202"/>
      <c r="E259" s="209"/>
      <c r="F259" s="204"/>
      <c r="G259" s="205" cm="1">
        <f t="array" ref="G259">SUMPRODUCT(Tracking[Amount],--(Tracking[Date]&lt;=Tracking[[#This Row],[Date]]),(Tracking[Type]&lt;&gt;"Income")*(-1)+(Tracking[Type]="Income"))</f>
        <v>0</v>
      </c>
      <c r="H259" s="208">
        <f>IF(AND(Tracking[[#This Row],[Type]]="Income",shift_late_income_status="Active",DAY(Tracking[[#This Row],[Date]])&gt;=shift_late_income_starting_day),
DATE(YEAR(Tracking[[#This Row],[Date]]),MONTH(Tracking[[#This Row],[Date]])+1,1),Tracking[[#This Row],[Date]])</f>
        <v>0</v>
      </c>
    </row>
    <row r="260" spans="2:8" x14ac:dyDescent="0.35">
      <c r="B260" s="207"/>
      <c r="C260" s="202"/>
      <c r="D260" s="202"/>
      <c r="E260" s="209"/>
      <c r="F260" s="204"/>
      <c r="G260" s="205" cm="1">
        <f t="array" ref="G260">SUMPRODUCT(Tracking[Amount],--(Tracking[Date]&lt;=Tracking[[#This Row],[Date]]),(Tracking[Type]&lt;&gt;"Income")*(-1)+(Tracking[Type]="Income"))</f>
        <v>0</v>
      </c>
      <c r="H260" s="208">
        <f>IF(AND(Tracking[[#This Row],[Type]]="Income",shift_late_income_status="Active",DAY(Tracking[[#This Row],[Date]])&gt;=shift_late_income_starting_day),
DATE(YEAR(Tracking[[#This Row],[Date]]),MONTH(Tracking[[#This Row],[Date]])+1,1),Tracking[[#This Row],[Date]])</f>
        <v>0</v>
      </c>
    </row>
    <row r="261" spans="2:8" x14ac:dyDescent="0.35">
      <c r="B261" s="207"/>
      <c r="C261" s="202"/>
      <c r="D261" s="202"/>
      <c r="E261" s="209"/>
      <c r="F261" s="204"/>
      <c r="G261" s="205" cm="1">
        <f t="array" ref="G261">SUMPRODUCT(Tracking[Amount],--(Tracking[Date]&lt;=Tracking[[#This Row],[Date]]),(Tracking[Type]&lt;&gt;"Income")*(-1)+(Tracking[Type]="Income"))</f>
        <v>0</v>
      </c>
      <c r="H261" s="208">
        <f>IF(AND(Tracking[[#This Row],[Type]]="Income",shift_late_income_status="Active",DAY(Tracking[[#This Row],[Date]])&gt;=shift_late_income_starting_day),
DATE(YEAR(Tracking[[#This Row],[Date]]),MONTH(Tracking[[#This Row],[Date]])+1,1),Tracking[[#This Row],[Date]])</f>
        <v>0</v>
      </c>
    </row>
    <row r="262" spans="2:8" x14ac:dyDescent="0.35">
      <c r="B262" s="207"/>
      <c r="C262" s="202"/>
      <c r="D262" s="202"/>
      <c r="E262" s="209"/>
      <c r="F262" s="204"/>
      <c r="G262" s="205" cm="1">
        <f t="array" ref="G262">SUMPRODUCT(Tracking[Amount],--(Tracking[Date]&lt;=Tracking[[#This Row],[Date]]),(Tracking[Type]&lt;&gt;"Income")*(-1)+(Tracking[Type]="Income"))</f>
        <v>0</v>
      </c>
      <c r="H262" s="208">
        <f>IF(AND(Tracking[[#This Row],[Type]]="Income",shift_late_income_status="Active",DAY(Tracking[[#This Row],[Date]])&gt;=shift_late_income_starting_day),
DATE(YEAR(Tracking[[#This Row],[Date]]),MONTH(Tracking[[#This Row],[Date]])+1,1),Tracking[[#This Row],[Date]])</f>
        <v>0</v>
      </c>
    </row>
    <row r="263" spans="2:8" x14ac:dyDescent="0.35">
      <c r="B263" s="207"/>
      <c r="C263" s="202"/>
      <c r="D263" s="202"/>
      <c r="E263" s="209"/>
      <c r="F263" s="204"/>
      <c r="G263" s="205" cm="1">
        <f t="array" ref="G263">SUMPRODUCT(Tracking[Amount],--(Tracking[Date]&lt;=Tracking[[#This Row],[Date]]),(Tracking[Type]&lt;&gt;"Income")*(-1)+(Tracking[Type]="Income"))</f>
        <v>0</v>
      </c>
      <c r="H263" s="208">
        <f>IF(AND(Tracking[[#This Row],[Type]]="Income",shift_late_income_status="Active",DAY(Tracking[[#This Row],[Date]])&gt;=shift_late_income_starting_day),
DATE(YEAR(Tracking[[#This Row],[Date]]),MONTH(Tracking[[#This Row],[Date]])+1,1),Tracking[[#This Row],[Date]])</f>
        <v>0</v>
      </c>
    </row>
    <row r="264" spans="2:8" x14ac:dyDescent="0.35">
      <c r="B264" s="207"/>
      <c r="C264" s="202"/>
      <c r="D264" s="202"/>
      <c r="E264" s="209"/>
      <c r="F264" s="204"/>
      <c r="G264" s="205" cm="1">
        <f t="array" ref="G264">SUMPRODUCT(Tracking[Amount],--(Tracking[Date]&lt;=Tracking[[#This Row],[Date]]),(Tracking[Type]&lt;&gt;"Income")*(-1)+(Tracking[Type]="Income"))</f>
        <v>0</v>
      </c>
      <c r="H264" s="208">
        <f>IF(AND(Tracking[[#This Row],[Type]]="Income",shift_late_income_status="Active",DAY(Tracking[[#This Row],[Date]])&gt;=shift_late_income_starting_day),
DATE(YEAR(Tracking[[#This Row],[Date]]),MONTH(Tracking[[#This Row],[Date]])+1,1),Tracking[[#This Row],[Date]])</f>
        <v>0</v>
      </c>
    </row>
    <row r="265" spans="2:8" x14ac:dyDescent="0.35">
      <c r="B265" s="207"/>
      <c r="C265" s="202"/>
      <c r="D265" s="202"/>
      <c r="E265" s="209"/>
      <c r="F265" s="204"/>
      <c r="G265" s="205" cm="1">
        <f t="array" ref="G265">SUMPRODUCT(Tracking[Amount],--(Tracking[Date]&lt;=Tracking[[#This Row],[Date]]),(Tracking[Type]&lt;&gt;"Income")*(-1)+(Tracking[Type]="Income"))</f>
        <v>0</v>
      </c>
      <c r="H265" s="208">
        <f>IF(AND(Tracking[[#This Row],[Type]]="Income",shift_late_income_status="Active",DAY(Tracking[[#This Row],[Date]])&gt;=shift_late_income_starting_day),
DATE(YEAR(Tracking[[#This Row],[Date]]),MONTH(Tracking[[#This Row],[Date]])+1,1),Tracking[[#This Row],[Date]])</f>
        <v>0</v>
      </c>
    </row>
    <row r="266" spans="2:8" x14ac:dyDescent="0.35">
      <c r="B266" s="207"/>
      <c r="C266" s="202"/>
      <c r="D266" s="202"/>
      <c r="E266" s="209"/>
      <c r="F266" s="204"/>
      <c r="G266" s="205" cm="1">
        <f t="array" ref="G266">SUMPRODUCT(Tracking[Amount],--(Tracking[Date]&lt;=Tracking[[#This Row],[Date]]),(Tracking[Type]&lt;&gt;"Income")*(-1)+(Tracking[Type]="Income"))</f>
        <v>0</v>
      </c>
      <c r="H266" s="208">
        <f>IF(AND(Tracking[[#This Row],[Type]]="Income",shift_late_income_status="Active",DAY(Tracking[[#This Row],[Date]])&gt;=shift_late_income_starting_day),
DATE(YEAR(Tracking[[#This Row],[Date]]),MONTH(Tracking[[#This Row],[Date]])+1,1),Tracking[[#This Row],[Date]])</f>
        <v>0</v>
      </c>
    </row>
    <row r="267" spans="2:8" x14ac:dyDescent="0.35">
      <c r="B267" s="207"/>
      <c r="C267" s="202"/>
      <c r="D267" s="202"/>
      <c r="E267" s="209"/>
      <c r="F267" s="204"/>
      <c r="G267" s="205" cm="1">
        <f t="array" ref="G267">SUMPRODUCT(Tracking[Amount],--(Tracking[Date]&lt;=Tracking[[#This Row],[Date]]),(Tracking[Type]&lt;&gt;"Income")*(-1)+(Tracking[Type]="Income"))</f>
        <v>0</v>
      </c>
      <c r="H267" s="208">
        <f>IF(AND(Tracking[[#This Row],[Type]]="Income",shift_late_income_status="Active",DAY(Tracking[[#This Row],[Date]])&gt;=shift_late_income_starting_day),
DATE(YEAR(Tracking[[#This Row],[Date]]),MONTH(Tracking[[#This Row],[Date]])+1,1),Tracking[[#This Row],[Date]])</f>
        <v>0</v>
      </c>
    </row>
    <row r="268" spans="2:8" x14ac:dyDescent="0.35">
      <c r="B268" s="207"/>
      <c r="C268" s="202"/>
      <c r="D268" s="202"/>
      <c r="E268" s="209"/>
      <c r="F268" s="204"/>
      <c r="G268" s="205" cm="1">
        <f t="array" ref="G268">SUMPRODUCT(Tracking[Amount],--(Tracking[Date]&lt;=Tracking[[#This Row],[Date]]),(Tracking[Type]&lt;&gt;"Income")*(-1)+(Tracking[Type]="Income"))</f>
        <v>0</v>
      </c>
      <c r="H268" s="208">
        <f>IF(AND(Tracking[[#This Row],[Type]]="Income",shift_late_income_status="Active",DAY(Tracking[[#This Row],[Date]])&gt;=shift_late_income_starting_day),
DATE(YEAR(Tracking[[#This Row],[Date]]),MONTH(Tracking[[#This Row],[Date]])+1,1),Tracking[[#This Row],[Date]])</f>
        <v>0</v>
      </c>
    </row>
    <row r="269" spans="2:8" x14ac:dyDescent="0.35">
      <c r="B269" s="207"/>
      <c r="C269" s="202"/>
      <c r="D269" s="202"/>
      <c r="E269" s="209"/>
      <c r="F269" s="204"/>
      <c r="G269" s="205" cm="1">
        <f t="array" ref="G269">SUMPRODUCT(Tracking[Amount],--(Tracking[Date]&lt;=Tracking[[#This Row],[Date]]),(Tracking[Type]&lt;&gt;"Income")*(-1)+(Tracking[Type]="Income"))</f>
        <v>0</v>
      </c>
      <c r="H269" s="208">
        <f>IF(AND(Tracking[[#This Row],[Type]]="Income",shift_late_income_status="Active",DAY(Tracking[[#This Row],[Date]])&gt;=shift_late_income_starting_day),
DATE(YEAR(Tracking[[#This Row],[Date]]),MONTH(Tracking[[#This Row],[Date]])+1,1),Tracking[[#This Row],[Date]])</f>
        <v>0</v>
      </c>
    </row>
    <row r="270" spans="2:8" x14ac:dyDescent="0.35">
      <c r="B270" s="207"/>
      <c r="C270" s="202"/>
      <c r="D270" s="202"/>
      <c r="E270" s="209"/>
      <c r="F270" s="204"/>
      <c r="G270" s="205" cm="1">
        <f t="array" ref="G270">SUMPRODUCT(Tracking[Amount],--(Tracking[Date]&lt;=Tracking[[#This Row],[Date]]),(Tracking[Type]&lt;&gt;"Income")*(-1)+(Tracking[Type]="Income"))</f>
        <v>0</v>
      </c>
      <c r="H270" s="208">
        <f>IF(AND(Tracking[[#This Row],[Type]]="Income",shift_late_income_status="Active",DAY(Tracking[[#This Row],[Date]])&gt;=shift_late_income_starting_day),
DATE(YEAR(Tracking[[#This Row],[Date]]),MONTH(Tracking[[#This Row],[Date]])+1,1),Tracking[[#This Row],[Date]])</f>
        <v>0</v>
      </c>
    </row>
    <row r="271" spans="2:8" x14ac:dyDescent="0.35">
      <c r="B271" s="207"/>
      <c r="C271" s="202"/>
      <c r="D271" s="202"/>
      <c r="E271" s="209"/>
      <c r="F271" s="204"/>
      <c r="G271" s="205" cm="1">
        <f t="array" ref="G271">SUMPRODUCT(Tracking[Amount],--(Tracking[Date]&lt;=Tracking[[#This Row],[Date]]),(Tracking[Type]&lt;&gt;"Income")*(-1)+(Tracking[Type]="Income"))</f>
        <v>0</v>
      </c>
      <c r="H271" s="208">
        <f>IF(AND(Tracking[[#This Row],[Type]]="Income",shift_late_income_status="Active",DAY(Tracking[[#This Row],[Date]])&gt;=shift_late_income_starting_day),
DATE(YEAR(Tracking[[#This Row],[Date]]),MONTH(Tracking[[#This Row],[Date]])+1,1),Tracking[[#This Row],[Date]])</f>
        <v>0</v>
      </c>
    </row>
    <row r="272" spans="2:8" x14ac:dyDescent="0.35">
      <c r="B272" s="207"/>
      <c r="C272" s="202"/>
      <c r="D272" s="202"/>
      <c r="E272" s="209"/>
      <c r="F272" s="204"/>
      <c r="G272" s="205" cm="1">
        <f t="array" ref="G272">SUMPRODUCT(Tracking[Amount],--(Tracking[Date]&lt;=Tracking[[#This Row],[Date]]),(Tracking[Type]&lt;&gt;"Income")*(-1)+(Tracking[Type]="Income"))</f>
        <v>0</v>
      </c>
      <c r="H272" s="208">
        <f>IF(AND(Tracking[[#This Row],[Type]]="Income",shift_late_income_status="Active",DAY(Tracking[[#This Row],[Date]])&gt;=shift_late_income_starting_day),
DATE(YEAR(Tracking[[#This Row],[Date]]),MONTH(Tracking[[#This Row],[Date]])+1,1),Tracking[[#This Row],[Date]])</f>
        <v>0</v>
      </c>
    </row>
    <row r="273" spans="2:8" x14ac:dyDescent="0.35">
      <c r="B273" s="207"/>
      <c r="C273" s="202"/>
      <c r="D273" s="202"/>
      <c r="E273" s="209"/>
      <c r="F273" s="204"/>
      <c r="G273" s="205" cm="1">
        <f t="array" ref="G273">SUMPRODUCT(Tracking[Amount],--(Tracking[Date]&lt;=Tracking[[#This Row],[Date]]),(Tracking[Type]&lt;&gt;"Income")*(-1)+(Tracking[Type]="Income"))</f>
        <v>0</v>
      </c>
      <c r="H273" s="208">
        <f>IF(AND(Tracking[[#This Row],[Type]]="Income",shift_late_income_status="Active",DAY(Tracking[[#This Row],[Date]])&gt;=shift_late_income_starting_day),
DATE(YEAR(Tracking[[#This Row],[Date]]),MONTH(Tracking[[#This Row],[Date]])+1,1),Tracking[[#This Row],[Date]])</f>
        <v>0</v>
      </c>
    </row>
    <row r="274" spans="2:8" x14ac:dyDescent="0.35">
      <c r="B274" s="207"/>
      <c r="C274" s="202"/>
      <c r="D274" s="202"/>
      <c r="E274" s="209"/>
      <c r="F274" s="204"/>
      <c r="G274" s="205" cm="1">
        <f t="array" ref="G274">SUMPRODUCT(Tracking[Amount],--(Tracking[Date]&lt;=Tracking[[#This Row],[Date]]),(Tracking[Type]&lt;&gt;"Income")*(-1)+(Tracking[Type]="Income"))</f>
        <v>0</v>
      </c>
      <c r="H274" s="208">
        <f>IF(AND(Tracking[[#This Row],[Type]]="Income",shift_late_income_status="Active",DAY(Tracking[[#This Row],[Date]])&gt;=shift_late_income_starting_day),
DATE(YEAR(Tracking[[#This Row],[Date]]),MONTH(Tracking[[#This Row],[Date]])+1,1),Tracking[[#This Row],[Date]])</f>
        <v>0</v>
      </c>
    </row>
    <row r="275" spans="2:8" x14ac:dyDescent="0.35">
      <c r="B275" s="207"/>
      <c r="C275" s="202"/>
      <c r="D275" s="202"/>
      <c r="E275" s="209"/>
      <c r="F275" s="204"/>
      <c r="G275" s="205" cm="1">
        <f t="array" ref="G275">SUMPRODUCT(Tracking[Amount],--(Tracking[Date]&lt;=Tracking[[#This Row],[Date]]),(Tracking[Type]&lt;&gt;"Income")*(-1)+(Tracking[Type]="Income"))</f>
        <v>0</v>
      </c>
      <c r="H275" s="208">
        <f>IF(AND(Tracking[[#This Row],[Type]]="Income",shift_late_income_status="Active",DAY(Tracking[[#This Row],[Date]])&gt;=shift_late_income_starting_day),
DATE(YEAR(Tracking[[#This Row],[Date]]),MONTH(Tracking[[#This Row],[Date]])+1,1),Tracking[[#This Row],[Date]])</f>
        <v>0</v>
      </c>
    </row>
    <row r="276" spans="2:8" x14ac:dyDescent="0.35">
      <c r="B276" s="207"/>
      <c r="C276" s="202"/>
      <c r="D276" s="202"/>
      <c r="E276" s="209"/>
      <c r="F276" s="204"/>
      <c r="G276" s="205" cm="1">
        <f t="array" ref="G276">SUMPRODUCT(Tracking[Amount],--(Tracking[Date]&lt;=Tracking[[#This Row],[Date]]),(Tracking[Type]&lt;&gt;"Income")*(-1)+(Tracking[Type]="Income"))</f>
        <v>0</v>
      </c>
      <c r="H276" s="208">
        <f>IF(AND(Tracking[[#This Row],[Type]]="Income",shift_late_income_status="Active",DAY(Tracking[[#This Row],[Date]])&gt;=shift_late_income_starting_day),
DATE(YEAR(Tracking[[#This Row],[Date]]),MONTH(Tracking[[#This Row],[Date]])+1,1),Tracking[[#This Row],[Date]])</f>
        <v>0</v>
      </c>
    </row>
    <row r="277" spans="2:8" x14ac:dyDescent="0.35">
      <c r="B277" s="207"/>
      <c r="C277" s="202"/>
      <c r="D277" s="202"/>
      <c r="E277" s="209"/>
      <c r="F277" s="204"/>
      <c r="G277" s="205" cm="1">
        <f t="array" ref="G277">SUMPRODUCT(Tracking[Amount],--(Tracking[Date]&lt;=Tracking[[#This Row],[Date]]),(Tracking[Type]&lt;&gt;"Income")*(-1)+(Tracking[Type]="Income"))</f>
        <v>0</v>
      </c>
      <c r="H277" s="208">
        <f>IF(AND(Tracking[[#This Row],[Type]]="Income",shift_late_income_status="Active",DAY(Tracking[[#This Row],[Date]])&gt;=shift_late_income_starting_day),
DATE(YEAR(Tracking[[#This Row],[Date]]),MONTH(Tracking[[#This Row],[Date]])+1,1),Tracking[[#This Row],[Date]])</f>
        <v>0</v>
      </c>
    </row>
    <row r="278" spans="2:8" x14ac:dyDescent="0.35">
      <c r="B278" s="207"/>
      <c r="C278" s="202"/>
      <c r="D278" s="202"/>
      <c r="E278" s="209"/>
      <c r="F278" s="204"/>
      <c r="G278" s="205" cm="1">
        <f t="array" ref="G278">SUMPRODUCT(Tracking[Amount],--(Tracking[Date]&lt;=Tracking[[#This Row],[Date]]),(Tracking[Type]&lt;&gt;"Income")*(-1)+(Tracking[Type]="Income"))</f>
        <v>0</v>
      </c>
      <c r="H278" s="208">
        <f>IF(AND(Tracking[[#This Row],[Type]]="Income",shift_late_income_status="Active",DAY(Tracking[[#This Row],[Date]])&gt;=shift_late_income_starting_day),
DATE(YEAR(Tracking[[#This Row],[Date]]),MONTH(Tracking[[#This Row],[Date]])+1,1),Tracking[[#This Row],[Date]])</f>
        <v>0</v>
      </c>
    </row>
    <row r="279" spans="2:8" x14ac:dyDescent="0.35">
      <c r="B279" s="207"/>
      <c r="C279" s="202"/>
      <c r="D279" s="202"/>
      <c r="E279" s="209"/>
      <c r="F279" s="204"/>
      <c r="G279" s="205" cm="1">
        <f t="array" ref="G279">SUMPRODUCT(Tracking[Amount],--(Tracking[Date]&lt;=Tracking[[#This Row],[Date]]),(Tracking[Type]&lt;&gt;"Income")*(-1)+(Tracking[Type]="Income"))</f>
        <v>0</v>
      </c>
      <c r="H279" s="208">
        <f>IF(AND(Tracking[[#This Row],[Type]]="Income",shift_late_income_status="Active",DAY(Tracking[[#This Row],[Date]])&gt;=shift_late_income_starting_day),
DATE(YEAR(Tracking[[#This Row],[Date]]),MONTH(Tracking[[#This Row],[Date]])+1,1),Tracking[[#This Row],[Date]])</f>
        <v>0</v>
      </c>
    </row>
    <row r="280" spans="2:8" x14ac:dyDescent="0.35">
      <c r="B280" s="207"/>
      <c r="C280" s="202"/>
      <c r="D280" s="202"/>
      <c r="E280" s="209"/>
      <c r="F280" s="204"/>
      <c r="G280" s="205" cm="1">
        <f t="array" ref="G280">SUMPRODUCT(Tracking[Amount],--(Tracking[Date]&lt;=Tracking[[#This Row],[Date]]),(Tracking[Type]&lt;&gt;"Income")*(-1)+(Tracking[Type]="Income"))</f>
        <v>0</v>
      </c>
      <c r="H280" s="208">
        <f>IF(AND(Tracking[[#This Row],[Type]]="Income",shift_late_income_status="Active",DAY(Tracking[[#This Row],[Date]])&gt;=shift_late_income_starting_day),
DATE(YEAR(Tracking[[#This Row],[Date]]),MONTH(Tracking[[#This Row],[Date]])+1,1),Tracking[[#This Row],[Date]])</f>
        <v>0</v>
      </c>
    </row>
    <row r="281" spans="2:8" x14ac:dyDescent="0.35">
      <c r="B281" s="207"/>
      <c r="C281" s="202"/>
      <c r="D281" s="202"/>
      <c r="E281" s="209"/>
      <c r="F281" s="204"/>
      <c r="G281" s="205" cm="1">
        <f t="array" ref="G281">SUMPRODUCT(Tracking[Amount],--(Tracking[Date]&lt;=Tracking[[#This Row],[Date]]),(Tracking[Type]&lt;&gt;"Income")*(-1)+(Tracking[Type]="Income"))</f>
        <v>0</v>
      </c>
      <c r="H281" s="208">
        <f>IF(AND(Tracking[[#This Row],[Type]]="Income",shift_late_income_status="Active",DAY(Tracking[[#This Row],[Date]])&gt;=shift_late_income_starting_day),
DATE(YEAR(Tracking[[#This Row],[Date]]),MONTH(Tracking[[#This Row],[Date]])+1,1),Tracking[[#This Row],[Date]])</f>
        <v>0</v>
      </c>
    </row>
    <row r="282" spans="2:8" x14ac:dyDescent="0.35">
      <c r="B282" s="207"/>
      <c r="C282" s="202"/>
      <c r="D282" s="202"/>
      <c r="E282" s="209"/>
      <c r="F282" s="204"/>
      <c r="G282" s="205" cm="1">
        <f t="array" ref="G282">SUMPRODUCT(Tracking[Amount],--(Tracking[Date]&lt;=Tracking[[#This Row],[Date]]),(Tracking[Type]&lt;&gt;"Income")*(-1)+(Tracking[Type]="Income"))</f>
        <v>0</v>
      </c>
      <c r="H282" s="208">
        <f>IF(AND(Tracking[[#This Row],[Type]]="Income",shift_late_income_status="Active",DAY(Tracking[[#This Row],[Date]])&gt;=shift_late_income_starting_day),
DATE(YEAR(Tracking[[#This Row],[Date]]),MONTH(Tracking[[#This Row],[Date]])+1,1),Tracking[[#This Row],[Date]])</f>
        <v>0</v>
      </c>
    </row>
    <row r="283" spans="2:8" x14ac:dyDescent="0.35">
      <c r="B283" s="207"/>
      <c r="C283" s="202"/>
      <c r="D283" s="202"/>
      <c r="E283" s="209"/>
      <c r="F283" s="204"/>
      <c r="G283" s="205" cm="1">
        <f t="array" ref="G283">SUMPRODUCT(Tracking[Amount],--(Tracking[Date]&lt;=Tracking[[#This Row],[Date]]),(Tracking[Type]&lt;&gt;"Income")*(-1)+(Tracking[Type]="Income"))</f>
        <v>0</v>
      </c>
      <c r="H283" s="208">
        <f>IF(AND(Tracking[[#This Row],[Type]]="Income",shift_late_income_status="Active",DAY(Tracking[[#This Row],[Date]])&gt;=shift_late_income_starting_day),
DATE(YEAR(Tracking[[#This Row],[Date]]),MONTH(Tracking[[#This Row],[Date]])+1,1),Tracking[[#This Row],[Date]])</f>
        <v>0</v>
      </c>
    </row>
    <row r="284" spans="2:8" x14ac:dyDescent="0.35">
      <c r="B284" s="207"/>
      <c r="C284" s="202"/>
      <c r="D284" s="202"/>
      <c r="E284" s="209"/>
      <c r="F284" s="204"/>
      <c r="G284" s="205" cm="1">
        <f t="array" ref="G284">SUMPRODUCT(Tracking[Amount],--(Tracking[Date]&lt;=Tracking[[#This Row],[Date]]),(Tracking[Type]&lt;&gt;"Income")*(-1)+(Tracking[Type]="Income"))</f>
        <v>0</v>
      </c>
      <c r="H284" s="208">
        <f>IF(AND(Tracking[[#This Row],[Type]]="Income",shift_late_income_status="Active",DAY(Tracking[[#This Row],[Date]])&gt;=shift_late_income_starting_day),
DATE(YEAR(Tracking[[#This Row],[Date]]),MONTH(Tracking[[#This Row],[Date]])+1,1),Tracking[[#This Row],[Date]])</f>
        <v>0</v>
      </c>
    </row>
    <row r="285" spans="2:8" x14ac:dyDescent="0.35">
      <c r="B285" s="207"/>
      <c r="C285" s="202"/>
      <c r="D285" s="202"/>
      <c r="E285" s="209"/>
      <c r="F285" s="204"/>
      <c r="G285" s="205" cm="1">
        <f t="array" ref="G285">SUMPRODUCT(Tracking[Amount],--(Tracking[Date]&lt;=Tracking[[#This Row],[Date]]),(Tracking[Type]&lt;&gt;"Income")*(-1)+(Tracking[Type]="Income"))</f>
        <v>0</v>
      </c>
      <c r="H285" s="208">
        <f>IF(AND(Tracking[[#This Row],[Type]]="Income",shift_late_income_status="Active",DAY(Tracking[[#This Row],[Date]])&gt;=shift_late_income_starting_day),
DATE(YEAR(Tracking[[#This Row],[Date]]),MONTH(Tracking[[#This Row],[Date]])+1,1),Tracking[[#This Row],[Date]])</f>
        <v>0</v>
      </c>
    </row>
    <row r="286" spans="2:8" x14ac:dyDescent="0.35">
      <c r="B286" s="207"/>
      <c r="C286" s="202"/>
      <c r="D286" s="202"/>
      <c r="E286" s="209"/>
      <c r="F286" s="204"/>
      <c r="G286" s="205" cm="1">
        <f t="array" ref="G286">SUMPRODUCT(Tracking[Amount],--(Tracking[Date]&lt;=Tracking[[#This Row],[Date]]),(Tracking[Type]&lt;&gt;"Income")*(-1)+(Tracking[Type]="Income"))</f>
        <v>0</v>
      </c>
      <c r="H286" s="208">
        <f>IF(AND(Tracking[[#This Row],[Type]]="Income",shift_late_income_status="Active",DAY(Tracking[[#This Row],[Date]])&gt;=shift_late_income_starting_day),
DATE(YEAR(Tracking[[#This Row],[Date]]),MONTH(Tracking[[#This Row],[Date]])+1,1),Tracking[[#This Row],[Date]])</f>
        <v>0</v>
      </c>
    </row>
    <row r="287" spans="2:8" x14ac:dyDescent="0.35">
      <c r="B287" s="207"/>
      <c r="C287" s="202"/>
      <c r="D287" s="202"/>
      <c r="E287" s="209"/>
      <c r="F287" s="204"/>
      <c r="G287" s="205" cm="1">
        <f t="array" ref="G287">SUMPRODUCT(Tracking[Amount],--(Tracking[Date]&lt;=Tracking[[#This Row],[Date]]),(Tracking[Type]&lt;&gt;"Income")*(-1)+(Tracking[Type]="Income"))</f>
        <v>0</v>
      </c>
      <c r="H287" s="208">
        <f>IF(AND(Tracking[[#This Row],[Type]]="Income",shift_late_income_status="Active",DAY(Tracking[[#This Row],[Date]])&gt;=shift_late_income_starting_day),
DATE(YEAR(Tracking[[#This Row],[Date]]),MONTH(Tracking[[#This Row],[Date]])+1,1),Tracking[[#This Row],[Date]])</f>
        <v>0</v>
      </c>
    </row>
    <row r="288" spans="2:8" x14ac:dyDescent="0.35">
      <c r="B288" s="207"/>
      <c r="C288" s="202"/>
      <c r="D288" s="202"/>
      <c r="E288" s="209"/>
      <c r="F288" s="204"/>
      <c r="G288" s="205" cm="1">
        <f t="array" ref="G288">SUMPRODUCT(Tracking[Amount],--(Tracking[Date]&lt;=Tracking[[#This Row],[Date]]),(Tracking[Type]&lt;&gt;"Income")*(-1)+(Tracking[Type]="Income"))</f>
        <v>0</v>
      </c>
      <c r="H288" s="208">
        <f>IF(AND(Tracking[[#This Row],[Type]]="Income",shift_late_income_status="Active",DAY(Tracking[[#This Row],[Date]])&gt;=shift_late_income_starting_day),
DATE(YEAR(Tracking[[#This Row],[Date]]),MONTH(Tracking[[#This Row],[Date]])+1,1),Tracking[[#This Row],[Date]])</f>
        <v>0</v>
      </c>
    </row>
    <row r="289" spans="2:8" x14ac:dyDescent="0.35">
      <c r="B289" s="207"/>
      <c r="C289" s="202"/>
      <c r="D289" s="202"/>
      <c r="E289" s="209"/>
      <c r="F289" s="204"/>
      <c r="G289" s="205" cm="1">
        <f t="array" ref="G289">SUMPRODUCT(Tracking[Amount],--(Tracking[Date]&lt;=Tracking[[#This Row],[Date]]),(Tracking[Type]&lt;&gt;"Income")*(-1)+(Tracking[Type]="Income"))</f>
        <v>0</v>
      </c>
      <c r="H289" s="208">
        <f>IF(AND(Tracking[[#This Row],[Type]]="Income",shift_late_income_status="Active",DAY(Tracking[[#This Row],[Date]])&gt;=shift_late_income_starting_day),
DATE(YEAR(Tracking[[#This Row],[Date]]),MONTH(Tracking[[#This Row],[Date]])+1,1),Tracking[[#This Row],[Date]])</f>
        <v>0</v>
      </c>
    </row>
    <row r="290" spans="2:8" x14ac:dyDescent="0.35">
      <c r="B290" s="207"/>
      <c r="C290" s="202"/>
      <c r="D290" s="202"/>
      <c r="E290" s="209"/>
      <c r="F290" s="204"/>
      <c r="G290" s="205" cm="1">
        <f t="array" ref="G290">SUMPRODUCT(Tracking[Amount],--(Tracking[Date]&lt;=Tracking[[#This Row],[Date]]),(Tracking[Type]&lt;&gt;"Income")*(-1)+(Tracking[Type]="Income"))</f>
        <v>0</v>
      </c>
      <c r="H290" s="208">
        <f>IF(AND(Tracking[[#This Row],[Type]]="Income",shift_late_income_status="Active",DAY(Tracking[[#This Row],[Date]])&gt;=shift_late_income_starting_day),
DATE(YEAR(Tracking[[#This Row],[Date]]),MONTH(Tracking[[#This Row],[Date]])+1,1),Tracking[[#This Row],[Date]])</f>
        <v>0</v>
      </c>
    </row>
    <row r="291" spans="2:8" x14ac:dyDescent="0.35">
      <c r="B291" s="207"/>
      <c r="C291" s="202"/>
      <c r="D291" s="202"/>
      <c r="E291" s="209"/>
      <c r="F291" s="204"/>
      <c r="G291" s="205" cm="1">
        <f t="array" ref="G291">SUMPRODUCT(Tracking[Amount],--(Tracking[Date]&lt;=Tracking[[#This Row],[Date]]),(Tracking[Type]&lt;&gt;"Income")*(-1)+(Tracking[Type]="Income"))</f>
        <v>0</v>
      </c>
      <c r="H291" s="208">
        <f>IF(AND(Tracking[[#This Row],[Type]]="Income",shift_late_income_status="Active",DAY(Tracking[[#This Row],[Date]])&gt;=shift_late_income_starting_day),
DATE(YEAR(Tracking[[#This Row],[Date]]),MONTH(Tracking[[#This Row],[Date]])+1,1),Tracking[[#This Row],[Date]])</f>
        <v>0</v>
      </c>
    </row>
    <row r="292" spans="2:8" x14ac:dyDescent="0.35">
      <c r="B292" s="207"/>
      <c r="C292" s="202"/>
      <c r="D292" s="202"/>
      <c r="E292" s="209"/>
      <c r="F292" s="204"/>
      <c r="G292" s="205" cm="1">
        <f t="array" ref="G292">SUMPRODUCT(Tracking[Amount],--(Tracking[Date]&lt;=Tracking[[#This Row],[Date]]),(Tracking[Type]&lt;&gt;"Income")*(-1)+(Tracking[Type]="Income"))</f>
        <v>0</v>
      </c>
      <c r="H292" s="208">
        <f>IF(AND(Tracking[[#This Row],[Type]]="Income",shift_late_income_status="Active",DAY(Tracking[[#This Row],[Date]])&gt;=shift_late_income_starting_day),
DATE(YEAR(Tracking[[#This Row],[Date]]),MONTH(Tracking[[#This Row],[Date]])+1,1),Tracking[[#This Row],[Date]])</f>
        <v>0</v>
      </c>
    </row>
    <row r="293" spans="2:8" x14ac:dyDescent="0.35">
      <c r="B293" s="207"/>
      <c r="C293" s="202"/>
      <c r="D293" s="202"/>
      <c r="E293" s="209"/>
      <c r="F293" s="204"/>
      <c r="G293" s="205" cm="1">
        <f t="array" ref="G293">SUMPRODUCT(Tracking[Amount],--(Tracking[Date]&lt;=Tracking[[#This Row],[Date]]),(Tracking[Type]&lt;&gt;"Income")*(-1)+(Tracking[Type]="Income"))</f>
        <v>0</v>
      </c>
      <c r="H293" s="208">
        <f>IF(AND(Tracking[[#This Row],[Type]]="Income",shift_late_income_status="Active",DAY(Tracking[[#This Row],[Date]])&gt;=shift_late_income_starting_day),
DATE(YEAR(Tracking[[#This Row],[Date]]),MONTH(Tracking[[#This Row],[Date]])+1,1),Tracking[[#This Row],[Date]])</f>
        <v>0</v>
      </c>
    </row>
    <row r="294" spans="2:8" x14ac:dyDescent="0.35">
      <c r="B294" s="207"/>
      <c r="C294" s="202"/>
      <c r="D294" s="202"/>
      <c r="E294" s="209"/>
      <c r="F294" s="204"/>
      <c r="G294" s="205" cm="1">
        <f t="array" ref="G294">SUMPRODUCT(Tracking[Amount],--(Tracking[Date]&lt;=Tracking[[#This Row],[Date]]),(Tracking[Type]&lt;&gt;"Income")*(-1)+(Tracking[Type]="Income"))</f>
        <v>0</v>
      </c>
      <c r="H294" s="208">
        <f>IF(AND(Tracking[[#This Row],[Type]]="Income",shift_late_income_status="Active",DAY(Tracking[[#This Row],[Date]])&gt;=shift_late_income_starting_day),
DATE(YEAR(Tracking[[#This Row],[Date]]),MONTH(Tracking[[#This Row],[Date]])+1,1),Tracking[[#This Row],[Date]])</f>
        <v>0</v>
      </c>
    </row>
    <row r="295" spans="2:8" x14ac:dyDescent="0.35">
      <c r="B295" s="207"/>
      <c r="C295" s="202"/>
      <c r="D295" s="202"/>
      <c r="E295" s="209"/>
      <c r="F295" s="204"/>
      <c r="G295" s="205" cm="1">
        <f t="array" ref="G295">SUMPRODUCT(Tracking[Amount],--(Tracking[Date]&lt;=Tracking[[#This Row],[Date]]),(Tracking[Type]&lt;&gt;"Income")*(-1)+(Tracking[Type]="Income"))</f>
        <v>0</v>
      </c>
      <c r="H295" s="208">
        <f>IF(AND(Tracking[[#This Row],[Type]]="Income",shift_late_income_status="Active",DAY(Tracking[[#This Row],[Date]])&gt;=shift_late_income_starting_day),
DATE(YEAR(Tracking[[#This Row],[Date]]),MONTH(Tracking[[#This Row],[Date]])+1,1),Tracking[[#This Row],[Date]])</f>
        <v>0</v>
      </c>
    </row>
    <row r="296" spans="2:8" x14ac:dyDescent="0.35">
      <c r="B296" s="207"/>
      <c r="C296" s="202"/>
      <c r="D296" s="202"/>
      <c r="E296" s="209"/>
      <c r="F296" s="204"/>
      <c r="G296" s="205" cm="1">
        <f t="array" ref="G296">SUMPRODUCT(Tracking[Amount],--(Tracking[Date]&lt;=Tracking[[#This Row],[Date]]),(Tracking[Type]&lt;&gt;"Income")*(-1)+(Tracking[Type]="Income"))</f>
        <v>0</v>
      </c>
      <c r="H296" s="208">
        <f>IF(AND(Tracking[[#This Row],[Type]]="Income",shift_late_income_status="Active",DAY(Tracking[[#This Row],[Date]])&gt;=shift_late_income_starting_day),
DATE(YEAR(Tracking[[#This Row],[Date]]),MONTH(Tracking[[#This Row],[Date]])+1,1),Tracking[[#This Row],[Date]])</f>
        <v>0</v>
      </c>
    </row>
    <row r="297" spans="2:8" x14ac:dyDescent="0.35">
      <c r="B297" s="207"/>
      <c r="C297" s="202"/>
      <c r="D297" s="202"/>
      <c r="E297" s="209"/>
      <c r="F297" s="204"/>
      <c r="G297" s="205" cm="1">
        <f t="array" ref="G297">SUMPRODUCT(Tracking[Amount],--(Tracking[Date]&lt;=Tracking[[#This Row],[Date]]),(Tracking[Type]&lt;&gt;"Income")*(-1)+(Tracking[Type]="Income"))</f>
        <v>0</v>
      </c>
      <c r="H297" s="208">
        <f>IF(AND(Tracking[[#This Row],[Type]]="Income",shift_late_income_status="Active",DAY(Tracking[[#This Row],[Date]])&gt;=shift_late_income_starting_day),
DATE(YEAR(Tracking[[#This Row],[Date]]),MONTH(Tracking[[#This Row],[Date]])+1,1),Tracking[[#This Row],[Date]])</f>
        <v>0</v>
      </c>
    </row>
    <row r="298" spans="2:8" x14ac:dyDescent="0.35">
      <c r="B298" s="207"/>
      <c r="C298" s="202"/>
      <c r="D298" s="202"/>
      <c r="E298" s="209"/>
      <c r="F298" s="204"/>
      <c r="G298" s="205" cm="1">
        <f t="array" ref="G298">SUMPRODUCT(Tracking[Amount],--(Tracking[Date]&lt;=Tracking[[#This Row],[Date]]),(Tracking[Type]&lt;&gt;"Income")*(-1)+(Tracking[Type]="Income"))</f>
        <v>0</v>
      </c>
      <c r="H298" s="208">
        <f>IF(AND(Tracking[[#This Row],[Type]]="Income",shift_late_income_status="Active",DAY(Tracking[[#This Row],[Date]])&gt;=shift_late_income_starting_day),
DATE(YEAR(Tracking[[#This Row],[Date]]),MONTH(Tracking[[#This Row],[Date]])+1,1),Tracking[[#This Row],[Date]])</f>
        <v>0</v>
      </c>
    </row>
    <row r="299" spans="2:8" x14ac:dyDescent="0.35">
      <c r="B299" s="207"/>
      <c r="C299" s="202"/>
      <c r="D299" s="202"/>
      <c r="E299" s="209"/>
      <c r="F299" s="204"/>
      <c r="G299" s="205" cm="1">
        <f t="array" ref="G299">SUMPRODUCT(Tracking[Amount],--(Tracking[Date]&lt;=Tracking[[#This Row],[Date]]),(Tracking[Type]&lt;&gt;"Income")*(-1)+(Tracking[Type]="Income"))</f>
        <v>0</v>
      </c>
      <c r="H299" s="208">
        <f>IF(AND(Tracking[[#This Row],[Type]]="Income",shift_late_income_status="Active",DAY(Tracking[[#This Row],[Date]])&gt;=shift_late_income_starting_day),
DATE(YEAR(Tracking[[#This Row],[Date]]),MONTH(Tracking[[#This Row],[Date]])+1,1),Tracking[[#This Row],[Date]])</f>
        <v>0</v>
      </c>
    </row>
    <row r="300" spans="2:8" x14ac:dyDescent="0.35">
      <c r="B300" s="207"/>
      <c r="C300" s="202"/>
      <c r="D300" s="202"/>
      <c r="E300" s="209"/>
      <c r="F300" s="204"/>
      <c r="G300" s="205" cm="1">
        <f t="array" ref="G300">SUMPRODUCT(Tracking[Amount],--(Tracking[Date]&lt;=Tracking[[#This Row],[Date]]),(Tracking[Type]&lt;&gt;"Income")*(-1)+(Tracking[Type]="Income"))</f>
        <v>0</v>
      </c>
      <c r="H300" s="208">
        <f>IF(AND(Tracking[[#This Row],[Type]]="Income",shift_late_income_status="Active",DAY(Tracking[[#This Row],[Date]])&gt;=shift_late_income_starting_day),
DATE(YEAR(Tracking[[#This Row],[Date]]),MONTH(Tracking[[#This Row],[Date]])+1,1),Tracking[[#This Row],[Date]])</f>
        <v>0</v>
      </c>
    </row>
    <row r="301" spans="2:8" x14ac:dyDescent="0.35">
      <c r="B301" s="207"/>
      <c r="C301" s="202"/>
      <c r="D301" s="202"/>
      <c r="E301" s="209"/>
      <c r="F301" s="204"/>
      <c r="G301" s="205" cm="1">
        <f t="array" ref="G301">SUMPRODUCT(Tracking[Amount],--(Tracking[Date]&lt;=Tracking[[#This Row],[Date]]),(Tracking[Type]&lt;&gt;"Income")*(-1)+(Tracking[Type]="Income"))</f>
        <v>0</v>
      </c>
      <c r="H301" s="208">
        <f>IF(AND(Tracking[[#This Row],[Type]]="Income",shift_late_income_status="Active",DAY(Tracking[[#This Row],[Date]])&gt;=shift_late_income_starting_day),
DATE(YEAR(Tracking[[#This Row],[Date]]),MONTH(Tracking[[#This Row],[Date]])+1,1),Tracking[[#This Row],[Date]])</f>
        <v>0</v>
      </c>
    </row>
    <row r="302" spans="2:8" x14ac:dyDescent="0.35">
      <c r="B302" s="207"/>
      <c r="C302" s="202"/>
      <c r="D302" s="202"/>
      <c r="E302" s="209"/>
      <c r="F302" s="204"/>
      <c r="G302" s="205" cm="1">
        <f t="array" ref="G302">SUMPRODUCT(Tracking[Amount],--(Tracking[Date]&lt;=Tracking[[#This Row],[Date]]),(Tracking[Type]&lt;&gt;"Income")*(-1)+(Tracking[Type]="Income"))</f>
        <v>0</v>
      </c>
      <c r="H302" s="208">
        <f>IF(AND(Tracking[[#This Row],[Type]]="Income",shift_late_income_status="Active",DAY(Tracking[[#This Row],[Date]])&gt;=shift_late_income_starting_day),
DATE(YEAR(Tracking[[#This Row],[Date]]),MONTH(Tracking[[#This Row],[Date]])+1,1),Tracking[[#This Row],[Date]])</f>
        <v>0</v>
      </c>
    </row>
    <row r="303" spans="2:8" x14ac:dyDescent="0.35">
      <c r="B303" s="207"/>
      <c r="C303" s="202"/>
      <c r="D303" s="202"/>
      <c r="E303" s="209"/>
      <c r="F303" s="204"/>
      <c r="G303" s="205" cm="1">
        <f t="array" ref="G303">SUMPRODUCT(Tracking[Amount],--(Tracking[Date]&lt;=Tracking[[#This Row],[Date]]),(Tracking[Type]&lt;&gt;"Income")*(-1)+(Tracking[Type]="Income"))</f>
        <v>0</v>
      </c>
      <c r="H303" s="208">
        <f>IF(AND(Tracking[[#This Row],[Type]]="Income",shift_late_income_status="Active",DAY(Tracking[[#This Row],[Date]])&gt;=shift_late_income_starting_day),
DATE(YEAR(Tracking[[#This Row],[Date]]),MONTH(Tracking[[#This Row],[Date]])+1,1),Tracking[[#This Row],[Date]])</f>
        <v>0</v>
      </c>
    </row>
    <row r="304" spans="2:8" x14ac:dyDescent="0.35">
      <c r="B304" s="207"/>
      <c r="C304" s="202"/>
      <c r="D304" s="202"/>
      <c r="E304" s="209"/>
      <c r="F304" s="204"/>
      <c r="G304" s="205" cm="1">
        <f t="array" ref="G304">SUMPRODUCT(Tracking[Amount],--(Tracking[Date]&lt;=Tracking[[#This Row],[Date]]),(Tracking[Type]&lt;&gt;"Income")*(-1)+(Tracking[Type]="Income"))</f>
        <v>0</v>
      </c>
      <c r="H304" s="208">
        <f>IF(AND(Tracking[[#This Row],[Type]]="Income",shift_late_income_status="Active",DAY(Tracking[[#This Row],[Date]])&gt;=shift_late_income_starting_day),
DATE(YEAR(Tracking[[#This Row],[Date]]),MONTH(Tracking[[#This Row],[Date]])+1,1),Tracking[[#This Row],[Date]])</f>
        <v>0</v>
      </c>
    </row>
    <row r="305" spans="2:8" x14ac:dyDescent="0.35">
      <c r="B305" s="207"/>
      <c r="C305" s="202"/>
      <c r="D305" s="202"/>
      <c r="E305" s="209"/>
      <c r="F305" s="204"/>
      <c r="G305" s="205" cm="1">
        <f t="array" ref="G305">SUMPRODUCT(Tracking[Amount],--(Tracking[Date]&lt;=Tracking[[#This Row],[Date]]),(Tracking[Type]&lt;&gt;"Income")*(-1)+(Tracking[Type]="Income"))</f>
        <v>0</v>
      </c>
      <c r="H305" s="208">
        <f>IF(AND(Tracking[[#This Row],[Type]]="Income",shift_late_income_status="Active",DAY(Tracking[[#This Row],[Date]])&gt;=shift_late_income_starting_day),
DATE(YEAR(Tracking[[#This Row],[Date]]),MONTH(Tracking[[#This Row],[Date]])+1,1),Tracking[[#This Row],[Date]])</f>
        <v>0</v>
      </c>
    </row>
    <row r="306" spans="2:8" x14ac:dyDescent="0.35">
      <c r="B306" s="207"/>
      <c r="C306" s="202"/>
      <c r="D306" s="202"/>
      <c r="E306" s="209"/>
      <c r="F306" s="204"/>
      <c r="G306" s="205" cm="1">
        <f t="array" ref="G306">SUMPRODUCT(Tracking[Amount],--(Tracking[Date]&lt;=Tracking[[#This Row],[Date]]),(Tracking[Type]&lt;&gt;"Income")*(-1)+(Tracking[Type]="Income"))</f>
        <v>0</v>
      </c>
      <c r="H306" s="208">
        <f>IF(AND(Tracking[[#This Row],[Type]]="Income",shift_late_income_status="Active",DAY(Tracking[[#This Row],[Date]])&gt;=shift_late_income_starting_day),
DATE(YEAR(Tracking[[#This Row],[Date]]),MONTH(Tracking[[#This Row],[Date]])+1,1),Tracking[[#This Row],[Date]])</f>
        <v>0</v>
      </c>
    </row>
    <row r="307" spans="2:8" x14ac:dyDescent="0.35">
      <c r="B307" s="207"/>
      <c r="C307" s="202"/>
      <c r="D307" s="202"/>
      <c r="E307" s="209"/>
      <c r="F307" s="204"/>
      <c r="G307" s="205" cm="1">
        <f t="array" ref="G307">SUMPRODUCT(Tracking[Amount],--(Tracking[Date]&lt;=Tracking[[#This Row],[Date]]),(Tracking[Type]&lt;&gt;"Income")*(-1)+(Tracking[Type]="Income"))</f>
        <v>0</v>
      </c>
      <c r="H307" s="208">
        <f>IF(AND(Tracking[[#This Row],[Type]]="Income",shift_late_income_status="Active",DAY(Tracking[[#This Row],[Date]])&gt;=shift_late_income_starting_day),
DATE(YEAR(Tracking[[#This Row],[Date]]),MONTH(Tracking[[#This Row],[Date]])+1,1),Tracking[[#This Row],[Date]])</f>
        <v>0</v>
      </c>
    </row>
    <row r="308" spans="2:8" x14ac:dyDescent="0.35">
      <c r="B308" s="207"/>
      <c r="C308" s="202"/>
      <c r="D308" s="202"/>
      <c r="E308" s="209"/>
      <c r="F308" s="204"/>
      <c r="G308" s="205" cm="1">
        <f t="array" ref="G308">SUMPRODUCT(Tracking[Amount],--(Tracking[Date]&lt;=Tracking[[#This Row],[Date]]),(Tracking[Type]&lt;&gt;"Income")*(-1)+(Tracking[Type]="Income"))</f>
        <v>0</v>
      </c>
      <c r="H308" s="208">
        <f>IF(AND(Tracking[[#This Row],[Type]]="Income",shift_late_income_status="Active",DAY(Tracking[[#This Row],[Date]])&gt;=shift_late_income_starting_day),
DATE(YEAR(Tracking[[#This Row],[Date]]),MONTH(Tracking[[#This Row],[Date]])+1,1),Tracking[[#This Row],[Date]])</f>
        <v>0</v>
      </c>
    </row>
    <row r="309" spans="2:8" x14ac:dyDescent="0.35">
      <c r="B309" s="207"/>
      <c r="C309" s="202"/>
      <c r="D309" s="202"/>
      <c r="E309" s="209"/>
      <c r="F309" s="204"/>
      <c r="G309" s="205" cm="1">
        <f t="array" ref="G309">SUMPRODUCT(Tracking[Amount],--(Tracking[Date]&lt;=Tracking[[#This Row],[Date]]),(Tracking[Type]&lt;&gt;"Income")*(-1)+(Tracking[Type]="Income"))</f>
        <v>0</v>
      </c>
      <c r="H309" s="208">
        <f>IF(AND(Tracking[[#This Row],[Type]]="Income",shift_late_income_status="Active",DAY(Tracking[[#This Row],[Date]])&gt;=shift_late_income_starting_day),
DATE(YEAR(Tracking[[#This Row],[Date]]),MONTH(Tracking[[#This Row],[Date]])+1,1),Tracking[[#This Row],[Date]])</f>
        <v>0</v>
      </c>
    </row>
    <row r="310" spans="2:8" x14ac:dyDescent="0.35">
      <c r="B310" s="207"/>
      <c r="C310" s="202"/>
      <c r="D310" s="202"/>
      <c r="E310" s="209"/>
      <c r="F310" s="204"/>
      <c r="G310" s="205" cm="1">
        <f t="array" ref="G310">SUMPRODUCT(Tracking[Amount],--(Tracking[Date]&lt;=Tracking[[#This Row],[Date]]),(Tracking[Type]&lt;&gt;"Income")*(-1)+(Tracking[Type]="Income"))</f>
        <v>0</v>
      </c>
      <c r="H310" s="208">
        <f>IF(AND(Tracking[[#This Row],[Type]]="Income",shift_late_income_status="Active",DAY(Tracking[[#This Row],[Date]])&gt;=shift_late_income_starting_day),
DATE(YEAR(Tracking[[#This Row],[Date]]),MONTH(Tracking[[#This Row],[Date]])+1,1),Tracking[[#This Row],[Date]])</f>
        <v>0</v>
      </c>
    </row>
    <row r="311" spans="2:8" x14ac:dyDescent="0.35">
      <c r="B311" s="207"/>
      <c r="C311" s="202"/>
      <c r="D311" s="202"/>
      <c r="E311" s="209"/>
      <c r="F311" s="204"/>
      <c r="G311" s="205" cm="1">
        <f t="array" ref="G311">SUMPRODUCT(Tracking[Amount],--(Tracking[Date]&lt;=Tracking[[#This Row],[Date]]),(Tracking[Type]&lt;&gt;"Income")*(-1)+(Tracking[Type]="Income"))</f>
        <v>0</v>
      </c>
      <c r="H311" s="208">
        <f>IF(AND(Tracking[[#This Row],[Type]]="Income",shift_late_income_status="Active",DAY(Tracking[[#This Row],[Date]])&gt;=shift_late_income_starting_day),
DATE(YEAR(Tracking[[#This Row],[Date]]),MONTH(Tracking[[#This Row],[Date]])+1,1),Tracking[[#This Row],[Date]])</f>
        <v>0</v>
      </c>
    </row>
    <row r="312" spans="2:8" x14ac:dyDescent="0.35">
      <c r="B312" s="207"/>
      <c r="C312" s="202"/>
      <c r="D312" s="202"/>
      <c r="E312" s="209"/>
      <c r="F312" s="204"/>
      <c r="G312" s="205" cm="1">
        <f t="array" ref="G312">SUMPRODUCT(Tracking[Amount],--(Tracking[Date]&lt;=Tracking[[#This Row],[Date]]),(Tracking[Type]&lt;&gt;"Income")*(-1)+(Tracking[Type]="Income"))</f>
        <v>0</v>
      </c>
      <c r="H312" s="208">
        <f>IF(AND(Tracking[[#This Row],[Type]]="Income",shift_late_income_status="Active",DAY(Tracking[[#This Row],[Date]])&gt;=shift_late_income_starting_day),
DATE(YEAR(Tracking[[#This Row],[Date]]),MONTH(Tracking[[#This Row],[Date]])+1,1),Tracking[[#This Row],[Date]])</f>
        <v>0</v>
      </c>
    </row>
    <row r="313" spans="2:8" x14ac:dyDescent="0.35">
      <c r="B313" s="207"/>
      <c r="C313" s="202"/>
      <c r="D313" s="202"/>
      <c r="E313" s="209"/>
      <c r="F313" s="204"/>
      <c r="G313" s="205" cm="1">
        <f t="array" ref="G313">SUMPRODUCT(Tracking[Amount],--(Tracking[Date]&lt;=Tracking[[#This Row],[Date]]),(Tracking[Type]&lt;&gt;"Income")*(-1)+(Tracking[Type]="Income"))</f>
        <v>0</v>
      </c>
      <c r="H313" s="208">
        <f>IF(AND(Tracking[[#This Row],[Type]]="Income",shift_late_income_status="Active",DAY(Tracking[[#This Row],[Date]])&gt;=shift_late_income_starting_day),
DATE(YEAR(Tracking[[#This Row],[Date]]),MONTH(Tracking[[#This Row],[Date]])+1,1),Tracking[[#This Row],[Date]])</f>
        <v>0</v>
      </c>
    </row>
    <row r="314" spans="2:8" x14ac:dyDescent="0.35">
      <c r="B314" s="207"/>
      <c r="C314" s="202"/>
      <c r="D314" s="202"/>
      <c r="E314" s="209"/>
      <c r="F314" s="204"/>
      <c r="G314" s="205" cm="1">
        <f t="array" ref="G314">SUMPRODUCT(Tracking[Amount],--(Tracking[Date]&lt;=Tracking[[#This Row],[Date]]),(Tracking[Type]&lt;&gt;"Income")*(-1)+(Tracking[Type]="Income"))</f>
        <v>0</v>
      </c>
      <c r="H314" s="208">
        <f>IF(AND(Tracking[[#This Row],[Type]]="Income",shift_late_income_status="Active",DAY(Tracking[[#This Row],[Date]])&gt;=shift_late_income_starting_day),
DATE(YEAR(Tracking[[#This Row],[Date]]),MONTH(Tracking[[#This Row],[Date]])+1,1),Tracking[[#This Row],[Date]])</f>
        <v>0</v>
      </c>
    </row>
    <row r="315" spans="2:8" x14ac:dyDescent="0.35">
      <c r="B315" s="207"/>
      <c r="C315" s="202"/>
      <c r="D315" s="202"/>
      <c r="E315" s="209"/>
      <c r="F315" s="204"/>
      <c r="G315" s="205" cm="1">
        <f t="array" ref="G315">SUMPRODUCT(Tracking[Amount],--(Tracking[Date]&lt;=Tracking[[#This Row],[Date]]),(Tracking[Type]&lt;&gt;"Income")*(-1)+(Tracking[Type]="Income"))</f>
        <v>0</v>
      </c>
      <c r="H315" s="208">
        <f>IF(AND(Tracking[[#This Row],[Type]]="Income",shift_late_income_status="Active",DAY(Tracking[[#This Row],[Date]])&gt;=shift_late_income_starting_day),
DATE(YEAR(Tracking[[#This Row],[Date]]),MONTH(Tracking[[#This Row],[Date]])+1,1),Tracking[[#This Row],[Date]])</f>
        <v>0</v>
      </c>
    </row>
    <row r="316" spans="2:8" x14ac:dyDescent="0.35">
      <c r="B316" s="207"/>
      <c r="C316" s="202"/>
      <c r="D316" s="202"/>
      <c r="E316" s="209"/>
      <c r="F316" s="204"/>
      <c r="G316" s="205" cm="1">
        <f t="array" ref="G316">SUMPRODUCT(Tracking[Amount],--(Tracking[Date]&lt;=Tracking[[#This Row],[Date]]),(Tracking[Type]&lt;&gt;"Income")*(-1)+(Tracking[Type]="Income"))</f>
        <v>0</v>
      </c>
      <c r="H316" s="208">
        <f>IF(AND(Tracking[[#This Row],[Type]]="Income",shift_late_income_status="Active",DAY(Tracking[[#This Row],[Date]])&gt;=shift_late_income_starting_day),
DATE(YEAR(Tracking[[#This Row],[Date]]),MONTH(Tracking[[#This Row],[Date]])+1,1),Tracking[[#This Row],[Date]])</f>
        <v>0</v>
      </c>
    </row>
    <row r="317" spans="2:8" x14ac:dyDescent="0.35">
      <c r="B317" s="207"/>
      <c r="C317" s="202"/>
      <c r="D317" s="202"/>
      <c r="E317" s="209"/>
      <c r="F317" s="204"/>
      <c r="G317" s="205" cm="1">
        <f t="array" ref="G317">SUMPRODUCT(Tracking[Amount],--(Tracking[Date]&lt;=Tracking[[#This Row],[Date]]),(Tracking[Type]&lt;&gt;"Income")*(-1)+(Tracking[Type]="Income"))</f>
        <v>0</v>
      </c>
      <c r="H317" s="208">
        <f>IF(AND(Tracking[[#This Row],[Type]]="Income",shift_late_income_status="Active",DAY(Tracking[[#This Row],[Date]])&gt;=shift_late_income_starting_day),
DATE(YEAR(Tracking[[#This Row],[Date]]),MONTH(Tracking[[#This Row],[Date]])+1,1),Tracking[[#This Row],[Date]])</f>
        <v>0</v>
      </c>
    </row>
    <row r="318" spans="2:8" x14ac:dyDescent="0.35">
      <c r="B318" s="207"/>
      <c r="C318" s="202"/>
      <c r="D318" s="202"/>
      <c r="E318" s="209"/>
      <c r="F318" s="204"/>
      <c r="G318" s="205" cm="1">
        <f t="array" ref="G318">SUMPRODUCT(Tracking[Amount],--(Tracking[Date]&lt;=Tracking[[#This Row],[Date]]),(Tracking[Type]&lt;&gt;"Income")*(-1)+(Tracking[Type]="Income"))</f>
        <v>0</v>
      </c>
      <c r="H318" s="208">
        <f>IF(AND(Tracking[[#This Row],[Type]]="Income",shift_late_income_status="Active",DAY(Tracking[[#This Row],[Date]])&gt;=shift_late_income_starting_day),
DATE(YEAR(Tracking[[#This Row],[Date]]),MONTH(Tracking[[#This Row],[Date]])+1,1),Tracking[[#This Row],[Date]])</f>
        <v>0</v>
      </c>
    </row>
    <row r="319" spans="2:8" x14ac:dyDescent="0.35">
      <c r="B319" s="207"/>
      <c r="C319" s="202"/>
      <c r="D319" s="202"/>
      <c r="E319" s="209"/>
      <c r="F319" s="204"/>
      <c r="G319" s="205" cm="1">
        <f t="array" ref="G319">SUMPRODUCT(Tracking[Amount],--(Tracking[Date]&lt;=Tracking[[#This Row],[Date]]),(Tracking[Type]&lt;&gt;"Income")*(-1)+(Tracking[Type]="Income"))</f>
        <v>0</v>
      </c>
      <c r="H319" s="208">
        <f>IF(AND(Tracking[[#This Row],[Type]]="Income",shift_late_income_status="Active",DAY(Tracking[[#This Row],[Date]])&gt;=shift_late_income_starting_day),
DATE(YEAR(Tracking[[#This Row],[Date]]),MONTH(Tracking[[#This Row],[Date]])+1,1),Tracking[[#This Row],[Date]])</f>
        <v>0</v>
      </c>
    </row>
    <row r="320" spans="2:8" x14ac:dyDescent="0.35">
      <c r="B320" s="207"/>
      <c r="C320" s="202"/>
      <c r="D320" s="202"/>
      <c r="E320" s="209"/>
      <c r="F320" s="204"/>
      <c r="G320" s="205" cm="1">
        <f t="array" ref="G320">SUMPRODUCT(Tracking[Amount],--(Tracking[Date]&lt;=Tracking[[#This Row],[Date]]),(Tracking[Type]&lt;&gt;"Income")*(-1)+(Tracking[Type]="Income"))</f>
        <v>0</v>
      </c>
      <c r="H320" s="208">
        <f>IF(AND(Tracking[[#This Row],[Type]]="Income",shift_late_income_status="Active",DAY(Tracking[[#This Row],[Date]])&gt;=shift_late_income_starting_day),
DATE(YEAR(Tracking[[#This Row],[Date]]),MONTH(Tracking[[#This Row],[Date]])+1,1),Tracking[[#This Row],[Date]])</f>
        <v>0</v>
      </c>
    </row>
    <row r="321" spans="2:8" x14ac:dyDescent="0.35">
      <c r="B321" s="207"/>
      <c r="C321" s="202"/>
      <c r="D321" s="202"/>
      <c r="E321" s="209"/>
      <c r="F321" s="204"/>
      <c r="G321" s="205" cm="1">
        <f t="array" ref="G321">SUMPRODUCT(Tracking[Amount],--(Tracking[Date]&lt;=Tracking[[#This Row],[Date]]),(Tracking[Type]&lt;&gt;"Income")*(-1)+(Tracking[Type]="Income"))</f>
        <v>0</v>
      </c>
      <c r="H321" s="208">
        <f>IF(AND(Tracking[[#This Row],[Type]]="Income",shift_late_income_status="Active",DAY(Tracking[[#This Row],[Date]])&gt;=shift_late_income_starting_day),
DATE(YEAR(Tracking[[#This Row],[Date]]),MONTH(Tracking[[#This Row],[Date]])+1,1),Tracking[[#This Row],[Date]])</f>
        <v>0</v>
      </c>
    </row>
    <row r="322" spans="2:8" x14ac:dyDescent="0.35">
      <c r="B322" s="207"/>
      <c r="C322" s="202"/>
      <c r="D322" s="202"/>
      <c r="E322" s="209"/>
      <c r="F322" s="204"/>
      <c r="G322" s="205" cm="1">
        <f t="array" ref="G322">SUMPRODUCT(Tracking[Amount],--(Tracking[Date]&lt;=Tracking[[#This Row],[Date]]),(Tracking[Type]&lt;&gt;"Income")*(-1)+(Tracking[Type]="Income"))</f>
        <v>0</v>
      </c>
      <c r="H322" s="208">
        <f>IF(AND(Tracking[[#This Row],[Type]]="Income",shift_late_income_status="Active",DAY(Tracking[[#This Row],[Date]])&gt;=shift_late_income_starting_day),
DATE(YEAR(Tracking[[#This Row],[Date]]),MONTH(Tracking[[#This Row],[Date]])+1,1),Tracking[[#This Row],[Date]])</f>
        <v>0</v>
      </c>
    </row>
    <row r="323" spans="2:8" x14ac:dyDescent="0.35">
      <c r="B323" s="207"/>
      <c r="C323" s="202"/>
      <c r="D323" s="202"/>
      <c r="E323" s="209"/>
      <c r="F323" s="204"/>
      <c r="G323" s="205" cm="1">
        <f t="array" ref="G323">SUMPRODUCT(Tracking[Amount],--(Tracking[Date]&lt;=Tracking[[#This Row],[Date]]),(Tracking[Type]&lt;&gt;"Income")*(-1)+(Tracking[Type]="Income"))</f>
        <v>0</v>
      </c>
      <c r="H323" s="208">
        <f>IF(AND(Tracking[[#This Row],[Type]]="Income",shift_late_income_status="Active",DAY(Tracking[[#This Row],[Date]])&gt;=shift_late_income_starting_day),
DATE(YEAR(Tracking[[#This Row],[Date]]),MONTH(Tracking[[#This Row],[Date]])+1,1),Tracking[[#This Row],[Date]])</f>
        <v>0</v>
      </c>
    </row>
    <row r="324" spans="2:8" x14ac:dyDescent="0.35">
      <c r="B324" s="207"/>
      <c r="C324" s="202"/>
      <c r="D324" s="202"/>
      <c r="E324" s="209"/>
      <c r="F324" s="204"/>
      <c r="G324" s="205" cm="1">
        <f t="array" ref="G324">SUMPRODUCT(Tracking[Amount],--(Tracking[Date]&lt;=Tracking[[#This Row],[Date]]),(Tracking[Type]&lt;&gt;"Income")*(-1)+(Tracking[Type]="Income"))</f>
        <v>0</v>
      </c>
      <c r="H324" s="208">
        <f>IF(AND(Tracking[[#This Row],[Type]]="Income",shift_late_income_status="Active",DAY(Tracking[[#This Row],[Date]])&gt;=shift_late_income_starting_day),
DATE(YEAR(Tracking[[#This Row],[Date]]),MONTH(Tracking[[#This Row],[Date]])+1,1),Tracking[[#This Row],[Date]])</f>
        <v>0</v>
      </c>
    </row>
    <row r="325" spans="2:8" x14ac:dyDescent="0.35">
      <c r="B325" s="207"/>
      <c r="C325" s="202"/>
      <c r="D325" s="202"/>
      <c r="E325" s="209"/>
      <c r="F325" s="204"/>
      <c r="G325" s="205" cm="1">
        <f t="array" ref="G325">SUMPRODUCT(Tracking[Amount],--(Tracking[Date]&lt;=Tracking[[#This Row],[Date]]),(Tracking[Type]&lt;&gt;"Income")*(-1)+(Tracking[Type]="Income"))</f>
        <v>0</v>
      </c>
      <c r="H325" s="208">
        <f>IF(AND(Tracking[[#This Row],[Type]]="Income",shift_late_income_status="Active",DAY(Tracking[[#This Row],[Date]])&gt;=shift_late_income_starting_day),
DATE(YEAR(Tracking[[#This Row],[Date]]),MONTH(Tracking[[#This Row],[Date]])+1,1),Tracking[[#This Row],[Date]])</f>
        <v>0</v>
      </c>
    </row>
    <row r="326" spans="2:8" x14ac:dyDescent="0.35">
      <c r="B326" s="207"/>
      <c r="C326" s="202"/>
      <c r="D326" s="202"/>
      <c r="E326" s="209"/>
      <c r="F326" s="204"/>
      <c r="G326" s="205" cm="1">
        <f t="array" ref="G326">SUMPRODUCT(Tracking[Amount],--(Tracking[Date]&lt;=Tracking[[#This Row],[Date]]),(Tracking[Type]&lt;&gt;"Income")*(-1)+(Tracking[Type]="Income"))</f>
        <v>0</v>
      </c>
      <c r="H326" s="208">
        <f>IF(AND(Tracking[[#This Row],[Type]]="Income",shift_late_income_status="Active",DAY(Tracking[[#This Row],[Date]])&gt;=shift_late_income_starting_day),
DATE(YEAR(Tracking[[#This Row],[Date]]),MONTH(Tracking[[#This Row],[Date]])+1,1),Tracking[[#This Row],[Date]])</f>
        <v>0</v>
      </c>
    </row>
    <row r="327" spans="2:8" x14ac:dyDescent="0.35">
      <c r="B327" s="207"/>
      <c r="C327" s="202"/>
      <c r="D327" s="202"/>
      <c r="E327" s="209"/>
      <c r="F327" s="204"/>
      <c r="G327" s="205" cm="1">
        <f t="array" ref="G327">SUMPRODUCT(Tracking[Amount],--(Tracking[Date]&lt;=Tracking[[#This Row],[Date]]),(Tracking[Type]&lt;&gt;"Income")*(-1)+(Tracking[Type]="Income"))</f>
        <v>0</v>
      </c>
      <c r="H327" s="208">
        <f>IF(AND(Tracking[[#This Row],[Type]]="Income",shift_late_income_status="Active",DAY(Tracking[[#This Row],[Date]])&gt;=shift_late_income_starting_day),
DATE(YEAR(Tracking[[#This Row],[Date]]),MONTH(Tracking[[#This Row],[Date]])+1,1),Tracking[[#This Row],[Date]])</f>
        <v>0</v>
      </c>
    </row>
    <row r="328" spans="2:8" x14ac:dyDescent="0.35">
      <c r="B328" s="207"/>
      <c r="C328" s="202"/>
      <c r="D328" s="202"/>
      <c r="E328" s="209"/>
      <c r="F328" s="204"/>
      <c r="G328" s="205" cm="1">
        <f t="array" ref="G328">SUMPRODUCT(Tracking[Amount],--(Tracking[Date]&lt;=Tracking[[#This Row],[Date]]),(Tracking[Type]&lt;&gt;"Income")*(-1)+(Tracking[Type]="Income"))</f>
        <v>0</v>
      </c>
      <c r="H328" s="208">
        <f>IF(AND(Tracking[[#This Row],[Type]]="Income",shift_late_income_status="Active",DAY(Tracking[[#This Row],[Date]])&gt;=shift_late_income_starting_day),
DATE(YEAR(Tracking[[#This Row],[Date]]),MONTH(Tracking[[#This Row],[Date]])+1,1),Tracking[[#This Row],[Date]])</f>
        <v>0</v>
      </c>
    </row>
    <row r="329" spans="2:8" x14ac:dyDescent="0.35">
      <c r="B329" s="207"/>
      <c r="C329" s="202"/>
      <c r="D329" s="202"/>
      <c r="E329" s="209"/>
      <c r="F329" s="204"/>
      <c r="G329" s="205" cm="1">
        <f t="array" ref="G329">SUMPRODUCT(Tracking[Amount],--(Tracking[Date]&lt;=Tracking[[#This Row],[Date]]),(Tracking[Type]&lt;&gt;"Income")*(-1)+(Tracking[Type]="Income"))</f>
        <v>0</v>
      </c>
      <c r="H329" s="208">
        <f>IF(AND(Tracking[[#This Row],[Type]]="Income",shift_late_income_status="Active",DAY(Tracking[[#This Row],[Date]])&gt;=shift_late_income_starting_day),
DATE(YEAR(Tracking[[#This Row],[Date]]),MONTH(Tracking[[#This Row],[Date]])+1,1),Tracking[[#This Row],[Date]])</f>
        <v>0</v>
      </c>
    </row>
    <row r="330" spans="2:8" x14ac:dyDescent="0.35">
      <c r="B330" s="207"/>
      <c r="C330" s="202"/>
      <c r="D330" s="202"/>
      <c r="E330" s="209"/>
      <c r="F330" s="204"/>
      <c r="G330" s="205" cm="1">
        <f t="array" ref="G330">SUMPRODUCT(Tracking[Amount],--(Tracking[Date]&lt;=Tracking[[#This Row],[Date]]),(Tracking[Type]&lt;&gt;"Income")*(-1)+(Tracking[Type]="Income"))</f>
        <v>0</v>
      </c>
      <c r="H330" s="208">
        <f>IF(AND(Tracking[[#This Row],[Type]]="Income",shift_late_income_status="Active",DAY(Tracking[[#This Row],[Date]])&gt;=shift_late_income_starting_day),
DATE(YEAR(Tracking[[#This Row],[Date]]),MONTH(Tracking[[#This Row],[Date]])+1,1),Tracking[[#This Row],[Date]])</f>
        <v>0</v>
      </c>
    </row>
    <row r="331" spans="2:8" x14ac:dyDescent="0.35">
      <c r="B331" s="207"/>
      <c r="C331" s="202"/>
      <c r="D331" s="202"/>
      <c r="E331" s="209"/>
      <c r="F331" s="204"/>
      <c r="G331" s="205" cm="1">
        <f t="array" ref="G331">SUMPRODUCT(Tracking[Amount],--(Tracking[Date]&lt;=Tracking[[#This Row],[Date]]),(Tracking[Type]&lt;&gt;"Income")*(-1)+(Tracking[Type]="Income"))</f>
        <v>0</v>
      </c>
      <c r="H331" s="208">
        <f>IF(AND(Tracking[[#This Row],[Type]]="Income",shift_late_income_status="Active",DAY(Tracking[[#This Row],[Date]])&gt;=shift_late_income_starting_day),
DATE(YEAR(Tracking[[#This Row],[Date]]),MONTH(Tracking[[#This Row],[Date]])+1,1),Tracking[[#This Row],[Date]])</f>
        <v>0</v>
      </c>
    </row>
    <row r="332" spans="2:8" x14ac:dyDescent="0.35">
      <c r="B332" s="207"/>
      <c r="C332" s="202"/>
      <c r="D332" s="202"/>
      <c r="E332" s="209"/>
      <c r="F332" s="204"/>
      <c r="G332" s="205" cm="1">
        <f t="array" ref="G332">SUMPRODUCT(Tracking[Amount],--(Tracking[Date]&lt;=Tracking[[#This Row],[Date]]),(Tracking[Type]&lt;&gt;"Income")*(-1)+(Tracking[Type]="Income"))</f>
        <v>0</v>
      </c>
      <c r="H332" s="208">
        <f>IF(AND(Tracking[[#This Row],[Type]]="Income",shift_late_income_status="Active",DAY(Tracking[[#This Row],[Date]])&gt;=shift_late_income_starting_day),
DATE(YEAR(Tracking[[#This Row],[Date]]),MONTH(Tracking[[#This Row],[Date]])+1,1),Tracking[[#This Row],[Date]])</f>
        <v>0</v>
      </c>
    </row>
    <row r="333" spans="2:8" x14ac:dyDescent="0.35">
      <c r="B333" s="207"/>
      <c r="C333" s="202"/>
      <c r="D333" s="202"/>
      <c r="E333" s="209"/>
      <c r="F333" s="204"/>
      <c r="G333" s="205" cm="1">
        <f t="array" ref="G333">SUMPRODUCT(Tracking[Amount],--(Tracking[Date]&lt;=Tracking[[#This Row],[Date]]),(Tracking[Type]&lt;&gt;"Income")*(-1)+(Tracking[Type]="Income"))</f>
        <v>0</v>
      </c>
      <c r="H333" s="208">
        <f>IF(AND(Tracking[[#This Row],[Type]]="Income",shift_late_income_status="Active",DAY(Tracking[[#This Row],[Date]])&gt;=shift_late_income_starting_day),
DATE(YEAR(Tracking[[#This Row],[Date]]),MONTH(Tracking[[#This Row],[Date]])+1,1),Tracking[[#This Row],[Date]])</f>
        <v>0</v>
      </c>
    </row>
    <row r="334" spans="2:8" x14ac:dyDescent="0.35">
      <c r="B334" s="207"/>
      <c r="C334" s="202"/>
      <c r="D334" s="202"/>
      <c r="E334" s="209"/>
      <c r="F334" s="204"/>
      <c r="G334" s="205" cm="1">
        <f t="array" ref="G334">SUMPRODUCT(Tracking[Amount],--(Tracking[Date]&lt;=Tracking[[#This Row],[Date]]),(Tracking[Type]&lt;&gt;"Income")*(-1)+(Tracking[Type]="Income"))</f>
        <v>0</v>
      </c>
      <c r="H334" s="208">
        <f>IF(AND(Tracking[[#This Row],[Type]]="Income",shift_late_income_status="Active",DAY(Tracking[[#This Row],[Date]])&gt;=shift_late_income_starting_day),
DATE(YEAR(Tracking[[#This Row],[Date]]),MONTH(Tracking[[#This Row],[Date]])+1,1),Tracking[[#This Row],[Date]])</f>
        <v>0</v>
      </c>
    </row>
    <row r="335" spans="2:8" x14ac:dyDescent="0.35">
      <c r="B335" s="207"/>
      <c r="C335" s="202"/>
      <c r="D335" s="202"/>
      <c r="E335" s="209"/>
      <c r="F335" s="204"/>
      <c r="G335" s="205" cm="1">
        <f t="array" ref="G335">SUMPRODUCT(Tracking[Amount],--(Tracking[Date]&lt;=Tracking[[#This Row],[Date]]),(Tracking[Type]&lt;&gt;"Income")*(-1)+(Tracking[Type]="Income"))</f>
        <v>0</v>
      </c>
      <c r="H335" s="208">
        <f>IF(AND(Tracking[[#This Row],[Type]]="Income",shift_late_income_status="Active",DAY(Tracking[[#This Row],[Date]])&gt;=shift_late_income_starting_day),
DATE(YEAR(Tracking[[#This Row],[Date]]),MONTH(Tracking[[#This Row],[Date]])+1,1),Tracking[[#This Row],[Date]])</f>
        <v>0</v>
      </c>
    </row>
    <row r="336" spans="2:8" x14ac:dyDescent="0.35">
      <c r="B336" s="207"/>
      <c r="C336" s="202"/>
      <c r="D336" s="202"/>
      <c r="E336" s="209"/>
      <c r="F336" s="204"/>
      <c r="G336" s="205" cm="1">
        <f t="array" ref="G336">SUMPRODUCT(Tracking[Amount],--(Tracking[Date]&lt;=Tracking[[#This Row],[Date]]),(Tracking[Type]&lt;&gt;"Income")*(-1)+(Tracking[Type]="Income"))</f>
        <v>0</v>
      </c>
      <c r="H336" s="208">
        <f>IF(AND(Tracking[[#This Row],[Type]]="Income",shift_late_income_status="Active",DAY(Tracking[[#This Row],[Date]])&gt;=shift_late_income_starting_day),
DATE(YEAR(Tracking[[#This Row],[Date]]),MONTH(Tracking[[#This Row],[Date]])+1,1),Tracking[[#This Row],[Date]])</f>
        <v>0</v>
      </c>
    </row>
    <row r="337" spans="2:8" x14ac:dyDescent="0.35">
      <c r="B337" s="207"/>
      <c r="C337" s="202"/>
      <c r="D337" s="202"/>
      <c r="E337" s="209"/>
      <c r="F337" s="204"/>
      <c r="G337" s="205" cm="1">
        <f t="array" ref="G337">SUMPRODUCT(Tracking[Amount],--(Tracking[Date]&lt;=Tracking[[#This Row],[Date]]),(Tracking[Type]&lt;&gt;"Income")*(-1)+(Tracking[Type]="Income"))</f>
        <v>0</v>
      </c>
      <c r="H337" s="208">
        <f>IF(AND(Tracking[[#This Row],[Type]]="Income",shift_late_income_status="Active",DAY(Tracking[[#This Row],[Date]])&gt;=shift_late_income_starting_day),
DATE(YEAR(Tracking[[#This Row],[Date]]),MONTH(Tracking[[#This Row],[Date]])+1,1),Tracking[[#This Row],[Date]])</f>
        <v>0</v>
      </c>
    </row>
    <row r="338" spans="2:8" x14ac:dyDescent="0.35">
      <c r="B338" s="207"/>
      <c r="C338" s="202"/>
      <c r="D338" s="202"/>
      <c r="E338" s="209"/>
      <c r="F338" s="204"/>
      <c r="G338" s="205" cm="1">
        <f t="array" ref="G338">SUMPRODUCT(Tracking[Amount],--(Tracking[Date]&lt;=Tracking[[#This Row],[Date]]),(Tracking[Type]&lt;&gt;"Income")*(-1)+(Tracking[Type]="Income"))</f>
        <v>0</v>
      </c>
      <c r="H338" s="208">
        <f>IF(AND(Tracking[[#This Row],[Type]]="Income",shift_late_income_status="Active",DAY(Tracking[[#This Row],[Date]])&gt;=shift_late_income_starting_day),
DATE(YEAR(Tracking[[#This Row],[Date]]),MONTH(Tracking[[#This Row],[Date]])+1,1),Tracking[[#This Row],[Date]])</f>
        <v>0</v>
      </c>
    </row>
    <row r="339" spans="2:8" x14ac:dyDescent="0.35">
      <c r="B339" s="207"/>
      <c r="C339" s="202"/>
      <c r="D339" s="202"/>
      <c r="E339" s="209"/>
      <c r="F339" s="204"/>
      <c r="G339" s="205" cm="1">
        <f t="array" ref="G339">SUMPRODUCT(Tracking[Amount],--(Tracking[Date]&lt;=Tracking[[#This Row],[Date]]),(Tracking[Type]&lt;&gt;"Income")*(-1)+(Tracking[Type]="Income"))</f>
        <v>0</v>
      </c>
      <c r="H339" s="208">
        <f>IF(AND(Tracking[[#This Row],[Type]]="Income",shift_late_income_status="Active",DAY(Tracking[[#This Row],[Date]])&gt;=shift_late_income_starting_day),
DATE(YEAR(Tracking[[#This Row],[Date]]),MONTH(Tracking[[#This Row],[Date]])+1,1),Tracking[[#This Row],[Date]])</f>
        <v>0</v>
      </c>
    </row>
    <row r="340" spans="2:8" x14ac:dyDescent="0.35">
      <c r="B340" s="207"/>
      <c r="C340" s="202"/>
      <c r="D340" s="202"/>
      <c r="E340" s="209"/>
      <c r="F340" s="204"/>
      <c r="G340" s="205" cm="1">
        <f t="array" ref="G340">SUMPRODUCT(Tracking[Amount],--(Tracking[Date]&lt;=Tracking[[#This Row],[Date]]),(Tracking[Type]&lt;&gt;"Income")*(-1)+(Tracking[Type]="Income"))</f>
        <v>0</v>
      </c>
      <c r="H340" s="208">
        <f>IF(AND(Tracking[[#This Row],[Type]]="Income",shift_late_income_status="Active",DAY(Tracking[[#This Row],[Date]])&gt;=shift_late_income_starting_day),
DATE(YEAR(Tracking[[#This Row],[Date]]),MONTH(Tracking[[#This Row],[Date]])+1,1),Tracking[[#This Row],[Date]])</f>
        <v>0</v>
      </c>
    </row>
    <row r="341" spans="2:8" x14ac:dyDescent="0.35">
      <c r="B341" s="207"/>
      <c r="C341" s="202"/>
      <c r="D341" s="202"/>
      <c r="E341" s="209"/>
      <c r="F341" s="204"/>
      <c r="G341" s="205" cm="1">
        <f t="array" ref="G341">SUMPRODUCT(Tracking[Amount],--(Tracking[Date]&lt;=Tracking[[#This Row],[Date]]),(Tracking[Type]&lt;&gt;"Income")*(-1)+(Tracking[Type]="Income"))</f>
        <v>0</v>
      </c>
      <c r="H341" s="208">
        <f>IF(AND(Tracking[[#This Row],[Type]]="Income",shift_late_income_status="Active",DAY(Tracking[[#This Row],[Date]])&gt;=shift_late_income_starting_day),
DATE(YEAR(Tracking[[#This Row],[Date]]),MONTH(Tracking[[#This Row],[Date]])+1,1),Tracking[[#This Row],[Date]])</f>
        <v>0</v>
      </c>
    </row>
    <row r="342" spans="2:8" x14ac:dyDescent="0.35">
      <c r="B342" s="207"/>
      <c r="C342" s="202"/>
      <c r="D342" s="202"/>
      <c r="E342" s="209"/>
      <c r="F342" s="204"/>
      <c r="G342" s="205" cm="1">
        <f t="array" ref="G342">SUMPRODUCT(Tracking[Amount],--(Tracking[Date]&lt;=Tracking[[#This Row],[Date]]),(Tracking[Type]&lt;&gt;"Income")*(-1)+(Tracking[Type]="Income"))</f>
        <v>0</v>
      </c>
      <c r="H342" s="208">
        <f>IF(AND(Tracking[[#This Row],[Type]]="Income",shift_late_income_status="Active",DAY(Tracking[[#This Row],[Date]])&gt;=shift_late_income_starting_day),
DATE(YEAR(Tracking[[#This Row],[Date]]),MONTH(Tracking[[#This Row],[Date]])+1,1),Tracking[[#This Row],[Date]])</f>
        <v>0</v>
      </c>
    </row>
    <row r="343" spans="2:8" x14ac:dyDescent="0.35">
      <c r="B343" s="207"/>
      <c r="C343" s="202"/>
      <c r="D343" s="202"/>
      <c r="E343" s="209"/>
      <c r="F343" s="204"/>
      <c r="G343" s="205" cm="1">
        <f t="array" ref="G343">SUMPRODUCT(Tracking[Amount],--(Tracking[Date]&lt;=Tracking[[#This Row],[Date]]),(Tracking[Type]&lt;&gt;"Income")*(-1)+(Tracking[Type]="Income"))</f>
        <v>0</v>
      </c>
      <c r="H343" s="208">
        <f>IF(AND(Tracking[[#This Row],[Type]]="Income",shift_late_income_status="Active",DAY(Tracking[[#This Row],[Date]])&gt;=shift_late_income_starting_day),
DATE(YEAR(Tracking[[#This Row],[Date]]),MONTH(Tracking[[#This Row],[Date]])+1,1),Tracking[[#This Row],[Date]])</f>
        <v>0</v>
      </c>
    </row>
    <row r="344" spans="2:8" x14ac:dyDescent="0.35">
      <c r="B344" s="207"/>
      <c r="C344" s="202"/>
      <c r="D344" s="202"/>
      <c r="E344" s="209"/>
      <c r="F344" s="204"/>
      <c r="G344" s="205" cm="1">
        <f t="array" ref="G344">SUMPRODUCT(Tracking[Amount],--(Tracking[Date]&lt;=Tracking[[#This Row],[Date]]),(Tracking[Type]&lt;&gt;"Income")*(-1)+(Tracking[Type]="Income"))</f>
        <v>0</v>
      </c>
      <c r="H344" s="208">
        <f>IF(AND(Tracking[[#This Row],[Type]]="Income",shift_late_income_status="Active",DAY(Tracking[[#This Row],[Date]])&gt;=shift_late_income_starting_day),
DATE(YEAR(Tracking[[#This Row],[Date]]),MONTH(Tracking[[#This Row],[Date]])+1,1),Tracking[[#This Row],[Date]])</f>
        <v>0</v>
      </c>
    </row>
    <row r="345" spans="2:8" x14ac:dyDescent="0.35">
      <c r="B345" s="207"/>
      <c r="C345" s="202"/>
      <c r="D345" s="202"/>
      <c r="E345" s="209"/>
      <c r="F345" s="204"/>
      <c r="G345" s="205" cm="1">
        <f t="array" ref="G345">SUMPRODUCT(Tracking[Amount],--(Tracking[Date]&lt;=Tracking[[#This Row],[Date]]),(Tracking[Type]&lt;&gt;"Income")*(-1)+(Tracking[Type]="Income"))</f>
        <v>0</v>
      </c>
      <c r="H345" s="208">
        <f>IF(AND(Tracking[[#This Row],[Type]]="Income",shift_late_income_status="Active",DAY(Tracking[[#This Row],[Date]])&gt;=shift_late_income_starting_day),
DATE(YEAR(Tracking[[#This Row],[Date]]),MONTH(Tracking[[#This Row],[Date]])+1,1),Tracking[[#This Row],[Date]])</f>
        <v>0</v>
      </c>
    </row>
    <row r="346" spans="2:8" x14ac:dyDescent="0.35">
      <c r="B346" s="207"/>
      <c r="C346" s="202"/>
      <c r="D346" s="202"/>
      <c r="E346" s="209"/>
      <c r="F346" s="204"/>
      <c r="G346" s="205" cm="1">
        <f t="array" ref="G346">SUMPRODUCT(Tracking[Amount],--(Tracking[Date]&lt;=Tracking[[#This Row],[Date]]),(Tracking[Type]&lt;&gt;"Income")*(-1)+(Tracking[Type]="Income"))</f>
        <v>0</v>
      </c>
      <c r="H346" s="208">
        <f>IF(AND(Tracking[[#This Row],[Type]]="Income",shift_late_income_status="Active",DAY(Tracking[[#This Row],[Date]])&gt;=shift_late_income_starting_day),
DATE(YEAR(Tracking[[#This Row],[Date]]),MONTH(Tracking[[#This Row],[Date]])+1,1),Tracking[[#This Row],[Date]])</f>
        <v>0</v>
      </c>
    </row>
    <row r="347" spans="2:8" x14ac:dyDescent="0.35">
      <c r="B347" s="207"/>
      <c r="C347" s="202"/>
      <c r="D347" s="202"/>
      <c r="E347" s="209"/>
      <c r="F347" s="204"/>
      <c r="G347" s="205" cm="1">
        <f t="array" ref="G347">SUMPRODUCT(Tracking[Amount],--(Tracking[Date]&lt;=Tracking[[#This Row],[Date]]),(Tracking[Type]&lt;&gt;"Income")*(-1)+(Tracking[Type]="Income"))</f>
        <v>0</v>
      </c>
      <c r="H347" s="208">
        <f>IF(AND(Tracking[[#This Row],[Type]]="Income",shift_late_income_status="Active",DAY(Tracking[[#This Row],[Date]])&gt;=shift_late_income_starting_day),
DATE(YEAR(Tracking[[#This Row],[Date]]),MONTH(Tracking[[#This Row],[Date]])+1,1),Tracking[[#This Row],[Date]])</f>
        <v>0</v>
      </c>
    </row>
    <row r="348" spans="2:8" x14ac:dyDescent="0.35">
      <c r="B348" s="207"/>
      <c r="C348" s="202"/>
      <c r="D348" s="202"/>
      <c r="E348" s="209"/>
      <c r="F348" s="204"/>
      <c r="G348" s="205" cm="1">
        <f t="array" ref="G348">SUMPRODUCT(Tracking[Amount],--(Tracking[Date]&lt;=Tracking[[#This Row],[Date]]),(Tracking[Type]&lt;&gt;"Income")*(-1)+(Tracking[Type]="Income"))</f>
        <v>0</v>
      </c>
      <c r="H348" s="208">
        <f>IF(AND(Tracking[[#This Row],[Type]]="Income",shift_late_income_status="Active",DAY(Tracking[[#This Row],[Date]])&gt;=shift_late_income_starting_day),
DATE(YEAR(Tracking[[#This Row],[Date]]),MONTH(Tracking[[#This Row],[Date]])+1,1),Tracking[[#This Row],[Date]])</f>
        <v>0</v>
      </c>
    </row>
    <row r="349" spans="2:8" x14ac:dyDescent="0.35">
      <c r="B349" s="207"/>
      <c r="C349" s="202"/>
      <c r="D349" s="202"/>
      <c r="E349" s="209"/>
      <c r="F349" s="204"/>
      <c r="G349" s="205" cm="1">
        <f t="array" ref="G349">SUMPRODUCT(Tracking[Amount],--(Tracking[Date]&lt;=Tracking[[#This Row],[Date]]),(Tracking[Type]&lt;&gt;"Income")*(-1)+(Tracking[Type]="Income"))</f>
        <v>0</v>
      </c>
      <c r="H349" s="208">
        <f>IF(AND(Tracking[[#This Row],[Type]]="Income",shift_late_income_status="Active",DAY(Tracking[[#This Row],[Date]])&gt;=shift_late_income_starting_day),
DATE(YEAR(Tracking[[#This Row],[Date]]),MONTH(Tracking[[#This Row],[Date]])+1,1),Tracking[[#This Row],[Date]])</f>
        <v>0</v>
      </c>
    </row>
    <row r="350" spans="2:8" x14ac:dyDescent="0.35">
      <c r="B350" s="207"/>
      <c r="C350" s="202"/>
      <c r="D350" s="202"/>
      <c r="E350" s="209"/>
      <c r="F350" s="204"/>
      <c r="G350" s="205" cm="1">
        <f t="array" ref="G350">SUMPRODUCT(Tracking[Amount],--(Tracking[Date]&lt;=Tracking[[#This Row],[Date]]),(Tracking[Type]&lt;&gt;"Income")*(-1)+(Tracking[Type]="Income"))</f>
        <v>0</v>
      </c>
      <c r="H350" s="208">
        <f>IF(AND(Tracking[[#This Row],[Type]]="Income",shift_late_income_status="Active",DAY(Tracking[[#This Row],[Date]])&gt;=shift_late_income_starting_day),
DATE(YEAR(Tracking[[#This Row],[Date]]),MONTH(Tracking[[#This Row],[Date]])+1,1),Tracking[[#This Row],[Date]])</f>
        <v>0</v>
      </c>
    </row>
    <row r="351" spans="2:8" x14ac:dyDescent="0.35">
      <c r="B351" s="207"/>
      <c r="C351" s="202"/>
      <c r="D351" s="202"/>
      <c r="E351" s="209"/>
      <c r="F351" s="204"/>
      <c r="G351" s="205" cm="1">
        <f t="array" ref="G351">SUMPRODUCT(Tracking[Amount],--(Tracking[Date]&lt;=Tracking[[#This Row],[Date]]),(Tracking[Type]&lt;&gt;"Income")*(-1)+(Tracking[Type]="Income"))</f>
        <v>0</v>
      </c>
      <c r="H351" s="208">
        <f>IF(AND(Tracking[[#This Row],[Type]]="Income",shift_late_income_status="Active",DAY(Tracking[[#This Row],[Date]])&gt;=shift_late_income_starting_day),
DATE(YEAR(Tracking[[#This Row],[Date]]),MONTH(Tracking[[#This Row],[Date]])+1,1),Tracking[[#This Row],[Date]])</f>
        <v>0</v>
      </c>
    </row>
    <row r="352" spans="2:8" x14ac:dyDescent="0.35">
      <c r="B352" s="207"/>
      <c r="C352" s="202"/>
      <c r="D352" s="202"/>
      <c r="E352" s="209"/>
      <c r="F352" s="204"/>
      <c r="G352" s="205" cm="1">
        <f t="array" ref="G352">SUMPRODUCT(Tracking[Amount],--(Tracking[Date]&lt;=Tracking[[#This Row],[Date]]),(Tracking[Type]&lt;&gt;"Income")*(-1)+(Tracking[Type]="Income"))</f>
        <v>0</v>
      </c>
      <c r="H352" s="208">
        <f>IF(AND(Tracking[[#This Row],[Type]]="Income",shift_late_income_status="Active",DAY(Tracking[[#This Row],[Date]])&gt;=shift_late_income_starting_day),
DATE(YEAR(Tracking[[#This Row],[Date]]),MONTH(Tracking[[#This Row],[Date]])+1,1),Tracking[[#This Row],[Date]])</f>
        <v>0</v>
      </c>
    </row>
    <row r="353" spans="2:8" x14ac:dyDescent="0.35">
      <c r="B353" s="207"/>
      <c r="C353" s="202"/>
      <c r="D353" s="202"/>
      <c r="E353" s="209"/>
      <c r="F353" s="204"/>
      <c r="G353" s="205" cm="1">
        <f t="array" ref="G353">SUMPRODUCT(Tracking[Amount],--(Tracking[Date]&lt;=Tracking[[#This Row],[Date]]),(Tracking[Type]&lt;&gt;"Income")*(-1)+(Tracking[Type]="Income"))</f>
        <v>0</v>
      </c>
      <c r="H353" s="208">
        <f>IF(AND(Tracking[[#This Row],[Type]]="Income",shift_late_income_status="Active",DAY(Tracking[[#This Row],[Date]])&gt;=shift_late_income_starting_day),
DATE(YEAR(Tracking[[#This Row],[Date]]),MONTH(Tracking[[#This Row],[Date]])+1,1),Tracking[[#This Row],[Date]])</f>
        <v>0</v>
      </c>
    </row>
    <row r="354" spans="2:8" x14ac:dyDescent="0.35">
      <c r="B354" s="207"/>
      <c r="C354" s="202"/>
      <c r="D354" s="202"/>
      <c r="E354" s="209"/>
      <c r="F354" s="204"/>
      <c r="G354" s="205" cm="1">
        <f t="array" ref="G354">SUMPRODUCT(Tracking[Amount],--(Tracking[Date]&lt;=Tracking[[#This Row],[Date]]),(Tracking[Type]&lt;&gt;"Income")*(-1)+(Tracking[Type]="Income"))</f>
        <v>0</v>
      </c>
      <c r="H354" s="208">
        <f>IF(AND(Tracking[[#This Row],[Type]]="Income",shift_late_income_status="Active",DAY(Tracking[[#This Row],[Date]])&gt;=shift_late_income_starting_day),
DATE(YEAR(Tracking[[#This Row],[Date]]),MONTH(Tracking[[#This Row],[Date]])+1,1),Tracking[[#This Row],[Date]])</f>
        <v>0</v>
      </c>
    </row>
    <row r="355" spans="2:8" x14ac:dyDescent="0.35">
      <c r="B355" s="207"/>
      <c r="C355" s="202"/>
      <c r="D355" s="202"/>
      <c r="E355" s="209"/>
      <c r="F355" s="204"/>
      <c r="G355" s="205" cm="1">
        <f t="array" ref="G355">SUMPRODUCT(Tracking[Amount],--(Tracking[Date]&lt;=Tracking[[#This Row],[Date]]),(Tracking[Type]&lt;&gt;"Income")*(-1)+(Tracking[Type]="Income"))</f>
        <v>0</v>
      </c>
      <c r="H355" s="208">
        <f>IF(AND(Tracking[[#This Row],[Type]]="Income",shift_late_income_status="Active",DAY(Tracking[[#This Row],[Date]])&gt;=shift_late_income_starting_day),
DATE(YEAR(Tracking[[#This Row],[Date]]),MONTH(Tracking[[#This Row],[Date]])+1,1),Tracking[[#This Row],[Date]])</f>
        <v>0</v>
      </c>
    </row>
    <row r="356" spans="2:8" x14ac:dyDescent="0.35">
      <c r="B356" s="207"/>
      <c r="C356" s="202"/>
      <c r="D356" s="202"/>
      <c r="E356" s="209"/>
      <c r="F356" s="204"/>
      <c r="G356" s="205" cm="1">
        <f t="array" ref="G356">SUMPRODUCT(Tracking[Amount],--(Tracking[Date]&lt;=Tracking[[#This Row],[Date]]),(Tracking[Type]&lt;&gt;"Income")*(-1)+(Tracking[Type]="Income"))</f>
        <v>0</v>
      </c>
      <c r="H356" s="208">
        <f>IF(AND(Tracking[[#This Row],[Type]]="Income",shift_late_income_status="Active",DAY(Tracking[[#This Row],[Date]])&gt;=shift_late_income_starting_day),
DATE(YEAR(Tracking[[#This Row],[Date]]),MONTH(Tracking[[#This Row],[Date]])+1,1),Tracking[[#This Row],[Date]])</f>
        <v>0</v>
      </c>
    </row>
    <row r="357" spans="2:8" x14ac:dyDescent="0.35">
      <c r="B357" s="207"/>
      <c r="C357" s="202"/>
      <c r="D357" s="202"/>
      <c r="E357" s="209"/>
      <c r="F357" s="204"/>
      <c r="G357" s="205" cm="1">
        <f t="array" ref="G357">SUMPRODUCT(Tracking[Amount],--(Tracking[Date]&lt;=Tracking[[#This Row],[Date]]),(Tracking[Type]&lt;&gt;"Income")*(-1)+(Tracking[Type]="Income"))</f>
        <v>0</v>
      </c>
      <c r="H357" s="208">
        <f>IF(AND(Tracking[[#This Row],[Type]]="Income",shift_late_income_status="Active",DAY(Tracking[[#This Row],[Date]])&gt;=shift_late_income_starting_day),
DATE(YEAR(Tracking[[#This Row],[Date]]),MONTH(Tracking[[#This Row],[Date]])+1,1),Tracking[[#This Row],[Date]])</f>
        <v>0</v>
      </c>
    </row>
    <row r="358" spans="2:8" x14ac:dyDescent="0.35">
      <c r="B358" s="207"/>
      <c r="C358" s="202"/>
      <c r="D358" s="202"/>
      <c r="E358" s="209"/>
      <c r="F358" s="204"/>
      <c r="G358" s="205" cm="1">
        <f t="array" ref="G358">SUMPRODUCT(Tracking[Amount],--(Tracking[Date]&lt;=Tracking[[#This Row],[Date]]),(Tracking[Type]&lt;&gt;"Income")*(-1)+(Tracking[Type]="Income"))</f>
        <v>0</v>
      </c>
      <c r="H358" s="208">
        <f>IF(AND(Tracking[[#This Row],[Type]]="Income",shift_late_income_status="Active",DAY(Tracking[[#This Row],[Date]])&gt;=shift_late_income_starting_day),
DATE(YEAR(Tracking[[#This Row],[Date]]),MONTH(Tracking[[#This Row],[Date]])+1,1),Tracking[[#This Row],[Date]])</f>
        <v>0</v>
      </c>
    </row>
    <row r="359" spans="2:8" x14ac:dyDescent="0.35">
      <c r="B359" s="207"/>
      <c r="C359" s="202"/>
      <c r="D359" s="202"/>
      <c r="E359" s="209"/>
      <c r="F359" s="204"/>
      <c r="G359" s="205" cm="1">
        <f t="array" ref="G359">SUMPRODUCT(Tracking[Amount],--(Tracking[Date]&lt;=Tracking[[#This Row],[Date]]),(Tracking[Type]&lt;&gt;"Income")*(-1)+(Tracking[Type]="Income"))</f>
        <v>0</v>
      </c>
      <c r="H359" s="208">
        <f>IF(AND(Tracking[[#This Row],[Type]]="Income",shift_late_income_status="Active",DAY(Tracking[[#This Row],[Date]])&gt;=shift_late_income_starting_day),
DATE(YEAR(Tracking[[#This Row],[Date]]),MONTH(Tracking[[#This Row],[Date]])+1,1),Tracking[[#This Row],[Date]])</f>
        <v>0</v>
      </c>
    </row>
    <row r="360" spans="2:8" x14ac:dyDescent="0.35">
      <c r="B360" s="207"/>
      <c r="C360" s="202"/>
      <c r="D360" s="202"/>
      <c r="E360" s="209"/>
      <c r="F360" s="204"/>
      <c r="G360" s="205" cm="1">
        <f t="array" ref="G360">SUMPRODUCT(Tracking[Amount],--(Tracking[Date]&lt;=Tracking[[#This Row],[Date]]),(Tracking[Type]&lt;&gt;"Income")*(-1)+(Tracking[Type]="Income"))</f>
        <v>0</v>
      </c>
      <c r="H360" s="208">
        <f>IF(AND(Tracking[[#This Row],[Type]]="Income",shift_late_income_status="Active",DAY(Tracking[[#This Row],[Date]])&gt;=shift_late_income_starting_day),
DATE(YEAR(Tracking[[#This Row],[Date]]),MONTH(Tracking[[#This Row],[Date]])+1,1),Tracking[[#This Row],[Date]])</f>
        <v>0</v>
      </c>
    </row>
    <row r="361" spans="2:8" x14ac:dyDescent="0.35">
      <c r="B361" s="207"/>
      <c r="C361" s="202"/>
      <c r="D361" s="202"/>
      <c r="E361" s="209"/>
      <c r="F361" s="204"/>
      <c r="G361" s="205" cm="1">
        <f t="array" ref="G361">SUMPRODUCT(Tracking[Amount],--(Tracking[Date]&lt;=Tracking[[#This Row],[Date]]),(Tracking[Type]&lt;&gt;"Income")*(-1)+(Tracking[Type]="Income"))</f>
        <v>0</v>
      </c>
      <c r="H361" s="208">
        <f>IF(AND(Tracking[[#This Row],[Type]]="Income",shift_late_income_status="Active",DAY(Tracking[[#This Row],[Date]])&gt;=shift_late_income_starting_day),
DATE(YEAR(Tracking[[#This Row],[Date]]),MONTH(Tracking[[#This Row],[Date]])+1,1),Tracking[[#This Row],[Date]])</f>
        <v>0</v>
      </c>
    </row>
    <row r="362" spans="2:8" x14ac:dyDescent="0.35">
      <c r="B362" s="207"/>
      <c r="C362" s="202"/>
      <c r="D362" s="202"/>
      <c r="E362" s="209"/>
      <c r="F362" s="204"/>
      <c r="G362" s="205" cm="1">
        <f t="array" ref="G362">SUMPRODUCT(Tracking[Amount],--(Tracking[Date]&lt;=Tracking[[#This Row],[Date]]),(Tracking[Type]&lt;&gt;"Income")*(-1)+(Tracking[Type]="Income"))</f>
        <v>0</v>
      </c>
      <c r="H362" s="208">
        <f>IF(AND(Tracking[[#This Row],[Type]]="Income",shift_late_income_status="Active",DAY(Tracking[[#This Row],[Date]])&gt;=shift_late_income_starting_day),
DATE(YEAR(Tracking[[#This Row],[Date]]),MONTH(Tracking[[#This Row],[Date]])+1,1),Tracking[[#This Row],[Date]])</f>
        <v>0</v>
      </c>
    </row>
    <row r="363" spans="2:8" x14ac:dyDescent="0.35">
      <c r="B363" s="207"/>
      <c r="C363" s="202"/>
      <c r="D363" s="202"/>
      <c r="E363" s="209"/>
      <c r="F363" s="204"/>
      <c r="G363" s="205" cm="1">
        <f t="array" ref="G363">SUMPRODUCT(Tracking[Amount],--(Tracking[Date]&lt;=Tracking[[#This Row],[Date]]),(Tracking[Type]&lt;&gt;"Income")*(-1)+(Tracking[Type]="Income"))</f>
        <v>0</v>
      </c>
      <c r="H363" s="208">
        <f>IF(AND(Tracking[[#This Row],[Type]]="Income",shift_late_income_status="Active",DAY(Tracking[[#This Row],[Date]])&gt;=shift_late_income_starting_day),
DATE(YEAR(Tracking[[#This Row],[Date]]),MONTH(Tracking[[#This Row],[Date]])+1,1),Tracking[[#This Row],[Date]])</f>
        <v>0</v>
      </c>
    </row>
    <row r="364" spans="2:8" x14ac:dyDescent="0.35">
      <c r="B364" s="207"/>
      <c r="C364" s="202"/>
      <c r="D364" s="202"/>
      <c r="E364" s="209"/>
      <c r="F364" s="204"/>
      <c r="G364" s="205" cm="1">
        <f t="array" ref="G364">SUMPRODUCT(Tracking[Amount],--(Tracking[Date]&lt;=Tracking[[#This Row],[Date]]),(Tracking[Type]&lt;&gt;"Income")*(-1)+(Tracking[Type]="Income"))</f>
        <v>0</v>
      </c>
      <c r="H364" s="208">
        <f>IF(AND(Tracking[[#This Row],[Type]]="Income",shift_late_income_status="Active",DAY(Tracking[[#This Row],[Date]])&gt;=shift_late_income_starting_day),
DATE(YEAR(Tracking[[#This Row],[Date]]),MONTH(Tracking[[#This Row],[Date]])+1,1),Tracking[[#This Row],[Date]])</f>
        <v>0</v>
      </c>
    </row>
    <row r="365" spans="2:8" x14ac:dyDescent="0.35">
      <c r="B365" s="207"/>
      <c r="C365" s="202"/>
      <c r="D365" s="202"/>
      <c r="E365" s="209"/>
      <c r="F365" s="204"/>
      <c r="G365" s="205" cm="1">
        <f t="array" ref="G365">SUMPRODUCT(Tracking[Amount],--(Tracking[Date]&lt;=Tracking[[#This Row],[Date]]),(Tracking[Type]&lt;&gt;"Income")*(-1)+(Tracking[Type]="Income"))</f>
        <v>0</v>
      </c>
      <c r="H365" s="208">
        <f>IF(AND(Tracking[[#This Row],[Type]]="Income",shift_late_income_status="Active",DAY(Tracking[[#This Row],[Date]])&gt;=shift_late_income_starting_day),
DATE(YEAR(Tracking[[#This Row],[Date]]),MONTH(Tracking[[#This Row],[Date]])+1,1),Tracking[[#This Row],[Date]])</f>
        <v>0</v>
      </c>
    </row>
    <row r="366" spans="2:8" x14ac:dyDescent="0.35">
      <c r="B366" s="207"/>
      <c r="C366" s="202"/>
      <c r="D366" s="202"/>
      <c r="E366" s="209"/>
      <c r="F366" s="204"/>
      <c r="G366" s="205" cm="1">
        <f t="array" ref="G366">SUMPRODUCT(Tracking[Amount],--(Tracking[Date]&lt;=Tracking[[#This Row],[Date]]),(Tracking[Type]&lt;&gt;"Income")*(-1)+(Tracking[Type]="Income"))</f>
        <v>0</v>
      </c>
      <c r="H366" s="208">
        <f>IF(AND(Tracking[[#This Row],[Type]]="Income",shift_late_income_status="Active",DAY(Tracking[[#This Row],[Date]])&gt;=shift_late_income_starting_day),
DATE(YEAR(Tracking[[#This Row],[Date]]),MONTH(Tracking[[#This Row],[Date]])+1,1),Tracking[[#This Row],[Date]])</f>
        <v>0</v>
      </c>
    </row>
    <row r="367" spans="2:8" x14ac:dyDescent="0.35">
      <c r="B367" s="207"/>
      <c r="C367" s="202"/>
      <c r="D367" s="202"/>
      <c r="E367" s="209"/>
      <c r="F367" s="204"/>
      <c r="G367" s="205" cm="1">
        <f t="array" ref="G367">SUMPRODUCT(Tracking[Amount],--(Tracking[Date]&lt;=Tracking[[#This Row],[Date]]),(Tracking[Type]&lt;&gt;"Income")*(-1)+(Tracking[Type]="Income"))</f>
        <v>0</v>
      </c>
      <c r="H367" s="208">
        <f>IF(AND(Tracking[[#This Row],[Type]]="Income",shift_late_income_status="Active",DAY(Tracking[[#This Row],[Date]])&gt;=shift_late_income_starting_day),
DATE(YEAR(Tracking[[#This Row],[Date]]),MONTH(Tracking[[#This Row],[Date]])+1,1),Tracking[[#This Row],[Date]])</f>
        <v>0</v>
      </c>
    </row>
    <row r="368" spans="2:8" x14ac:dyDescent="0.35">
      <c r="B368" s="207"/>
      <c r="C368" s="202"/>
      <c r="D368" s="202"/>
      <c r="E368" s="209"/>
      <c r="F368" s="204"/>
      <c r="G368" s="205" cm="1">
        <f t="array" ref="G368">SUMPRODUCT(Tracking[Amount],--(Tracking[Date]&lt;=Tracking[[#This Row],[Date]]),(Tracking[Type]&lt;&gt;"Income")*(-1)+(Tracking[Type]="Income"))</f>
        <v>0</v>
      </c>
      <c r="H368" s="208">
        <f>IF(AND(Tracking[[#This Row],[Type]]="Income",shift_late_income_status="Active",DAY(Tracking[[#This Row],[Date]])&gt;=shift_late_income_starting_day),
DATE(YEAR(Tracking[[#This Row],[Date]]),MONTH(Tracking[[#This Row],[Date]])+1,1),Tracking[[#This Row],[Date]])</f>
        <v>0</v>
      </c>
    </row>
    <row r="369" spans="2:8" x14ac:dyDescent="0.35">
      <c r="B369" s="207"/>
      <c r="C369" s="202"/>
      <c r="D369" s="202"/>
      <c r="E369" s="209"/>
      <c r="F369" s="204"/>
      <c r="G369" s="205" cm="1">
        <f t="array" ref="G369">SUMPRODUCT(Tracking[Amount],--(Tracking[Date]&lt;=Tracking[[#This Row],[Date]]),(Tracking[Type]&lt;&gt;"Income")*(-1)+(Tracking[Type]="Income"))</f>
        <v>0</v>
      </c>
      <c r="H369" s="208">
        <f>IF(AND(Tracking[[#This Row],[Type]]="Income",shift_late_income_status="Active",DAY(Tracking[[#This Row],[Date]])&gt;=shift_late_income_starting_day),
DATE(YEAR(Tracking[[#This Row],[Date]]),MONTH(Tracking[[#This Row],[Date]])+1,1),Tracking[[#This Row],[Date]])</f>
        <v>0</v>
      </c>
    </row>
    <row r="370" spans="2:8" x14ac:dyDescent="0.35">
      <c r="B370" s="207"/>
      <c r="C370" s="202"/>
      <c r="D370" s="202"/>
      <c r="E370" s="209"/>
      <c r="F370" s="204"/>
      <c r="G370" s="205" cm="1">
        <f t="array" ref="G370">SUMPRODUCT(Tracking[Amount],--(Tracking[Date]&lt;=Tracking[[#This Row],[Date]]),(Tracking[Type]&lt;&gt;"Income")*(-1)+(Tracking[Type]="Income"))</f>
        <v>0</v>
      </c>
      <c r="H370" s="208">
        <f>IF(AND(Tracking[[#This Row],[Type]]="Income",shift_late_income_status="Active",DAY(Tracking[[#This Row],[Date]])&gt;=shift_late_income_starting_day),
DATE(YEAR(Tracking[[#This Row],[Date]]),MONTH(Tracking[[#This Row],[Date]])+1,1),Tracking[[#This Row],[Date]])</f>
        <v>0</v>
      </c>
    </row>
    <row r="371" spans="2:8" x14ac:dyDescent="0.35">
      <c r="B371" s="207"/>
      <c r="C371" s="202"/>
      <c r="D371" s="202"/>
      <c r="E371" s="209"/>
      <c r="F371" s="204"/>
      <c r="G371" s="205" cm="1">
        <f t="array" ref="G371">SUMPRODUCT(Tracking[Amount],--(Tracking[Date]&lt;=Tracking[[#This Row],[Date]]),(Tracking[Type]&lt;&gt;"Income")*(-1)+(Tracking[Type]="Income"))</f>
        <v>0</v>
      </c>
      <c r="H371" s="208">
        <f>IF(AND(Tracking[[#This Row],[Type]]="Income",shift_late_income_status="Active",DAY(Tracking[[#This Row],[Date]])&gt;=shift_late_income_starting_day),
DATE(YEAR(Tracking[[#This Row],[Date]]),MONTH(Tracking[[#This Row],[Date]])+1,1),Tracking[[#This Row],[Date]])</f>
        <v>0</v>
      </c>
    </row>
    <row r="372" spans="2:8" x14ac:dyDescent="0.35">
      <c r="B372" s="207"/>
      <c r="C372" s="202"/>
      <c r="D372" s="202"/>
      <c r="E372" s="209"/>
      <c r="F372" s="204"/>
      <c r="G372" s="205" cm="1">
        <f t="array" ref="G372">SUMPRODUCT(Tracking[Amount],--(Tracking[Date]&lt;=Tracking[[#This Row],[Date]]),(Tracking[Type]&lt;&gt;"Income")*(-1)+(Tracking[Type]="Income"))</f>
        <v>0</v>
      </c>
      <c r="H372" s="208">
        <f>IF(AND(Tracking[[#This Row],[Type]]="Income",shift_late_income_status="Active",DAY(Tracking[[#This Row],[Date]])&gt;=shift_late_income_starting_day),
DATE(YEAR(Tracking[[#This Row],[Date]]),MONTH(Tracking[[#This Row],[Date]])+1,1),Tracking[[#This Row],[Date]])</f>
        <v>0</v>
      </c>
    </row>
    <row r="373" spans="2:8" x14ac:dyDescent="0.35">
      <c r="B373" s="207"/>
      <c r="C373" s="202"/>
      <c r="D373" s="202"/>
      <c r="E373" s="209"/>
      <c r="F373" s="204"/>
      <c r="G373" s="205" cm="1">
        <f t="array" ref="G373">SUMPRODUCT(Tracking[Amount],--(Tracking[Date]&lt;=Tracking[[#This Row],[Date]]),(Tracking[Type]&lt;&gt;"Income")*(-1)+(Tracking[Type]="Income"))</f>
        <v>0</v>
      </c>
      <c r="H373" s="208">
        <f>IF(AND(Tracking[[#This Row],[Type]]="Income",shift_late_income_status="Active",DAY(Tracking[[#This Row],[Date]])&gt;=shift_late_income_starting_day),
DATE(YEAR(Tracking[[#This Row],[Date]]),MONTH(Tracking[[#This Row],[Date]])+1,1),Tracking[[#This Row],[Date]])</f>
        <v>0</v>
      </c>
    </row>
    <row r="374" spans="2:8" x14ac:dyDescent="0.35">
      <c r="B374" s="207"/>
      <c r="C374" s="202"/>
      <c r="D374" s="202"/>
      <c r="E374" s="209"/>
      <c r="F374" s="204"/>
      <c r="G374" s="205" cm="1">
        <f t="array" ref="G374">SUMPRODUCT(Tracking[Amount],--(Tracking[Date]&lt;=Tracking[[#This Row],[Date]]),(Tracking[Type]&lt;&gt;"Income")*(-1)+(Tracking[Type]="Income"))</f>
        <v>0</v>
      </c>
      <c r="H374" s="208">
        <f>IF(AND(Tracking[[#This Row],[Type]]="Income",shift_late_income_status="Active",DAY(Tracking[[#This Row],[Date]])&gt;=shift_late_income_starting_day),
DATE(YEAR(Tracking[[#This Row],[Date]]),MONTH(Tracking[[#This Row],[Date]])+1,1),Tracking[[#This Row],[Date]])</f>
        <v>0</v>
      </c>
    </row>
    <row r="375" spans="2:8" x14ac:dyDescent="0.35">
      <c r="B375" s="207"/>
      <c r="C375" s="202"/>
      <c r="D375" s="202"/>
      <c r="E375" s="209"/>
      <c r="F375" s="204"/>
      <c r="G375" s="205" cm="1">
        <f t="array" ref="G375">SUMPRODUCT(Tracking[Amount],--(Tracking[Date]&lt;=Tracking[[#This Row],[Date]]),(Tracking[Type]&lt;&gt;"Income")*(-1)+(Tracking[Type]="Income"))</f>
        <v>0</v>
      </c>
      <c r="H375" s="208">
        <f>IF(AND(Tracking[[#This Row],[Type]]="Income",shift_late_income_status="Active",DAY(Tracking[[#This Row],[Date]])&gt;=shift_late_income_starting_day),
DATE(YEAR(Tracking[[#This Row],[Date]]),MONTH(Tracking[[#This Row],[Date]])+1,1),Tracking[[#This Row],[Date]])</f>
        <v>0</v>
      </c>
    </row>
    <row r="376" spans="2:8" x14ac:dyDescent="0.35">
      <c r="B376" s="207"/>
      <c r="C376" s="202"/>
      <c r="D376" s="202"/>
      <c r="E376" s="209"/>
      <c r="F376" s="204"/>
      <c r="G376" s="205" cm="1">
        <f t="array" ref="G376">SUMPRODUCT(Tracking[Amount],--(Tracking[Date]&lt;=Tracking[[#This Row],[Date]]),(Tracking[Type]&lt;&gt;"Income")*(-1)+(Tracking[Type]="Income"))</f>
        <v>0</v>
      </c>
      <c r="H376" s="208">
        <f>IF(AND(Tracking[[#This Row],[Type]]="Income",shift_late_income_status="Active",DAY(Tracking[[#This Row],[Date]])&gt;=shift_late_income_starting_day),
DATE(YEAR(Tracking[[#This Row],[Date]]),MONTH(Tracking[[#This Row],[Date]])+1,1),Tracking[[#This Row],[Date]])</f>
        <v>0</v>
      </c>
    </row>
    <row r="377" spans="2:8" x14ac:dyDescent="0.35">
      <c r="B377" s="207"/>
      <c r="C377" s="202"/>
      <c r="D377" s="202"/>
      <c r="E377" s="209"/>
      <c r="F377" s="204"/>
      <c r="G377" s="205" cm="1">
        <f t="array" ref="G377">SUMPRODUCT(Tracking[Amount],--(Tracking[Date]&lt;=Tracking[[#This Row],[Date]]),(Tracking[Type]&lt;&gt;"Income")*(-1)+(Tracking[Type]="Income"))</f>
        <v>0</v>
      </c>
      <c r="H377" s="208">
        <f>IF(AND(Tracking[[#This Row],[Type]]="Income",shift_late_income_status="Active",DAY(Tracking[[#This Row],[Date]])&gt;=shift_late_income_starting_day),
DATE(YEAR(Tracking[[#This Row],[Date]]),MONTH(Tracking[[#This Row],[Date]])+1,1),Tracking[[#This Row],[Date]])</f>
        <v>0</v>
      </c>
    </row>
    <row r="378" spans="2:8" x14ac:dyDescent="0.35">
      <c r="B378" s="207"/>
      <c r="C378" s="202"/>
      <c r="D378" s="202"/>
      <c r="E378" s="209"/>
      <c r="F378" s="204"/>
      <c r="G378" s="205" cm="1">
        <f t="array" ref="G378">SUMPRODUCT(Tracking[Amount],--(Tracking[Date]&lt;=Tracking[[#This Row],[Date]]),(Tracking[Type]&lt;&gt;"Income")*(-1)+(Tracking[Type]="Income"))</f>
        <v>0</v>
      </c>
      <c r="H378" s="208">
        <f>IF(AND(Tracking[[#This Row],[Type]]="Income",shift_late_income_status="Active",DAY(Tracking[[#This Row],[Date]])&gt;=shift_late_income_starting_day),
DATE(YEAR(Tracking[[#This Row],[Date]]),MONTH(Tracking[[#This Row],[Date]])+1,1),Tracking[[#This Row],[Date]])</f>
        <v>0</v>
      </c>
    </row>
    <row r="379" spans="2:8" x14ac:dyDescent="0.35">
      <c r="B379" s="207"/>
      <c r="C379" s="202"/>
      <c r="D379" s="202"/>
      <c r="E379" s="209"/>
      <c r="F379" s="204"/>
      <c r="G379" s="205" cm="1">
        <f t="array" ref="G379">SUMPRODUCT(Tracking[Amount],--(Tracking[Date]&lt;=Tracking[[#This Row],[Date]]),(Tracking[Type]&lt;&gt;"Income")*(-1)+(Tracking[Type]="Income"))</f>
        <v>0</v>
      </c>
      <c r="H379" s="208">
        <f>IF(AND(Tracking[[#This Row],[Type]]="Income",shift_late_income_status="Active",DAY(Tracking[[#This Row],[Date]])&gt;=shift_late_income_starting_day),
DATE(YEAR(Tracking[[#This Row],[Date]]),MONTH(Tracking[[#This Row],[Date]])+1,1),Tracking[[#This Row],[Date]])</f>
        <v>0</v>
      </c>
    </row>
    <row r="380" spans="2:8" x14ac:dyDescent="0.35">
      <c r="B380" s="207"/>
      <c r="C380" s="202"/>
      <c r="D380" s="202"/>
      <c r="E380" s="209"/>
      <c r="F380" s="204"/>
      <c r="G380" s="205" cm="1">
        <f t="array" ref="G380">SUMPRODUCT(Tracking[Amount],--(Tracking[Date]&lt;=Tracking[[#This Row],[Date]]),(Tracking[Type]&lt;&gt;"Income")*(-1)+(Tracking[Type]="Income"))</f>
        <v>0</v>
      </c>
      <c r="H380" s="208">
        <f>IF(AND(Tracking[[#This Row],[Type]]="Income",shift_late_income_status="Active",DAY(Tracking[[#This Row],[Date]])&gt;=shift_late_income_starting_day),
DATE(YEAR(Tracking[[#This Row],[Date]]),MONTH(Tracking[[#This Row],[Date]])+1,1),Tracking[[#This Row],[Date]])</f>
        <v>0</v>
      </c>
    </row>
    <row r="381" spans="2:8" x14ac:dyDescent="0.35">
      <c r="B381" s="207"/>
      <c r="C381" s="202"/>
      <c r="D381" s="202"/>
      <c r="E381" s="209"/>
      <c r="F381" s="204"/>
      <c r="G381" s="205" cm="1">
        <f t="array" ref="G381">SUMPRODUCT(Tracking[Amount],--(Tracking[Date]&lt;=Tracking[[#This Row],[Date]]),(Tracking[Type]&lt;&gt;"Income")*(-1)+(Tracking[Type]="Income"))</f>
        <v>0</v>
      </c>
      <c r="H381" s="208">
        <f>IF(AND(Tracking[[#This Row],[Type]]="Income",shift_late_income_status="Active",DAY(Tracking[[#This Row],[Date]])&gt;=shift_late_income_starting_day),
DATE(YEAR(Tracking[[#This Row],[Date]]),MONTH(Tracking[[#This Row],[Date]])+1,1),Tracking[[#This Row],[Date]])</f>
        <v>0</v>
      </c>
    </row>
    <row r="382" spans="2:8" x14ac:dyDescent="0.35">
      <c r="B382" s="207"/>
      <c r="C382" s="202"/>
      <c r="D382" s="202"/>
      <c r="E382" s="209"/>
      <c r="F382" s="204"/>
      <c r="G382" s="205" cm="1">
        <f t="array" ref="G382">SUMPRODUCT(Tracking[Amount],--(Tracking[Date]&lt;=Tracking[[#This Row],[Date]]),(Tracking[Type]&lt;&gt;"Income")*(-1)+(Tracking[Type]="Income"))</f>
        <v>0</v>
      </c>
      <c r="H382" s="208">
        <f>IF(AND(Tracking[[#This Row],[Type]]="Income",shift_late_income_status="Active",DAY(Tracking[[#This Row],[Date]])&gt;=shift_late_income_starting_day),
DATE(YEAR(Tracking[[#This Row],[Date]]),MONTH(Tracking[[#This Row],[Date]])+1,1),Tracking[[#This Row],[Date]])</f>
        <v>0</v>
      </c>
    </row>
    <row r="383" spans="2:8" x14ac:dyDescent="0.35">
      <c r="B383" s="207"/>
      <c r="C383" s="202"/>
      <c r="D383" s="202"/>
      <c r="E383" s="209"/>
      <c r="F383" s="204"/>
      <c r="G383" s="205" cm="1">
        <f t="array" ref="G383">SUMPRODUCT(Tracking[Amount],--(Tracking[Date]&lt;=Tracking[[#This Row],[Date]]),(Tracking[Type]&lt;&gt;"Income")*(-1)+(Tracking[Type]="Income"))</f>
        <v>0</v>
      </c>
      <c r="H383" s="208">
        <f>IF(AND(Tracking[[#This Row],[Type]]="Income",shift_late_income_status="Active",DAY(Tracking[[#This Row],[Date]])&gt;=shift_late_income_starting_day),
DATE(YEAR(Tracking[[#This Row],[Date]]),MONTH(Tracking[[#This Row],[Date]])+1,1),Tracking[[#This Row],[Date]])</f>
        <v>0</v>
      </c>
    </row>
    <row r="384" spans="2:8" x14ac:dyDescent="0.35">
      <c r="B384" s="207"/>
      <c r="C384" s="202"/>
      <c r="D384" s="202"/>
      <c r="E384" s="209"/>
      <c r="F384" s="204"/>
      <c r="G384" s="205" cm="1">
        <f t="array" ref="G384">SUMPRODUCT(Tracking[Amount],--(Tracking[Date]&lt;=Tracking[[#This Row],[Date]]),(Tracking[Type]&lt;&gt;"Income")*(-1)+(Tracking[Type]="Income"))</f>
        <v>0</v>
      </c>
      <c r="H384" s="208">
        <f>IF(AND(Tracking[[#This Row],[Type]]="Income",shift_late_income_status="Active",DAY(Tracking[[#This Row],[Date]])&gt;=shift_late_income_starting_day),
DATE(YEAR(Tracking[[#This Row],[Date]]),MONTH(Tracking[[#This Row],[Date]])+1,1),Tracking[[#This Row],[Date]])</f>
        <v>0</v>
      </c>
    </row>
    <row r="385" spans="2:8" x14ac:dyDescent="0.35">
      <c r="B385" s="207"/>
      <c r="C385" s="202"/>
      <c r="D385" s="202"/>
      <c r="E385" s="209"/>
      <c r="F385" s="204"/>
      <c r="G385" s="205" cm="1">
        <f t="array" ref="G385">SUMPRODUCT(Tracking[Amount],--(Tracking[Date]&lt;=Tracking[[#This Row],[Date]]),(Tracking[Type]&lt;&gt;"Income")*(-1)+(Tracking[Type]="Income"))</f>
        <v>0</v>
      </c>
      <c r="H385" s="208">
        <f>IF(AND(Tracking[[#This Row],[Type]]="Income",shift_late_income_status="Active",DAY(Tracking[[#This Row],[Date]])&gt;=shift_late_income_starting_day),
DATE(YEAR(Tracking[[#This Row],[Date]]),MONTH(Tracking[[#This Row],[Date]])+1,1),Tracking[[#This Row],[Date]])</f>
        <v>0</v>
      </c>
    </row>
    <row r="386" spans="2:8" x14ac:dyDescent="0.35">
      <c r="B386" s="207"/>
      <c r="C386" s="202"/>
      <c r="D386" s="202"/>
      <c r="E386" s="209"/>
      <c r="F386" s="204"/>
      <c r="G386" s="205" cm="1">
        <f t="array" ref="G386">SUMPRODUCT(Tracking[Amount],--(Tracking[Date]&lt;=Tracking[[#This Row],[Date]]),(Tracking[Type]&lt;&gt;"Income")*(-1)+(Tracking[Type]="Income"))</f>
        <v>0</v>
      </c>
      <c r="H386" s="208">
        <f>IF(AND(Tracking[[#This Row],[Type]]="Income",shift_late_income_status="Active",DAY(Tracking[[#This Row],[Date]])&gt;=shift_late_income_starting_day),
DATE(YEAR(Tracking[[#This Row],[Date]]),MONTH(Tracking[[#This Row],[Date]])+1,1),Tracking[[#This Row],[Date]])</f>
        <v>0</v>
      </c>
    </row>
    <row r="387" spans="2:8" x14ac:dyDescent="0.35">
      <c r="B387" s="207"/>
      <c r="C387" s="202"/>
      <c r="D387" s="202"/>
      <c r="E387" s="209"/>
      <c r="F387" s="204"/>
      <c r="G387" s="205" cm="1">
        <f t="array" ref="G387">SUMPRODUCT(Tracking[Amount],--(Tracking[Date]&lt;=Tracking[[#This Row],[Date]]),(Tracking[Type]&lt;&gt;"Income")*(-1)+(Tracking[Type]="Income"))</f>
        <v>0</v>
      </c>
      <c r="H387" s="208">
        <f>IF(AND(Tracking[[#This Row],[Type]]="Income",shift_late_income_status="Active",DAY(Tracking[[#This Row],[Date]])&gt;=shift_late_income_starting_day),
DATE(YEAR(Tracking[[#This Row],[Date]]),MONTH(Tracking[[#This Row],[Date]])+1,1),Tracking[[#This Row],[Date]])</f>
        <v>0</v>
      </c>
    </row>
    <row r="388" spans="2:8" x14ac:dyDescent="0.35">
      <c r="B388" s="207"/>
      <c r="C388" s="202"/>
      <c r="D388" s="202"/>
      <c r="E388" s="209"/>
      <c r="F388" s="204"/>
      <c r="G388" s="205" cm="1">
        <f t="array" ref="G388">SUMPRODUCT(Tracking[Amount],--(Tracking[Date]&lt;=Tracking[[#This Row],[Date]]),(Tracking[Type]&lt;&gt;"Income")*(-1)+(Tracking[Type]="Income"))</f>
        <v>0</v>
      </c>
      <c r="H388" s="208">
        <f>IF(AND(Tracking[[#This Row],[Type]]="Income",shift_late_income_status="Active",DAY(Tracking[[#This Row],[Date]])&gt;=shift_late_income_starting_day),
DATE(YEAR(Tracking[[#This Row],[Date]]),MONTH(Tracking[[#This Row],[Date]])+1,1),Tracking[[#This Row],[Date]])</f>
        <v>0</v>
      </c>
    </row>
    <row r="389" spans="2:8" x14ac:dyDescent="0.35">
      <c r="B389" s="207"/>
      <c r="C389" s="202"/>
      <c r="D389" s="202"/>
      <c r="E389" s="209"/>
      <c r="F389" s="204"/>
      <c r="G389" s="205" cm="1">
        <f t="array" ref="G389">SUMPRODUCT(Tracking[Amount],--(Tracking[Date]&lt;=Tracking[[#This Row],[Date]]),(Tracking[Type]&lt;&gt;"Income")*(-1)+(Tracking[Type]="Income"))</f>
        <v>0</v>
      </c>
      <c r="H389" s="208">
        <f>IF(AND(Tracking[[#This Row],[Type]]="Income",shift_late_income_status="Active",DAY(Tracking[[#This Row],[Date]])&gt;=shift_late_income_starting_day),
DATE(YEAR(Tracking[[#This Row],[Date]]),MONTH(Tracking[[#This Row],[Date]])+1,1),Tracking[[#This Row],[Date]])</f>
        <v>0</v>
      </c>
    </row>
    <row r="390" spans="2:8" x14ac:dyDescent="0.35">
      <c r="B390" s="207"/>
      <c r="C390" s="202"/>
      <c r="D390" s="202"/>
      <c r="E390" s="209"/>
      <c r="F390" s="204"/>
      <c r="G390" s="205" cm="1">
        <f t="array" ref="G390">SUMPRODUCT(Tracking[Amount],--(Tracking[Date]&lt;=Tracking[[#This Row],[Date]]),(Tracking[Type]&lt;&gt;"Income")*(-1)+(Tracking[Type]="Income"))</f>
        <v>0</v>
      </c>
      <c r="H390" s="208">
        <f>IF(AND(Tracking[[#This Row],[Type]]="Income",shift_late_income_status="Active",DAY(Tracking[[#This Row],[Date]])&gt;=shift_late_income_starting_day),
DATE(YEAR(Tracking[[#This Row],[Date]]),MONTH(Tracking[[#This Row],[Date]])+1,1),Tracking[[#This Row],[Date]])</f>
        <v>0</v>
      </c>
    </row>
    <row r="391" spans="2:8" x14ac:dyDescent="0.35">
      <c r="B391" s="207"/>
      <c r="C391" s="202"/>
      <c r="D391" s="202"/>
      <c r="E391" s="209"/>
      <c r="F391" s="204"/>
      <c r="G391" s="205" cm="1">
        <f t="array" ref="G391">SUMPRODUCT(Tracking[Amount],--(Tracking[Date]&lt;=Tracking[[#This Row],[Date]]),(Tracking[Type]&lt;&gt;"Income")*(-1)+(Tracking[Type]="Income"))</f>
        <v>0</v>
      </c>
      <c r="H391" s="208">
        <f>IF(AND(Tracking[[#This Row],[Type]]="Income",shift_late_income_status="Active",DAY(Tracking[[#This Row],[Date]])&gt;=shift_late_income_starting_day),
DATE(YEAR(Tracking[[#This Row],[Date]]),MONTH(Tracking[[#This Row],[Date]])+1,1),Tracking[[#This Row],[Date]])</f>
        <v>0</v>
      </c>
    </row>
    <row r="392" spans="2:8" x14ac:dyDescent="0.35">
      <c r="B392" s="207"/>
      <c r="C392" s="202"/>
      <c r="D392" s="202"/>
      <c r="E392" s="209"/>
      <c r="F392" s="204"/>
      <c r="G392" s="205" cm="1">
        <f t="array" ref="G392">SUMPRODUCT(Tracking[Amount],--(Tracking[Date]&lt;=Tracking[[#This Row],[Date]]),(Tracking[Type]&lt;&gt;"Income")*(-1)+(Tracking[Type]="Income"))</f>
        <v>0</v>
      </c>
      <c r="H392" s="208">
        <f>IF(AND(Tracking[[#This Row],[Type]]="Income",shift_late_income_status="Active",DAY(Tracking[[#This Row],[Date]])&gt;=shift_late_income_starting_day),
DATE(YEAR(Tracking[[#This Row],[Date]]),MONTH(Tracking[[#This Row],[Date]])+1,1),Tracking[[#This Row],[Date]])</f>
        <v>0</v>
      </c>
    </row>
    <row r="393" spans="2:8" x14ac:dyDescent="0.35">
      <c r="B393" s="207"/>
      <c r="C393" s="202"/>
      <c r="D393" s="202"/>
      <c r="E393" s="209"/>
      <c r="F393" s="204"/>
      <c r="G393" s="205" cm="1">
        <f t="array" ref="G393">SUMPRODUCT(Tracking[Amount],--(Tracking[Date]&lt;=Tracking[[#This Row],[Date]]),(Tracking[Type]&lt;&gt;"Income")*(-1)+(Tracking[Type]="Income"))</f>
        <v>0</v>
      </c>
      <c r="H393" s="208">
        <f>IF(AND(Tracking[[#This Row],[Type]]="Income",shift_late_income_status="Active",DAY(Tracking[[#This Row],[Date]])&gt;=shift_late_income_starting_day),
DATE(YEAR(Tracking[[#This Row],[Date]]),MONTH(Tracking[[#This Row],[Date]])+1,1),Tracking[[#This Row],[Date]])</f>
        <v>0</v>
      </c>
    </row>
    <row r="394" spans="2:8" x14ac:dyDescent="0.35">
      <c r="B394" s="207"/>
      <c r="C394" s="202"/>
      <c r="D394" s="202"/>
      <c r="E394" s="209"/>
      <c r="F394" s="204"/>
      <c r="G394" s="205" cm="1">
        <f t="array" ref="G394">SUMPRODUCT(Tracking[Amount],--(Tracking[Date]&lt;=Tracking[[#This Row],[Date]]),(Tracking[Type]&lt;&gt;"Income")*(-1)+(Tracking[Type]="Income"))</f>
        <v>0</v>
      </c>
      <c r="H394" s="208">
        <f>IF(AND(Tracking[[#This Row],[Type]]="Income",shift_late_income_status="Active",DAY(Tracking[[#This Row],[Date]])&gt;=shift_late_income_starting_day),
DATE(YEAR(Tracking[[#This Row],[Date]]),MONTH(Tracking[[#This Row],[Date]])+1,1),Tracking[[#This Row],[Date]])</f>
        <v>0</v>
      </c>
    </row>
    <row r="395" spans="2:8" x14ac:dyDescent="0.35">
      <c r="B395" s="207"/>
      <c r="C395" s="202"/>
      <c r="D395" s="202"/>
      <c r="E395" s="209"/>
      <c r="F395" s="204"/>
      <c r="G395" s="205" cm="1">
        <f t="array" ref="G395">SUMPRODUCT(Tracking[Amount],--(Tracking[Date]&lt;=Tracking[[#This Row],[Date]]),(Tracking[Type]&lt;&gt;"Income")*(-1)+(Tracking[Type]="Income"))</f>
        <v>0</v>
      </c>
      <c r="H395" s="208">
        <f>IF(AND(Tracking[[#This Row],[Type]]="Income",shift_late_income_status="Active",DAY(Tracking[[#This Row],[Date]])&gt;=shift_late_income_starting_day),
DATE(YEAR(Tracking[[#This Row],[Date]]),MONTH(Tracking[[#This Row],[Date]])+1,1),Tracking[[#This Row],[Date]])</f>
        <v>0</v>
      </c>
    </row>
    <row r="396" spans="2:8" x14ac:dyDescent="0.35">
      <c r="B396" s="207"/>
      <c r="C396" s="202"/>
      <c r="D396" s="202"/>
      <c r="E396" s="209"/>
      <c r="F396" s="204"/>
      <c r="G396" s="205" cm="1">
        <f t="array" ref="G396">SUMPRODUCT(Tracking[Amount],--(Tracking[Date]&lt;=Tracking[[#This Row],[Date]]),(Tracking[Type]&lt;&gt;"Income")*(-1)+(Tracking[Type]="Income"))</f>
        <v>0</v>
      </c>
      <c r="H396" s="208">
        <f>IF(AND(Tracking[[#This Row],[Type]]="Income",shift_late_income_status="Active",DAY(Tracking[[#This Row],[Date]])&gt;=shift_late_income_starting_day),
DATE(YEAR(Tracking[[#This Row],[Date]]),MONTH(Tracking[[#This Row],[Date]])+1,1),Tracking[[#This Row],[Date]])</f>
        <v>0</v>
      </c>
    </row>
    <row r="397" spans="2:8" x14ac:dyDescent="0.35">
      <c r="B397" s="207"/>
      <c r="C397" s="202"/>
      <c r="D397" s="202"/>
      <c r="E397" s="209"/>
      <c r="F397" s="204"/>
      <c r="G397" s="205" cm="1">
        <f t="array" ref="G397">SUMPRODUCT(Tracking[Amount],--(Tracking[Date]&lt;=Tracking[[#This Row],[Date]]),(Tracking[Type]&lt;&gt;"Income")*(-1)+(Tracking[Type]="Income"))</f>
        <v>0</v>
      </c>
      <c r="H397" s="208">
        <f>IF(AND(Tracking[[#This Row],[Type]]="Income",shift_late_income_status="Active",DAY(Tracking[[#This Row],[Date]])&gt;=shift_late_income_starting_day),
DATE(YEAR(Tracking[[#This Row],[Date]]),MONTH(Tracking[[#This Row],[Date]])+1,1),Tracking[[#This Row],[Date]])</f>
        <v>0</v>
      </c>
    </row>
    <row r="398" spans="2:8" x14ac:dyDescent="0.35">
      <c r="B398" s="207"/>
      <c r="C398" s="202"/>
      <c r="D398" s="202"/>
      <c r="E398" s="209"/>
      <c r="F398" s="204"/>
      <c r="G398" s="205" cm="1">
        <f t="array" ref="G398">SUMPRODUCT(Tracking[Amount],--(Tracking[Date]&lt;=Tracking[[#This Row],[Date]]),(Tracking[Type]&lt;&gt;"Income")*(-1)+(Tracking[Type]="Income"))</f>
        <v>0</v>
      </c>
      <c r="H398" s="208">
        <f>IF(AND(Tracking[[#This Row],[Type]]="Income",shift_late_income_status="Active",DAY(Tracking[[#This Row],[Date]])&gt;=shift_late_income_starting_day),
DATE(YEAR(Tracking[[#This Row],[Date]]),MONTH(Tracking[[#This Row],[Date]])+1,1),Tracking[[#This Row],[Date]])</f>
        <v>0</v>
      </c>
    </row>
    <row r="399" spans="2:8" x14ac:dyDescent="0.35">
      <c r="B399" s="207"/>
      <c r="C399" s="202"/>
      <c r="D399" s="202"/>
      <c r="E399" s="209"/>
      <c r="F399" s="204"/>
      <c r="G399" s="205" cm="1">
        <f t="array" ref="G399">SUMPRODUCT(Tracking[Amount],--(Tracking[Date]&lt;=Tracking[[#This Row],[Date]]),(Tracking[Type]&lt;&gt;"Income")*(-1)+(Tracking[Type]="Income"))</f>
        <v>0</v>
      </c>
      <c r="H399" s="208">
        <f>IF(AND(Tracking[[#This Row],[Type]]="Income",shift_late_income_status="Active",DAY(Tracking[[#This Row],[Date]])&gt;=shift_late_income_starting_day),
DATE(YEAR(Tracking[[#This Row],[Date]]),MONTH(Tracking[[#This Row],[Date]])+1,1),Tracking[[#This Row],[Date]])</f>
        <v>0</v>
      </c>
    </row>
    <row r="400" spans="2:8" x14ac:dyDescent="0.35">
      <c r="B400" s="207"/>
      <c r="C400" s="202"/>
      <c r="D400" s="202"/>
      <c r="E400" s="209"/>
      <c r="F400" s="204"/>
      <c r="G400" s="205" cm="1">
        <f t="array" ref="G400">SUMPRODUCT(Tracking[Amount],--(Tracking[Date]&lt;=Tracking[[#This Row],[Date]]),(Tracking[Type]&lt;&gt;"Income")*(-1)+(Tracking[Type]="Income"))</f>
        <v>0</v>
      </c>
      <c r="H400" s="208">
        <f>IF(AND(Tracking[[#This Row],[Type]]="Income",shift_late_income_status="Active",DAY(Tracking[[#This Row],[Date]])&gt;=shift_late_income_starting_day),
DATE(YEAR(Tracking[[#This Row],[Date]]),MONTH(Tracking[[#This Row],[Date]])+1,1),Tracking[[#This Row],[Date]])</f>
        <v>0</v>
      </c>
    </row>
    <row r="401" spans="2:8" x14ac:dyDescent="0.35">
      <c r="B401" s="207"/>
      <c r="C401" s="202"/>
      <c r="D401" s="202"/>
      <c r="E401" s="209"/>
      <c r="F401" s="204"/>
      <c r="G401" s="205" cm="1">
        <f t="array" ref="G401">SUMPRODUCT(Tracking[Amount],--(Tracking[Date]&lt;=Tracking[[#This Row],[Date]]),(Tracking[Type]&lt;&gt;"Income")*(-1)+(Tracking[Type]="Income"))</f>
        <v>0</v>
      </c>
      <c r="H401" s="208">
        <f>IF(AND(Tracking[[#This Row],[Type]]="Income",shift_late_income_status="Active",DAY(Tracking[[#This Row],[Date]])&gt;=shift_late_income_starting_day),
DATE(YEAR(Tracking[[#This Row],[Date]]),MONTH(Tracking[[#This Row],[Date]])+1,1),Tracking[[#This Row],[Date]])</f>
        <v>0</v>
      </c>
    </row>
    <row r="402" spans="2:8" x14ac:dyDescent="0.35">
      <c r="B402" s="207"/>
      <c r="C402" s="202"/>
      <c r="D402" s="202"/>
      <c r="E402" s="209"/>
      <c r="F402" s="204"/>
      <c r="G402" s="205" cm="1">
        <f t="array" ref="G402">SUMPRODUCT(Tracking[Amount],--(Tracking[Date]&lt;=Tracking[[#This Row],[Date]]),(Tracking[Type]&lt;&gt;"Income")*(-1)+(Tracking[Type]="Income"))</f>
        <v>0</v>
      </c>
      <c r="H402" s="208">
        <f>IF(AND(Tracking[[#This Row],[Type]]="Income",shift_late_income_status="Active",DAY(Tracking[[#This Row],[Date]])&gt;=shift_late_income_starting_day),
DATE(YEAR(Tracking[[#This Row],[Date]]),MONTH(Tracking[[#This Row],[Date]])+1,1),Tracking[[#This Row],[Date]])</f>
        <v>0</v>
      </c>
    </row>
    <row r="403" spans="2:8" x14ac:dyDescent="0.35">
      <c r="B403" s="207"/>
      <c r="C403" s="202"/>
      <c r="D403" s="202"/>
      <c r="E403" s="209"/>
      <c r="F403" s="204"/>
      <c r="G403" s="205" cm="1">
        <f t="array" ref="G403">SUMPRODUCT(Tracking[Amount],--(Tracking[Date]&lt;=Tracking[[#This Row],[Date]]),(Tracking[Type]&lt;&gt;"Income")*(-1)+(Tracking[Type]="Income"))</f>
        <v>0</v>
      </c>
      <c r="H403" s="208">
        <f>IF(AND(Tracking[[#This Row],[Type]]="Income",shift_late_income_status="Active",DAY(Tracking[[#This Row],[Date]])&gt;=shift_late_income_starting_day),
DATE(YEAR(Tracking[[#This Row],[Date]]),MONTH(Tracking[[#This Row],[Date]])+1,1),Tracking[[#This Row],[Date]])</f>
        <v>0</v>
      </c>
    </row>
    <row r="404" spans="2:8" x14ac:dyDescent="0.35">
      <c r="B404" s="207"/>
      <c r="C404" s="202"/>
      <c r="D404" s="202"/>
      <c r="E404" s="209"/>
      <c r="F404" s="204"/>
      <c r="G404" s="205" cm="1">
        <f t="array" ref="G404">SUMPRODUCT(Tracking[Amount],--(Tracking[Date]&lt;=Tracking[[#This Row],[Date]]),(Tracking[Type]&lt;&gt;"Income")*(-1)+(Tracking[Type]="Income"))</f>
        <v>0</v>
      </c>
      <c r="H404" s="208">
        <f>IF(AND(Tracking[[#This Row],[Type]]="Income",shift_late_income_status="Active",DAY(Tracking[[#This Row],[Date]])&gt;=shift_late_income_starting_day),
DATE(YEAR(Tracking[[#This Row],[Date]]),MONTH(Tracking[[#This Row],[Date]])+1,1),Tracking[[#This Row],[Date]])</f>
        <v>0</v>
      </c>
    </row>
    <row r="405" spans="2:8" x14ac:dyDescent="0.35">
      <c r="B405" s="207"/>
      <c r="C405" s="202"/>
      <c r="D405" s="202"/>
      <c r="E405" s="209"/>
      <c r="F405" s="204"/>
      <c r="G405" s="205" cm="1">
        <f t="array" ref="G405">SUMPRODUCT(Tracking[Amount],--(Tracking[Date]&lt;=Tracking[[#This Row],[Date]]),(Tracking[Type]&lt;&gt;"Income")*(-1)+(Tracking[Type]="Income"))</f>
        <v>0</v>
      </c>
      <c r="H405" s="208">
        <f>IF(AND(Tracking[[#This Row],[Type]]="Income",shift_late_income_status="Active",DAY(Tracking[[#This Row],[Date]])&gt;=shift_late_income_starting_day),
DATE(YEAR(Tracking[[#This Row],[Date]]),MONTH(Tracking[[#This Row],[Date]])+1,1),Tracking[[#This Row],[Date]])</f>
        <v>0</v>
      </c>
    </row>
    <row r="406" spans="2:8" x14ac:dyDescent="0.35">
      <c r="B406" s="207"/>
      <c r="C406" s="202"/>
      <c r="D406" s="202"/>
      <c r="E406" s="209"/>
      <c r="F406" s="204"/>
      <c r="G406" s="205" cm="1">
        <f t="array" ref="G406">SUMPRODUCT(Tracking[Amount],--(Tracking[Date]&lt;=Tracking[[#This Row],[Date]]),(Tracking[Type]&lt;&gt;"Income")*(-1)+(Tracking[Type]="Income"))</f>
        <v>0</v>
      </c>
      <c r="H406" s="208">
        <f>IF(AND(Tracking[[#This Row],[Type]]="Income",shift_late_income_status="Active",DAY(Tracking[[#This Row],[Date]])&gt;=shift_late_income_starting_day),
DATE(YEAR(Tracking[[#This Row],[Date]]),MONTH(Tracking[[#This Row],[Date]])+1,1),Tracking[[#This Row],[Date]])</f>
        <v>0</v>
      </c>
    </row>
    <row r="407" spans="2:8" x14ac:dyDescent="0.35">
      <c r="B407" s="207"/>
      <c r="C407" s="202"/>
      <c r="D407" s="202"/>
      <c r="E407" s="209"/>
      <c r="F407" s="204"/>
      <c r="G407" s="205" cm="1">
        <f t="array" ref="G407">SUMPRODUCT(Tracking[Amount],--(Tracking[Date]&lt;=Tracking[[#This Row],[Date]]),(Tracking[Type]&lt;&gt;"Income")*(-1)+(Tracking[Type]="Income"))</f>
        <v>0</v>
      </c>
      <c r="H407" s="208">
        <f>IF(AND(Tracking[[#This Row],[Type]]="Income",shift_late_income_status="Active",DAY(Tracking[[#This Row],[Date]])&gt;=shift_late_income_starting_day),
DATE(YEAR(Tracking[[#This Row],[Date]]),MONTH(Tracking[[#This Row],[Date]])+1,1),Tracking[[#This Row],[Date]])</f>
        <v>0</v>
      </c>
    </row>
    <row r="408" spans="2:8" x14ac:dyDescent="0.35">
      <c r="B408" s="207"/>
      <c r="C408" s="202"/>
      <c r="D408" s="202"/>
      <c r="E408" s="209"/>
      <c r="F408" s="204"/>
      <c r="G408" s="205" cm="1">
        <f t="array" ref="G408">SUMPRODUCT(Tracking[Amount],--(Tracking[Date]&lt;=Tracking[[#This Row],[Date]]),(Tracking[Type]&lt;&gt;"Income")*(-1)+(Tracking[Type]="Income"))</f>
        <v>0</v>
      </c>
      <c r="H408" s="208">
        <f>IF(AND(Tracking[[#This Row],[Type]]="Income",shift_late_income_status="Active",DAY(Tracking[[#This Row],[Date]])&gt;=shift_late_income_starting_day),
DATE(YEAR(Tracking[[#This Row],[Date]]),MONTH(Tracking[[#This Row],[Date]])+1,1),Tracking[[#This Row],[Date]])</f>
        <v>0</v>
      </c>
    </row>
    <row r="409" spans="2:8" x14ac:dyDescent="0.35">
      <c r="B409" s="207"/>
      <c r="C409" s="202"/>
      <c r="D409" s="202"/>
      <c r="E409" s="209"/>
      <c r="F409" s="204"/>
      <c r="G409" s="205" cm="1">
        <f t="array" ref="G409">SUMPRODUCT(Tracking[Amount],--(Tracking[Date]&lt;=Tracking[[#This Row],[Date]]),(Tracking[Type]&lt;&gt;"Income")*(-1)+(Tracking[Type]="Income"))</f>
        <v>0</v>
      </c>
      <c r="H409" s="208">
        <f>IF(AND(Tracking[[#This Row],[Type]]="Income",shift_late_income_status="Active",DAY(Tracking[[#This Row],[Date]])&gt;=shift_late_income_starting_day),
DATE(YEAR(Tracking[[#This Row],[Date]]),MONTH(Tracking[[#This Row],[Date]])+1,1),Tracking[[#This Row],[Date]])</f>
        <v>0</v>
      </c>
    </row>
    <row r="410" spans="2:8" x14ac:dyDescent="0.35">
      <c r="B410" s="207"/>
      <c r="C410" s="202"/>
      <c r="D410" s="202"/>
      <c r="E410" s="209"/>
      <c r="F410" s="204"/>
      <c r="G410" s="205" cm="1">
        <f t="array" ref="G410">SUMPRODUCT(Tracking[Amount],--(Tracking[Date]&lt;=Tracking[[#This Row],[Date]]),(Tracking[Type]&lt;&gt;"Income")*(-1)+(Tracking[Type]="Income"))</f>
        <v>0</v>
      </c>
      <c r="H410" s="208">
        <f>IF(AND(Tracking[[#This Row],[Type]]="Income",shift_late_income_status="Active",DAY(Tracking[[#This Row],[Date]])&gt;=shift_late_income_starting_day),
DATE(YEAR(Tracking[[#This Row],[Date]]),MONTH(Tracking[[#This Row],[Date]])+1,1),Tracking[[#This Row],[Date]])</f>
        <v>0</v>
      </c>
    </row>
    <row r="411" spans="2:8" x14ac:dyDescent="0.35">
      <c r="B411" s="207"/>
      <c r="C411" s="202"/>
      <c r="D411" s="202"/>
      <c r="E411" s="209"/>
      <c r="F411" s="204"/>
      <c r="G411" s="205" cm="1">
        <f t="array" ref="G411">SUMPRODUCT(Tracking[Amount],--(Tracking[Date]&lt;=Tracking[[#This Row],[Date]]),(Tracking[Type]&lt;&gt;"Income")*(-1)+(Tracking[Type]="Income"))</f>
        <v>0</v>
      </c>
      <c r="H411" s="208">
        <f>IF(AND(Tracking[[#This Row],[Type]]="Income",shift_late_income_status="Active",DAY(Tracking[[#This Row],[Date]])&gt;=shift_late_income_starting_day),
DATE(YEAR(Tracking[[#This Row],[Date]]),MONTH(Tracking[[#This Row],[Date]])+1,1),Tracking[[#This Row],[Date]])</f>
        <v>0</v>
      </c>
    </row>
    <row r="412" spans="2:8" x14ac:dyDescent="0.35">
      <c r="B412" s="207"/>
      <c r="C412" s="202"/>
      <c r="D412" s="202"/>
      <c r="E412" s="209"/>
      <c r="F412" s="204"/>
      <c r="G412" s="205" cm="1">
        <f t="array" ref="G412">SUMPRODUCT(Tracking[Amount],--(Tracking[Date]&lt;=Tracking[[#This Row],[Date]]),(Tracking[Type]&lt;&gt;"Income")*(-1)+(Tracking[Type]="Income"))</f>
        <v>0</v>
      </c>
      <c r="H412" s="208">
        <f>IF(AND(Tracking[[#This Row],[Type]]="Income",shift_late_income_status="Active",DAY(Tracking[[#This Row],[Date]])&gt;=shift_late_income_starting_day),
DATE(YEAR(Tracking[[#This Row],[Date]]),MONTH(Tracking[[#This Row],[Date]])+1,1),Tracking[[#This Row],[Date]])</f>
        <v>0</v>
      </c>
    </row>
    <row r="413" spans="2:8" x14ac:dyDescent="0.35">
      <c r="B413" s="207"/>
      <c r="C413" s="202"/>
      <c r="D413" s="202"/>
      <c r="E413" s="209"/>
      <c r="F413" s="204"/>
      <c r="G413" s="205" cm="1">
        <f t="array" ref="G413">SUMPRODUCT(Tracking[Amount],--(Tracking[Date]&lt;=Tracking[[#This Row],[Date]]),(Tracking[Type]&lt;&gt;"Income")*(-1)+(Tracking[Type]="Income"))</f>
        <v>0</v>
      </c>
      <c r="H413" s="208">
        <f>IF(AND(Tracking[[#This Row],[Type]]="Income",shift_late_income_status="Active",DAY(Tracking[[#This Row],[Date]])&gt;=shift_late_income_starting_day),
DATE(YEAR(Tracking[[#This Row],[Date]]),MONTH(Tracking[[#This Row],[Date]])+1,1),Tracking[[#This Row],[Date]])</f>
        <v>0</v>
      </c>
    </row>
    <row r="414" spans="2:8" x14ac:dyDescent="0.35">
      <c r="B414" s="207"/>
      <c r="C414" s="202"/>
      <c r="D414" s="202"/>
      <c r="E414" s="209"/>
      <c r="F414" s="204"/>
      <c r="G414" s="205" cm="1">
        <f t="array" ref="G414">SUMPRODUCT(Tracking[Amount],--(Tracking[Date]&lt;=Tracking[[#This Row],[Date]]),(Tracking[Type]&lt;&gt;"Income")*(-1)+(Tracking[Type]="Income"))</f>
        <v>0</v>
      </c>
      <c r="H414" s="208">
        <f>IF(AND(Tracking[[#This Row],[Type]]="Income",shift_late_income_status="Active",DAY(Tracking[[#This Row],[Date]])&gt;=shift_late_income_starting_day),
DATE(YEAR(Tracking[[#This Row],[Date]]),MONTH(Tracking[[#This Row],[Date]])+1,1),Tracking[[#This Row],[Date]])</f>
        <v>0</v>
      </c>
    </row>
    <row r="415" spans="2:8" x14ac:dyDescent="0.35">
      <c r="B415" s="207"/>
      <c r="C415" s="202"/>
      <c r="D415" s="202"/>
      <c r="E415" s="209"/>
      <c r="F415" s="204"/>
      <c r="G415" s="205" cm="1">
        <f t="array" ref="G415">SUMPRODUCT(Tracking[Amount],--(Tracking[Date]&lt;=Tracking[[#This Row],[Date]]),(Tracking[Type]&lt;&gt;"Income")*(-1)+(Tracking[Type]="Income"))</f>
        <v>0</v>
      </c>
      <c r="H415" s="208">
        <f>IF(AND(Tracking[[#This Row],[Type]]="Income",shift_late_income_status="Active",DAY(Tracking[[#This Row],[Date]])&gt;=shift_late_income_starting_day),
DATE(YEAR(Tracking[[#This Row],[Date]]),MONTH(Tracking[[#This Row],[Date]])+1,1),Tracking[[#This Row],[Date]])</f>
        <v>0</v>
      </c>
    </row>
    <row r="416" spans="2:8" x14ac:dyDescent="0.35">
      <c r="B416" s="207"/>
      <c r="C416" s="202"/>
      <c r="D416" s="202"/>
      <c r="E416" s="209"/>
      <c r="F416" s="204"/>
      <c r="G416" s="205" cm="1">
        <f t="array" ref="G416">SUMPRODUCT(Tracking[Amount],--(Tracking[Date]&lt;=Tracking[[#This Row],[Date]]),(Tracking[Type]&lt;&gt;"Income")*(-1)+(Tracking[Type]="Income"))</f>
        <v>0</v>
      </c>
      <c r="H416" s="208">
        <f>IF(AND(Tracking[[#This Row],[Type]]="Income",shift_late_income_status="Active",DAY(Tracking[[#This Row],[Date]])&gt;=shift_late_income_starting_day),
DATE(YEAR(Tracking[[#This Row],[Date]]),MONTH(Tracking[[#This Row],[Date]])+1,1),Tracking[[#This Row],[Date]])</f>
        <v>0</v>
      </c>
    </row>
    <row r="417" spans="2:8" x14ac:dyDescent="0.35">
      <c r="B417" s="207"/>
      <c r="C417" s="202"/>
      <c r="D417" s="202"/>
      <c r="E417" s="209"/>
      <c r="F417" s="204"/>
      <c r="G417" s="205" cm="1">
        <f t="array" ref="G417">SUMPRODUCT(Tracking[Amount],--(Tracking[Date]&lt;=Tracking[[#This Row],[Date]]),(Tracking[Type]&lt;&gt;"Income")*(-1)+(Tracking[Type]="Income"))</f>
        <v>0</v>
      </c>
      <c r="H417" s="208">
        <f>IF(AND(Tracking[[#This Row],[Type]]="Income",shift_late_income_status="Active",DAY(Tracking[[#This Row],[Date]])&gt;=shift_late_income_starting_day),
DATE(YEAR(Tracking[[#This Row],[Date]]),MONTH(Tracking[[#This Row],[Date]])+1,1),Tracking[[#This Row],[Date]])</f>
        <v>0</v>
      </c>
    </row>
    <row r="418" spans="2:8" x14ac:dyDescent="0.35">
      <c r="B418" s="207"/>
      <c r="C418" s="202"/>
      <c r="D418" s="202"/>
      <c r="E418" s="209"/>
      <c r="F418" s="204"/>
      <c r="G418" s="205" cm="1">
        <f t="array" ref="G418">SUMPRODUCT(Tracking[Amount],--(Tracking[Date]&lt;=Tracking[[#This Row],[Date]]),(Tracking[Type]&lt;&gt;"Income")*(-1)+(Tracking[Type]="Income"))</f>
        <v>0</v>
      </c>
      <c r="H418" s="208">
        <f>IF(AND(Tracking[[#This Row],[Type]]="Income",shift_late_income_status="Active",DAY(Tracking[[#This Row],[Date]])&gt;=shift_late_income_starting_day),
DATE(YEAR(Tracking[[#This Row],[Date]]),MONTH(Tracking[[#This Row],[Date]])+1,1),Tracking[[#This Row],[Date]])</f>
        <v>0</v>
      </c>
    </row>
    <row r="419" spans="2:8" x14ac:dyDescent="0.35">
      <c r="B419" s="207"/>
      <c r="C419" s="202"/>
      <c r="D419" s="202"/>
      <c r="E419" s="209"/>
      <c r="F419" s="204"/>
      <c r="G419" s="205" cm="1">
        <f t="array" ref="G419">SUMPRODUCT(Tracking[Amount],--(Tracking[Date]&lt;=Tracking[[#This Row],[Date]]),(Tracking[Type]&lt;&gt;"Income")*(-1)+(Tracking[Type]="Income"))</f>
        <v>0</v>
      </c>
      <c r="H419" s="208">
        <f>IF(AND(Tracking[[#This Row],[Type]]="Income",shift_late_income_status="Active",DAY(Tracking[[#This Row],[Date]])&gt;=shift_late_income_starting_day),
DATE(YEAR(Tracking[[#This Row],[Date]]),MONTH(Tracking[[#This Row],[Date]])+1,1),Tracking[[#This Row],[Date]])</f>
        <v>0</v>
      </c>
    </row>
    <row r="420" spans="2:8" x14ac:dyDescent="0.35">
      <c r="B420" s="207"/>
      <c r="C420" s="202"/>
      <c r="D420" s="202"/>
      <c r="E420" s="209"/>
      <c r="F420" s="204"/>
      <c r="G420" s="205" cm="1">
        <f t="array" ref="G420">SUMPRODUCT(Tracking[Amount],--(Tracking[Date]&lt;=Tracking[[#This Row],[Date]]),(Tracking[Type]&lt;&gt;"Income")*(-1)+(Tracking[Type]="Income"))</f>
        <v>0</v>
      </c>
      <c r="H420" s="208">
        <f>IF(AND(Tracking[[#This Row],[Type]]="Income",shift_late_income_status="Active",DAY(Tracking[[#This Row],[Date]])&gt;=shift_late_income_starting_day),
DATE(YEAR(Tracking[[#This Row],[Date]]),MONTH(Tracking[[#This Row],[Date]])+1,1),Tracking[[#This Row],[Date]])</f>
        <v>0</v>
      </c>
    </row>
    <row r="421" spans="2:8" x14ac:dyDescent="0.35">
      <c r="B421" s="207"/>
      <c r="C421" s="202"/>
      <c r="D421" s="202"/>
      <c r="E421" s="209"/>
      <c r="F421" s="204"/>
      <c r="G421" s="205" cm="1">
        <f t="array" ref="G421">SUMPRODUCT(Tracking[Amount],--(Tracking[Date]&lt;=Tracking[[#This Row],[Date]]),(Tracking[Type]&lt;&gt;"Income")*(-1)+(Tracking[Type]="Income"))</f>
        <v>0</v>
      </c>
      <c r="H421" s="208">
        <f>IF(AND(Tracking[[#This Row],[Type]]="Income",shift_late_income_status="Active",DAY(Tracking[[#This Row],[Date]])&gt;=shift_late_income_starting_day),
DATE(YEAR(Tracking[[#This Row],[Date]]),MONTH(Tracking[[#This Row],[Date]])+1,1),Tracking[[#This Row],[Date]])</f>
        <v>0</v>
      </c>
    </row>
    <row r="422" spans="2:8" x14ac:dyDescent="0.35">
      <c r="B422" s="207"/>
      <c r="C422" s="202"/>
      <c r="D422" s="202"/>
      <c r="E422" s="209"/>
      <c r="F422" s="204"/>
      <c r="G422" s="205" cm="1">
        <f t="array" ref="G422">SUMPRODUCT(Tracking[Amount],--(Tracking[Date]&lt;=Tracking[[#This Row],[Date]]),(Tracking[Type]&lt;&gt;"Income")*(-1)+(Tracking[Type]="Income"))</f>
        <v>0</v>
      </c>
      <c r="H422" s="208">
        <f>IF(AND(Tracking[[#This Row],[Type]]="Income",shift_late_income_status="Active",DAY(Tracking[[#This Row],[Date]])&gt;=shift_late_income_starting_day),
DATE(YEAR(Tracking[[#This Row],[Date]]),MONTH(Tracking[[#This Row],[Date]])+1,1),Tracking[[#This Row],[Date]])</f>
        <v>0</v>
      </c>
    </row>
    <row r="423" spans="2:8" x14ac:dyDescent="0.35">
      <c r="B423" s="207"/>
      <c r="C423" s="202"/>
      <c r="D423" s="202"/>
      <c r="E423" s="209"/>
      <c r="F423" s="204"/>
      <c r="G423" s="205" cm="1">
        <f t="array" ref="G423">SUMPRODUCT(Tracking[Amount],--(Tracking[Date]&lt;=Tracking[[#This Row],[Date]]),(Tracking[Type]&lt;&gt;"Income")*(-1)+(Tracking[Type]="Income"))</f>
        <v>0</v>
      </c>
      <c r="H423" s="208">
        <f>IF(AND(Tracking[[#This Row],[Type]]="Income",shift_late_income_status="Active",DAY(Tracking[[#This Row],[Date]])&gt;=shift_late_income_starting_day),
DATE(YEAR(Tracking[[#This Row],[Date]]),MONTH(Tracking[[#This Row],[Date]])+1,1),Tracking[[#This Row],[Date]])</f>
        <v>0</v>
      </c>
    </row>
    <row r="424" spans="2:8" x14ac:dyDescent="0.35">
      <c r="B424" s="207"/>
      <c r="C424" s="202"/>
      <c r="D424" s="202"/>
      <c r="E424" s="209"/>
      <c r="F424" s="204"/>
      <c r="G424" s="205" cm="1">
        <f t="array" ref="G424">SUMPRODUCT(Tracking[Amount],--(Tracking[Date]&lt;=Tracking[[#This Row],[Date]]),(Tracking[Type]&lt;&gt;"Income")*(-1)+(Tracking[Type]="Income"))</f>
        <v>0</v>
      </c>
      <c r="H424" s="208">
        <f>IF(AND(Tracking[[#This Row],[Type]]="Income",shift_late_income_status="Active",DAY(Tracking[[#This Row],[Date]])&gt;=shift_late_income_starting_day),
DATE(YEAR(Tracking[[#This Row],[Date]]),MONTH(Tracking[[#This Row],[Date]])+1,1),Tracking[[#This Row],[Date]])</f>
        <v>0</v>
      </c>
    </row>
    <row r="425" spans="2:8" x14ac:dyDescent="0.35">
      <c r="B425" s="207"/>
      <c r="C425" s="202"/>
      <c r="D425" s="202"/>
      <c r="E425" s="209"/>
      <c r="F425" s="204"/>
      <c r="G425" s="205" cm="1">
        <f t="array" ref="G425">SUMPRODUCT(Tracking[Amount],--(Tracking[Date]&lt;=Tracking[[#This Row],[Date]]),(Tracking[Type]&lt;&gt;"Income")*(-1)+(Tracking[Type]="Income"))</f>
        <v>0</v>
      </c>
      <c r="H425" s="208">
        <f>IF(AND(Tracking[[#This Row],[Type]]="Income",shift_late_income_status="Active",DAY(Tracking[[#This Row],[Date]])&gt;=shift_late_income_starting_day),
DATE(YEAR(Tracking[[#This Row],[Date]]),MONTH(Tracking[[#This Row],[Date]])+1,1),Tracking[[#This Row],[Date]])</f>
        <v>0</v>
      </c>
    </row>
    <row r="426" spans="2:8" x14ac:dyDescent="0.35">
      <c r="B426" s="207"/>
      <c r="C426" s="202"/>
      <c r="D426" s="202"/>
      <c r="E426" s="209"/>
      <c r="F426" s="204"/>
      <c r="G426" s="205" cm="1">
        <f t="array" ref="G426">SUMPRODUCT(Tracking[Amount],--(Tracking[Date]&lt;=Tracking[[#This Row],[Date]]),(Tracking[Type]&lt;&gt;"Income")*(-1)+(Tracking[Type]="Income"))</f>
        <v>0</v>
      </c>
      <c r="H426" s="208">
        <f>IF(AND(Tracking[[#This Row],[Type]]="Income",shift_late_income_status="Active",DAY(Tracking[[#This Row],[Date]])&gt;=shift_late_income_starting_day),
DATE(YEAR(Tracking[[#This Row],[Date]]),MONTH(Tracking[[#This Row],[Date]])+1,1),Tracking[[#This Row],[Date]])</f>
        <v>0</v>
      </c>
    </row>
    <row r="427" spans="2:8" x14ac:dyDescent="0.35">
      <c r="B427" s="207"/>
      <c r="C427" s="202"/>
      <c r="D427" s="202"/>
      <c r="E427" s="209"/>
      <c r="F427" s="204"/>
      <c r="G427" s="205" cm="1">
        <f t="array" ref="G427">SUMPRODUCT(Tracking[Amount],--(Tracking[Date]&lt;=Tracking[[#This Row],[Date]]),(Tracking[Type]&lt;&gt;"Income")*(-1)+(Tracking[Type]="Income"))</f>
        <v>0</v>
      </c>
      <c r="H427" s="208">
        <f>IF(AND(Tracking[[#This Row],[Type]]="Income",shift_late_income_status="Active",DAY(Tracking[[#This Row],[Date]])&gt;=shift_late_income_starting_day),
DATE(YEAR(Tracking[[#This Row],[Date]]),MONTH(Tracking[[#This Row],[Date]])+1,1),Tracking[[#This Row],[Date]])</f>
        <v>0</v>
      </c>
    </row>
    <row r="428" spans="2:8" x14ac:dyDescent="0.35">
      <c r="B428" s="207"/>
      <c r="C428" s="202"/>
      <c r="D428" s="202"/>
      <c r="E428" s="209"/>
      <c r="F428" s="204"/>
      <c r="G428" s="205" cm="1">
        <f t="array" ref="G428">SUMPRODUCT(Tracking[Amount],--(Tracking[Date]&lt;=Tracking[[#This Row],[Date]]),(Tracking[Type]&lt;&gt;"Income")*(-1)+(Tracking[Type]="Income"))</f>
        <v>0</v>
      </c>
      <c r="H428" s="208">
        <f>IF(AND(Tracking[[#This Row],[Type]]="Income",shift_late_income_status="Active",DAY(Tracking[[#This Row],[Date]])&gt;=shift_late_income_starting_day),
DATE(YEAR(Tracking[[#This Row],[Date]]),MONTH(Tracking[[#This Row],[Date]])+1,1),Tracking[[#This Row],[Date]])</f>
        <v>0</v>
      </c>
    </row>
    <row r="429" spans="2:8" x14ac:dyDescent="0.35">
      <c r="B429" s="207"/>
      <c r="C429" s="202"/>
      <c r="D429" s="202"/>
      <c r="E429" s="209"/>
      <c r="F429" s="204"/>
      <c r="G429" s="205" cm="1">
        <f t="array" ref="G429">SUMPRODUCT(Tracking[Amount],--(Tracking[Date]&lt;=Tracking[[#This Row],[Date]]),(Tracking[Type]&lt;&gt;"Income")*(-1)+(Tracking[Type]="Income"))</f>
        <v>0</v>
      </c>
      <c r="H429" s="208">
        <f>IF(AND(Tracking[[#This Row],[Type]]="Income",shift_late_income_status="Active",DAY(Tracking[[#This Row],[Date]])&gt;=shift_late_income_starting_day),
DATE(YEAR(Tracking[[#This Row],[Date]]),MONTH(Tracking[[#This Row],[Date]])+1,1),Tracking[[#This Row],[Date]])</f>
        <v>0</v>
      </c>
    </row>
    <row r="430" spans="2:8" x14ac:dyDescent="0.35">
      <c r="B430" s="207"/>
      <c r="C430" s="202"/>
      <c r="D430" s="202"/>
      <c r="E430" s="209"/>
      <c r="F430" s="204"/>
      <c r="G430" s="205" cm="1">
        <f t="array" ref="G430">SUMPRODUCT(Tracking[Amount],--(Tracking[Date]&lt;=Tracking[[#This Row],[Date]]),(Tracking[Type]&lt;&gt;"Income")*(-1)+(Tracking[Type]="Income"))</f>
        <v>0</v>
      </c>
      <c r="H430" s="208">
        <f>IF(AND(Tracking[[#This Row],[Type]]="Income",shift_late_income_status="Active",DAY(Tracking[[#This Row],[Date]])&gt;=shift_late_income_starting_day),
DATE(YEAR(Tracking[[#This Row],[Date]]),MONTH(Tracking[[#This Row],[Date]])+1,1),Tracking[[#This Row],[Date]])</f>
        <v>0</v>
      </c>
    </row>
    <row r="431" spans="2:8" x14ac:dyDescent="0.35">
      <c r="B431" s="207"/>
      <c r="C431" s="202"/>
      <c r="D431" s="202"/>
      <c r="E431" s="209"/>
      <c r="F431" s="204"/>
      <c r="G431" s="205" cm="1">
        <f t="array" ref="G431">SUMPRODUCT(Tracking[Amount],--(Tracking[Date]&lt;=Tracking[[#This Row],[Date]]),(Tracking[Type]&lt;&gt;"Income")*(-1)+(Tracking[Type]="Income"))</f>
        <v>0</v>
      </c>
      <c r="H431" s="208">
        <f>IF(AND(Tracking[[#This Row],[Type]]="Income",shift_late_income_status="Active",DAY(Tracking[[#This Row],[Date]])&gt;=shift_late_income_starting_day),
DATE(YEAR(Tracking[[#This Row],[Date]]),MONTH(Tracking[[#This Row],[Date]])+1,1),Tracking[[#This Row],[Date]])</f>
        <v>0</v>
      </c>
    </row>
    <row r="432" spans="2:8" x14ac:dyDescent="0.35">
      <c r="B432" s="207"/>
      <c r="C432" s="202"/>
      <c r="D432" s="202"/>
      <c r="E432" s="209"/>
      <c r="F432" s="204"/>
      <c r="G432" s="205" cm="1">
        <f t="array" ref="G432">SUMPRODUCT(Tracking[Amount],--(Tracking[Date]&lt;=Tracking[[#This Row],[Date]]),(Tracking[Type]&lt;&gt;"Income")*(-1)+(Tracking[Type]="Income"))</f>
        <v>0</v>
      </c>
      <c r="H432" s="208">
        <f>IF(AND(Tracking[[#This Row],[Type]]="Income",shift_late_income_status="Active",DAY(Tracking[[#This Row],[Date]])&gt;=shift_late_income_starting_day),
DATE(YEAR(Tracking[[#This Row],[Date]]),MONTH(Tracking[[#This Row],[Date]])+1,1),Tracking[[#This Row],[Date]])</f>
        <v>0</v>
      </c>
    </row>
    <row r="433" spans="2:8" x14ac:dyDescent="0.35">
      <c r="B433" s="207"/>
      <c r="C433" s="202"/>
      <c r="D433" s="202"/>
      <c r="E433" s="209"/>
      <c r="F433" s="204"/>
      <c r="G433" s="205" cm="1">
        <f t="array" ref="G433">SUMPRODUCT(Tracking[Amount],--(Tracking[Date]&lt;=Tracking[[#This Row],[Date]]),(Tracking[Type]&lt;&gt;"Income")*(-1)+(Tracking[Type]="Income"))</f>
        <v>0</v>
      </c>
      <c r="H433" s="208">
        <f>IF(AND(Tracking[[#This Row],[Type]]="Income",shift_late_income_status="Active",DAY(Tracking[[#This Row],[Date]])&gt;=shift_late_income_starting_day),
DATE(YEAR(Tracking[[#This Row],[Date]]),MONTH(Tracking[[#This Row],[Date]])+1,1),Tracking[[#This Row],[Date]])</f>
        <v>0</v>
      </c>
    </row>
    <row r="434" spans="2:8" x14ac:dyDescent="0.35">
      <c r="B434" s="207"/>
      <c r="C434" s="202"/>
      <c r="D434" s="202"/>
      <c r="E434" s="209"/>
      <c r="F434" s="204"/>
      <c r="G434" s="205" cm="1">
        <f t="array" ref="G434">SUMPRODUCT(Tracking[Amount],--(Tracking[Date]&lt;=Tracking[[#This Row],[Date]]),(Tracking[Type]&lt;&gt;"Income")*(-1)+(Tracking[Type]="Income"))</f>
        <v>0</v>
      </c>
      <c r="H434" s="208">
        <f>IF(AND(Tracking[[#This Row],[Type]]="Income",shift_late_income_status="Active",DAY(Tracking[[#This Row],[Date]])&gt;=shift_late_income_starting_day),
DATE(YEAR(Tracking[[#This Row],[Date]]),MONTH(Tracking[[#This Row],[Date]])+1,1),Tracking[[#This Row],[Date]])</f>
        <v>0</v>
      </c>
    </row>
    <row r="435" spans="2:8" x14ac:dyDescent="0.35">
      <c r="B435" s="207"/>
      <c r="C435" s="202"/>
      <c r="D435" s="202"/>
      <c r="E435" s="209"/>
      <c r="F435" s="204"/>
      <c r="G435" s="205" cm="1">
        <f t="array" ref="G435">SUMPRODUCT(Tracking[Amount],--(Tracking[Date]&lt;=Tracking[[#This Row],[Date]]),(Tracking[Type]&lt;&gt;"Income")*(-1)+(Tracking[Type]="Income"))</f>
        <v>0</v>
      </c>
      <c r="H435" s="208">
        <f>IF(AND(Tracking[[#This Row],[Type]]="Income",shift_late_income_status="Active",DAY(Tracking[[#This Row],[Date]])&gt;=shift_late_income_starting_day),
DATE(YEAR(Tracking[[#This Row],[Date]]),MONTH(Tracking[[#This Row],[Date]])+1,1),Tracking[[#This Row],[Date]])</f>
        <v>0</v>
      </c>
    </row>
    <row r="436" spans="2:8" x14ac:dyDescent="0.35">
      <c r="B436" s="207"/>
      <c r="C436" s="202"/>
      <c r="D436" s="202"/>
      <c r="E436" s="209"/>
      <c r="F436" s="204"/>
      <c r="G436" s="205" cm="1">
        <f t="array" ref="G436">SUMPRODUCT(Tracking[Amount],--(Tracking[Date]&lt;=Tracking[[#This Row],[Date]]),(Tracking[Type]&lt;&gt;"Income")*(-1)+(Tracking[Type]="Income"))</f>
        <v>0</v>
      </c>
      <c r="H436" s="208">
        <f>IF(AND(Tracking[[#This Row],[Type]]="Income",shift_late_income_status="Active",DAY(Tracking[[#This Row],[Date]])&gt;=shift_late_income_starting_day),
DATE(YEAR(Tracking[[#This Row],[Date]]),MONTH(Tracking[[#This Row],[Date]])+1,1),Tracking[[#This Row],[Date]])</f>
        <v>0</v>
      </c>
    </row>
    <row r="437" spans="2:8" x14ac:dyDescent="0.35">
      <c r="B437" s="207"/>
      <c r="C437" s="202"/>
      <c r="D437" s="202"/>
      <c r="E437" s="209"/>
      <c r="F437" s="204"/>
      <c r="G437" s="205" cm="1">
        <f t="array" ref="G437">SUMPRODUCT(Tracking[Amount],--(Tracking[Date]&lt;=Tracking[[#This Row],[Date]]),(Tracking[Type]&lt;&gt;"Income")*(-1)+(Tracking[Type]="Income"))</f>
        <v>0</v>
      </c>
      <c r="H437" s="208">
        <f>IF(AND(Tracking[[#This Row],[Type]]="Income",shift_late_income_status="Active",DAY(Tracking[[#This Row],[Date]])&gt;=shift_late_income_starting_day),
DATE(YEAR(Tracking[[#This Row],[Date]]),MONTH(Tracking[[#This Row],[Date]])+1,1),Tracking[[#This Row],[Date]])</f>
        <v>0</v>
      </c>
    </row>
    <row r="438" spans="2:8" x14ac:dyDescent="0.35">
      <c r="B438" s="207"/>
      <c r="C438" s="202"/>
      <c r="D438" s="202"/>
      <c r="E438" s="209"/>
      <c r="F438" s="204"/>
      <c r="G438" s="205" cm="1">
        <f t="array" ref="G438">SUMPRODUCT(Tracking[Amount],--(Tracking[Date]&lt;=Tracking[[#This Row],[Date]]),(Tracking[Type]&lt;&gt;"Income")*(-1)+(Tracking[Type]="Income"))</f>
        <v>0</v>
      </c>
      <c r="H438" s="208">
        <f>IF(AND(Tracking[[#This Row],[Type]]="Income",shift_late_income_status="Active",DAY(Tracking[[#This Row],[Date]])&gt;=shift_late_income_starting_day),
DATE(YEAR(Tracking[[#This Row],[Date]]),MONTH(Tracking[[#This Row],[Date]])+1,1),Tracking[[#This Row],[Date]])</f>
        <v>0</v>
      </c>
    </row>
    <row r="439" spans="2:8" x14ac:dyDescent="0.35">
      <c r="B439" s="207"/>
      <c r="C439" s="202"/>
      <c r="D439" s="202"/>
      <c r="E439" s="209"/>
      <c r="F439" s="204"/>
      <c r="G439" s="205" cm="1">
        <f t="array" ref="G439">SUMPRODUCT(Tracking[Amount],--(Tracking[Date]&lt;=Tracking[[#This Row],[Date]]),(Tracking[Type]&lt;&gt;"Income")*(-1)+(Tracking[Type]="Income"))</f>
        <v>0</v>
      </c>
      <c r="H439" s="208">
        <f>IF(AND(Tracking[[#This Row],[Type]]="Income",shift_late_income_status="Active",DAY(Tracking[[#This Row],[Date]])&gt;=shift_late_income_starting_day),
DATE(YEAR(Tracking[[#This Row],[Date]]),MONTH(Tracking[[#This Row],[Date]])+1,1),Tracking[[#This Row],[Date]])</f>
        <v>0</v>
      </c>
    </row>
    <row r="440" spans="2:8" x14ac:dyDescent="0.35">
      <c r="B440" s="207"/>
      <c r="C440" s="202"/>
      <c r="D440" s="202"/>
      <c r="E440" s="209"/>
      <c r="F440" s="204"/>
      <c r="G440" s="205" cm="1">
        <f t="array" ref="G440">SUMPRODUCT(Tracking[Amount],--(Tracking[Date]&lt;=Tracking[[#This Row],[Date]]),(Tracking[Type]&lt;&gt;"Income")*(-1)+(Tracking[Type]="Income"))</f>
        <v>0</v>
      </c>
      <c r="H440" s="208">
        <f>IF(AND(Tracking[[#This Row],[Type]]="Income",shift_late_income_status="Active",DAY(Tracking[[#This Row],[Date]])&gt;=shift_late_income_starting_day),
DATE(YEAR(Tracking[[#This Row],[Date]]),MONTH(Tracking[[#This Row],[Date]])+1,1),Tracking[[#This Row],[Date]])</f>
        <v>0</v>
      </c>
    </row>
    <row r="441" spans="2:8" x14ac:dyDescent="0.35">
      <c r="B441" s="207"/>
      <c r="C441" s="202"/>
      <c r="D441" s="202"/>
      <c r="E441" s="209"/>
      <c r="F441" s="204"/>
      <c r="G441" s="205" cm="1">
        <f t="array" ref="G441">SUMPRODUCT(Tracking[Amount],--(Tracking[Date]&lt;=Tracking[[#This Row],[Date]]),(Tracking[Type]&lt;&gt;"Income")*(-1)+(Tracking[Type]="Income"))</f>
        <v>0</v>
      </c>
      <c r="H441" s="208">
        <f>IF(AND(Tracking[[#This Row],[Type]]="Income",shift_late_income_status="Active",DAY(Tracking[[#This Row],[Date]])&gt;=shift_late_income_starting_day),
DATE(YEAR(Tracking[[#This Row],[Date]]),MONTH(Tracking[[#This Row],[Date]])+1,1),Tracking[[#This Row],[Date]])</f>
        <v>0</v>
      </c>
    </row>
    <row r="442" spans="2:8" x14ac:dyDescent="0.35">
      <c r="B442" s="207"/>
      <c r="C442" s="202"/>
      <c r="D442" s="202"/>
      <c r="E442" s="209"/>
      <c r="F442" s="204"/>
      <c r="G442" s="205" cm="1">
        <f t="array" ref="G442">SUMPRODUCT(Tracking[Amount],--(Tracking[Date]&lt;=Tracking[[#This Row],[Date]]),(Tracking[Type]&lt;&gt;"Income")*(-1)+(Tracking[Type]="Income"))</f>
        <v>0</v>
      </c>
      <c r="H442" s="208">
        <f>IF(AND(Tracking[[#This Row],[Type]]="Income",shift_late_income_status="Active",DAY(Tracking[[#This Row],[Date]])&gt;=shift_late_income_starting_day),
DATE(YEAR(Tracking[[#This Row],[Date]]),MONTH(Tracking[[#This Row],[Date]])+1,1),Tracking[[#This Row],[Date]])</f>
        <v>0</v>
      </c>
    </row>
    <row r="443" spans="2:8" x14ac:dyDescent="0.35">
      <c r="B443" s="207"/>
      <c r="C443" s="202"/>
      <c r="D443" s="202"/>
      <c r="E443" s="209"/>
      <c r="F443" s="204"/>
      <c r="G443" s="205" cm="1">
        <f t="array" ref="G443">SUMPRODUCT(Tracking[Amount],--(Tracking[Date]&lt;=Tracking[[#This Row],[Date]]),(Tracking[Type]&lt;&gt;"Income")*(-1)+(Tracking[Type]="Income"))</f>
        <v>0</v>
      </c>
      <c r="H443" s="208">
        <f>IF(AND(Tracking[[#This Row],[Type]]="Income",shift_late_income_status="Active",DAY(Tracking[[#This Row],[Date]])&gt;=shift_late_income_starting_day),
DATE(YEAR(Tracking[[#This Row],[Date]]),MONTH(Tracking[[#This Row],[Date]])+1,1),Tracking[[#This Row],[Date]])</f>
        <v>0</v>
      </c>
    </row>
    <row r="444" spans="2:8" x14ac:dyDescent="0.35">
      <c r="B444" s="207"/>
      <c r="C444" s="202"/>
      <c r="D444" s="202"/>
      <c r="E444" s="209"/>
      <c r="F444" s="204"/>
      <c r="G444" s="205" cm="1">
        <f t="array" ref="G444">SUMPRODUCT(Tracking[Amount],--(Tracking[Date]&lt;=Tracking[[#This Row],[Date]]),(Tracking[Type]&lt;&gt;"Income")*(-1)+(Tracking[Type]="Income"))</f>
        <v>0</v>
      </c>
      <c r="H444" s="208">
        <f>IF(AND(Tracking[[#This Row],[Type]]="Income",shift_late_income_status="Active",DAY(Tracking[[#This Row],[Date]])&gt;=shift_late_income_starting_day),
DATE(YEAR(Tracking[[#This Row],[Date]]),MONTH(Tracking[[#This Row],[Date]])+1,1),Tracking[[#This Row],[Date]])</f>
        <v>0</v>
      </c>
    </row>
    <row r="445" spans="2:8" x14ac:dyDescent="0.35">
      <c r="B445" s="207"/>
      <c r="C445" s="202"/>
      <c r="D445" s="202"/>
      <c r="E445" s="209"/>
      <c r="F445" s="204"/>
      <c r="G445" s="205" cm="1">
        <f t="array" ref="G445">SUMPRODUCT(Tracking[Amount],--(Tracking[Date]&lt;=Tracking[[#This Row],[Date]]),(Tracking[Type]&lt;&gt;"Income")*(-1)+(Tracking[Type]="Income"))</f>
        <v>0</v>
      </c>
      <c r="H445" s="208">
        <f>IF(AND(Tracking[[#This Row],[Type]]="Income",shift_late_income_status="Active",DAY(Tracking[[#This Row],[Date]])&gt;=shift_late_income_starting_day),
DATE(YEAR(Tracking[[#This Row],[Date]]),MONTH(Tracking[[#This Row],[Date]])+1,1),Tracking[[#This Row],[Date]])</f>
        <v>0</v>
      </c>
    </row>
    <row r="446" spans="2:8" x14ac:dyDescent="0.35">
      <c r="B446" s="207"/>
      <c r="C446" s="202"/>
      <c r="D446" s="202"/>
      <c r="E446" s="209"/>
      <c r="F446" s="204"/>
      <c r="G446" s="205" cm="1">
        <f t="array" ref="G446">SUMPRODUCT(Tracking[Amount],--(Tracking[Date]&lt;=Tracking[[#This Row],[Date]]),(Tracking[Type]&lt;&gt;"Income")*(-1)+(Tracking[Type]="Income"))</f>
        <v>0</v>
      </c>
      <c r="H446" s="208">
        <f>IF(AND(Tracking[[#This Row],[Type]]="Income",shift_late_income_status="Active",DAY(Tracking[[#This Row],[Date]])&gt;=shift_late_income_starting_day),
DATE(YEAR(Tracking[[#This Row],[Date]]),MONTH(Tracking[[#This Row],[Date]])+1,1),Tracking[[#This Row],[Date]])</f>
        <v>0</v>
      </c>
    </row>
    <row r="447" spans="2:8" x14ac:dyDescent="0.35">
      <c r="B447" s="207"/>
      <c r="C447" s="202"/>
      <c r="D447" s="202"/>
      <c r="E447" s="209"/>
      <c r="F447" s="204"/>
      <c r="G447" s="205" cm="1">
        <f t="array" ref="G447">SUMPRODUCT(Tracking[Amount],--(Tracking[Date]&lt;=Tracking[[#This Row],[Date]]),(Tracking[Type]&lt;&gt;"Income")*(-1)+(Tracking[Type]="Income"))</f>
        <v>0</v>
      </c>
      <c r="H447" s="208">
        <f>IF(AND(Tracking[[#This Row],[Type]]="Income",shift_late_income_status="Active",DAY(Tracking[[#This Row],[Date]])&gt;=shift_late_income_starting_day),
DATE(YEAR(Tracking[[#This Row],[Date]]),MONTH(Tracking[[#This Row],[Date]])+1,1),Tracking[[#This Row],[Date]])</f>
        <v>0</v>
      </c>
    </row>
    <row r="448" spans="2:8" x14ac:dyDescent="0.35">
      <c r="B448" s="207"/>
      <c r="C448" s="202"/>
      <c r="D448" s="202"/>
      <c r="E448" s="209"/>
      <c r="F448" s="204"/>
      <c r="G448" s="205" cm="1">
        <f t="array" ref="G448">SUMPRODUCT(Tracking[Amount],--(Tracking[Date]&lt;=Tracking[[#This Row],[Date]]),(Tracking[Type]&lt;&gt;"Income")*(-1)+(Tracking[Type]="Income"))</f>
        <v>0</v>
      </c>
      <c r="H448" s="208">
        <f>IF(AND(Tracking[[#This Row],[Type]]="Income",shift_late_income_status="Active",DAY(Tracking[[#This Row],[Date]])&gt;=shift_late_income_starting_day),
DATE(YEAR(Tracking[[#This Row],[Date]]),MONTH(Tracking[[#This Row],[Date]])+1,1),Tracking[[#This Row],[Date]])</f>
        <v>0</v>
      </c>
    </row>
    <row r="449" spans="2:8" x14ac:dyDescent="0.35">
      <c r="B449" s="207"/>
      <c r="C449" s="202"/>
      <c r="D449" s="202"/>
      <c r="E449" s="209"/>
      <c r="F449" s="204"/>
      <c r="G449" s="205" cm="1">
        <f t="array" ref="G449">SUMPRODUCT(Tracking[Amount],--(Tracking[Date]&lt;=Tracking[[#This Row],[Date]]),(Tracking[Type]&lt;&gt;"Income")*(-1)+(Tracking[Type]="Income"))</f>
        <v>0</v>
      </c>
      <c r="H449" s="208">
        <f>IF(AND(Tracking[[#This Row],[Type]]="Income",shift_late_income_status="Active",DAY(Tracking[[#This Row],[Date]])&gt;=shift_late_income_starting_day),
DATE(YEAR(Tracking[[#This Row],[Date]]),MONTH(Tracking[[#This Row],[Date]])+1,1),Tracking[[#This Row],[Date]])</f>
        <v>0</v>
      </c>
    </row>
    <row r="450" spans="2:8" x14ac:dyDescent="0.35">
      <c r="B450" s="207"/>
      <c r="C450" s="202"/>
      <c r="D450" s="202"/>
      <c r="E450" s="209"/>
      <c r="F450" s="204"/>
      <c r="G450" s="205" cm="1">
        <f t="array" ref="G450">SUMPRODUCT(Tracking[Amount],--(Tracking[Date]&lt;=Tracking[[#This Row],[Date]]),(Tracking[Type]&lt;&gt;"Income")*(-1)+(Tracking[Type]="Income"))</f>
        <v>0</v>
      </c>
      <c r="H450" s="208">
        <f>IF(AND(Tracking[[#This Row],[Type]]="Income",shift_late_income_status="Active",DAY(Tracking[[#This Row],[Date]])&gt;=shift_late_income_starting_day),
DATE(YEAR(Tracking[[#This Row],[Date]]),MONTH(Tracking[[#This Row],[Date]])+1,1),Tracking[[#This Row],[Date]])</f>
        <v>0</v>
      </c>
    </row>
    <row r="451" spans="2:8" x14ac:dyDescent="0.35">
      <c r="B451" s="207"/>
      <c r="C451" s="202"/>
      <c r="D451" s="202"/>
      <c r="E451" s="209"/>
      <c r="F451" s="204"/>
      <c r="G451" s="205" cm="1">
        <f t="array" ref="G451">SUMPRODUCT(Tracking[Amount],--(Tracking[Date]&lt;=Tracking[[#This Row],[Date]]),(Tracking[Type]&lt;&gt;"Income")*(-1)+(Tracking[Type]="Income"))</f>
        <v>0</v>
      </c>
      <c r="H451" s="208">
        <f>IF(AND(Tracking[[#This Row],[Type]]="Income",shift_late_income_status="Active",DAY(Tracking[[#This Row],[Date]])&gt;=shift_late_income_starting_day),
DATE(YEAR(Tracking[[#This Row],[Date]]),MONTH(Tracking[[#This Row],[Date]])+1,1),Tracking[[#This Row],[Date]])</f>
        <v>0</v>
      </c>
    </row>
    <row r="452" spans="2:8" x14ac:dyDescent="0.35">
      <c r="B452" s="207"/>
      <c r="C452" s="202"/>
      <c r="D452" s="202"/>
      <c r="E452" s="209"/>
      <c r="F452" s="204"/>
      <c r="G452" s="205" cm="1">
        <f t="array" ref="G452">SUMPRODUCT(Tracking[Amount],--(Tracking[Date]&lt;=Tracking[[#This Row],[Date]]),(Tracking[Type]&lt;&gt;"Income")*(-1)+(Tracking[Type]="Income"))</f>
        <v>0</v>
      </c>
      <c r="H452" s="208">
        <f>IF(AND(Tracking[[#This Row],[Type]]="Income",shift_late_income_status="Active",DAY(Tracking[[#This Row],[Date]])&gt;=shift_late_income_starting_day),
DATE(YEAR(Tracking[[#This Row],[Date]]),MONTH(Tracking[[#This Row],[Date]])+1,1),Tracking[[#This Row],[Date]])</f>
        <v>0</v>
      </c>
    </row>
    <row r="453" spans="2:8" x14ac:dyDescent="0.35">
      <c r="B453" s="207"/>
      <c r="C453" s="202"/>
      <c r="D453" s="202"/>
      <c r="E453" s="209"/>
      <c r="F453" s="204"/>
      <c r="G453" s="205" cm="1">
        <f t="array" ref="G453">SUMPRODUCT(Tracking[Amount],--(Tracking[Date]&lt;=Tracking[[#This Row],[Date]]),(Tracking[Type]&lt;&gt;"Income")*(-1)+(Tracking[Type]="Income"))</f>
        <v>0</v>
      </c>
      <c r="H453" s="208">
        <f>IF(AND(Tracking[[#This Row],[Type]]="Income",shift_late_income_status="Active",DAY(Tracking[[#This Row],[Date]])&gt;=shift_late_income_starting_day),
DATE(YEAR(Tracking[[#This Row],[Date]]),MONTH(Tracking[[#This Row],[Date]])+1,1),Tracking[[#This Row],[Date]])</f>
        <v>0</v>
      </c>
    </row>
    <row r="454" spans="2:8" x14ac:dyDescent="0.35">
      <c r="B454" s="207"/>
      <c r="C454" s="202"/>
      <c r="D454" s="202"/>
      <c r="E454" s="209"/>
      <c r="F454" s="204"/>
      <c r="G454" s="205" cm="1">
        <f t="array" ref="G454">SUMPRODUCT(Tracking[Amount],--(Tracking[Date]&lt;=Tracking[[#This Row],[Date]]),(Tracking[Type]&lt;&gt;"Income")*(-1)+(Tracking[Type]="Income"))</f>
        <v>0</v>
      </c>
      <c r="H454" s="208">
        <f>IF(AND(Tracking[[#This Row],[Type]]="Income",shift_late_income_status="Active",DAY(Tracking[[#This Row],[Date]])&gt;=shift_late_income_starting_day),
DATE(YEAR(Tracking[[#This Row],[Date]]),MONTH(Tracking[[#This Row],[Date]])+1,1),Tracking[[#This Row],[Date]])</f>
        <v>0</v>
      </c>
    </row>
    <row r="455" spans="2:8" x14ac:dyDescent="0.35">
      <c r="B455" s="207"/>
      <c r="C455" s="202"/>
      <c r="D455" s="202"/>
      <c r="E455" s="209"/>
      <c r="F455" s="204"/>
      <c r="G455" s="205" cm="1">
        <f t="array" ref="G455">SUMPRODUCT(Tracking[Amount],--(Tracking[Date]&lt;=Tracking[[#This Row],[Date]]),(Tracking[Type]&lt;&gt;"Income")*(-1)+(Tracking[Type]="Income"))</f>
        <v>0</v>
      </c>
      <c r="H455" s="208">
        <f>IF(AND(Tracking[[#This Row],[Type]]="Income",shift_late_income_status="Active",DAY(Tracking[[#This Row],[Date]])&gt;=shift_late_income_starting_day),
DATE(YEAR(Tracking[[#This Row],[Date]]),MONTH(Tracking[[#This Row],[Date]])+1,1),Tracking[[#This Row],[Date]])</f>
        <v>0</v>
      </c>
    </row>
    <row r="456" spans="2:8" x14ac:dyDescent="0.35">
      <c r="B456" s="207"/>
      <c r="C456" s="202"/>
      <c r="D456" s="202"/>
      <c r="E456" s="209"/>
      <c r="F456" s="204"/>
      <c r="G456" s="205" cm="1">
        <f t="array" ref="G456">SUMPRODUCT(Tracking[Amount],--(Tracking[Date]&lt;=Tracking[[#This Row],[Date]]),(Tracking[Type]&lt;&gt;"Income")*(-1)+(Tracking[Type]="Income"))</f>
        <v>0</v>
      </c>
      <c r="H456" s="208">
        <f>IF(AND(Tracking[[#This Row],[Type]]="Income",shift_late_income_status="Active",DAY(Tracking[[#This Row],[Date]])&gt;=shift_late_income_starting_day),
DATE(YEAR(Tracking[[#This Row],[Date]]),MONTH(Tracking[[#This Row],[Date]])+1,1),Tracking[[#This Row],[Date]])</f>
        <v>0</v>
      </c>
    </row>
    <row r="457" spans="2:8" x14ac:dyDescent="0.35">
      <c r="B457" s="207"/>
      <c r="C457" s="202"/>
      <c r="D457" s="202"/>
      <c r="E457" s="209"/>
      <c r="F457" s="204"/>
      <c r="G457" s="205" cm="1">
        <f t="array" ref="G457">SUMPRODUCT(Tracking[Amount],--(Tracking[Date]&lt;=Tracking[[#This Row],[Date]]),(Tracking[Type]&lt;&gt;"Income")*(-1)+(Tracking[Type]="Income"))</f>
        <v>0</v>
      </c>
      <c r="H457" s="208">
        <f>IF(AND(Tracking[[#This Row],[Type]]="Income",shift_late_income_status="Active",DAY(Tracking[[#This Row],[Date]])&gt;=shift_late_income_starting_day),
DATE(YEAR(Tracking[[#This Row],[Date]]),MONTH(Tracking[[#This Row],[Date]])+1,1),Tracking[[#This Row],[Date]])</f>
        <v>0</v>
      </c>
    </row>
    <row r="458" spans="2:8" x14ac:dyDescent="0.35">
      <c r="B458" s="207"/>
      <c r="C458" s="202"/>
      <c r="D458" s="202"/>
      <c r="E458" s="209"/>
      <c r="F458" s="204"/>
      <c r="G458" s="205" cm="1">
        <f t="array" ref="G458">SUMPRODUCT(Tracking[Amount],--(Tracking[Date]&lt;=Tracking[[#This Row],[Date]]),(Tracking[Type]&lt;&gt;"Income")*(-1)+(Tracking[Type]="Income"))</f>
        <v>0</v>
      </c>
      <c r="H458" s="208">
        <f>IF(AND(Tracking[[#This Row],[Type]]="Income",shift_late_income_status="Active",DAY(Tracking[[#This Row],[Date]])&gt;=shift_late_income_starting_day),
DATE(YEAR(Tracking[[#This Row],[Date]]),MONTH(Tracking[[#This Row],[Date]])+1,1),Tracking[[#This Row],[Date]])</f>
        <v>0</v>
      </c>
    </row>
    <row r="459" spans="2:8" x14ac:dyDescent="0.35">
      <c r="B459" s="207"/>
      <c r="C459" s="202"/>
      <c r="D459" s="202"/>
      <c r="E459" s="209"/>
      <c r="F459" s="204"/>
      <c r="G459" s="205" cm="1">
        <f t="array" ref="G459">SUMPRODUCT(Tracking[Amount],--(Tracking[Date]&lt;=Tracking[[#This Row],[Date]]),(Tracking[Type]&lt;&gt;"Income")*(-1)+(Tracking[Type]="Income"))</f>
        <v>0</v>
      </c>
      <c r="H459" s="208">
        <f>IF(AND(Tracking[[#This Row],[Type]]="Income",shift_late_income_status="Active",DAY(Tracking[[#This Row],[Date]])&gt;=shift_late_income_starting_day),
DATE(YEAR(Tracking[[#This Row],[Date]]),MONTH(Tracking[[#This Row],[Date]])+1,1),Tracking[[#This Row],[Date]])</f>
        <v>0</v>
      </c>
    </row>
    <row r="460" spans="2:8" x14ac:dyDescent="0.35">
      <c r="B460" s="207"/>
      <c r="C460" s="202"/>
      <c r="D460" s="202"/>
      <c r="E460" s="209"/>
      <c r="F460" s="204"/>
      <c r="G460" s="205" cm="1">
        <f t="array" ref="G460">SUMPRODUCT(Tracking[Amount],--(Tracking[Date]&lt;=Tracking[[#This Row],[Date]]),(Tracking[Type]&lt;&gt;"Income")*(-1)+(Tracking[Type]="Income"))</f>
        <v>0</v>
      </c>
      <c r="H460" s="208">
        <f>IF(AND(Tracking[[#This Row],[Type]]="Income",shift_late_income_status="Active",DAY(Tracking[[#This Row],[Date]])&gt;=shift_late_income_starting_day),
DATE(YEAR(Tracking[[#This Row],[Date]]),MONTH(Tracking[[#This Row],[Date]])+1,1),Tracking[[#This Row],[Date]])</f>
        <v>0</v>
      </c>
    </row>
    <row r="461" spans="2:8" x14ac:dyDescent="0.35">
      <c r="B461" s="207"/>
      <c r="C461" s="202"/>
      <c r="D461" s="202"/>
      <c r="E461" s="209"/>
      <c r="F461" s="204"/>
      <c r="G461" s="205" cm="1">
        <f t="array" ref="G461">SUMPRODUCT(Tracking[Amount],--(Tracking[Date]&lt;=Tracking[[#This Row],[Date]]),(Tracking[Type]&lt;&gt;"Income")*(-1)+(Tracking[Type]="Income"))</f>
        <v>0</v>
      </c>
      <c r="H461" s="208">
        <f>IF(AND(Tracking[[#This Row],[Type]]="Income",shift_late_income_status="Active",DAY(Tracking[[#This Row],[Date]])&gt;=shift_late_income_starting_day),
DATE(YEAR(Tracking[[#This Row],[Date]]),MONTH(Tracking[[#This Row],[Date]])+1,1),Tracking[[#This Row],[Date]])</f>
        <v>0</v>
      </c>
    </row>
    <row r="462" spans="2:8" x14ac:dyDescent="0.35">
      <c r="B462" s="207"/>
      <c r="C462" s="202"/>
      <c r="D462" s="202"/>
      <c r="E462" s="209"/>
      <c r="F462" s="204"/>
      <c r="G462" s="205" cm="1">
        <f t="array" ref="G462">SUMPRODUCT(Tracking[Amount],--(Tracking[Date]&lt;=Tracking[[#This Row],[Date]]),(Tracking[Type]&lt;&gt;"Income")*(-1)+(Tracking[Type]="Income"))</f>
        <v>0</v>
      </c>
      <c r="H462" s="208">
        <f>IF(AND(Tracking[[#This Row],[Type]]="Income",shift_late_income_status="Active",DAY(Tracking[[#This Row],[Date]])&gt;=shift_late_income_starting_day),
DATE(YEAR(Tracking[[#This Row],[Date]]),MONTH(Tracking[[#This Row],[Date]])+1,1),Tracking[[#This Row],[Date]])</f>
        <v>0</v>
      </c>
    </row>
    <row r="463" spans="2:8" x14ac:dyDescent="0.35">
      <c r="B463" s="207"/>
      <c r="C463" s="202"/>
      <c r="D463" s="202"/>
      <c r="E463" s="209"/>
      <c r="F463" s="204"/>
      <c r="G463" s="205" cm="1">
        <f t="array" ref="G463">SUMPRODUCT(Tracking[Amount],--(Tracking[Date]&lt;=Tracking[[#This Row],[Date]]),(Tracking[Type]&lt;&gt;"Income")*(-1)+(Tracking[Type]="Income"))</f>
        <v>0</v>
      </c>
      <c r="H463" s="208">
        <f>IF(AND(Tracking[[#This Row],[Type]]="Income",shift_late_income_status="Active",DAY(Tracking[[#This Row],[Date]])&gt;=shift_late_income_starting_day),
DATE(YEAR(Tracking[[#This Row],[Date]]),MONTH(Tracking[[#This Row],[Date]])+1,1),Tracking[[#This Row],[Date]])</f>
        <v>0</v>
      </c>
    </row>
    <row r="464" spans="2:8" x14ac:dyDescent="0.35">
      <c r="B464" s="207"/>
      <c r="C464" s="202"/>
      <c r="D464" s="202"/>
      <c r="E464" s="209"/>
      <c r="F464" s="204"/>
      <c r="G464" s="205" cm="1">
        <f t="array" ref="G464">SUMPRODUCT(Tracking[Amount],--(Tracking[Date]&lt;=Tracking[[#This Row],[Date]]),(Tracking[Type]&lt;&gt;"Income")*(-1)+(Tracking[Type]="Income"))</f>
        <v>0</v>
      </c>
      <c r="H464" s="208">
        <f>IF(AND(Tracking[[#This Row],[Type]]="Income",shift_late_income_status="Active",DAY(Tracking[[#This Row],[Date]])&gt;=shift_late_income_starting_day),
DATE(YEAR(Tracking[[#This Row],[Date]]),MONTH(Tracking[[#This Row],[Date]])+1,1),Tracking[[#This Row],[Date]])</f>
        <v>0</v>
      </c>
    </row>
    <row r="465" spans="2:8" x14ac:dyDescent="0.35">
      <c r="B465" s="207"/>
      <c r="C465" s="202"/>
      <c r="D465" s="202"/>
      <c r="E465" s="209"/>
      <c r="F465" s="204"/>
      <c r="G465" s="205" cm="1">
        <f t="array" ref="G465">SUMPRODUCT(Tracking[Amount],--(Tracking[Date]&lt;=Tracking[[#This Row],[Date]]),(Tracking[Type]&lt;&gt;"Income")*(-1)+(Tracking[Type]="Income"))</f>
        <v>0</v>
      </c>
      <c r="H465" s="208">
        <f>IF(AND(Tracking[[#This Row],[Type]]="Income",shift_late_income_status="Active",DAY(Tracking[[#This Row],[Date]])&gt;=shift_late_income_starting_day),
DATE(YEAR(Tracking[[#This Row],[Date]]),MONTH(Tracking[[#This Row],[Date]])+1,1),Tracking[[#This Row],[Date]])</f>
        <v>0</v>
      </c>
    </row>
    <row r="466" spans="2:8" x14ac:dyDescent="0.35">
      <c r="B466" s="207"/>
      <c r="C466" s="202"/>
      <c r="D466" s="202"/>
      <c r="E466" s="209"/>
      <c r="F466" s="204"/>
      <c r="G466" s="205" cm="1">
        <f t="array" ref="G466">SUMPRODUCT(Tracking[Amount],--(Tracking[Date]&lt;=Tracking[[#This Row],[Date]]),(Tracking[Type]&lt;&gt;"Income")*(-1)+(Tracking[Type]="Income"))</f>
        <v>0</v>
      </c>
      <c r="H466" s="208">
        <f>IF(AND(Tracking[[#This Row],[Type]]="Income",shift_late_income_status="Active",DAY(Tracking[[#This Row],[Date]])&gt;=shift_late_income_starting_day),
DATE(YEAR(Tracking[[#This Row],[Date]]),MONTH(Tracking[[#This Row],[Date]])+1,1),Tracking[[#This Row],[Date]])</f>
        <v>0</v>
      </c>
    </row>
    <row r="467" spans="2:8" x14ac:dyDescent="0.35">
      <c r="B467" s="207"/>
      <c r="C467" s="202"/>
      <c r="D467" s="202"/>
      <c r="E467" s="209"/>
      <c r="F467" s="204"/>
      <c r="G467" s="205" cm="1">
        <f t="array" ref="G467">SUMPRODUCT(Tracking[Amount],--(Tracking[Date]&lt;=Tracking[[#This Row],[Date]]),(Tracking[Type]&lt;&gt;"Income")*(-1)+(Tracking[Type]="Income"))</f>
        <v>0</v>
      </c>
      <c r="H467" s="208">
        <f>IF(AND(Tracking[[#This Row],[Type]]="Income",shift_late_income_status="Active",DAY(Tracking[[#This Row],[Date]])&gt;=shift_late_income_starting_day),
DATE(YEAR(Tracking[[#This Row],[Date]]),MONTH(Tracking[[#This Row],[Date]])+1,1),Tracking[[#This Row],[Date]])</f>
        <v>0</v>
      </c>
    </row>
    <row r="468" spans="2:8" x14ac:dyDescent="0.35">
      <c r="B468" s="207"/>
      <c r="C468" s="202"/>
      <c r="D468" s="202"/>
      <c r="E468" s="209"/>
      <c r="F468" s="204"/>
      <c r="G468" s="205" cm="1">
        <f t="array" ref="G468">SUMPRODUCT(Tracking[Amount],--(Tracking[Date]&lt;=Tracking[[#This Row],[Date]]),(Tracking[Type]&lt;&gt;"Income")*(-1)+(Tracking[Type]="Income"))</f>
        <v>0</v>
      </c>
      <c r="H468" s="208">
        <f>IF(AND(Tracking[[#This Row],[Type]]="Income",shift_late_income_status="Active",DAY(Tracking[[#This Row],[Date]])&gt;=shift_late_income_starting_day),
DATE(YEAR(Tracking[[#This Row],[Date]]),MONTH(Tracking[[#This Row],[Date]])+1,1),Tracking[[#This Row],[Date]])</f>
        <v>0</v>
      </c>
    </row>
    <row r="469" spans="2:8" x14ac:dyDescent="0.35">
      <c r="B469" s="207"/>
      <c r="C469" s="202"/>
      <c r="D469" s="202"/>
      <c r="E469" s="209"/>
      <c r="F469" s="204"/>
      <c r="G469" s="205" cm="1">
        <f t="array" ref="G469">SUMPRODUCT(Tracking[Amount],--(Tracking[Date]&lt;=Tracking[[#This Row],[Date]]),(Tracking[Type]&lt;&gt;"Income")*(-1)+(Tracking[Type]="Income"))</f>
        <v>0</v>
      </c>
      <c r="H469" s="208">
        <f>IF(AND(Tracking[[#This Row],[Type]]="Income",shift_late_income_status="Active",DAY(Tracking[[#This Row],[Date]])&gt;=shift_late_income_starting_day),
DATE(YEAR(Tracking[[#This Row],[Date]]),MONTH(Tracking[[#This Row],[Date]])+1,1),Tracking[[#This Row],[Date]])</f>
        <v>0</v>
      </c>
    </row>
    <row r="470" spans="2:8" x14ac:dyDescent="0.35">
      <c r="B470" s="207"/>
      <c r="C470" s="202"/>
      <c r="D470" s="202"/>
      <c r="E470" s="209"/>
      <c r="F470" s="204"/>
      <c r="G470" s="205" cm="1">
        <f t="array" ref="G470">SUMPRODUCT(Tracking[Amount],--(Tracking[Date]&lt;=Tracking[[#This Row],[Date]]),(Tracking[Type]&lt;&gt;"Income")*(-1)+(Tracking[Type]="Income"))</f>
        <v>0</v>
      </c>
      <c r="H470" s="208">
        <f>IF(AND(Tracking[[#This Row],[Type]]="Income",shift_late_income_status="Active",DAY(Tracking[[#This Row],[Date]])&gt;=shift_late_income_starting_day),
DATE(YEAR(Tracking[[#This Row],[Date]]),MONTH(Tracking[[#This Row],[Date]])+1,1),Tracking[[#This Row],[Date]])</f>
        <v>0</v>
      </c>
    </row>
    <row r="471" spans="2:8" x14ac:dyDescent="0.35">
      <c r="B471" s="207"/>
      <c r="C471" s="202"/>
      <c r="D471" s="202"/>
      <c r="E471" s="209"/>
      <c r="F471" s="204"/>
      <c r="G471" s="205" cm="1">
        <f t="array" ref="G471">SUMPRODUCT(Tracking[Amount],--(Tracking[Date]&lt;=Tracking[[#This Row],[Date]]),(Tracking[Type]&lt;&gt;"Income")*(-1)+(Tracking[Type]="Income"))</f>
        <v>0</v>
      </c>
      <c r="H471" s="208">
        <f>IF(AND(Tracking[[#This Row],[Type]]="Income",shift_late_income_status="Active",DAY(Tracking[[#This Row],[Date]])&gt;=shift_late_income_starting_day),
DATE(YEAR(Tracking[[#This Row],[Date]]),MONTH(Tracking[[#This Row],[Date]])+1,1),Tracking[[#This Row],[Date]])</f>
        <v>0</v>
      </c>
    </row>
    <row r="472" spans="2:8" x14ac:dyDescent="0.35">
      <c r="B472" s="207"/>
      <c r="C472" s="202"/>
      <c r="D472" s="202"/>
      <c r="E472" s="209"/>
      <c r="F472" s="204"/>
      <c r="G472" s="205" cm="1">
        <f t="array" ref="G472">SUMPRODUCT(Tracking[Amount],--(Tracking[Date]&lt;=Tracking[[#This Row],[Date]]),(Tracking[Type]&lt;&gt;"Income")*(-1)+(Tracking[Type]="Income"))</f>
        <v>0</v>
      </c>
      <c r="H472" s="208">
        <f>IF(AND(Tracking[[#This Row],[Type]]="Income",shift_late_income_status="Active",DAY(Tracking[[#This Row],[Date]])&gt;=shift_late_income_starting_day),
DATE(YEAR(Tracking[[#This Row],[Date]]),MONTH(Tracking[[#This Row],[Date]])+1,1),Tracking[[#This Row],[Date]])</f>
        <v>0</v>
      </c>
    </row>
    <row r="473" spans="2:8" x14ac:dyDescent="0.35">
      <c r="B473" s="207"/>
      <c r="C473" s="202"/>
      <c r="D473" s="202"/>
      <c r="E473" s="209"/>
      <c r="F473" s="204"/>
      <c r="G473" s="205" cm="1">
        <f t="array" ref="G473">SUMPRODUCT(Tracking[Amount],--(Tracking[Date]&lt;=Tracking[[#This Row],[Date]]),(Tracking[Type]&lt;&gt;"Income")*(-1)+(Tracking[Type]="Income"))</f>
        <v>0</v>
      </c>
      <c r="H473" s="208">
        <f>IF(AND(Tracking[[#This Row],[Type]]="Income",shift_late_income_status="Active",DAY(Tracking[[#This Row],[Date]])&gt;=shift_late_income_starting_day),
DATE(YEAR(Tracking[[#This Row],[Date]]),MONTH(Tracking[[#This Row],[Date]])+1,1),Tracking[[#This Row],[Date]])</f>
        <v>0</v>
      </c>
    </row>
    <row r="474" spans="2:8" x14ac:dyDescent="0.35">
      <c r="B474" s="207"/>
      <c r="C474" s="202"/>
      <c r="D474" s="202"/>
      <c r="E474" s="209"/>
      <c r="F474" s="204"/>
      <c r="G474" s="205" cm="1">
        <f t="array" ref="G474">SUMPRODUCT(Tracking[Amount],--(Tracking[Date]&lt;=Tracking[[#This Row],[Date]]),(Tracking[Type]&lt;&gt;"Income")*(-1)+(Tracking[Type]="Income"))</f>
        <v>0</v>
      </c>
      <c r="H474" s="208">
        <f>IF(AND(Tracking[[#This Row],[Type]]="Income",shift_late_income_status="Active",DAY(Tracking[[#This Row],[Date]])&gt;=shift_late_income_starting_day),
DATE(YEAR(Tracking[[#This Row],[Date]]),MONTH(Tracking[[#This Row],[Date]])+1,1),Tracking[[#This Row],[Date]])</f>
        <v>0</v>
      </c>
    </row>
    <row r="475" spans="2:8" x14ac:dyDescent="0.35">
      <c r="B475" s="207"/>
      <c r="C475" s="202"/>
      <c r="D475" s="202"/>
      <c r="E475" s="209"/>
      <c r="F475" s="204"/>
      <c r="G475" s="205" cm="1">
        <f t="array" ref="G475">SUMPRODUCT(Tracking[Amount],--(Tracking[Date]&lt;=Tracking[[#This Row],[Date]]),(Tracking[Type]&lt;&gt;"Income")*(-1)+(Tracking[Type]="Income"))</f>
        <v>0</v>
      </c>
      <c r="H475" s="208">
        <f>IF(AND(Tracking[[#This Row],[Type]]="Income",shift_late_income_status="Active",DAY(Tracking[[#This Row],[Date]])&gt;=shift_late_income_starting_day),
DATE(YEAR(Tracking[[#This Row],[Date]]),MONTH(Tracking[[#This Row],[Date]])+1,1),Tracking[[#This Row],[Date]])</f>
        <v>0</v>
      </c>
    </row>
    <row r="476" spans="2:8" x14ac:dyDescent="0.35">
      <c r="B476" s="207"/>
      <c r="C476" s="202"/>
      <c r="D476" s="202"/>
      <c r="E476" s="209"/>
      <c r="F476" s="204"/>
      <c r="G476" s="205" cm="1">
        <f t="array" ref="G476">SUMPRODUCT(Tracking[Amount],--(Tracking[Date]&lt;=Tracking[[#This Row],[Date]]),(Tracking[Type]&lt;&gt;"Income")*(-1)+(Tracking[Type]="Income"))</f>
        <v>0</v>
      </c>
      <c r="H476" s="208">
        <f>IF(AND(Tracking[[#This Row],[Type]]="Income",shift_late_income_status="Active",DAY(Tracking[[#This Row],[Date]])&gt;=shift_late_income_starting_day),
DATE(YEAR(Tracking[[#This Row],[Date]]),MONTH(Tracking[[#This Row],[Date]])+1,1),Tracking[[#This Row],[Date]])</f>
        <v>0</v>
      </c>
    </row>
    <row r="477" spans="2:8" x14ac:dyDescent="0.35">
      <c r="B477" s="207"/>
      <c r="C477" s="202"/>
      <c r="D477" s="202"/>
      <c r="E477" s="209"/>
      <c r="F477" s="204"/>
      <c r="G477" s="205" cm="1">
        <f t="array" ref="G477">SUMPRODUCT(Tracking[Amount],--(Tracking[Date]&lt;=Tracking[[#This Row],[Date]]),(Tracking[Type]&lt;&gt;"Income")*(-1)+(Tracking[Type]="Income"))</f>
        <v>0</v>
      </c>
      <c r="H477" s="208">
        <f>IF(AND(Tracking[[#This Row],[Type]]="Income",shift_late_income_status="Active",DAY(Tracking[[#This Row],[Date]])&gt;=shift_late_income_starting_day),
DATE(YEAR(Tracking[[#This Row],[Date]]),MONTH(Tracking[[#This Row],[Date]])+1,1),Tracking[[#This Row],[Date]])</f>
        <v>0</v>
      </c>
    </row>
    <row r="478" spans="2:8" x14ac:dyDescent="0.35">
      <c r="B478" s="207"/>
      <c r="C478" s="202"/>
      <c r="D478" s="202"/>
      <c r="E478" s="209"/>
      <c r="F478" s="204"/>
      <c r="G478" s="205" cm="1">
        <f t="array" ref="G478">SUMPRODUCT(Tracking[Amount],--(Tracking[Date]&lt;=Tracking[[#This Row],[Date]]),(Tracking[Type]&lt;&gt;"Income")*(-1)+(Tracking[Type]="Income"))</f>
        <v>0</v>
      </c>
      <c r="H478" s="208">
        <f>IF(AND(Tracking[[#This Row],[Type]]="Income",shift_late_income_status="Active",DAY(Tracking[[#This Row],[Date]])&gt;=shift_late_income_starting_day),
DATE(YEAR(Tracking[[#This Row],[Date]]),MONTH(Tracking[[#This Row],[Date]])+1,1),Tracking[[#This Row],[Date]])</f>
        <v>0</v>
      </c>
    </row>
    <row r="479" spans="2:8" x14ac:dyDescent="0.35">
      <c r="B479" s="207"/>
      <c r="C479" s="202"/>
      <c r="D479" s="202"/>
      <c r="E479" s="209"/>
      <c r="F479" s="204"/>
      <c r="G479" s="205" cm="1">
        <f t="array" ref="G479">SUMPRODUCT(Tracking[Amount],--(Tracking[Date]&lt;=Tracking[[#This Row],[Date]]),(Tracking[Type]&lt;&gt;"Income")*(-1)+(Tracking[Type]="Income"))</f>
        <v>0</v>
      </c>
      <c r="H479" s="208">
        <f>IF(AND(Tracking[[#This Row],[Type]]="Income",shift_late_income_status="Active",DAY(Tracking[[#This Row],[Date]])&gt;=shift_late_income_starting_day),
DATE(YEAR(Tracking[[#This Row],[Date]]),MONTH(Tracking[[#This Row],[Date]])+1,1),Tracking[[#This Row],[Date]])</f>
        <v>0</v>
      </c>
    </row>
    <row r="480" spans="2:8" x14ac:dyDescent="0.35">
      <c r="B480" s="207"/>
      <c r="C480" s="202"/>
      <c r="D480" s="202"/>
      <c r="E480" s="209"/>
      <c r="F480" s="204"/>
      <c r="G480" s="205" cm="1">
        <f t="array" ref="G480">SUMPRODUCT(Tracking[Amount],--(Tracking[Date]&lt;=Tracking[[#This Row],[Date]]),(Tracking[Type]&lt;&gt;"Income")*(-1)+(Tracking[Type]="Income"))</f>
        <v>0</v>
      </c>
      <c r="H480" s="208">
        <f>IF(AND(Tracking[[#This Row],[Type]]="Income",shift_late_income_status="Active",DAY(Tracking[[#This Row],[Date]])&gt;=shift_late_income_starting_day),
DATE(YEAR(Tracking[[#This Row],[Date]]),MONTH(Tracking[[#This Row],[Date]])+1,1),Tracking[[#This Row],[Date]])</f>
        <v>0</v>
      </c>
    </row>
    <row r="481" spans="2:8" x14ac:dyDescent="0.35">
      <c r="B481" s="207"/>
      <c r="C481" s="202"/>
      <c r="D481" s="202"/>
      <c r="E481" s="209"/>
      <c r="F481" s="204"/>
      <c r="G481" s="205" cm="1">
        <f t="array" ref="G481">SUMPRODUCT(Tracking[Amount],--(Tracking[Date]&lt;=Tracking[[#This Row],[Date]]),(Tracking[Type]&lt;&gt;"Income")*(-1)+(Tracking[Type]="Income"))</f>
        <v>0</v>
      </c>
      <c r="H481" s="208">
        <f>IF(AND(Tracking[[#This Row],[Type]]="Income",shift_late_income_status="Active",DAY(Tracking[[#This Row],[Date]])&gt;=shift_late_income_starting_day),
DATE(YEAR(Tracking[[#This Row],[Date]]),MONTH(Tracking[[#This Row],[Date]])+1,1),Tracking[[#This Row],[Date]])</f>
        <v>0</v>
      </c>
    </row>
    <row r="482" spans="2:8" x14ac:dyDescent="0.35">
      <c r="B482" s="207"/>
      <c r="C482" s="202"/>
      <c r="D482" s="202"/>
      <c r="E482" s="209"/>
      <c r="F482" s="204"/>
      <c r="G482" s="205" cm="1">
        <f t="array" ref="G482">SUMPRODUCT(Tracking[Amount],--(Tracking[Date]&lt;=Tracking[[#This Row],[Date]]),(Tracking[Type]&lt;&gt;"Income")*(-1)+(Tracking[Type]="Income"))</f>
        <v>0</v>
      </c>
      <c r="H482" s="208">
        <f>IF(AND(Tracking[[#This Row],[Type]]="Income",shift_late_income_status="Active",DAY(Tracking[[#This Row],[Date]])&gt;=shift_late_income_starting_day),
DATE(YEAR(Tracking[[#This Row],[Date]]),MONTH(Tracking[[#This Row],[Date]])+1,1),Tracking[[#This Row],[Date]])</f>
        <v>0</v>
      </c>
    </row>
    <row r="483" spans="2:8" x14ac:dyDescent="0.35">
      <c r="B483" s="207"/>
      <c r="C483" s="202"/>
      <c r="D483" s="202"/>
      <c r="E483" s="209"/>
      <c r="F483" s="204"/>
      <c r="G483" s="205" cm="1">
        <f t="array" ref="G483">SUMPRODUCT(Tracking[Amount],--(Tracking[Date]&lt;=Tracking[[#This Row],[Date]]),(Tracking[Type]&lt;&gt;"Income")*(-1)+(Tracking[Type]="Income"))</f>
        <v>0</v>
      </c>
      <c r="H483" s="208">
        <f>IF(AND(Tracking[[#This Row],[Type]]="Income",shift_late_income_status="Active",DAY(Tracking[[#This Row],[Date]])&gt;=shift_late_income_starting_day),
DATE(YEAR(Tracking[[#This Row],[Date]]),MONTH(Tracking[[#This Row],[Date]])+1,1),Tracking[[#This Row],[Date]])</f>
        <v>0</v>
      </c>
    </row>
    <row r="484" spans="2:8" x14ac:dyDescent="0.35">
      <c r="B484" s="207"/>
      <c r="C484" s="202"/>
      <c r="D484" s="202"/>
      <c r="E484" s="209"/>
      <c r="F484" s="204"/>
      <c r="G484" s="205" cm="1">
        <f t="array" ref="G484">SUMPRODUCT(Tracking[Amount],--(Tracking[Date]&lt;=Tracking[[#This Row],[Date]]),(Tracking[Type]&lt;&gt;"Income")*(-1)+(Tracking[Type]="Income"))</f>
        <v>0</v>
      </c>
      <c r="H484" s="208">
        <f>IF(AND(Tracking[[#This Row],[Type]]="Income",shift_late_income_status="Active",DAY(Tracking[[#This Row],[Date]])&gt;=shift_late_income_starting_day),
DATE(YEAR(Tracking[[#This Row],[Date]]),MONTH(Tracking[[#This Row],[Date]])+1,1),Tracking[[#This Row],[Date]])</f>
        <v>0</v>
      </c>
    </row>
    <row r="485" spans="2:8" x14ac:dyDescent="0.35">
      <c r="B485" s="207"/>
      <c r="C485" s="202"/>
      <c r="D485" s="202"/>
      <c r="E485" s="209"/>
      <c r="F485" s="204"/>
      <c r="G485" s="205" cm="1">
        <f t="array" ref="G485">SUMPRODUCT(Tracking[Amount],--(Tracking[Date]&lt;=Tracking[[#This Row],[Date]]),(Tracking[Type]&lt;&gt;"Income")*(-1)+(Tracking[Type]="Income"))</f>
        <v>0</v>
      </c>
      <c r="H485" s="208">
        <f>IF(AND(Tracking[[#This Row],[Type]]="Income",shift_late_income_status="Active",DAY(Tracking[[#This Row],[Date]])&gt;=shift_late_income_starting_day),
DATE(YEAR(Tracking[[#This Row],[Date]]),MONTH(Tracking[[#This Row],[Date]])+1,1),Tracking[[#This Row],[Date]])</f>
        <v>0</v>
      </c>
    </row>
    <row r="486" spans="2:8" x14ac:dyDescent="0.35">
      <c r="B486" s="207"/>
      <c r="C486" s="202"/>
      <c r="D486" s="202"/>
      <c r="E486" s="209"/>
      <c r="F486" s="204"/>
      <c r="G486" s="205" cm="1">
        <f t="array" ref="G486">SUMPRODUCT(Tracking[Amount],--(Tracking[Date]&lt;=Tracking[[#This Row],[Date]]),(Tracking[Type]&lt;&gt;"Income")*(-1)+(Tracking[Type]="Income"))</f>
        <v>0</v>
      </c>
      <c r="H486" s="208">
        <f>IF(AND(Tracking[[#This Row],[Type]]="Income",shift_late_income_status="Active",DAY(Tracking[[#This Row],[Date]])&gt;=shift_late_income_starting_day),
DATE(YEAR(Tracking[[#This Row],[Date]]),MONTH(Tracking[[#This Row],[Date]])+1,1),Tracking[[#This Row],[Date]])</f>
        <v>0</v>
      </c>
    </row>
    <row r="487" spans="2:8" x14ac:dyDescent="0.35">
      <c r="B487" s="207"/>
      <c r="C487" s="202"/>
      <c r="D487" s="202"/>
      <c r="E487" s="209"/>
      <c r="F487" s="204"/>
      <c r="G487" s="205" cm="1">
        <f t="array" ref="G487">SUMPRODUCT(Tracking[Amount],--(Tracking[Date]&lt;=Tracking[[#This Row],[Date]]),(Tracking[Type]&lt;&gt;"Income")*(-1)+(Tracking[Type]="Income"))</f>
        <v>0</v>
      </c>
      <c r="H487" s="208">
        <f>IF(AND(Tracking[[#This Row],[Type]]="Income",shift_late_income_status="Active",DAY(Tracking[[#This Row],[Date]])&gt;=shift_late_income_starting_day),
DATE(YEAR(Tracking[[#This Row],[Date]]),MONTH(Tracking[[#This Row],[Date]])+1,1),Tracking[[#This Row],[Date]])</f>
        <v>0</v>
      </c>
    </row>
    <row r="488" spans="2:8" x14ac:dyDescent="0.35">
      <c r="B488" s="207"/>
      <c r="C488" s="202"/>
      <c r="D488" s="202"/>
      <c r="E488" s="209"/>
      <c r="F488" s="204"/>
      <c r="G488" s="205" cm="1">
        <f t="array" ref="G488">SUMPRODUCT(Tracking[Amount],--(Tracking[Date]&lt;=Tracking[[#This Row],[Date]]),(Tracking[Type]&lt;&gt;"Income")*(-1)+(Tracking[Type]="Income"))</f>
        <v>0</v>
      </c>
      <c r="H488" s="208">
        <f>IF(AND(Tracking[[#This Row],[Type]]="Income",shift_late_income_status="Active",DAY(Tracking[[#This Row],[Date]])&gt;=shift_late_income_starting_day),
DATE(YEAR(Tracking[[#This Row],[Date]]),MONTH(Tracking[[#This Row],[Date]])+1,1),Tracking[[#This Row],[Date]])</f>
        <v>0</v>
      </c>
    </row>
    <row r="489" spans="2:8" x14ac:dyDescent="0.35">
      <c r="B489" s="207"/>
      <c r="C489" s="202"/>
      <c r="D489" s="202"/>
      <c r="E489" s="209"/>
      <c r="F489" s="204"/>
      <c r="G489" s="205" cm="1">
        <f t="array" ref="G489">SUMPRODUCT(Tracking[Amount],--(Tracking[Date]&lt;=Tracking[[#This Row],[Date]]),(Tracking[Type]&lt;&gt;"Income")*(-1)+(Tracking[Type]="Income"))</f>
        <v>0</v>
      </c>
      <c r="H489" s="208">
        <f>IF(AND(Tracking[[#This Row],[Type]]="Income",shift_late_income_status="Active",DAY(Tracking[[#This Row],[Date]])&gt;=shift_late_income_starting_day),
DATE(YEAR(Tracking[[#This Row],[Date]]),MONTH(Tracking[[#This Row],[Date]])+1,1),Tracking[[#This Row],[Date]])</f>
        <v>0</v>
      </c>
    </row>
    <row r="490" spans="2:8" x14ac:dyDescent="0.35">
      <c r="B490" s="207"/>
      <c r="C490" s="202"/>
      <c r="D490" s="202"/>
      <c r="E490" s="209"/>
      <c r="F490" s="204"/>
      <c r="G490" s="205" cm="1">
        <f t="array" ref="G490">SUMPRODUCT(Tracking[Amount],--(Tracking[Date]&lt;=Tracking[[#This Row],[Date]]),(Tracking[Type]&lt;&gt;"Income")*(-1)+(Tracking[Type]="Income"))</f>
        <v>0</v>
      </c>
      <c r="H490" s="208">
        <f>IF(AND(Tracking[[#This Row],[Type]]="Income",shift_late_income_status="Active",DAY(Tracking[[#This Row],[Date]])&gt;=shift_late_income_starting_day),
DATE(YEAR(Tracking[[#This Row],[Date]]),MONTH(Tracking[[#This Row],[Date]])+1,1),Tracking[[#This Row],[Date]])</f>
        <v>0</v>
      </c>
    </row>
    <row r="491" spans="2:8" x14ac:dyDescent="0.35">
      <c r="B491" s="207"/>
      <c r="C491" s="202"/>
      <c r="D491" s="202"/>
      <c r="E491" s="209"/>
      <c r="F491" s="204"/>
      <c r="G491" s="205" cm="1">
        <f t="array" ref="G491">SUMPRODUCT(Tracking[Amount],--(Tracking[Date]&lt;=Tracking[[#This Row],[Date]]),(Tracking[Type]&lt;&gt;"Income")*(-1)+(Tracking[Type]="Income"))</f>
        <v>0</v>
      </c>
      <c r="H491" s="208">
        <f>IF(AND(Tracking[[#This Row],[Type]]="Income",shift_late_income_status="Active",DAY(Tracking[[#This Row],[Date]])&gt;=shift_late_income_starting_day),
DATE(YEAR(Tracking[[#This Row],[Date]]),MONTH(Tracking[[#This Row],[Date]])+1,1),Tracking[[#This Row],[Date]])</f>
        <v>0</v>
      </c>
    </row>
    <row r="492" spans="2:8" x14ac:dyDescent="0.35">
      <c r="B492" s="207"/>
      <c r="C492" s="202"/>
      <c r="D492" s="202"/>
      <c r="E492" s="209"/>
      <c r="F492" s="204"/>
      <c r="G492" s="205" cm="1">
        <f t="array" ref="G492">SUMPRODUCT(Tracking[Amount],--(Tracking[Date]&lt;=Tracking[[#This Row],[Date]]),(Tracking[Type]&lt;&gt;"Income")*(-1)+(Tracking[Type]="Income"))</f>
        <v>0</v>
      </c>
      <c r="H492" s="208">
        <f>IF(AND(Tracking[[#This Row],[Type]]="Income",shift_late_income_status="Active",DAY(Tracking[[#This Row],[Date]])&gt;=shift_late_income_starting_day),
DATE(YEAR(Tracking[[#This Row],[Date]]),MONTH(Tracking[[#This Row],[Date]])+1,1),Tracking[[#This Row],[Date]])</f>
        <v>0</v>
      </c>
    </row>
    <row r="493" spans="2:8" x14ac:dyDescent="0.35">
      <c r="B493" s="207"/>
      <c r="C493" s="202"/>
      <c r="D493" s="202"/>
      <c r="E493" s="209"/>
      <c r="F493" s="204"/>
      <c r="G493" s="205" cm="1">
        <f t="array" ref="G493">SUMPRODUCT(Tracking[Amount],--(Tracking[Date]&lt;=Tracking[[#This Row],[Date]]),(Tracking[Type]&lt;&gt;"Income")*(-1)+(Tracking[Type]="Income"))</f>
        <v>0</v>
      </c>
      <c r="H493" s="208">
        <f>IF(AND(Tracking[[#This Row],[Type]]="Income",shift_late_income_status="Active",DAY(Tracking[[#This Row],[Date]])&gt;=shift_late_income_starting_day),
DATE(YEAR(Tracking[[#This Row],[Date]]),MONTH(Tracking[[#This Row],[Date]])+1,1),Tracking[[#This Row],[Date]])</f>
        <v>0</v>
      </c>
    </row>
    <row r="494" spans="2:8" x14ac:dyDescent="0.35">
      <c r="B494" s="207"/>
      <c r="C494" s="202"/>
      <c r="D494" s="202"/>
      <c r="E494" s="209"/>
      <c r="F494" s="204"/>
      <c r="G494" s="205" cm="1">
        <f t="array" ref="G494">SUMPRODUCT(Tracking[Amount],--(Tracking[Date]&lt;=Tracking[[#This Row],[Date]]),(Tracking[Type]&lt;&gt;"Income")*(-1)+(Tracking[Type]="Income"))</f>
        <v>0</v>
      </c>
      <c r="H494" s="208">
        <f>IF(AND(Tracking[[#This Row],[Type]]="Income",shift_late_income_status="Active",DAY(Tracking[[#This Row],[Date]])&gt;=shift_late_income_starting_day),
DATE(YEAR(Tracking[[#This Row],[Date]]),MONTH(Tracking[[#This Row],[Date]])+1,1),Tracking[[#This Row],[Date]])</f>
        <v>0</v>
      </c>
    </row>
    <row r="495" spans="2:8" x14ac:dyDescent="0.35">
      <c r="B495" s="207"/>
      <c r="C495" s="202"/>
      <c r="D495" s="202"/>
      <c r="E495" s="209"/>
      <c r="F495" s="204"/>
      <c r="G495" s="205" cm="1">
        <f t="array" ref="G495">SUMPRODUCT(Tracking[Amount],--(Tracking[Date]&lt;=Tracking[[#This Row],[Date]]),(Tracking[Type]&lt;&gt;"Income")*(-1)+(Tracking[Type]="Income"))</f>
        <v>0</v>
      </c>
      <c r="H495" s="208">
        <f>IF(AND(Tracking[[#This Row],[Type]]="Income",shift_late_income_status="Active",DAY(Tracking[[#This Row],[Date]])&gt;=shift_late_income_starting_day),
DATE(YEAR(Tracking[[#This Row],[Date]]),MONTH(Tracking[[#This Row],[Date]])+1,1),Tracking[[#This Row],[Date]])</f>
        <v>0</v>
      </c>
    </row>
    <row r="496" spans="2:8" x14ac:dyDescent="0.35">
      <c r="B496" s="207"/>
      <c r="C496" s="202"/>
      <c r="D496" s="202"/>
      <c r="E496" s="209"/>
      <c r="F496" s="204"/>
      <c r="G496" s="205" cm="1">
        <f t="array" ref="G496">SUMPRODUCT(Tracking[Amount],--(Tracking[Date]&lt;=Tracking[[#This Row],[Date]]),(Tracking[Type]&lt;&gt;"Income")*(-1)+(Tracking[Type]="Income"))</f>
        <v>0</v>
      </c>
      <c r="H496" s="208">
        <f>IF(AND(Tracking[[#This Row],[Type]]="Income",shift_late_income_status="Active",DAY(Tracking[[#This Row],[Date]])&gt;=shift_late_income_starting_day),
DATE(YEAR(Tracking[[#This Row],[Date]]),MONTH(Tracking[[#This Row],[Date]])+1,1),Tracking[[#This Row],[Date]])</f>
        <v>0</v>
      </c>
    </row>
    <row r="497" spans="2:8" x14ac:dyDescent="0.35">
      <c r="B497" s="207"/>
      <c r="C497" s="202"/>
      <c r="D497" s="202"/>
      <c r="E497" s="209"/>
      <c r="F497" s="204"/>
      <c r="G497" s="205" cm="1">
        <f t="array" ref="G497">SUMPRODUCT(Tracking[Amount],--(Tracking[Date]&lt;=Tracking[[#This Row],[Date]]),(Tracking[Type]&lt;&gt;"Income")*(-1)+(Tracking[Type]="Income"))</f>
        <v>0</v>
      </c>
      <c r="H497" s="208">
        <f>IF(AND(Tracking[[#This Row],[Type]]="Income",shift_late_income_status="Active",DAY(Tracking[[#This Row],[Date]])&gt;=shift_late_income_starting_day),
DATE(YEAR(Tracking[[#This Row],[Date]]),MONTH(Tracking[[#This Row],[Date]])+1,1),Tracking[[#This Row],[Date]])</f>
        <v>0</v>
      </c>
    </row>
    <row r="498" spans="2:8" x14ac:dyDescent="0.35">
      <c r="B498" s="207"/>
      <c r="C498" s="202"/>
      <c r="D498" s="202"/>
      <c r="E498" s="209"/>
      <c r="F498" s="204"/>
      <c r="G498" s="205" cm="1">
        <f t="array" ref="G498">SUMPRODUCT(Tracking[Amount],--(Tracking[Date]&lt;=Tracking[[#This Row],[Date]]),(Tracking[Type]&lt;&gt;"Income")*(-1)+(Tracking[Type]="Income"))</f>
        <v>0</v>
      </c>
      <c r="H498" s="208">
        <f>IF(AND(Tracking[[#This Row],[Type]]="Income",shift_late_income_status="Active",DAY(Tracking[[#This Row],[Date]])&gt;=shift_late_income_starting_day),
DATE(YEAR(Tracking[[#This Row],[Date]]),MONTH(Tracking[[#This Row],[Date]])+1,1),Tracking[[#This Row],[Date]])</f>
        <v>0</v>
      </c>
    </row>
    <row r="499" spans="2:8" x14ac:dyDescent="0.35">
      <c r="B499" s="207"/>
      <c r="C499" s="202"/>
      <c r="D499" s="202"/>
      <c r="E499" s="209"/>
      <c r="F499" s="204"/>
      <c r="G499" s="205" cm="1">
        <f t="array" ref="G499">SUMPRODUCT(Tracking[Amount],--(Tracking[Date]&lt;=Tracking[[#This Row],[Date]]),(Tracking[Type]&lt;&gt;"Income")*(-1)+(Tracking[Type]="Income"))</f>
        <v>0</v>
      </c>
      <c r="H499" s="208">
        <f>IF(AND(Tracking[[#This Row],[Type]]="Income",shift_late_income_status="Active",DAY(Tracking[[#This Row],[Date]])&gt;=shift_late_income_starting_day),
DATE(YEAR(Tracking[[#This Row],[Date]]),MONTH(Tracking[[#This Row],[Date]])+1,1),Tracking[[#This Row],[Date]])</f>
        <v>0</v>
      </c>
    </row>
    <row r="500" spans="2:8" x14ac:dyDescent="0.35">
      <c r="B500" s="207"/>
      <c r="C500" s="202"/>
      <c r="D500" s="202"/>
      <c r="E500" s="209"/>
      <c r="F500" s="204"/>
      <c r="G500" s="205" cm="1">
        <f t="array" ref="G500">SUMPRODUCT(Tracking[Amount],--(Tracking[Date]&lt;=Tracking[[#This Row],[Date]]),(Tracking[Type]&lt;&gt;"Income")*(-1)+(Tracking[Type]="Income"))</f>
        <v>0</v>
      </c>
      <c r="H500" s="208">
        <f>IF(AND(Tracking[[#This Row],[Type]]="Income",shift_late_income_status="Active",DAY(Tracking[[#This Row],[Date]])&gt;=shift_late_income_starting_day),
DATE(YEAR(Tracking[[#This Row],[Date]]),MONTH(Tracking[[#This Row],[Date]])+1,1),Tracking[[#This Row],[Date]])</f>
        <v>0</v>
      </c>
    </row>
  </sheetData>
  <mergeCells count="1">
    <mergeCell ref="A1:XFD2"/>
  </mergeCells>
  <phoneticPr fontId="4" type="noConversion"/>
  <conditionalFormatting sqref="D10:D500">
    <cfRule type="expression" dxfId="76" priority="10">
      <formula>INSA(MATCH(D10,INDIRECT(C10),0))</formula>
    </cfRule>
  </conditionalFormatting>
  <conditionalFormatting sqref="E10:E500">
    <cfRule type="expression" dxfId="75" priority="9">
      <formula>C10="Income"</formula>
    </cfRule>
  </conditionalFormatting>
  <conditionalFormatting sqref="H10:H500">
    <cfRule type="expression" dxfId="74" priority="2">
      <formula>AND(C10="Income",shift_late_income_status="Active",DAY(B10)&gt;=shift_late_income_starting_day)</formula>
    </cfRule>
  </conditionalFormatting>
  <conditionalFormatting sqref="G10:G500">
    <cfRule type="expression" dxfId="73" priority="1">
      <formula>$G10&lt;0</formula>
    </cfRule>
  </conditionalFormatting>
  <dataValidations count="4">
    <dataValidation type="date" operator="greaterThan" allowBlank="1" showInputMessage="1" showErrorMessage="1" errorTitle="Invalid Date" error="Please enter a valid date." sqref="B10:B500" xr:uid="{ADC98293-07B1-47BA-9EC6-6E9F2E4BA341}">
      <formula1>36526</formula1>
    </dataValidation>
    <dataValidation type="list" allowBlank="1" showInputMessage="1" showErrorMessage="1" errorTitle="Invalid Type" error="Please select a valid type from the drop-down list." sqref="C10:C500" xr:uid="{96F6BD5A-E3EE-4D71-B7DA-FCD383D08823}">
      <formula1>"Income,Spending,Saving"</formula1>
    </dataValidation>
    <dataValidation type="custom" allowBlank="1" showInputMessage="1" showErrorMessage="1" errorTitle="Invalid amount" error="Please type a valid number." sqref="E10:E500" xr:uid="{07D7FA46-90B1-4444-8EBB-196424830550}">
      <formula1>ISNUMBER(E10)</formula1>
    </dataValidation>
    <dataValidation type="list" allowBlank="1" showInputMessage="1" showErrorMessage="1" errorTitle="Invalid Category" error="Please choose a valid category from the drop-down list." sqref="D10:D500" xr:uid="{8870C091-3925-49F5-8187-5CFBD539841C}">
      <formula1>INDIRECT(C10)</formula1>
    </dataValidation>
  </dataValidation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982D-254A-4FDE-9A28-ABD06002F3C6}">
  <dimension ref="A1:AR50"/>
  <sheetViews>
    <sheetView showGridLines="0" zoomScale="80" zoomScaleNormal="80" workbookViewId="0">
      <pane xSplit="30" ySplit="8" topLeftCell="AF9" activePane="bottomRight" state="frozen"/>
      <selection pane="topRight" activeCell="AE1" sqref="AE1"/>
      <selection pane="bottomLeft" activeCell="A9" sqref="A9"/>
      <selection pane="bottomRight" activeCell="AQ5" sqref="AQ5:AR5"/>
    </sheetView>
  </sheetViews>
  <sheetFormatPr defaultRowHeight="14.5" x14ac:dyDescent="0.35"/>
  <cols>
    <col min="1" max="1" width="4.453125" style="138" customWidth="1"/>
    <col min="2" max="2" width="3.1796875" style="138" customWidth="1"/>
    <col min="3" max="3" width="8.7265625" style="138" hidden="1" customWidth="1"/>
    <col min="4" max="4" width="11.54296875" style="138" hidden="1" customWidth="1"/>
    <col min="5" max="8" width="8.7265625" style="138" hidden="1" customWidth="1"/>
    <col min="9" max="9" width="9.54296875" style="138" hidden="1" customWidth="1"/>
    <col min="10" max="10" width="17.81640625" style="138" hidden="1" customWidth="1"/>
    <col min="11" max="11" width="10.26953125" style="138" hidden="1" customWidth="1"/>
    <col min="12" max="12" width="10.26953125" style="210" hidden="1" customWidth="1"/>
    <col min="13" max="14" width="10.1796875" style="138" hidden="1" customWidth="1"/>
    <col min="15" max="18" width="11.81640625" style="138" hidden="1" customWidth="1"/>
    <col min="19" max="21" width="12.54296875" style="138" hidden="1" customWidth="1"/>
    <col min="22" max="22" width="19" style="138" hidden="1" customWidth="1"/>
    <col min="23" max="23" width="13.81640625" style="138" hidden="1" customWidth="1"/>
    <col min="24" max="24" width="16.453125" style="138" hidden="1" customWidth="1"/>
    <col min="25" max="25" width="19.81640625" style="138" customWidth="1"/>
    <col min="26" max="27" width="8.7265625" style="210" customWidth="1"/>
    <col min="28" max="28" width="8.7265625" style="211" customWidth="1"/>
    <col min="29" max="29" width="9.54296875" style="210" customWidth="1"/>
    <col min="30" max="30" width="8.7265625" style="210" customWidth="1"/>
    <col min="31" max="31" width="5.453125" style="138" customWidth="1"/>
    <col min="32" max="32" width="16" style="138" customWidth="1"/>
    <col min="33" max="33" width="14.81640625" style="138" customWidth="1"/>
    <col min="34" max="34" width="1.7265625" style="138" customWidth="1"/>
    <col min="35" max="35" width="17.1796875" style="138" customWidth="1"/>
    <col min="36" max="36" width="9.54296875" style="138" customWidth="1"/>
    <col min="37" max="37" width="6.1796875" style="138" customWidth="1"/>
    <col min="38" max="38" width="2.90625" style="138" customWidth="1"/>
    <col min="39" max="39" width="16" style="138" customWidth="1"/>
    <col min="40" max="40" width="14.81640625" style="138" customWidth="1"/>
    <col min="41" max="41" width="1.7265625" style="138" customWidth="1"/>
    <col min="42" max="42" width="18.54296875" style="138" customWidth="1"/>
    <col min="43" max="43" width="9.54296875" style="138" customWidth="1"/>
    <col min="44" max="44" width="6.1796875" style="138" customWidth="1"/>
    <col min="45" max="16384" width="8.7265625" style="138"/>
  </cols>
  <sheetData>
    <row r="1" spans="1:44" s="137" customFormat="1" x14ac:dyDescent="0.35">
      <c r="A1" s="137" t="s">
        <v>36</v>
      </c>
    </row>
    <row r="2" spans="1:44" s="137" customFormat="1" x14ac:dyDescent="0.35"/>
    <row r="4" spans="1:44" x14ac:dyDescent="0.35">
      <c r="AQ4" s="212" t="s">
        <v>37</v>
      </c>
      <c r="AR4" s="213"/>
    </row>
    <row r="5" spans="1:44" x14ac:dyDescent="0.35">
      <c r="AN5" s="214" t="s">
        <v>38</v>
      </c>
      <c r="AO5" s="214"/>
      <c r="AP5" s="214"/>
      <c r="AQ5" s="215">
        <v>2025</v>
      </c>
      <c r="AR5" s="215"/>
    </row>
    <row r="7" spans="1:44" x14ac:dyDescent="0.35">
      <c r="AQ7" s="212" t="s">
        <v>39</v>
      </c>
      <c r="AR7" s="213"/>
    </row>
    <row r="8" spans="1:44" x14ac:dyDescent="0.35">
      <c r="AN8" s="216" t="s">
        <v>40</v>
      </c>
      <c r="AO8" s="216"/>
      <c r="AP8" s="216"/>
      <c r="AQ8" s="217">
        <v>36526</v>
      </c>
      <c r="AR8" s="217"/>
    </row>
    <row r="10" spans="1:44" x14ac:dyDescent="0.35">
      <c r="C10" s="218"/>
      <c r="D10" s="218"/>
      <c r="E10" s="218"/>
      <c r="F10" s="218"/>
      <c r="G10" s="218"/>
      <c r="H10" s="218"/>
      <c r="I10" s="218"/>
      <c r="J10" s="218"/>
      <c r="K10" s="218"/>
      <c r="L10" s="219"/>
      <c r="M10" s="218"/>
      <c r="N10" s="218"/>
      <c r="O10" s="218"/>
      <c r="P10" s="218"/>
      <c r="Q10" s="218"/>
      <c r="R10" s="218"/>
      <c r="S10" s="218"/>
      <c r="T10" s="218"/>
      <c r="U10" s="218"/>
      <c r="V10" s="218"/>
      <c r="W10" s="218"/>
      <c r="X10" s="218"/>
      <c r="Y10" s="220" t="str">
        <f>"Breakdown - " &amp;
   IF(selected_period ="Total year",
       selected_year &amp; " (Total year)",
       selected_period_display &amp; " " &amp; selected_year)</f>
        <v>Breakdown - January 2025</v>
      </c>
      <c r="Z10" s="220"/>
      <c r="AA10" s="220"/>
      <c r="AB10" s="220"/>
      <c r="AC10" s="220"/>
      <c r="AD10" s="220"/>
      <c r="AF10" s="220" t="str">
        <f>"Summary - " &amp;
   IF(selected_period ="Total year",
       selected_year &amp; " (Total year)",
       selected_period_display &amp; " " &amp; selected_year)</f>
        <v>Summary - January 2025</v>
      </c>
      <c r="AG10" s="220"/>
      <c r="AH10" s="220"/>
      <c r="AI10" s="220"/>
      <c r="AJ10" s="220"/>
      <c r="AK10" s="220"/>
      <c r="AL10" s="220"/>
      <c r="AM10" s="220"/>
      <c r="AN10" s="220"/>
      <c r="AO10" s="220"/>
      <c r="AP10" s="220"/>
      <c r="AQ10" s="220"/>
      <c r="AR10" s="220"/>
    </row>
    <row r="11" spans="1:44" x14ac:dyDescent="0.35">
      <c r="C11" s="221" t="s">
        <v>41</v>
      </c>
      <c r="D11" s="222" t="s">
        <v>42</v>
      </c>
      <c r="E11" s="221" t="s">
        <v>43</v>
      </c>
      <c r="F11" s="223" t="s">
        <v>44</v>
      </c>
      <c r="G11" s="223" t="s">
        <v>45</v>
      </c>
      <c r="H11" s="222" t="s">
        <v>46</v>
      </c>
      <c r="I11" s="221" t="s">
        <v>47</v>
      </c>
      <c r="J11" s="223" t="s">
        <v>48</v>
      </c>
      <c r="K11" s="223" t="s">
        <v>49</v>
      </c>
      <c r="L11" s="222" t="s">
        <v>50</v>
      </c>
      <c r="M11" s="221" t="s">
        <v>51</v>
      </c>
      <c r="N11" s="224" t="s">
        <v>52</v>
      </c>
      <c r="O11" s="225" t="s">
        <v>53</v>
      </c>
      <c r="P11" s="223" t="s">
        <v>54</v>
      </c>
      <c r="Q11" s="223" t="s">
        <v>55</v>
      </c>
      <c r="R11" s="226" t="s">
        <v>56</v>
      </c>
      <c r="S11" s="227" t="s">
        <v>57</v>
      </c>
      <c r="T11" s="223" t="s">
        <v>58</v>
      </c>
      <c r="U11" s="223" t="s">
        <v>59</v>
      </c>
      <c r="V11" s="223" t="s">
        <v>60</v>
      </c>
      <c r="W11" s="228" t="s">
        <v>61</v>
      </c>
      <c r="X11" s="229" t="s">
        <v>62</v>
      </c>
      <c r="Y11" s="230"/>
      <c r="Z11" s="231"/>
      <c r="AA11" s="231"/>
      <c r="AB11" s="232"/>
      <c r="AC11" s="231"/>
      <c r="AD11" s="231"/>
    </row>
    <row r="12" spans="1:44" x14ac:dyDescent="0.35">
      <c r="C12" s="233" cm="1">
        <f t="array" ref="C12">income_header_row</f>
        <v>9</v>
      </c>
      <c r="D12" s="234">
        <f t="shared" ref="D12:D50" si="0">IF(is_header, row_id,
      IF(NOT(is_empty),D11,-1))</f>
        <v>9</v>
      </c>
      <c r="E12" s="233" cm="1">
        <f t="array" ref="E12">1*OR(row_id=income_header_row, row_id=spending_header_row, row_id=saving_header_row)</f>
        <v>1</v>
      </c>
      <c r="F12" s="202">
        <f t="shared" ref="F12:F50" si="1">1*NOT(OR(is_header, is_total, is_empty))</f>
        <v>0</v>
      </c>
      <c r="G12" s="202" cm="1">
        <f t="array" ref="G12">1*OR(row_id=income_total_row, row_id=spending_total_row, row_id=saving_total_row)</f>
        <v>0</v>
      </c>
      <c r="H12" s="234">
        <f t="shared" ref="H12:H50" si="2">1*OR(row_id="/1", row_id="/2", row_id=-1)</f>
        <v>0</v>
      </c>
      <c r="I12" s="233" t="str" cm="1">
        <f t="array" ref="I12">IFERROR(INDEX('Budget Planning'!$B:$B,header_row_id),"")</f>
        <v>Income</v>
      </c>
      <c r="J12" s="202" t="str" cm="1">
        <f t="array" ref="J12">IFERROR(INDEX('Budget Planning'!$B:$B,row_id),"")</f>
        <v>Income</v>
      </c>
      <c r="K12" s="231" t="str" cm="1">
        <f t="array" ref="K1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2" s="235" t="str" cm="1">
        <f t="array" ref="L12">IF(OR(is_empty, is_header), "",
       INDEX('Budget Planning'!$D:$EZ, row_id,
                     MATCH(IF(selected_period="Total year", selected_year, DATE(selected_year, selected_period, 1)), 'Budget Planning'!$D$9:$EZ$9, 0)))</f>
        <v/>
      </c>
      <c r="M12" s="233" t="str" cm="1">
        <f t="array" ref="M12">IF(is_cat,
       IF(header_row_id=income_header_row, MATCH(income_min_row, $C:$C, 0),
            IF(header_row_id=spending_header_row, MATCH(spending_min_row, $C:$C, 0),
                 IF(header_row_id=saving_header_row, MATCH(saving_min_row, $C:$C, 0), ""))), "")</f>
        <v/>
      </c>
      <c r="N12" s="236" t="str" cm="1">
        <f t="array" ref="N12">IF(is_cat,
       IF(header_row_id=income_header_row, MATCH(income_max_row, $C:$C, 0),
            IF(header_row_id=spending_header_row, MATCH(spending_max_row, $C:$C, 0),
                 IF(header_row_id=saving_header_row, MATCH(saving_max_row, $C:$C, 0), ""))), "")</f>
        <v/>
      </c>
      <c r="O12" s="237" t="str">
        <f t="shared" ref="O12:O50" si="3">IF(is_cat, ADDRESS(sort_min_row, COLUMN(tracked)) &amp; ":" &amp; ADDRESS(sort_max_row, COLUMN(tracked)), "")</f>
        <v/>
      </c>
      <c r="P12" s="202" t="str">
        <f t="shared" ref="P12:P50" ca="1" si="4">IF(is_cat, RANK(tracked, INDIRECT(tracked_range), 0), "")</f>
        <v/>
      </c>
      <c r="Q12" s="202" t="str">
        <f t="shared" ref="Q12:Q50" si="5">IF(is_cat, ADDRESS(sort_min_row, COLUMN(budget)) &amp; ":" &amp; ADDRESS(sort_max_row, COLUMN(budget)), "")</f>
        <v/>
      </c>
      <c r="R12" s="238" t="str">
        <f t="shared" ref="R12:R50" ca="1" si="6">IF(is_cat, RANK(budget, INDIRECT(budget_range), 0), "")</f>
        <v/>
      </c>
      <c r="S12" s="239" t="str">
        <f t="shared" ref="S12:S50" si="7">IF(is_cat, _xlfn.NUMBERVALUE(tracked_rank &amp; budget_rank), "")</f>
        <v/>
      </c>
      <c r="T12" s="202" t="str">
        <f t="shared" ref="T12:T50" si="8">IF(is_cat,ADDRESS(sort_min_row,COLUMN(comb_rank))&amp;":"&amp;ADDRESS(sort_max_row,COLUMN(comb_rank)),"")</f>
        <v/>
      </c>
      <c r="U12" s="202" t="str">
        <f t="shared" ref="U12:U50" ca="1" si="9">IF(is_cat, RANK(comb_rank, INDIRECT(comb_rank_range), 1), "")</f>
        <v/>
      </c>
      <c r="V12" s="202" t="str">
        <f t="shared" ref="V12:V50" si="10">IF(is_cat, ADDRESS(sort_min_row, COLUMN(comb_rank_norm)) &amp; ":" &amp; ADDRESS(ROW(), COLUMN(comb_rank_norm)), "")</f>
        <v/>
      </c>
      <c r="W12" s="240" t="str">
        <f t="shared" ref="W12:W50" ca="1" si="11">IF(is_cat, comb_rank_norm + COUNTIF(INDIRECT(comb_rank_norm_run_range), comb_rank_norm)-1, "")</f>
        <v/>
      </c>
      <c r="X12" s="241">
        <f t="shared" ref="X12:X50" si="12">IF(is_cat, header_row_id + comb_rank_unique, row_id)</f>
        <v>9</v>
      </c>
      <c r="Y12" s="230" t="str">
        <f t="shared" ref="Y12:Y50" si="13">IF(is_empty, "", INDEX($J:$J, MATCH(row_id, $X:$X, 0)))</f>
        <v>Income</v>
      </c>
      <c r="Z12" s="242" t="str">
        <f t="shared" ref="Z12:Z50" si="14">IF(is_empty, "", IF(is_header, "Tracked", INDEX($K:$K, MATCH(row_id, $X:$X, 0))))</f>
        <v>Tracked</v>
      </c>
      <c r="AA12" s="242" t="str">
        <f t="shared" ref="AA12:AA50" si="15">IF(is_empty, "", IF(is_header, "Budget", INDEX($L:$L, MATCH(row_id, $X:$X, 0))))</f>
        <v>Budget</v>
      </c>
      <c r="AB12" s="243" t="str">
        <f t="shared" ref="AB12:AB50" si="16">IF(is_empty, "", IF(is_header, "%Compl.", IFERROR(out_tracked/out_budget, "-")))</f>
        <v>%Compl.</v>
      </c>
      <c r="AC12" s="242" t="str">
        <f t="shared" ref="AC12:AC50" si="17">IF(is_empty, "", IF(is_header, "Remaining", IF(out_budget - out_tracked &gt; 0, out_budget - out_tracked, 0)))</f>
        <v>Remaining</v>
      </c>
      <c r="AD12" s="242" t="str">
        <f t="shared" ref="AD12:AD50" si="18">IF(is_empty, "", IF(is_header, "Excess", IF(out_budget - out_tracked &lt; 0, out_tracked - out_budget, 0)))</f>
        <v>Excess</v>
      </c>
      <c r="AF12" s="244"/>
      <c r="AG12" s="245"/>
      <c r="AH12" s="245"/>
      <c r="AI12" s="245"/>
      <c r="AJ12" s="245"/>
      <c r="AK12" s="246"/>
      <c r="AM12" s="244"/>
      <c r="AN12" s="245"/>
      <c r="AO12" s="245"/>
      <c r="AP12" s="245"/>
      <c r="AQ12" s="245"/>
      <c r="AR12" s="247"/>
    </row>
    <row r="13" spans="1:44" x14ac:dyDescent="0.35">
      <c r="C13" s="233" cm="1">
        <f t="array" ref="C13">IF(C12=-1, -1,
       IF(C12&lt;income_max_row, C12+1,
            IF(C12=income_max_row, income_total_row,
                 IF(C12=income_total_row, "/1",
                      IF(C12="/1", spending_header_row,
                           IF(C12&lt;spending_max_row,C12+1,
                                IF(C12=spending_max_row, spending_total_row,
                                     IF(C12=spending_total_row, "/2",
                                          IF(C12="/2", saving_header_row,
                                               IF(C12&lt;saving_max_row, C12+1,
                                                    IF(C12=saving_max_row,saving_total_row,
                                                         -1)))))))))))</f>
        <v>10</v>
      </c>
      <c r="D13" s="234">
        <f t="shared" si="0"/>
        <v>9</v>
      </c>
      <c r="E13" s="233" cm="1">
        <f t="array" ref="E13">1*OR(row_id=income_header_row, row_id=spending_header_row, row_id=saving_header_row)</f>
        <v>0</v>
      </c>
      <c r="F13" s="202">
        <f t="shared" si="1"/>
        <v>1</v>
      </c>
      <c r="G13" s="202" cm="1">
        <f t="array" ref="G13">1*OR(row_id=income_total_row, row_id=spending_total_row, row_id=saving_total_row)</f>
        <v>0</v>
      </c>
      <c r="H13" s="234">
        <f t="shared" si="2"/>
        <v>0</v>
      </c>
      <c r="I13" s="233" t="str" cm="1">
        <f t="array" ref="I13">IFERROR(INDEX('Budget Planning'!$B:$B,header_row_id),"")</f>
        <v>Income</v>
      </c>
      <c r="J13" s="202" t="str" cm="1">
        <f t="array" ref="J13">IFERROR(INDEX('Budget Planning'!$B:$B,row_id),"")</f>
        <v>Employment (net)</v>
      </c>
      <c r="K13" s="231" cm="1">
        <f t="array" ref="K1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3" s="235" cm="1">
        <f t="array" ref="L13">IF(OR(is_empty, is_header), "",
       INDEX('Budget Planning'!$D:$EZ, row_id,
                     MATCH(IF(selected_period="Total year", selected_year, DATE(selected_year, selected_period, 1)), 'Budget Planning'!$D$9:$EZ$9, 0)))</f>
        <v>0</v>
      </c>
      <c r="M13" s="233" cm="1">
        <f t="array" ref="M13">IF(is_cat,
       IF(header_row_id=income_header_row, MATCH(income_min_row, $C:$C, 0),
            IF(header_row_id=spending_header_row, MATCH(spending_min_row, $C:$C, 0),
                 IF(header_row_id=saving_header_row, MATCH(saving_min_row, $C:$C, 0), ""))), "")</f>
        <v>13</v>
      </c>
      <c r="N13" s="236" cm="1">
        <f t="array" ref="N13">IF(is_cat,
       IF(header_row_id=income_header_row, MATCH(income_max_row, $C:$C, 0),
            IF(header_row_id=spending_header_row, MATCH(spending_max_row, $C:$C, 0),
                 IF(header_row_id=saving_header_row, MATCH(saving_max_row, $C:$C, 0), ""))), "")</f>
        <v>13</v>
      </c>
      <c r="O13" s="237" t="str">
        <f t="shared" si="3"/>
        <v>$K$13:$K$13</v>
      </c>
      <c r="P13" s="202">
        <f t="shared" ca="1" si="4"/>
        <v>1</v>
      </c>
      <c r="Q13" s="202" t="str">
        <f t="shared" si="5"/>
        <v>$L$13:$L$13</v>
      </c>
      <c r="R13" s="238">
        <f t="shared" ca="1" si="6"/>
        <v>1</v>
      </c>
      <c r="S13" s="239">
        <f t="shared" ca="1" si="7"/>
        <v>11</v>
      </c>
      <c r="T13" s="202" t="str">
        <f t="shared" si="8"/>
        <v>$S$13:$S$13</v>
      </c>
      <c r="U13" s="202">
        <f t="shared" ca="1" si="9"/>
        <v>1</v>
      </c>
      <c r="V13" s="202" t="str">
        <f t="shared" si="10"/>
        <v>$U$13:$U$13</v>
      </c>
      <c r="W13" s="240">
        <f t="shared" ca="1" si="11"/>
        <v>1</v>
      </c>
      <c r="X13" s="241">
        <f t="shared" ca="1" si="12"/>
        <v>10</v>
      </c>
      <c r="Y13" s="230" t="str">
        <f ca="1">IF(is_empty, "", INDEX($J:$J, MATCH(row_id, $X:$X, 0)))</f>
        <v>Employment (net)</v>
      </c>
      <c r="Z13" s="242">
        <f t="shared" ca="1" si="14"/>
        <v>0</v>
      </c>
      <c r="AA13" s="242">
        <f t="shared" ca="1" si="15"/>
        <v>0</v>
      </c>
      <c r="AB13" s="243" t="str">
        <f t="shared" ca="1" si="16"/>
        <v>-</v>
      </c>
      <c r="AC13" s="242">
        <f t="shared" ca="1" si="17"/>
        <v>0</v>
      </c>
      <c r="AD13" s="242">
        <f t="shared" ca="1" si="18"/>
        <v>0</v>
      </c>
      <c r="AF13" s="248"/>
      <c r="AK13" s="249"/>
      <c r="AM13" s="250"/>
      <c r="AN13" s="251"/>
      <c r="AO13" s="251"/>
      <c r="AP13" s="251"/>
      <c r="AQ13" s="251"/>
      <c r="AR13" s="252"/>
    </row>
    <row r="14" spans="1:44" x14ac:dyDescent="0.35">
      <c r="C14" s="233" cm="1">
        <f t="array" ref="C14">IF(C13=-1, -1,
       IF(C13&lt;income_max_row, C13+1,
            IF(C13=income_max_row, income_total_row,
                 IF(C13=income_total_row, "/1",
                      IF(C13="/1", spending_header_row,
                           IF(C13&lt;spending_max_row,C13+1,
                                IF(C13=spending_max_row, spending_total_row,
                                     IF(C13=spending_total_row, "/2",
                                          IF(C13="/2", saving_header_row,
                                               IF(C13&lt;saving_max_row, C13+1,
                                                    IF(C13=saving_max_row,saving_total_row,
                                                         -1)))))))))))</f>
        <v>17</v>
      </c>
      <c r="D14" s="234">
        <f t="shared" si="0"/>
        <v>9</v>
      </c>
      <c r="E14" s="233" cm="1">
        <f t="array" ref="E14">1*OR(row_id=income_header_row, row_id=spending_header_row, row_id=saving_header_row)</f>
        <v>0</v>
      </c>
      <c r="F14" s="202">
        <f t="shared" si="1"/>
        <v>0</v>
      </c>
      <c r="G14" s="202" cm="1">
        <f t="array" ref="G14">1*OR(row_id=income_total_row, row_id=spending_total_row, row_id=saving_total_row)</f>
        <v>1</v>
      </c>
      <c r="H14" s="234">
        <f t="shared" si="2"/>
        <v>0</v>
      </c>
      <c r="I14" s="233" t="str" cm="1">
        <f t="array" ref="I14">IFERROR(INDEX('Budget Planning'!$B:$B,header_row_id),"")</f>
        <v>Income</v>
      </c>
      <c r="J14" s="202" t="str" cm="1">
        <f t="array" ref="J14">IFERROR(INDEX('Budget Planning'!$B:$B,row_id),"")</f>
        <v>Total</v>
      </c>
      <c r="K14" s="231" cm="1">
        <f t="array" ref="K1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4" s="235" cm="1">
        <f t="array" aca="1" ref="L14" ca="1">IF(OR(is_empty, is_header), "",
       INDEX('Budget Planning'!$D:$EZ, row_id,
                     MATCH(IF(selected_period="Total year", selected_year, DATE(selected_year, selected_period, 1)), 'Budget Planning'!$D$9:$EZ$9, 0)))</f>
        <v>0</v>
      </c>
      <c r="M14" s="233" t="str" cm="1">
        <f t="array" ref="M14">IF(is_cat,
       IF(header_row_id=income_header_row, MATCH(income_min_row, $C:$C, 0),
            IF(header_row_id=spending_header_row, MATCH(spending_min_row, $C:$C, 0),
                 IF(header_row_id=saving_header_row, MATCH(saving_min_row, $C:$C, 0), ""))), "")</f>
        <v/>
      </c>
      <c r="N14" s="236" t="str" cm="1">
        <f t="array" ref="N14">IF(is_cat,
       IF(header_row_id=income_header_row, MATCH(income_max_row, $C:$C, 0),
            IF(header_row_id=spending_header_row, MATCH(spending_max_row, $C:$C, 0),
                 IF(header_row_id=saving_header_row, MATCH(saving_max_row, $C:$C, 0), ""))), "")</f>
        <v/>
      </c>
      <c r="O14" s="237" t="str">
        <f t="shared" si="3"/>
        <v/>
      </c>
      <c r="P14" s="202" t="str">
        <f t="shared" ca="1" si="4"/>
        <v/>
      </c>
      <c r="Q14" s="202" t="str">
        <f t="shared" si="5"/>
        <v/>
      </c>
      <c r="R14" s="238" t="str">
        <f t="shared" ca="1" si="6"/>
        <v/>
      </c>
      <c r="S14" s="239" t="str">
        <f t="shared" si="7"/>
        <v/>
      </c>
      <c r="T14" s="202" t="str">
        <f t="shared" si="8"/>
        <v/>
      </c>
      <c r="U14" s="202" t="str">
        <f t="shared" ca="1" si="9"/>
        <v/>
      </c>
      <c r="V14" s="202" t="str">
        <f t="shared" si="10"/>
        <v/>
      </c>
      <c r="W14" s="240" t="str">
        <f t="shared" ca="1" si="11"/>
        <v/>
      </c>
      <c r="X14" s="241">
        <f t="shared" si="12"/>
        <v>17</v>
      </c>
      <c r="Y14" s="230" t="str">
        <f t="shared" ca="1" si="13"/>
        <v>Total</v>
      </c>
      <c r="Z14" s="242">
        <f t="shared" ca="1" si="14"/>
        <v>0</v>
      </c>
      <c r="AA14" s="242">
        <f t="shared" ca="1" si="15"/>
        <v>0</v>
      </c>
      <c r="AB14" s="243" t="str">
        <f t="shared" ca="1" si="16"/>
        <v>-</v>
      </c>
      <c r="AC14" s="242">
        <f t="shared" ca="1" si="17"/>
        <v>0</v>
      </c>
      <c r="AD14" s="242">
        <f t="shared" ca="1" si="18"/>
        <v>0</v>
      </c>
      <c r="AF14" s="248"/>
      <c r="AK14" s="249"/>
      <c r="AM14" s="250"/>
      <c r="AN14" s="251"/>
      <c r="AO14" s="251"/>
      <c r="AP14" s="251"/>
      <c r="AQ14" s="251"/>
      <c r="AR14" s="252"/>
    </row>
    <row r="15" spans="1:44" x14ac:dyDescent="0.35">
      <c r="C15" s="233" t="str" cm="1">
        <f t="array" ref="C15">IF(C14=-1, -1,
       IF(C14&lt;income_max_row, C14+1,
            IF(C14=income_max_row, income_total_row,
                 IF(C14=income_total_row, "/1",
                      IF(C14="/1", spending_header_row,
                           IF(C14&lt;spending_max_row,C14+1,
                                IF(C14=spending_max_row, spending_total_row,
                                     IF(C14=spending_total_row, "/2",
                                          IF(C14="/2", saving_header_row,
                                               IF(C14&lt;saving_max_row, C14+1,
                                                    IF(C14=saving_max_row,saving_total_row,
                                                         -1)))))))))))</f>
        <v>/1</v>
      </c>
      <c r="D15" s="234">
        <f t="shared" si="0"/>
        <v>-1</v>
      </c>
      <c r="E15" s="233" cm="1">
        <f t="array" ref="E15">1*OR(row_id=income_header_row, row_id=spending_header_row, row_id=saving_header_row)</f>
        <v>0</v>
      </c>
      <c r="F15" s="202">
        <f t="shared" si="1"/>
        <v>0</v>
      </c>
      <c r="G15" s="202" cm="1">
        <f t="array" ref="G15">1*OR(row_id=income_total_row, row_id=spending_total_row, row_id=saving_total_row)</f>
        <v>0</v>
      </c>
      <c r="H15" s="234">
        <f t="shared" si="2"/>
        <v>1</v>
      </c>
      <c r="I15" s="233" t="str" cm="1">
        <f t="array" ref="I15">IFERROR(INDEX('Budget Planning'!$B:$B,header_row_id),"")</f>
        <v/>
      </c>
      <c r="J15" s="202" t="str" cm="1">
        <f t="array" ref="J15">IFERROR(INDEX('Budget Planning'!$B:$B,row_id),"")</f>
        <v/>
      </c>
      <c r="K15" s="231" t="str" cm="1">
        <f t="array" ref="K1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5" s="235" t="str" cm="1">
        <f t="array" ref="L15">IF(OR(is_empty, is_header), "",
       INDEX('Budget Planning'!$D:$EZ, row_id,
                     MATCH(IF(selected_period="Total year", selected_year, DATE(selected_year, selected_period, 1)), 'Budget Planning'!$D$9:$EZ$9, 0)))</f>
        <v/>
      </c>
      <c r="M15" s="233" t="str" cm="1">
        <f t="array" ref="M15">IF(is_cat,
       IF(header_row_id=income_header_row, MATCH(income_min_row, $C:$C, 0),
            IF(header_row_id=spending_header_row, MATCH(spending_min_row, $C:$C, 0),
                 IF(header_row_id=saving_header_row, MATCH(saving_min_row, $C:$C, 0), ""))), "")</f>
        <v/>
      </c>
      <c r="N15" s="236" t="str" cm="1">
        <f t="array" ref="N15">IF(is_cat,
       IF(header_row_id=income_header_row, MATCH(income_max_row, $C:$C, 0),
            IF(header_row_id=spending_header_row, MATCH(spending_max_row, $C:$C, 0),
                 IF(header_row_id=saving_header_row, MATCH(saving_max_row, $C:$C, 0), ""))), "")</f>
        <v/>
      </c>
      <c r="O15" s="237" t="str">
        <f t="shared" si="3"/>
        <v/>
      </c>
      <c r="P15" s="202" t="str">
        <f t="shared" ca="1" si="4"/>
        <v/>
      </c>
      <c r="Q15" s="202" t="str">
        <f t="shared" si="5"/>
        <v/>
      </c>
      <c r="R15" s="238" t="str">
        <f t="shared" ca="1" si="6"/>
        <v/>
      </c>
      <c r="S15" s="239" t="str">
        <f t="shared" si="7"/>
        <v/>
      </c>
      <c r="T15" s="202" t="str">
        <f t="shared" si="8"/>
        <v/>
      </c>
      <c r="U15" s="202" t="str">
        <f t="shared" ca="1" si="9"/>
        <v/>
      </c>
      <c r="V15" s="202" t="str">
        <f t="shared" si="10"/>
        <v/>
      </c>
      <c r="W15" s="240" t="str">
        <f t="shared" ca="1" si="11"/>
        <v/>
      </c>
      <c r="X15" s="241" t="str">
        <f t="shared" si="12"/>
        <v>/1</v>
      </c>
      <c r="Y15" s="230" t="str">
        <f t="shared" si="13"/>
        <v/>
      </c>
      <c r="Z15" s="242" t="str">
        <f t="shared" si="14"/>
        <v/>
      </c>
      <c r="AA15" s="242" t="str">
        <f>IF(is_empty, "", IF(is_header, "Budget", INDEX($L:$L, MATCH(row_id, $X:$X, 0))))</f>
        <v/>
      </c>
      <c r="AB15" s="243" t="str">
        <f t="shared" si="16"/>
        <v/>
      </c>
      <c r="AC15" s="242" t="str">
        <f t="shared" si="17"/>
        <v/>
      </c>
      <c r="AD15" s="242" t="str">
        <f t="shared" si="18"/>
        <v/>
      </c>
      <c r="AF15" s="248"/>
      <c r="AK15" s="249"/>
      <c r="AM15" s="250"/>
      <c r="AN15" s="251"/>
      <c r="AO15" s="251"/>
      <c r="AP15" s="251"/>
      <c r="AQ15" s="251"/>
      <c r="AR15" s="252"/>
    </row>
    <row r="16" spans="1:44" x14ac:dyDescent="0.35">
      <c r="C16" s="233" cm="1">
        <f t="array" ref="C16">IF(C15=-1, -1,
       IF(C15&lt;income_max_row, C15+1,
            IF(C15=income_max_row, income_total_row,
                 IF(C15=income_total_row, "/1",
                      IF(C15="/1", spending_header_row,
                           IF(C15&lt;spending_max_row,C15+1,
                                IF(C15=spending_max_row, spending_total_row,
                                     IF(C15=spending_total_row, "/2",
                                          IF(C15="/2", saving_header_row,
                                               IF(C15&lt;saving_max_row, C15+1,
                                                    IF(C15=saving_max_row,saving_total_row,
                                                         -1)))))))))))</f>
        <v>19</v>
      </c>
      <c r="D16" s="234">
        <f t="shared" si="0"/>
        <v>19</v>
      </c>
      <c r="E16" s="233" cm="1">
        <f t="array" ref="E16">1*OR(row_id=income_header_row, row_id=spending_header_row, row_id=saving_header_row)</f>
        <v>1</v>
      </c>
      <c r="F16" s="202">
        <f t="shared" si="1"/>
        <v>0</v>
      </c>
      <c r="G16" s="202" cm="1">
        <f t="array" ref="G16">1*OR(row_id=income_total_row, row_id=spending_total_row, row_id=saving_total_row)</f>
        <v>0</v>
      </c>
      <c r="H16" s="234">
        <f t="shared" si="2"/>
        <v>0</v>
      </c>
      <c r="I16" s="233" t="str" cm="1">
        <f t="array" ref="I16">IFERROR(INDEX('Budget Planning'!$B:$B,header_row_id),"")</f>
        <v>Spending</v>
      </c>
      <c r="J16" s="202" t="str" cm="1">
        <f t="array" ref="J16">IFERROR(INDEX('Budget Planning'!$B:$B,row_id),"")</f>
        <v>Spending</v>
      </c>
      <c r="K16" s="231" t="str" cm="1">
        <f t="array" ref="K1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6" s="235" t="str" cm="1">
        <f t="array" ref="L16">IF(OR(is_empty, is_header), "",
       INDEX('Budget Planning'!$D:$EZ, row_id,
                     MATCH(IF(selected_period="Total year", selected_year, DATE(selected_year, selected_period, 1)), 'Budget Planning'!$D$9:$EZ$9, 0)))</f>
        <v/>
      </c>
      <c r="M16" s="233" t="str" cm="1">
        <f t="array" ref="M16">IF(is_cat,
       IF(header_row_id=income_header_row, MATCH(income_min_row, $C:$C, 0),
            IF(header_row_id=spending_header_row, MATCH(spending_min_row, $C:$C, 0),
                 IF(header_row_id=saving_header_row, MATCH(saving_min_row, $C:$C, 0), ""))), "")</f>
        <v/>
      </c>
      <c r="N16" s="236" t="str" cm="1">
        <f t="array" ref="N16">IF(is_cat,
       IF(header_row_id=income_header_row, MATCH(income_max_row, $C:$C, 0),
            IF(header_row_id=spending_header_row, MATCH(spending_max_row, $C:$C, 0),
                 IF(header_row_id=saving_header_row, MATCH(saving_max_row, $C:$C, 0), ""))), "")</f>
        <v/>
      </c>
      <c r="O16" s="237" t="str">
        <f t="shared" si="3"/>
        <v/>
      </c>
      <c r="P16" s="202" t="str">
        <f t="shared" ca="1" si="4"/>
        <v/>
      </c>
      <c r="Q16" s="202" t="str">
        <f t="shared" si="5"/>
        <v/>
      </c>
      <c r="R16" s="238" t="str">
        <f t="shared" ca="1" si="6"/>
        <v/>
      </c>
      <c r="S16" s="239" t="str">
        <f t="shared" si="7"/>
        <v/>
      </c>
      <c r="T16" s="202" t="str">
        <f t="shared" si="8"/>
        <v/>
      </c>
      <c r="U16" s="202" t="str">
        <f t="shared" ca="1" si="9"/>
        <v/>
      </c>
      <c r="V16" s="202" t="str">
        <f t="shared" si="10"/>
        <v/>
      </c>
      <c r="W16" s="240" t="str">
        <f t="shared" ca="1" si="11"/>
        <v/>
      </c>
      <c r="X16" s="241">
        <f t="shared" si="12"/>
        <v>19</v>
      </c>
      <c r="Y16" s="230" t="str">
        <f t="shared" ca="1" si="13"/>
        <v>Spending</v>
      </c>
      <c r="Z16" s="242" t="str">
        <f t="shared" si="14"/>
        <v>Tracked</v>
      </c>
      <c r="AA16" s="242" t="str">
        <f t="shared" si="15"/>
        <v>Budget</v>
      </c>
      <c r="AB16" s="243" t="str">
        <f t="shared" si="16"/>
        <v>%Compl.</v>
      </c>
      <c r="AC16" s="242" t="str">
        <f t="shared" si="17"/>
        <v>Remaining</v>
      </c>
      <c r="AD16" s="242" t="str">
        <f t="shared" si="18"/>
        <v>Excess</v>
      </c>
      <c r="AF16" s="248"/>
      <c r="AI16" s="253" t="str">
        <f ca="1">Calculations!D32</f>
        <v/>
      </c>
      <c r="AJ16" s="254" t="str">
        <f ca="1">Calculations!F32</f>
        <v/>
      </c>
      <c r="AK16" s="249"/>
      <c r="AM16" s="250"/>
      <c r="AN16" s="251"/>
      <c r="AO16" s="251"/>
      <c r="AP16" s="251"/>
      <c r="AQ16" s="251"/>
      <c r="AR16" s="252"/>
    </row>
    <row r="17" spans="3:44" x14ac:dyDescent="0.35">
      <c r="C17" s="233" cm="1">
        <f t="array" ref="C17">IF(C16=-1, -1,
       IF(C16&lt;income_max_row, C16+1,
            IF(C16=income_max_row, income_total_row,
                 IF(C16=income_total_row, "/1",
                      IF(C16="/1", spending_header_row,
                           IF(C16&lt;spending_max_row,C16+1,
                                IF(C16=spending_max_row, spending_total_row,
                                     IF(C16=spending_total_row, "/2",
                                          IF(C16="/2", saving_header_row,
                                               IF(C16&lt;saving_max_row, C16+1,
                                                    IF(C16=saving_max_row,saving_total_row,
                                                         -1)))))))))))</f>
        <v>20</v>
      </c>
      <c r="D17" s="234">
        <f t="shared" si="0"/>
        <v>19</v>
      </c>
      <c r="E17" s="233" cm="1">
        <f t="array" ref="E17">1*OR(row_id=income_header_row, row_id=spending_header_row, row_id=saving_header_row)</f>
        <v>0</v>
      </c>
      <c r="F17" s="202">
        <f t="shared" si="1"/>
        <v>1</v>
      </c>
      <c r="G17" s="202" cm="1">
        <f t="array" ref="G17">1*OR(row_id=income_total_row, row_id=spending_total_row, row_id=saving_total_row)</f>
        <v>0</v>
      </c>
      <c r="H17" s="234">
        <f t="shared" si="2"/>
        <v>0</v>
      </c>
      <c r="I17" s="233" t="str" cm="1">
        <f t="array" ref="I17">IFERROR(INDEX('Budget Planning'!$B:$B,header_row_id),"")</f>
        <v>Spending</v>
      </c>
      <c r="J17" s="202" t="str" cm="1">
        <f t="array" ref="J17">IFERROR(INDEX('Budget Planning'!$B:$B,row_id),"")</f>
        <v>Housing</v>
      </c>
      <c r="K17" s="231" cm="1">
        <f t="array" ref="K1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7" s="235" cm="1">
        <f t="array" ref="L17">IF(OR(is_empty, is_header), "",
       INDEX('Budget Planning'!$D:$EZ, row_id,
                     MATCH(IF(selected_period="Total year", selected_year, DATE(selected_year, selected_period, 1)), 'Budget Planning'!$D$9:$EZ$9, 0)))</f>
        <v>0</v>
      </c>
      <c r="M17" s="233" cm="1">
        <f t="array" ref="M17">IF(is_cat,
       IF(header_row_id=income_header_row, MATCH(income_min_row, $C:$C, 0),
            IF(header_row_id=spending_header_row, MATCH(spending_min_row, $C:$C, 0),
                 IF(header_row_id=saving_header_row, MATCH(saving_min_row, $C:$C, 0), ""))), "")</f>
        <v>17</v>
      </c>
      <c r="N17" s="236" cm="1">
        <f t="array" ref="N17">IF(is_cat,
       IF(header_row_id=income_header_row, MATCH(income_max_row, $C:$C, 0),
            IF(header_row_id=spending_header_row, MATCH(spending_max_row, $C:$C, 0),
                 IF(header_row_id=saving_header_row, MATCH(saving_max_row, $C:$C, 0), ""))), "")</f>
        <v>17</v>
      </c>
      <c r="O17" s="237" t="str">
        <f t="shared" si="3"/>
        <v>$K$17:$K$17</v>
      </c>
      <c r="P17" s="202">
        <f t="shared" ca="1" si="4"/>
        <v>1</v>
      </c>
      <c r="Q17" s="202" t="str">
        <f t="shared" si="5"/>
        <v>$L$17:$L$17</v>
      </c>
      <c r="R17" s="238">
        <f t="shared" ca="1" si="6"/>
        <v>1</v>
      </c>
      <c r="S17" s="239">
        <f t="shared" ca="1" si="7"/>
        <v>11</v>
      </c>
      <c r="T17" s="202" t="str">
        <f t="shared" si="8"/>
        <v>$S$17:$S$17</v>
      </c>
      <c r="U17" s="202">
        <f t="shared" ca="1" si="9"/>
        <v>1</v>
      </c>
      <c r="V17" s="202" t="str">
        <f t="shared" si="10"/>
        <v>$U$17:$U$17</v>
      </c>
      <c r="W17" s="240">
        <f t="shared" ca="1" si="11"/>
        <v>1</v>
      </c>
      <c r="X17" s="241">
        <f t="shared" ca="1" si="12"/>
        <v>20</v>
      </c>
      <c r="Y17" s="230" t="str">
        <f t="shared" ca="1" si="13"/>
        <v>Housing</v>
      </c>
      <c r="Z17" s="242">
        <f t="shared" ca="1" si="14"/>
        <v>0</v>
      </c>
      <c r="AA17" s="242">
        <f t="shared" ca="1" si="15"/>
        <v>0</v>
      </c>
      <c r="AB17" s="243" t="str">
        <f t="shared" ca="1" si="16"/>
        <v>-</v>
      </c>
      <c r="AC17" s="242">
        <f t="shared" ca="1" si="17"/>
        <v>0</v>
      </c>
      <c r="AD17" s="242">
        <f t="shared" ca="1" si="18"/>
        <v>0</v>
      </c>
      <c r="AF17" s="248"/>
      <c r="AI17" s="253" t="str">
        <f>Calculations!D33</f>
        <v/>
      </c>
      <c r="AJ17" s="254" t="str">
        <f>Calculations!F33</f>
        <v/>
      </c>
      <c r="AK17" s="249"/>
      <c r="AM17" s="250"/>
      <c r="AN17" s="251"/>
      <c r="AO17" s="251"/>
      <c r="AP17" s="251"/>
      <c r="AQ17" s="251"/>
      <c r="AR17" s="252"/>
    </row>
    <row r="18" spans="3:44" x14ac:dyDescent="0.35">
      <c r="C18" s="233" cm="1">
        <f t="array" ref="C18">IF(C17=-1, -1,
       IF(C17&lt;income_max_row, C17+1,
            IF(C17=income_max_row, income_total_row,
                 IF(C17=income_total_row, "/1",
                      IF(C17="/1", spending_header_row,
                           IF(C17&lt;spending_max_row,C17+1,
                                IF(C17=spending_max_row, spending_total_row,
                                     IF(C17=spending_total_row, "/2",
                                          IF(C17="/2", saving_header_row,
                                               IF(C17&lt;saving_max_row, C17+1,
                                                    IF(C17=saving_max_row,saving_total_row,
                                                         -1)))))))))))</f>
        <v>33</v>
      </c>
      <c r="D18" s="234">
        <f t="shared" si="0"/>
        <v>19</v>
      </c>
      <c r="E18" s="233" cm="1">
        <f t="array" ref="E18">1*OR(row_id=income_header_row, row_id=spending_header_row, row_id=saving_header_row)</f>
        <v>0</v>
      </c>
      <c r="F18" s="202">
        <f t="shared" si="1"/>
        <v>0</v>
      </c>
      <c r="G18" s="202" cm="1">
        <f t="array" ref="G18">1*OR(row_id=income_total_row, row_id=spending_total_row, row_id=saving_total_row)</f>
        <v>1</v>
      </c>
      <c r="H18" s="234">
        <f t="shared" si="2"/>
        <v>0</v>
      </c>
      <c r="I18" s="233" t="str" cm="1">
        <f t="array" ref="I18">IFERROR(INDEX('Budget Planning'!$B:$B,header_row_id),"")</f>
        <v>Spending</v>
      </c>
      <c r="J18" s="202" t="str" cm="1">
        <f t="array" ref="J18">IFERROR(INDEX('Budget Planning'!$B:$B,row_id),"")</f>
        <v>Total</v>
      </c>
      <c r="K18" s="231" cm="1">
        <f t="array" ref="K1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8" s="235" cm="1">
        <f t="array" aca="1" ref="L18" ca="1">IF(OR(is_empty, is_header), "",
       INDEX('Budget Planning'!$D:$EZ, row_id,
                     MATCH(IF(selected_period="Total year", selected_year, DATE(selected_year, selected_period, 1)), 'Budget Planning'!$D$9:$EZ$9, 0)))</f>
        <v>0</v>
      </c>
      <c r="M18" s="233" t="str" cm="1">
        <f t="array" ref="M18">IF(is_cat,
       IF(header_row_id=income_header_row, MATCH(income_min_row, $C:$C, 0),
            IF(header_row_id=spending_header_row, MATCH(spending_min_row, $C:$C, 0),
                 IF(header_row_id=saving_header_row, MATCH(saving_min_row, $C:$C, 0), ""))), "")</f>
        <v/>
      </c>
      <c r="N18" s="236" t="str" cm="1">
        <f t="array" ref="N18">IF(is_cat,
       IF(header_row_id=income_header_row, MATCH(income_max_row, $C:$C, 0),
            IF(header_row_id=spending_header_row, MATCH(spending_max_row, $C:$C, 0),
                 IF(header_row_id=saving_header_row, MATCH(saving_max_row, $C:$C, 0), ""))), "")</f>
        <v/>
      </c>
      <c r="O18" s="237" t="str">
        <f t="shared" si="3"/>
        <v/>
      </c>
      <c r="P18" s="202" t="str">
        <f t="shared" ca="1" si="4"/>
        <v/>
      </c>
      <c r="Q18" s="202" t="str">
        <f t="shared" si="5"/>
        <v/>
      </c>
      <c r="R18" s="238" t="str">
        <f t="shared" ca="1" si="6"/>
        <v/>
      </c>
      <c r="S18" s="239" t="str">
        <f t="shared" si="7"/>
        <v/>
      </c>
      <c r="T18" s="202" t="str">
        <f t="shared" si="8"/>
        <v/>
      </c>
      <c r="U18" s="202" t="str">
        <f t="shared" ca="1" si="9"/>
        <v/>
      </c>
      <c r="V18" s="202" t="str">
        <f t="shared" si="10"/>
        <v/>
      </c>
      <c r="W18" s="240" t="str">
        <f t="shared" ca="1" si="11"/>
        <v/>
      </c>
      <c r="X18" s="241">
        <f t="shared" si="12"/>
        <v>33</v>
      </c>
      <c r="Y18" s="230" t="str">
        <f t="shared" ca="1" si="13"/>
        <v>Total</v>
      </c>
      <c r="Z18" s="242">
        <f t="shared" ca="1" si="14"/>
        <v>0</v>
      </c>
      <c r="AA18" s="242">
        <f t="shared" ca="1" si="15"/>
        <v>0</v>
      </c>
      <c r="AB18" s="243" t="str">
        <f t="shared" ca="1" si="16"/>
        <v>-</v>
      </c>
      <c r="AC18" s="242">
        <f t="shared" ca="1" si="17"/>
        <v>0</v>
      </c>
      <c r="AD18" s="242">
        <f t="shared" ca="1" si="18"/>
        <v>0</v>
      </c>
      <c r="AF18" s="248"/>
      <c r="AI18" s="253" t="str">
        <f>Calculations!D34</f>
        <v/>
      </c>
      <c r="AJ18" s="254" t="str">
        <f>Calculations!F34</f>
        <v/>
      </c>
      <c r="AK18" s="249"/>
      <c r="AM18" s="250"/>
      <c r="AN18" s="251"/>
      <c r="AO18" s="251"/>
      <c r="AP18" s="251"/>
      <c r="AQ18" s="251"/>
      <c r="AR18" s="252"/>
    </row>
    <row r="19" spans="3:44" x14ac:dyDescent="0.35">
      <c r="C19" s="233" t="str" cm="1">
        <f t="array" ref="C19">IF(C18=-1, -1,
       IF(C18&lt;income_max_row, C18+1,
            IF(C18=income_max_row, income_total_row,
                 IF(C18=income_total_row, "/1",
                      IF(C18="/1", spending_header_row,
                           IF(C18&lt;spending_max_row,C18+1,
                                IF(C18=spending_max_row, spending_total_row,
                                     IF(C18=spending_total_row, "/2",
                                          IF(C18="/2", saving_header_row,
                                               IF(C18&lt;saving_max_row, C18+1,
                                                    IF(C18=saving_max_row,saving_total_row,
                                                         -1)))))))))))</f>
        <v>/2</v>
      </c>
      <c r="D19" s="234">
        <f t="shared" si="0"/>
        <v>-1</v>
      </c>
      <c r="E19" s="233" cm="1">
        <f t="array" ref="E19">1*OR(row_id=income_header_row, row_id=spending_header_row, row_id=saving_header_row)</f>
        <v>0</v>
      </c>
      <c r="F19" s="202">
        <f t="shared" si="1"/>
        <v>0</v>
      </c>
      <c r="G19" s="202" cm="1">
        <f t="array" ref="G19">1*OR(row_id=income_total_row, row_id=spending_total_row, row_id=saving_total_row)</f>
        <v>0</v>
      </c>
      <c r="H19" s="234">
        <f t="shared" si="2"/>
        <v>1</v>
      </c>
      <c r="I19" s="233" t="str" cm="1">
        <f t="array" ref="I19">IFERROR(INDEX('Budget Planning'!$B:$B,header_row_id),"")</f>
        <v/>
      </c>
      <c r="J19" s="202" t="str" cm="1">
        <f t="array" ref="J19">IFERROR(INDEX('Budget Planning'!$B:$B,row_id),"")</f>
        <v/>
      </c>
      <c r="K19" s="231" t="str" cm="1">
        <f t="array" ref="K1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9" s="235" t="str" cm="1">
        <f t="array" ref="L19">IF(OR(is_empty, is_header), "",
       INDEX('Budget Planning'!$D:$EZ, row_id,
                     MATCH(IF(selected_period="Total year", selected_year, DATE(selected_year, selected_period, 1)), 'Budget Planning'!$D$9:$EZ$9, 0)))</f>
        <v/>
      </c>
      <c r="M19" s="233" t="str" cm="1">
        <f t="array" ref="M19">IF(is_cat,
       IF(header_row_id=income_header_row, MATCH(income_min_row, $C:$C, 0),
            IF(header_row_id=spending_header_row, MATCH(spending_min_row, $C:$C, 0),
                 IF(header_row_id=saving_header_row, MATCH(saving_min_row, $C:$C, 0), ""))), "")</f>
        <v/>
      </c>
      <c r="N19" s="236" t="str" cm="1">
        <f t="array" ref="N19">IF(is_cat,
       IF(header_row_id=income_header_row, MATCH(income_max_row, $C:$C, 0),
            IF(header_row_id=spending_header_row, MATCH(spending_max_row, $C:$C, 0),
                 IF(header_row_id=saving_header_row, MATCH(saving_max_row, $C:$C, 0), ""))), "")</f>
        <v/>
      </c>
      <c r="O19" s="237" t="str">
        <f t="shared" si="3"/>
        <v/>
      </c>
      <c r="P19" s="202" t="str">
        <f t="shared" ca="1" si="4"/>
        <v/>
      </c>
      <c r="Q19" s="202" t="str">
        <f t="shared" si="5"/>
        <v/>
      </c>
      <c r="R19" s="238" t="str">
        <f t="shared" ca="1" si="6"/>
        <v/>
      </c>
      <c r="S19" s="239" t="str">
        <f t="shared" si="7"/>
        <v/>
      </c>
      <c r="T19" s="202" t="str">
        <f t="shared" si="8"/>
        <v/>
      </c>
      <c r="U19" s="202" t="str">
        <f t="shared" ca="1" si="9"/>
        <v/>
      </c>
      <c r="V19" s="202" t="str">
        <f t="shared" si="10"/>
        <v/>
      </c>
      <c r="W19" s="240" t="str">
        <f t="shared" ca="1" si="11"/>
        <v/>
      </c>
      <c r="X19" s="241" t="str">
        <f t="shared" si="12"/>
        <v>/2</v>
      </c>
      <c r="Y19" s="230" t="str">
        <f t="shared" si="13"/>
        <v/>
      </c>
      <c r="Z19" s="242" t="str">
        <f t="shared" si="14"/>
        <v/>
      </c>
      <c r="AA19" s="242" t="str">
        <f t="shared" si="15"/>
        <v/>
      </c>
      <c r="AB19" s="243" t="str">
        <f t="shared" si="16"/>
        <v/>
      </c>
      <c r="AC19" s="242" t="str">
        <f t="shared" si="17"/>
        <v/>
      </c>
      <c r="AD19" s="242" t="str">
        <f t="shared" si="18"/>
        <v/>
      </c>
      <c r="AF19" s="248"/>
      <c r="AI19" s="253" t="str">
        <f>Calculations!D35</f>
        <v/>
      </c>
      <c r="AJ19" s="254" t="str">
        <f>Calculations!F35</f>
        <v/>
      </c>
      <c r="AK19" s="249"/>
      <c r="AM19" s="250"/>
      <c r="AN19" s="251"/>
      <c r="AO19" s="251"/>
      <c r="AP19" s="251"/>
      <c r="AQ19" s="251"/>
      <c r="AR19" s="252"/>
    </row>
    <row r="20" spans="3:44" x14ac:dyDescent="0.35">
      <c r="C20" s="233" cm="1">
        <f t="array" ref="C20">IF(C19=-1, -1,
       IF(C19&lt;income_max_row, C19+1,
            IF(C19=income_max_row, income_total_row,
                 IF(C19=income_total_row, "/1",
                      IF(C19="/1", spending_header_row,
                           IF(C19&lt;spending_max_row,C19+1,
                                IF(C19=spending_max_row, spending_total_row,
                                     IF(C19=spending_total_row, "/2",
                                          IF(C19="/2", saving_header_row,
                                               IF(C19&lt;saving_max_row, C19+1,
                                                    IF(C19=saving_max_row,saving_total_row,
                                                         -1)))))))))))</f>
        <v>35</v>
      </c>
      <c r="D20" s="234">
        <f t="shared" si="0"/>
        <v>35</v>
      </c>
      <c r="E20" s="233" cm="1">
        <f t="array" ref="E20">1*OR(row_id=income_header_row, row_id=spending_header_row, row_id=saving_header_row)</f>
        <v>1</v>
      </c>
      <c r="F20" s="202">
        <f t="shared" si="1"/>
        <v>0</v>
      </c>
      <c r="G20" s="202" cm="1">
        <f t="array" ref="G20">1*OR(row_id=income_total_row, row_id=spending_total_row, row_id=saving_total_row)</f>
        <v>0</v>
      </c>
      <c r="H20" s="234">
        <f t="shared" si="2"/>
        <v>0</v>
      </c>
      <c r="I20" s="233" t="str" cm="1">
        <f t="array" ref="I20">IFERROR(INDEX('Budget Planning'!$B:$B,header_row_id),"")</f>
        <v>Saving</v>
      </c>
      <c r="J20" s="202" t="str" cm="1">
        <f t="array" ref="J20">IFERROR(INDEX('Budget Planning'!$B:$B,row_id),"")</f>
        <v>Saving</v>
      </c>
      <c r="K20" s="231" t="str" cm="1">
        <f t="array" ref="K2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0" s="235" t="str" cm="1">
        <f t="array" ref="L20">IF(OR(is_empty, is_header), "",
       INDEX('Budget Planning'!$D:$EZ, row_id,
                     MATCH(IF(selected_period="Total year", selected_year, DATE(selected_year, selected_period, 1)), 'Budget Planning'!$D$9:$EZ$9, 0)))</f>
        <v/>
      </c>
      <c r="M20" s="233" t="str" cm="1">
        <f t="array" ref="M20">IF(is_cat,
       IF(header_row_id=income_header_row, MATCH(income_min_row, $C:$C, 0),
            IF(header_row_id=spending_header_row, MATCH(spending_min_row, $C:$C, 0),
                 IF(header_row_id=saving_header_row, MATCH(saving_min_row, $C:$C, 0), ""))), "")</f>
        <v/>
      </c>
      <c r="N20" s="236" t="str" cm="1">
        <f t="array" ref="N20">IF(is_cat,
       IF(header_row_id=income_header_row, MATCH(income_max_row, $C:$C, 0),
            IF(header_row_id=spending_header_row, MATCH(spending_max_row, $C:$C, 0),
                 IF(header_row_id=saving_header_row, MATCH(saving_max_row, $C:$C, 0), ""))), "")</f>
        <v/>
      </c>
      <c r="O20" s="237" t="str">
        <f t="shared" si="3"/>
        <v/>
      </c>
      <c r="P20" s="202" t="str">
        <f t="shared" ca="1" si="4"/>
        <v/>
      </c>
      <c r="Q20" s="202" t="str">
        <f t="shared" si="5"/>
        <v/>
      </c>
      <c r="R20" s="238" t="str">
        <f t="shared" ca="1" si="6"/>
        <v/>
      </c>
      <c r="S20" s="239" t="str">
        <f t="shared" si="7"/>
        <v/>
      </c>
      <c r="T20" s="202" t="str">
        <f t="shared" si="8"/>
        <v/>
      </c>
      <c r="U20" s="202" t="str">
        <f t="shared" ca="1" si="9"/>
        <v/>
      </c>
      <c r="V20" s="202" t="str">
        <f t="shared" si="10"/>
        <v/>
      </c>
      <c r="W20" s="240" t="str">
        <f t="shared" ca="1" si="11"/>
        <v/>
      </c>
      <c r="X20" s="241">
        <f t="shared" si="12"/>
        <v>35</v>
      </c>
      <c r="Y20" s="230" t="str">
        <f t="shared" ca="1" si="13"/>
        <v>Saving</v>
      </c>
      <c r="Z20" s="242" t="str">
        <f t="shared" si="14"/>
        <v>Tracked</v>
      </c>
      <c r="AA20" s="242" t="str">
        <f t="shared" si="15"/>
        <v>Budget</v>
      </c>
      <c r="AB20" s="243" t="str">
        <f t="shared" si="16"/>
        <v>%Compl.</v>
      </c>
      <c r="AC20" s="242" t="str">
        <f t="shared" si="17"/>
        <v>Remaining</v>
      </c>
      <c r="AD20" s="242" t="str">
        <f t="shared" si="18"/>
        <v>Excess</v>
      </c>
      <c r="AF20" s="248"/>
      <c r="AI20" s="253" t="str">
        <f>Calculations!D36</f>
        <v/>
      </c>
      <c r="AJ20" s="254" t="str">
        <f>Calculations!F36</f>
        <v/>
      </c>
      <c r="AK20" s="249"/>
      <c r="AM20" s="250"/>
      <c r="AN20" s="251"/>
      <c r="AO20" s="251"/>
      <c r="AP20" s="251"/>
      <c r="AQ20" s="251"/>
      <c r="AR20" s="252"/>
    </row>
    <row r="21" spans="3:44" x14ac:dyDescent="0.35">
      <c r="C21" s="233" cm="1">
        <f t="array" ref="C21">IF(C20=-1, -1,
       IF(C20&lt;income_max_row, C20+1,
            IF(C20=income_max_row, income_total_row,
                 IF(C20=income_total_row, "/1",
                      IF(C20="/1", spending_header_row,
                           IF(C20&lt;spending_max_row,C20+1,
                                IF(C20=spending_max_row, spending_total_row,
                                     IF(C20=spending_total_row, "/2",
                                          IF(C20="/2", saving_header_row,
                                               IF(C20&lt;saving_max_row, C20+1,
                                                    IF(C20=saving_max_row,saving_total_row,
                                                         -1)))))))))))</f>
        <v>36</v>
      </c>
      <c r="D21" s="234">
        <f t="shared" si="0"/>
        <v>35</v>
      </c>
      <c r="E21" s="233" cm="1">
        <f t="array" ref="E21">1*OR(row_id=income_header_row, row_id=spending_header_row, row_id=saving_header_row)</f>
        <v>0</v>
      </c>
      <c r="F21" s="202">
        <f t="shared" si="1"/>
        <v>1</v>
      </c>
      <c r="G21" s="202" cm="1">
        <f t="array" ref="G21">1*OR(row_id=income_total_row, row_id=spending_total_row, row_id=saving_total_row)</f>
        <v>0</v>
      </c>
      <c r="H21" s="234">
        <f t="shared" si="2"/>
        <v>0</v>
      </c>
      <c r="I21" s="233" t="str" cm="1">
        <f t="array" ref="I21">IFERROR(INDEX('Budget Planning'!$B:$B,header_row_id),"")</f>
        <v>Saving</v>
      </c>
      <c r="J21" s="202" t="str" cm="1">
        <f t="array" ref="J21">IFERROR(INDEX('Budget Planning'!$B:$B,row_id),"")</f>
        <v>Emergency fund</v>
      </c>
      <c r="K21" s="231" cm="1">
        <f t="array" ref="K21">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21" s="235" cm="1">
        <f t="array" ref="L21">IF(OR(is_empty, is_header), "",
       INDEX('Budget Planning'!$D:$EZ, row_id,
                     MATCH(IF(selected_period="Total year", selected_year, DATE(selected_year, selected_period, 1)), 'Budget Planning'!$D$9:$EZ$9, 0)))</f>
        <v>0</v>
      </c>
      <c r="M21" s="233" cm="1">
        <f t="array" ref="M21">IF(is_cat,
       IF(header_row_id=income_header_row, MATCH(income_min_row, $C:$C, 0),
            IF(header_row_id=spending_header_row, MATCH(spending_min_row, $C:$C, 0),
                 IF(header_row_id=saving_header_row, MATCH(saving_min_row, $C:$C, 0), ""))), "")</f>
        <v>21</v>
      </c>
      <c r="N21" s="236" cm="1">
        <f t="array" ref="N21">IF(is_cat,
       IF(header_row_id=income_header_row, MATCH(income_max_row, $C:$C, 0),
            IF(header_row_id=spending_header_row, MATCH(spending_max_row, $C:$C, 0),
                 IF(header_row_id=saving_header_row, MATCH(saving_max_row, $C:$C, 0), ""))), "")</f>
        <v>21</v>
      </c>
      <c r="O21" s="237" t="str">
        <f t="shared" si="3"/>
        <v>$K$21:$K$21</v>
      </c>
      <c r="P21" s="202">
        <f t="shared" ca="1" si="4"/>
        <v>1</v>
      </c>
      <c r="Q21" s="202" t="str">
        <f t="shared" si="5"/>
        <v>$L$21:$L$21</v>
      </c>
      <c r="R21" s="238">
        <f t="shared" ca="1" si="6"/>
        <v>1</v>
      </c>
      <c r="S21" s="239">
        <f t="shared" ca="1" si="7"/>
        <v>11</v>
      </c>
      <c r="T21" s="202" t="str">
        <f t="shared" si="8"/>
        <v>$S$21:$S$21</v>
      </c>
      <c r="U21" s="202">
        <f t="shared" ca="1" si="9"/>
        <v>1</v>
      </c>
      <c r="V21" s="202" t="str">
        <f t="shared" si="10"/>
        <v>$U$21:$U$21</v>
      </c>
      <c r="W21" s="240">
        <f t="shared" ca="1" si="11"/>
        <v>1</v>
      </c>
      <c r="X21" s="241">
        <f t="shared" ca="1" si="12"/>
        <v>36</v>
      </c>
      <c r="Y21" s="230" t="str">
        <f t="shared" ca="1" si="13"/>
        <v>Emergency fund</v>
      </c>
      <c r="Z21" s="242">
        <f t="shared" ca="1" si="14"/>
        <v>0</v>
      </c>
      <c r="AA21" s="242">
        <f t="shared" ca="1" si="15"/>
        <v>0</v>
      </c>
      <c r="AB21" s="243" t="str">
        <f t="shared" ca="1" si="16"/>
        <v>-</v>
      </c>
      <c r="AC21" s="242">
        <f t="shared" ca="1" si="17"/>
        <v>0</v>
      </c>
      <c r="AD21" s="242">
        <f t="shared" ca="1" si="18"/>
        <v>0</v>
      </c>
      <c r="AF21" s="248"/>
      <c r="AI21" s="253" t="str">
        <f ca="1">Calculations!D37</f>
        <v/>
      </c>
      <c r="AJ21" s="254" t="str">
        <f ca="1">Calculations!F37</f>
        <v/>
      </c>
      <c r="AK21" s="249"/>
      <c r="AM21" s="250"/>
      <c r="AN21" s="251"/>
      <c r="AO21" s="251"/>
      <c r="AP21" s="251"/>
      <c r="AQ21" s="251"/>
      <c r="AR21" s="252"/>
    </row>
    <row r="22" spans="3:44" x14ac:dyDescent="0.35">
      <c r="C22" s="233" cm="1">
        <f t="array" ref="C22">IF(C21=-1, -1,
       IF(C21&lt;income_max_row, C21+1,
            IF(C21=income_max_row, income_total_row,
                 IF(C21=income_total_row, "/1",
                      IF(C21="/1", spending_header_row,
                           IF(C21&lt;spending_max_row,C21+1,
                                IF(C21=spending_max_row, spending_total_row,
                                     IF(C21=spending_total_row, "/2",
                                          IF(C21="/2", saving_header_row,
                                               IF(C21&lt;saving_max_row, C21+1,
                                                    IF(C21=saving_max_row,saving_total_row,
                                                         -1)))))))))))</f>
        <v>43</v>
      </c>
      <c r="D22" s="234">
        <f t="shared" si="0"/>
        <v>35</v>
      </c>
      <c r="E22" s="233" cm="1">
        <f t="array" ref="E22">1*OR(row_id=income_header_row, row_id=spending_header_row, row_id=saving_header_row)</f>
        <v>0</v>
      </c>
      <c r="F22" s="202">
        <f t="shared" si="1"/>
        <v>0</v>
      </c>
      <c r="G22" s="202" cm="1">
        <f t="array" ref="G22">1*OR(row_id=income_total_row, row_id=spending_total_row, row_id=saving_total_row)</f>
        <v>1</v>
      </c>
      <c r="H22" s="234">
        <f t="shared" si="2"/>
        <v>0</v>
      </c>
      <c r="I22" s="233" t="str" cm="1">
        <f t="array" ref="I22">IFERROR(INDEX('Budget Planning'!$B:$B,header_row_id),"")</f>
        <v>Saving</v>
      </c>
      <c r="J22" s="202" t="str" cm="1">
        <f t="array" ref="J22">IFERROR(INDEX('Budget Planning'!$B:$B,row_id),"")</f>
        <v>Total</v>
      </c>
      <c r="K22" s="231" cm="1">
        <f t="array" ref="K2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22" s="235" cm="1">
        <f t="array" aca="1" ref="L22" ca="1">IF(OR(is_empty, is_header), "",
       INDEX('Budget Planning'!$D:$EZ, row_id,
                     MATCH(IF(selected_period="Total year", selected_year, DATE(selected_year, selected_period, 1)), 'Budget Planning'!$D$9:$EZ$9, 0)))</f>
        <v>0</v>
      </c>
      <c r="M22" s="233" t="str" cm="1">
        <f t="array" ref="M22">IF(is_cat,
       IF(header_row_id=income_header_row, MATCH(income_min_row, $C:$C, 0),
            IF(header_row_id=spending_header_row, MATCH(spending_min_row, $C:$C, 0),
                 IF(header_row_id=saving_header_row, MATCH(saving_min_row, $C:$C, 0), ""))), "")</f>
        <v/>
      </c>
      <c r="N22" s="236" t="str" cm="1">
        <f t="array" ref="N22">IF(is_cat,
       IF(header_row_id=income_header_row, MATCH(income_max_row, $C:$C, 0),
            IF(header_row_id=spending_header_row, MATCH(spending_max_row, $C:$C, 0),
                 IF(header_row_id=saving_header_row, MATCH(saving_max_row, $C:$C, 0), ""))), "")</f>
        <v/>
      </c>
      <c r="O22" s="237" t="str">
        <f t="shared" si="3"/>
        <v/>
      </c>
      <c r="P22" s="202" t="str">
        <f t="shared" ca="1" si="4"/>
        <v/>
      </c>
      <c r="Q22" s="202" t="str">
        <f t="shared" si="5"/>
        <v/>
      </c>
      <c r="R22" s="238" t="str">
        <f t="shared" ca="1" si="6"/>
        <v/>
      </c>
      <c r="S22" s="239" t="str">
        <f t="shared" si="7"/>
        <v/>
      </c>
      <c r="T22" s="202" t="str">
        <f t="shared" si="8"/>
        <v/>
      </c>
      <c r="U22" s="202" t="str">
        <f t="shared" ca="1" si="9"/>
        <v/>
      </c>
      <c r="V22" s="202" t="str">
        <f t="shared" si="10"/>
        <v/>
      </c>
      <c r="W22" s="240" t="str">
        <f t="shared" ca="1" si="11"/>
        <v/>
      </c>
      <c r="X22" s="241">
        <f t="shared" si="12"/>
        <v>43</v>
      </c>
      <c r="Y22" s="230" t="str">
        <f t="shared" ca="1" si="13"/>
        <v>Total</v>
      </c>
      <c r="Z22" s="242">
        <f t="shared" ca="1" si="14"/>
        <v>0</v>
      </c>
      <c r="AA22" s="242">
        <f t="shared" ca="1" si="15"/>
        <v>0</v>
      </c>
      <c r="AB22" s="243" t="str">
        <f t="shared" ca="1" si="16"/>
        <v>-</v>
      </c>
      <c r="AC22" s="242">
        <f t="shared" ca="1" si="17"/>
        <v>0</v>
      </c>
      <c r="AD22" s="242">
        <f t="shared" ca="1" si="18"/>
        <v>0</v>
      </c>
      <c r="AF22" s="248"/>
      <c r="AI22" s="255" t="str">
        <f>Calculations!D38</f>
        <v>Total</v>
      </c>
      <c r="AJ22" s="256">
        <f ca="1">Calculations!F38</f>
        <v>0</v>
      </c>
      <c r="AK22" s="249"/>
      <c r="AM22" s="250"/>
      <c r="AN22" s="251"/>
      <c r="AO22" s="251"/>
      <c r="AP22" s="251"/>
      <c r="AQ22" s="251"/>
      <c r="AR22" s="252"/>
    </row>
    <row r="23" spans="3:44" x14ac:dyDescent="0.35">
      <c r="C23" s="233" cm="1">
        <f t="array" ref="C23">IF(C22=-1, -1,
       IF(C22&lt;income_max_row, C22+1,
            IF(C22=income_max_row, income_total_row,
                 IF(C22=income_total_row, "/1",
                      IF(C22="/1", spending_header_row,
                           IF(C22&lt;spending_max_row,C22+1,
                                IF(C22=spending_max_row, spending_total_row,
                                     IF(C22=spending_total_row, "/2",
                                          IF(C22="/2", saving_header_row,
                                               IF(C22&lt;saving_max_row, C22+1,
                                                    IF(C22=saving_max_row,saving_total_row,
                                                         -1)))))))))))</f>
        <v>-1</v>
      </c>
      <c r="D23" s="234">
        <f t="shared" si="0"/>
        <v>-1</v>
      </c>
      <c r="E23" s="233" cm="1">
        <f t="array" ref="E23">1*OR(row_id=income_header_row, row_id=spending_header_row, row_id=saving_header_row)</f>
        <v>0</v>
      </c>
      <c r="F23" s="202">
        <f t="shared" si="1"/>
        <v>0</v>
      </c>
      <c r="G23" s="202" cm="1">
        <f t="array" ref="G23">1*OR(row_id=income_total_row, row_id=spending_total_row, row_id=saving_total_row)</f>
        <v>0</v>
      </c>
      <c r="H23" s="234">
        <f t="shared" si="2"/>
        <v>1</v>
      </c>
      <c r="I23" s="233" t="str" cm="1">
        <f t="array" ref="I23">IFERROR(INDEX('Budget Planning'!$B:$B,header_row_id),"")</f>
        <v/>
      </c>
      <c r="J23" s="202" t="str" cm="1">
        <f t="array" ref="J23">IFERROR(INDEX('Budget Planning'!$B:$B,row_id),"")</f>
        <v/>
      </c>
      <c r="K23" s="231" t="str" cm="1">
        <f t="array" ref="K2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3" s="235" t="str" cm="1">
        <f t="array" ref="L23">IF(OR(is_empty, is_header), "",
       INDEX('Budget Planning'!$D:$EZ, row_id,
                     MATCH(IF(selected_period="Total year", selected_year, DATE(selected_year, selected_period, 1)), 'Budget Planning'!$D$9:$EZ$9, 0)))</f>
        <v/>
      </c>
      <c r="M23" s="233" t="str" cm="1">
        <f t="array" ref="M23">IF(is_cat,
       IF(header_row_id=income_header_row, MATCH(income_min_row, $C:$C, 0),
            IF(header_row_id=spending_header_row, MATCH(spending_min_row, $C:$C, 0),
                 IF(header_row_id=saving_header_row, MATCH(saving_min_row, $C:$C, 0), ""))), "")</f>
        <v/>
      </c>
      <c r="N23" s="236" t="str" cm="1">
        <f t="array" ref="N23">IF(is_cat,
       IF(header_row_id=income_header_row, MATCH(income_max_row, $C:$C, 0),
            IF(header_row_id=spending_header_row, MATCH(spending_max_row, $C:$C, 0),
                 IF(header_row_id=saving_header_row, MATCH(saving_max_row, $C:$C, 0), ""))), "")</f>
        <v/>
      </c>
      <c r="O23" s="237" t="str">
        <f t="shared" si="3"/>
        <v/>
      </c>
      <c r="P23" s="202" t="str">
        <f t="shared" ca="1" si="4"/>
        <v/>
      </c>
      <c r="Q23" s="202" t="str">
        <f t="shared" si="5"/>
        <v/>
      </c>
      <c r="R23" s="238" t="str">
        <f t="shared" ca="1" si="6"/>
        <v/>
      </c>
      <c r="S23" s="239" t="str">
        <f t="shared" si="7"/>
        <v/>
      </c>
      <c r="T23" s="202" t="str">
        <f t="shared" si="8"/>
        <v/>
      </c>
      <c r="U23" s="202" t="str">
        <f t="shared" ca="1" si="9"/>
        <v/>
      </c>
      <c r="V23" s="202" t="str">
        <f t="shared" si="10"/>
        <v/>
      </c>
      <c r="W23" s="240" t="str">
        <f t="shared" ca="1" si="11"/>
        <v/>
      </c>
      <c r="X23" s="241">
        <f t="shared" si="12"/>
        <v>-1</v>
      </c>
      <c r="Y23" s="230" t="str">
        <f t="shared" si="13"/>
        <v/>
      </c>
      <c r="Z23" s="242" t="str">
        <f t="shared" si="14"/>
        <v/>
      </c>
      <c r="AA23" s="242" t="str">
        <f t="shared" si="15"/>
        <v/>
      </c>
      <c r="AB23" s="243" t="str">
        <f t="shared" si="16"/>
        <v/>
      </c>
      <c r="AC23" s="242" t="str">
        <f t="shared" si="17"/>
        <v/>
      </c>
      <c r="AD23" s="242" t="str">
        <f t="shared" si="18"/>
        <v/>
      </c>
      <c r="AF23" s="248"/>
      <c r="AK23" s="249"/>
      <c r="AM23" s="250"/>
      <c r="AN23" s="251"/>
      <c r="AO23" s="251"/>
      <c r="AP23" s="251"/>
      <c r="AQ23" s="251"/>
      <c r="AR23" s="252"/>
    </row>
    <row r="24" spans="3:44" x14ac:dyDescent="0.35">
      <c r="C24" s="233" cm="1">
        <f t="array" ref="C24">IF(C23=-1, -1,
       IF(C23&lt;income_max_row, C23+1,
            IF(C23=income_max_row, income_total_row,
                 IF(C23=income_total_row, "/1",
                      IF(C23="/1", spending_header_row,
                           IF(C23&lt;spending_max_row,C23+1,
                                IF(C23=spending_max_row, spending_total_row,
                                     IF(C23=spending_total_row, "/2",
                                          IF(C23="/2", saving_header_row,
                                               IF(C23&lt;saving_max_row, C23+1,
                                                    IF(C23=saving_max_row,saving_total_row,
                                                         -1)))))))))))</f>
        <v>-1</v>
      </c>
      <c r="D24" s="234">
        <f t="shared" si="0"/>
        <v>-1</v>
      </c>
      <c r="E24" s="233" cm="1">
        <f t="array" ref="E24">1*OR(row_id=income_header_row, row_id=spending_header_row, row_id=saving_header_row)</f>
        <v>0</v>
      </c>
      <c r="F24" s="202">
        <f t="shared" si="1"/>
        <v>0</v>
      </c>
      <c r="G24" s="202" cm="1">
        <f t="array" ref="G24">1*OR(row_id=income_total_row, row_id=spending_total_row, row_id=saving_total_row)</f>
        <v>0</v>
      </c>
      <c r="H24" s="234">
        <f t="shared" si="2"/>
        <v>1</v>
      </c>
      <c r="I24" s="233" t="str" cm="1">
        <f t="array" ref="I24">IFERROR(INDEX('Budget Planning'!$B:$B,header_row_id),"")</f>
        <v/>
      </c>
      <c r="J24" s="202" t="str" cm="1">
        <f t="array" ref="J24">IFERROR(INDEX('Budget Planning'!$B:$B,row_id),"")</f>
        <v/>
      </c>
      <c r="K24" s="231" t="str" cm="1">
        <f t="array" ref="K2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4" s="235" t="str" cm="1">
        <f t="array" ref="L24">IF(OR(is_empty, is_header), "",
       INDEX('Budget Planning'!$D:$EZ, row_id,
                     MATCH(IF(selected_period="Total year", selected_year, DATE(selected_year, selected_period, 1)), 'Budget Planning'!$D$9:$EZ$9, 0)))</f>
        <v/>
      </c>
      <c r="M24" s="233" t="str" cm="1">
        <f t="array" ref="M24">IF(is_cat,
       IF(header_row_id=income_header_row, MATCH(income_min_row, $C:$C, 0),
            IF(header_row_id=spending_header_row, MATCH(spending_min_row, $C:$C, 0),
                 IF(header_row_id=saving_header_row, MATCH(saving_min_row, $C:$C, 0), ""))), "")</f>
        <v/>
      </c>
      <c r="N24" s="236" t="str" cm="1">
        <f t="array" ref="N24">IF(is_cat,
       IF(header_row_id=income_header_row, MATCH(income_max_row, $C:$C, 0),
            IF(header_row_id=spending_header_row, MATCH(spending_max_row, $C:$C, 0),
                 IF(header_row_id=saving_header_row, MATCH(saving_max_row, $C:$C, 0), ""))), "")</f>
        <v/>
      </c>
      <c r="O24" s="237" t="str">
        <f t="shared" si="3"/>
        <v/>
      </c>
      <c r="P24" s="202" t="str">
        <f t="shared" ca="1" si="4"/>
        <v/>
      </c>
      <c r="Q24" s="202" t="str">
        <f t="shared" si="5"/>
        <v/>
      </c>
      <c r="R24" s="238" t="str">
        <f t="shared" ca="1" si="6"/>
        <v/>
      </c>
      <c r="S24" s="239" t="str">
        <f t="shared" si="7"/>
        <v/>
      </c>
      <c r="T24" s="202" t="str">
        <f t="shared" si="8"/>
        <v/>
      </c>
      <c r="U24" s="202" t="str">
        <f t="shared" ca="1" si="9"/>
        <v/>
      </c>
      <c r="V24" s="202" t="str">
        <f t="shared" si="10"/>
        <v/>
      </c>
      <c r="W24" s="240" t="str">
        <f t="shared" ca="1" si="11"/>
        <v/>
      </c>
      <c r="X24" s="241">
        <f t="shared" si="12"/>
        <v>-1</v>
      </c>
      <c r="Y24" s="230" t="str">
        <f t="shared" si="13"/>
        <v/>
      </c>
      <c r="Z24" s="242" t="str">
        <f t="shared" si="14"/>
        <v/>
      </c>
      <c r="AA24" s="242" t="str">
        <f t="shared" si="15"/>
        <v/>
      </c>
      <c r="AB24" s="243" t="str">
        <f t="shared" si="16"/>
        <v/>
      </c>
      <c r="AC24" s="242" t="str">
        <f t="shared" si="17"/>
        <v/>
      </c>
      <c r="AD24" s="242" t="str">
        <f t="shared" si="18"/>
        <v/>
      </c>
      <c r="AF24" s="257"/>
      <c r="AG24" s="258"/>
      <c r="AH24" s="258"/>
      <c r="AI24" s="258"/>
      <c r="AJ24" s="258"/>
      <c r="AK24" s="259"/>
      <c r="AM24" s="260"/>
      <c r="AN24" s="261"/>
      <c r="AO24" s="261"/>
      <c r="AP24" s="261"/>
      <c r="AQ24" s="261"/>
      <c r="AR24" s="262"/>
    </row>
    <row r="25" spans="3:44" x14ac:dyDescent="0.35">
      <c r="C25" s="233" cm="1">
        <f t="array" ref="C25">IF(C24=-1, -1,
       IF(C24&lt;income_max_row, C24+1,
            IF(C24=income_max_row, income_total_row,
                 IF(C24=income_total_row, "/1",
                      IF(C24="/1", spending_header_row,
                           IF(C24&lt;spending_max_row,C24+1,
                                IF(C24=spending_max_row, spending_total_row,
                                     IF(C24=spending_total_row, "/2",
                                          IF(C24="/2", saving_header_row,
                                               IF(C24&lt;saving_max_row, C24+1,
                                                    IF(C24=saving_max_row,saving_total_row,
                                                         -1)))))))))))</f>
        <v>-1</v>
      </c>
      <c r="D25" s="234">
        <f t="shared" si="0"/>
        <v>-1</v>
      </c>
      <c r="E25" s="233" cm="1">
        <f t="array" ref="E25">1*OR(row_id=income_header_row, row_id=spending_header_row, row_id=saving_header_row)</f>
        <v>0</v>
      </c>
      <c r="F25" s="202">
        <f t="shared" si="1"/>
        <v>0</v>
      </c>
      <c r="G25" s="202" cm="1">
        <f t="array" ref="G25">1*OR(row_id=income_total_row, row_id=spending_total_row, row_id=saving_total_row)</f>
        <v>0</v>
      </c>
      <c r="H25" s="234">
        <f t="shared" si="2"/>
        <v>1</v>
      </c>
      <c r="I25" s="233" t="str" cm="1">
        <f t="array" ref="I25">IFERROR(INDEX('Budget Planning'!$B:$B,header_row_id),"")</f>
        <v/>
      </c>
      <c r="J25" s="202" t="str" cm="1">
        <f t="array" ref="J25">IFERROR(INDEX('Budget Planning'!$B:$B,row_id),"")</f>
        <v/>
      </c>
      <c r="K25" s="231" t="str" cm="1">
        <f t="array" ref="K2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5" s="235" t="str" cm="1">
        <f t="array" ref="L25">IF(OR(is_empty, is_header), "",
       INDEX('Budget Planning'!$D:$EZ, row_id,
                     MATCH(IF(selected_period="Total year", selected_year, DATE(selected_year, selected_period, 1)), 'Budget Planning'!$D$9:$EZ$9, 0)))</f>
        <v/>
      </c>
      <c r="M25" s="233" t="str" cm="1">
        <f t="array" ref="M25">IF(is_cat,
       IF(header_row_id=income_header_row, MATCH(income_min_row, $C:$C, 0),
            IF(header_row_id=spending_header_row, MATCH(spending_min_row, $C:$C, 0),
                 IF(header_row_id=saving_header_row, MATCH(saving_min_row, $C:$C, 0), ""))), "")</f>
        <v/>
      </c>
      <c r="N25" s="236" t="str" cm="1">
        <f t="array" ref="N25">IF(is_cat,
       IF(header_row_id=income_header_row, MATCH(income_max_row, $C:$C, 0),
            IF(header_row_id=spending_header_row, MATCH(spending_max_row, $C:$C, 0),
                 IF(header_row_id=saving_header_row, MATCH(saving_max_row, $C:$C, 0), ""))), "")</f>
        <v/>
      </c>
      <c r="O25" s="237" t="str">
        <f t="shared" si="3"/>
        <v/>
      </c>
      <c r="P25" s="202" t="str">
        <f t="shared" ca="1" si="4"/>
        <v/>
      </c>
      <c r="Q25" s="202" t="str">
        <f t="shared" si="5"/>
        <v/>
      </c>
      <c r="R25" s="238" t="str">
        <f t="shared" ca="1" si="6"/>
        <v/>
      </c>
      <c r="S25" s="239" t="str">
        <f t="shared" si="7"/>
        <v/>
      </c>
      <c r="T25" s="202" t="str">
        <f t="shared" si="8"/>
        <v/>
      </c>
      <c r="U25" s="202" t="str">
        <f t="shared" ca="1" si="9"/>
        <v/>
      </c>
      <c r="V25" s="202" t="str">
        <f t="shared" si="10"/>
        <v/>
      </c>
      <c r="W25" s="240" t="str">
        <f t="shared" ca="1" si="11"/>
        <v/>
      </c>
      <c r="X25" s="241">
        <f t="shared" si="12"/>
        <v>-1</v>
      </c>
      <c r="Y25" s="230" t="str">
        <f t="shared" si="13"/>
        <v/>
      </c>
      <c r="Z25" s="242" t="str">
        <f t="shared" si="14"/>
        <v/>
      </c>
      <c r="AA25" s="242" t="str">
        <f t="shared" si="15"/>
        <v/>
      </c>
      <c r="AB25" s="243" t="str">
        <f t="shared" si="16"/>
        <v/>
      </c>
      <c r="AC25" s="242" t="str">
        <f t="shared" si="17"/>
        <v/>
      </c>
      <c r="AD25" s="242" t="str">
        <f t="shared" si="18"/>
        <v/>
      </c>
    </row>
    <row r="26" spans="3:44" x14ac:dyDescent="0.35">
      <c r="C26" s="233" cm="1">
        <f t="array" ref="C26">IF(C25=-1, -1,
       IF(C25&lt;income_max_row, C25+1,
            IF(C25=income_max_row, income_total_row,
                 IF(C25=income_total_row, "/1",
                      IF(C25="/1", spending_header_row,
                           IF(C25&lt;spending_max_row,C25+1,
                                IF(C25=spending_max_row, spending_total_row,
                                     IF(C25=spending_total_row, "/2",
                                          IF(C25="/2", saving_header_row,
                                               IF(C25&lt;saving_max_row, C25+1,
                                                    IF(C25=saving_max_row,saving_total_row,
                                                         -1)))))))))))</f>
        <v>-1</v>
      </c>
      <c r="D26" s="234">
        <f t="shared" si="0"/>
        <v>-1</v>
      </c>
      <c r="E26" s="233" cm="1">
        <f t="array" ref="E26">1*OR(row_id=income_header_row, row_id=spending_header_row, row_id=saving_header_row)</f>
        <v>0</v>
      </c>
      <c r="F26" s="202">
        <f t="shared" si="1"/>
        <v>0</v>
      </c>
      <c r="G26" s="202" cm="1">
        <f t="array" ref="G26">1*OR(row_id=income_total_row, row_id=spending_total_row, row_id=saving_total_row)</f>
        <v>0</v>
      </c>
      <c r="H26" s="234">
        <f t="shared" si="2"/>
        <v>1</v>
      </c>
      <c r="I26" s="233" t="str" cm="1">
        <f t="array" ref="I26">IFERROR(INDEX('Budget Planning'!$B:$B,header_row_id),"")</f>
        <v/>
      </c>
      <c r="J26" s="202" t="str" cm="1">
        <f t="array" ref="J26">IFERROR(INDEX('Budget Planning'!$B:$B,row_id),"")</f>
        <v/>
      </c>
      <c r="K26" s="231" t="str" cm="1">
        <f t="array" ref="K2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6" s="235" t="str" cm="1">
        <f t="array" ref="L26">IF(OR(is_empty, is_header), "",
       INDEX('Budget Planning'!$D:$EZ, row_id,
                     MATCH(IF(selected_period="Total year", selected_year, DATE(selected_year, selected_period, 1)), 'Budget Planning'!$D$9:$EZ$9, 0)))</f>
        <v/>
      </c>
      <c r="M26" s="233" t="str" cm="1">
        <f t="array" ref="M26">IF(is_cat,
       IF(header_row_id=income_header_row, MATCH(income_min_row, $C:$C, 0),
            IF(header_row_id=spending_header_row, MATCH(spending_min_row, $C:$C, 0),
                 IF(header_row_id=saving_header_row, MATCH(saving_min_row, $C:$C, 0), ""))), "")</f>
        <v/>
      </c>
      <c r="N26" s="236" t="str" cm="1">
        <f t="array" ref="N26">IF(is_cat,
       IF(header_row_id=income_header_row, MATCH(income_max_row, $C:$C, 0),
            IF(header_row_id=spending_header_row, MATCH(spending_max_row, $C:$C, 0),
                 IF(header_row_id=saving_header_row, MATCH(saving_max_row, $C:$C, 0), ""))), "")</f>
        <v/>
      </c>
      <c r="O26" s="237" t="str">
        <f t="shared" si="3"/>
        <v/>
      </c>
      <c r="P26" s="202" t="str">
        <f t="shared" ca="1" si="4"/>
        <v/>
      </c>
      <c r="Q26" s="202" t="str">
        <f t="shared" si="5"/>
        <v/>
      </c>
      <c r="R26" s="238" t="str">
        <f t="shared" ca="1" si="6"/>
        <v/>
      </c>
      <c r="S26" s="239" t="str">
        <f t="shared" si="7"/>
        <v/>
      </c>
      <c r="T26" s="202" t="str">
        <f t="shared" si="8"/>
        <v/>
      </c>
      <c r="U26" s="202" t="str">
        <f t="shared" ca="1" si="9"/>
        <v/>
      </c>
      <c r="V26" s="202" t="str">
        <f t="shared" si="10"/>
        <v/>
      </c>
      <c r="W26" s="240" t="str">
        <f t="shared" ca="1" si="11"/>
        <v/>
      </c>
      <c r="X26" s="241">
        <f t="shared" si="12"/>
        <v>-1</v>
      </c>
      <c r="Y26" s="230" t="str">
        <f t="shared" si="13"/>
        <v/>
      </c>
      <c r="Z26" s="242" t="str">
        <f t="shared" si="14"/>
        <v/>
      </c>
      <c r="AA26" s="242" t="str">
        <f t="shared" si="15"/>
        <v/>
      </c>
      <c r="AB26" s="243" t="str">
        <f t="shared" si="16"/>
        <v/>
      </c>
      <c r="AC26" s="242" t="str">
        <f t="shared" si="17"/>
        <v/>
      </c>
      <c r="AD26" s="242" t="str">
        <f t="shared" si="18"/>
        <v/>
      </c>
      <c r="AF26" s="244"/>
      <c r="AG26" s="245"/>
      <c r="AH26" s="245"/>
      <c r="AI26" s="245"/>
      <c r="AJ26" s="245"/>
      <c r="AK26" s="246"/>
      <c r="AM26" s="244"/>
      <c r="AN26" s="245"/>
      <c r="AO26" s="245"/>
      <c r="AP26" s="245"/>
      <c r="AQ26" s="245"/>
      <c r="AR26" s="246"/>
    </row>
    <row r="27" spans="3:44" x14ac:dyDescent="0.35">
      <c r="C27" s="233" cm="1">
        <f t="array" ref="C27">IF(C26=-1, -1,
       IF(C26&lt;income_max_row, C26+1,
            IF(C26=income_max_row, income_total_row,
                 IF(C26=income_total_row, "/1",
                      IF(C26="/1", spending_header_row,
                           IF(C26&lt;spending_max_row,C26+1,
                                IF(C26=spending_max_row, spending_total_row,
                                     IF(C26=spending_total_row, "/2",
                                          IF(C26="/2", saving_header_row,
                                               IF(C26&lt;saving_max_row, C26+1,
                                                    IF(C26=saving_max_row,saving_total_row,
                                                         -1)))))))))))</f>
        <v>-1</v>
      </c>
      <c r="D27" s="234">
        <f t="shared" si="0"/>
        <v>-1</v>
      </c>
      <c r="E27" s="233" cm="1">
        <f t="array" ref="E27">1*OR(row_id=income_header_row, row_id=spending_header_row, row_id=saving_header_row)</f>
        <v>0</v>
      </c>
      <c r="F27" s="202">
        <f t="shared" si="1"/>
        <v>0</v>
      </c>
      <c r="G27" s="202" cm="1">
        <f t="array" ref="G27">1*OR(row_id=income_total_row, row_id=spending_total_row, row_id=saving_total_row)</f>
        <v>0</v>
      </c>
      <c r="H27" s="234">
        <f t="shared" si="2"/>
        <v>1</v>
      </c>
      <c r="I27" s="233" t="str" cm="1">
        <f t="array" ref="I27">IFERROR(INDEX('Budget Planning'!$B:$B,header_row_id),"")</f>
        <v/>
      </c>
      <c r="J27" s="202" t="str" cm="1">
        <f t="array" ref="J27">IFERROR(INDEX('Budget Planning'!$B:$B,row_id),"")</f>
        <v/>
      </c>
      <c r="K27" s="231" t="str" cm="1">
        <f t="array" ref="K2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7" s="235" t="str" cm="1">
        <f t="array" ref="L27">IF(OR(is_empty, is_header), "",
       INDEX('Budget Planning'!$D:$EZ, row_id,
                     MATCH(IF(selected_period="Total year", selected_year, DATE(selected_year, selected_period, 1)), 'Budget Planning'!$D$9:$EZ$9, 0)))</f>
        <v/>
      </c>
      <c r="M27" s="233" t="str" cm="1">
        <f t="array" ref="M27">IF(is_cat,
       IF(header_row_id=income_header_row, MATCH(income_min_row, $C:$C, 0),
            IF(header_row_id=spending_header_row, MATCH(spending_min_row, $C:$C, 0),
                 IF(header_row_id=saving_header_row, MATCH(saving_min_row, $C:$C, 0), ""))), "")</f>
        <v/>
      </c>
      <c r="N27" s="236" t="str" cm="1">
        <f t="array" ref="N27">IF(is_cat,
       IF(header_row_id=income_header_row, MATCH(income_max_row, $C:$C, 0),
            IF(header_row_id=spending_header_row, MATCH(spending_max_row, $C:$C, 0),
                 IF(header_row_id=saving_header_row, MATCH(saving_max_row, $C:$C, 0), ""))), "")</f>
        <v/>
      </c>
      <c r="O27" s="237" t="str">
        <f t="shared" si="3"/>
        <v/>
      </c>
      <c r="P27" s="202" t="str">
        <f t="shared" ca="1" si="4"/>
        <v/>
      </c>
      <c r="Q27" s="202" t="str">
        <f t="shared" si="5"/>
        <v/>
      </c>
      <c r="R27" s="238" t="str">
        <f t="shared" ca="1" si="6"/>
        <v/>
      </c>
      <c r="S27" s="239" t="str">
        <f t="shared" si="7"/>
        <v/>
      </c>
      <c r="T27" s="202" t="str">
        <f t="shared" si="8"/>
        <v/>
      </c>
      <c r="U27" s="202" t="str">
        <f t="shared" ca="1" si="9"/>
        <v/>
      </c>
      <c r="V27" s="202" t="str">
        <f t="shared" si="10"/>
        <v/>
      </c>
      <c r="W27" s="240" t="str">
        <f t="shared" ca="1" si="11"/>
        <v/>
      </c>
      <c r="X27" s="241">
        <f t="shared" si="12"/>
        <v>-1</v>
      </c>
      <c r="Y27" s="230" t="str">
        <f t="shared" si="13"/>
        <v/>
      </c>
      <c r="Z27" s="242" t="str">
        <f t="shared" si="14"/>
        <v/>
      </c>
      <c r="AA27" s="242" t="str">
        <f t="shared" si="15"/>
        <v/>
      </c>
      <c r="AB27" s="243" t="str">
        <f t="shared" si="16"/>
        <v/>
      </c>
      <c r="AC27" s="242" t="str">
        <f t="shared" si="17"/>
        <v/>
      </c>
      <c r="AD27" s="242" t="str">
        <f t="shared" si="18"/>
        <v/>
      </c>
      <c r="AF27" s="248"/>
      <c r="AK27" s="249"/>
      <c r="AM27" s="248"/>
      <c r="AR27" s="249"/>
    </row>
    <row r="28" spans="3:44" x14ac:dyDescent="0.35">
      <c r="C28" s="233" cm="1">
        <f t="array" ref="C28">IF(C27=-1, -1,
       IF(C27&lt;income_max_row, C27+1,
            IF(C27=income_max_row, income_total_row,
                 IF(C27=income_total_row, "/1",
                      IF(C27="/1", spending_header_row,
                           IF(C27&lt;spending_max_row,C27+1,
                                IF(C27=spending_max_row, spending_total_row,
                                     IF(C27=spending_total_row, "/2",
                                          IF(C27="/2", saving_header_row,
                                               IF(C27&lt;saving_max_row, C27+1,
                                                    IF(C27=saving_max_row,saving_total_row,
                                                         -1)))))))))))</f>
        <v>-1</v>
      </c>
      <c r="D28" s="234">
        <f t="shared" si="0"/>
        <v>-1</v>
      </c>
      <c r="E28" s="233" cm="1">
        <f t="array" ref="E28">1*OR(row_id=income_header_row, row_id=spending_header_row, row_id=saving_header_row)</f>
        <v>0</v>
      </c>
      <c r="F28" s="202">
        <f t="shared" si="1"/>
        <v>0</v>
      </c>
      <c r="G28" s="202" cm="1">
        <f t="array" ref="G28">1*OR(row_id=income_total_row, row_id=spending_total_row, row_id=saving_total_row)</f>
        <v>0</v>
      </c>
      <c r="H28" s="234">
        <f t="shared" si="2"/>
        <v>1</v>
      </c>
      <c r="I28" s="233" t="str" cm="1">
        <f t="array" ref="I28">IFERROR(INDEX('Budget Planning'!$B:$B,header_row_id),"")</f>
        <v/>
      </c>
      <c r="J28" s="202" t="str" cm="1">
        <f t="array" ref="J28">IFERROR(INDEX('Budget Planning'!$B:$B,row_id),"")</f>
        <v/>
      </c>
      <c r="K28" s="231" t="str" cm="1">
        <f t="array" ref="K2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8" s="235" t="str" cm="1">
        <f t="array" ref="L28">IF(OR(is_empty, is_header), "",
       INDEX('Budget Planning'!$D:$EZ, row_id,
                     MATCH(IF(selected_period="Total year", selected_year, DATE(selected_year, selected_period, 1)), 'Budget Planning'!$D$9:$EZ$9, 0)))</f>
        <v/>
      </c>
      <c r="M28" s="233" t="str" cm="1">
        <f t="array" ref="M28">IF(is_cat,
       IF(header_row_id=income_header_row, MATCH(income_min_row, $C:$C, 0),
            IF(header_row_id=spending_header_row, MATCH(spending_min_row, $C:$C, 0),
                 IF(header_row_id=saving_header_row, MATCH(saving_min_row, $C:$C, 0), ""))), "")</f>
        <v/>
      </c>
      <c r="N28" s="236" t="str" cm="1">
        <f t="array" ref="N28">IF(is_cat,
       IF(header_row_id=income_header_row, MATCH(income_max_row, $C:$C, 0),
            IF(header_row_id=spending_header_row, MATCH(spending_max_row, $C:$C, 0),
                 IF(header_row_id=saving_header_row, MATCH(saving_max_row, $C:$C, 0), ""))), "")</f>
        <v/>
      </c>
      <c r="O28" s="237" t="str">
        <f t="shared" si="3"/>
        <v/>
      </c>
      <c r="P28" s="202" t="str">
        <f t="shared" ca="1" si="4"/>
        <v/>
      </c>
      <c r="Q28" s="202" t="str">
        <f t="shared" si="5"/>
        <v/>
      </c>
      <c r="R28" s="238" t="str">
        <f t="shared" ca="1" si="6"/>
        <v/>
      </c>
      <c r="S28" s="239" t="str">
        <f t="shared" si="7"/>
        <v/>
      </c>
      <c r="T28" s="202" t="str">
        <f t="shared" si="8"/>
        <v/>
      </c>
      <c r="U28" s="202" t="str">
        <f t="shared" ca="1" si="9"/>
        <v/>
      </c>
      <c r="V28" s="202" t="str">
        <f t="shared" si="10"/>
        <v/>
      </c>
      <c r="W28" s="240" t="str">
        <f t="shared" ca="1" si="11"/>
        <v/>
      </c>
      <c r="X28" s="241">
        <f t="shared" si="12"/>
        <v>-1</v>
      </c>
      <c r="Y28" s="230" t="str">
        <f t="shared" si="13"/>
        <v/>
      </c>
      <c r="Z28" s="242" t="str">
        <f t="shared" si="14"/>
        <v/>
      </c>
      <c r="AA28" s="242" t="str">
        <f t="shared" si="15"/>
        <v/>
      </c>
      <c r="AB28" s="243" t="str">
        <f t="shared" si="16"/>
        <v/>
      </c>
      <c r="AC28" s="242" t="str">
        <f t="shared" si="17"/>
        <v/>
      </c>
      <c r="AD28" s="242" t="str">
        <f t="shared" si="18"/>
        <v/>
      </c>
      <c r="AF28" s="248"/>
      <c r="AK28" s="249"/>
      <c r="AM28" s="248"/>
      <c r="AR28" s="249"/>
    </row>
    <row r="29" spans="3:44" x14ac:dyDescent="0.35">
      <c r="C29" s="233" cm="1">
        <f t="array" ref="C29">IF(C28=-1, -1,
       IF(C28&lt;income_max_row, C28+1,
            IF(C28=income_max_row, income_total_row,
                 IF(C28=income_total_row, "/1",
                      IF(C28="/1", spending_header_row,
                           IF(C28&lt;spending_max_row,C28+1,
                                IF(C28=spending_max_row, spending_total_row,
                                     IF(C28=spending_total_row, "/2",
                                          IF(C28="/2", saving_header_row,
                                               IF(C28&lt;saving_max_row, C28+1,
                                                    IF(C28=saving_max_row,saving_total_row,
                                                         -1)))))))))))</f>
        <v>-1</v>
      </c>
      <c r="D29" s="234">
        <f t="shared" si="0"/>
        <v>-1</v>
      </c>
      <c r="E29" s="233" cm="1">
        <f t="array" ref="E29">1*OR(row_id=income_header_row, row_id=spending_header_row, row_id=saving_header_row)</f>
        <v>0</v>
      </c>
      <c r="F29" s="202">
        <f t="shared" si="1"/>
        <v>0</v>
      </c>
      <c r="G29" s="202" cm="1">
        <f t="array" ref="G29">1*OR(row_id=income_total_row, row_id=spending_total_row, row_id=saving_total_row)</f>
        <v>0</v>
      </c>
      <c r="H29" s="234">
        <f t="shared" si="2"/>
        <v>1</v>
      </c>
      <c r="I29" s="233" t="str" cm="1">
        <f t="array" ref="I29">IFERROR(INDEX('Budget Planning'!$B:$B,header_row_id),"")</f>
        <v/>
      </c>
      <c r="J29" s="202" t="str" cm="1">
        <f t="array" ref="J29">IFERROR(INDEX('Budget Planning'!$B:$B,row_id),"")</f>
        <v/>
      </c>
      <c r="K29" s="231" t="str" cm="1">
        <f t="array" ref="K2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9" s="235" t="str" cm="1">
        <f t="array" ref="L29">IF(OR(is_empty, is_header), "",
       INDEX('Budget Planning'!$D:$EZ, row_id,
                     MATCH(IF(selected_period="Total year", selected_year, DATE(selected_year, selected_period, 1)), 'Budget Planning'!$D$9:$EZ$9, 0)))</f>
        <v/>
      </c>
      <c r="M29" s="233" t="str" cm="1">
        <f t="array" ref="M29">IF(is_cat,
       IF(header_row_id=income_header_row, MATCH(income_min_row, $C:$C, 0),
            IF(header_row_id=spending_header_row, MATCH(spending_min_row, $C:$C, 0),
                 IF(header_row_id=saving_header_row, MATCH(saving_min_row, $C:$C, 0), ""))), "")</f>
        <v/>
      </c>
      <c r="N29" s="236" t="str" cm="1">
        <f t="array" ref="N29">IF(is_cat,
       IF(header_row_id=income_header_row, MATCH(income_max_row, $C:$C, 0),
            IF(header_row_id=spending_header_row, MATCH(spending_max_row, $C:$C, 0),
                 IF(header_row_id=saving_header_row, MATCH(saving_max_row, $C:$C, 0), ""))), "")</f>
        <v/>
      </c>
      <c r="O29" s="237" t="str">
        <f t="shared" si="3"/>
        <v/>
      </c>
      <c r="P29" s="202" t="str">
        <f t="shared" ca="1" si="4"/>
        <v/>
      </c>
      <c r="Q29" s="202" t="str">
        <f t="shared" si="5"/>
        <v/>
      </c>
      <c r="R29" s="238" t="str">
        <f t="shared" ca="1" si="6"/>
        <v/>
      </c>
      <c r="S29" s="239" t="str">
        <f t="shared" si="7"/>
        <v/>
      </c>
      <c r="T29" s="202" t="str">
        <f t="shared" si="8"/>
        <v/>
      </c>
      <c r="U29" s="202" t="str">
        <f t="shared" ca="1" si="9"/>
        <v/>
      </c>
      <c r="V29" s="202" t="str">
        <f t="shared" si="10"/>
        <v/>
      </c>
      <c r="W29" s="240" t="str">
        <f t="shared" ca="1" si="11"/>
        <v/>
      </c>
      <c r="X29" s="241">
        <f t="shared" si="12"/>
        <v>-1</v>
      </c>
      <c r="Y29" s="230" t="str">
        <f t="shared" si="13"/>
        <v/>
      </c>
      <c r="Z29" s="242" t="str">
        <f t="shared" si="14"/>
        <v/>
      </c>
      <c r="AA29" s="242" t="str">
        <f t="shared" si="15"/>
        <v/>
      </c>
      <c r="AB29" s="243" t="str">
        <f t="shared" si="16"/>
        <v/>
      </c>
      <c r="AC29" s="242" t="str">
        <f t="shared" si="17"/>
        <v/>
      </c>
      <c r="AD29" s="242" t="str">
        <f t="shared" si="18"/>
        <v/>
      </c>
      <c r="AF29" s="248"/>
      <c r="AK29" s="249"/>
      <c r="AM29" s="248"/>
      <c r="AR29" s="249"/>
    </row>
    <row r="30" spans="3:44" x14ac:dyDescent="0.35">
      <c r="C30" s="233" cm="1">
        <f t="array" ref="C30">IF(C29=-1, -1,
       IF(C29&lt;income_max_row, C29+1,
            IF(C29=income_max_row, income_total_row,
                 IF(C29=income_total_row, "/1",
                      IF(C29="/1", spending_header_row,
                           IF(C29&lt;spending_max_row,C29+1,
                                IF(C29=spending_max_row, spending_total_row,
                                     IF(C29=spending_total_row, "/2",
                                          IF(C29="/2", saving_header_row,
                                               IF(C29&lt;saving_max_row, C29+1,
                                                    IF(C29=saving_max_row,saving_total_row,
                                                         -1)))))))))))</f>
        <v>-1</v>
      </c>
      <c r="D30" s="234">
        <f t="shared" si="0"/>
        <v>-1</v>
      </c>
      <c r="E30" s="233" cm="1">
        <f t="array" ref="E30">1*OR(row_id=income_header_row, row_id=spending_header_row, row_id=saving_header_row)</f>
        <v>0</v>
      </c>
      <c r="F30" s="202">
        <f t="shared" si="1"/>
        <v>0</v>
      </c>
      <c r="G30" s="202" cm="1">
        <f t="array" ref="G30">1*OR(row_id=income_total_row, row_id=spending_total_row, row_id=saving_total_row)</f>
        <v>0</v>
      </c>
      <c r="H30" s="234">
        <f t="shared" si="2"/>
        <v>1</v>
      </c>
      <c r="I30" s="233" t="str" cm="1">
        <f t="array" ref="I30">IFERROR(INDEX('Budget Planning'!$B:$B,header_row_id),"")</f>
        <v/>
      </c>
      <c r="J30" s="202" t="str" cm="1">
        <f t="array" ref="J30">IFERROR(INDEX('Budget Planning'!$B:$B,row_id),"")</f>
        <v/>
      </c>
      <c r="K30" s="231" t="str" cm="1">
        <f t="array" ref="K3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0" s="235" t="str" cm="1">
        <f t="array" ref="L30">IF(OR(is_empty, is_header), "",
       INDEX('Budget Planning'!$D:$EZ, row_id,
                     MATCH(IF(selected_period="Total year", selected_year, DATE(selected_year, selected_period, 1)), 'Budget Planning'!$D$9:$EZ$9, 0)))</f>
        <v/>
      </c>
      <c r="M30" s="233" t="str" cm="1">
        <f t="array" ref="M30">IF(is_cat,
       IF(header_row_id=income_header_row, MATCH(income_min_row, $C:$C, 0),
            IF(header_row_id=spending_header_row, MATCH(spending_min_row, $C:$C, 0),
                 IF(header_row_id=saving_header_row, MATCH(saving_min_row, $C:$C, 0), ""))), "")</f>
        <v/>
      </c>
      <c r="N30" s="236" t="str" cm="1">
        <f t="array" ref="N30">IF(is_cat,
       IF(header_row_id=income_header_row, MATCH(income_max_row, $C:$C, 0),
            IF(header_row_id=spending_header_row, MATCH(spending_max_row, $C:$C, 0),
                 IF(header_row_id=saving_header_row, MATCH(saving_max_row, $C:$C, 0), ""))), "")</f>
        <v/>
      </c>
      <c r="O30" s="237" t="str">
        <f t="shared" si="3"/>
        <v/>
      </c>
      <c r="P30" s="202" t="str">
        <f t="shared" ca="1" si="4"/>
        <v/>
      </c>
      <c r="Q30" s="202" t="str">
        <f t="shared" si="5"/>
        <v/>
      </c>
      <c r="R30" s="238" t="str">
        <f t="shared" ca="1" si="6"/>
        <v/>
      </c>
      <c r="S30" s="239" t="str">
        <f t="shared" si="7"/>
        <v/>
      </c>
      <c r="T30" s="202" t="str">
        <f t="shared" si="8"/>
        <v/>
      </c>
      <c r="U30" s="202" t="str">
        <f t="shared" ca="1" si="9"/>
        <v/>
      </c>
      <c r="V30" s="202" t="str">
        <f t="shared" si="10"/>
        <v/>
      </c>
      <c r="W30" s="240" t="str">
        <f t="shared" ca="1" si="11"/>
        <v/>
      </c>
      <c r="X30" s="241">
        <f t="shared" si="12"/>
        <v>-1</v>
      </c>
      <c r="Y30" s="230" t="str">
        <f t="shared" si="13"/>
        <v/>
      </c>
      <c r="Z30" s="242" t="str">
        <f t="shared" si="14"/>
        <v/>
      </c>
      <c r="AA30" s="242" t="str">
        <f t="shared" si="15"/>
        <v/>
      </c>
      <c r="AB30" s="243" t="str">
        <f t="shared" si="16"/>
        <v/>
      </c>
      <c r="AC30" s="242" t="str">
        <f t="shared" si="17"/>
        <v/>
      </c>
      <c r="AD30" s="242" t="str">
        <f t="shared" si="18"/>
        <v/>
      </c>
      <c r="AF30" s="248"/>
      <c r="AI30" s="253" t="str">
        <f ca="1">Calculations!L32</f>
        <v/>
      </c>
      <c r="AJ30" s="263" t="str">
        <f ca="1">Calculations!N32</f>
        <v/>
      </c>
      <c r="AK30" s="249"/>
      <c r="AM30" s="248"/>
      <c r="AP30" s="253" t="str">
        <f ca="1">Calculations!T32</f>
        <v/>
      </c>
      <c r="AQ30" s="263" t="str">
        <f ca="1">Calculations!V32</f>
        <v/>
      </c>
      <c r="AR30" s="249"/>
    </row>
    <row r="31" spans="3:44" x14ac:dyDescent="0.35">
      <c r="C31" s="233" cm="1">
        <f t="array" ref="C31">IF(C30=-1, -1,
       IF(C30&lt;income_max_row, C30+1,
            IF(C30=income_max_row, income_total_row,
                 IF(C30=income_total_row, "/1",
                      IF(C30="/1", spending_header_row,
                           IF(C30&lt;spending_max_row,C30+1,
                                IF(C30=spending_max_row, spending_total_row,
                                     IF(C30=spending_total_row, "/2",
                                          IF(C30="/2", saving_header_row,
                                               IF(C30&lt;saving_max_row, C30+1,
                                                    IF(C30=saving_max_row,saving_total_row,
                                                         -1)))))))))))</f>
        <v>-1</v>
      </c>
      <c r="D31" s="234">
        <f t="shared" si="0"/>
        <v>-1</v>
      </c>
      <c r="E31" s="233" cm="1">
        <f t="array" ref="E31">1*OR(row_id=income_header_row, row_id=spending_header_row, row_id=saving_header_row)</f>
        <v>0</v>
      </c>
      <c r="F31" s="202">
        <f t="shared" si="1"/>
        <v>0</v>
      </c>
      <c r="G31" s="202" cm="1">
        <f t="array" ref="G31">1*OR(row_id=income_total_row, row_id=spending_total_row, row_id=saving_total_row)</f>
        <v>0</v>
      </c>
      <c r="H31" s="234">
        <f t="shared" si="2"/>
        <v>1</v>
      </c>
      <c r="I31" s="233" t="str" cm="1">
        <f t="array" ref="I31">IFERROR(INDEX('Budget Planning'!$B:$B,header_row_id),"")</f>
        <v/>
      </c>
      <c r="J31" s="202" t="str" cm="1">
        <f t="array" ref="J31">IFERROR(INDEX('Budget Planning'!$B:$B,row_id),"")</f>
        <v/>
      </c>
      <c r="K31" s="231" t="str" cm="1">
        <f t="array" ref="K31">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1" s="235" t="str" cm="1">
        <f t="array" ref="L31">IF(OR(is_empty, is_header), "",
       INDEX('Budget Planning'!$D:$EZ, row_id,
                     MATCH(IF(selected_period="Total year", selected_year, DATE(selected_year, selected_period, 1)), 'Budget Planning'!$D$9:$EZ$9, 0)))</f>
        <v/>
      </c>
      <c r="M31" s="233" t="str" cm="1">
        <f t="array" ref="M31">IF(is_cat,
       IF(header_row_id=income_header_row, MATCH(income_min_row, $C:$C, 0),
            IF(header_row_id=spending_header_row, MATCH(spending_min_row, $C:$C, 0),
                 IF(header_row_id=saving_header_row, MATCH(saving_min_row, $C:$C, 0), ""))), "")</f>
        <v/>
      </c>
      <c r="N31" s="236" t="str" cm="1">
        <f t="array" ref="N31">IF(is_cat,
       IF(header_row_id=income_header_row, MATCH(income_max_row, $C:$C, 0),
            IF(header_row_id=spending_header_row, MATCH(spending_max_row, $C:$C, 0),
                 IF(header_row_id=saving_header_row, MATCH(saving_max_row, $C:$C, 0), ""))), "")</f>
        <v/>
      </c>
      <c r="O31" s="237" t="str">
        <f t="shared" si="3"/>
        <v/>
      </c>
      <c r="P31" s="202" t="str">
        <f t="shared" ca="1" si="4"/>
        <v/>
      </c>
      <c r="Q31" s="202" t="str">
        <f t="shared" si="5"/>
        <v/>
      </c>
      <c r="R31" s="238" t="str">
        <f t="shared" ca="1" si="6"/>
        <v/>
      </c>
      <c r="S31" s="239" t="str">
        <f t="shared" si="7"/>
        <v/>
      </c>
      <c r="T31" s="202" t="str">
        <f t="shared" si="8"/>
        <v/>
      </c>
      <c r="U31" s="202" t="str">
        <f t="shared" ca="1" si="9"/>
        <v/>
      </c>
      <c r="V31" s="202" t="str">
        <f t="shared" si="10"/>
        <v/>
      </c>
      <c r="W31" s="240" t="str">
        <f t="shared" ca="1" si="11"/>
        <v/>
      </c>
      <c r="X31" s="241">
        <f t="shared" si="12"/>
        <v>-1</v>
      </c>
      <c r="Y31" s="230" t="str">
        <f t="shared" si="13"/>
        <v/>
      </c>
      <c r="Z31" s="242" t="str">
        <f t="shared" si="14"/>
        <v/>
      </c>
      <c r="AA31" s="242" t="str">
        <f t="shared" si="15"/>
        <v/>
      </c>
      <c r="AB31" s="243" t="str">
        <f t="shared" si="16"/>
        <v/>
      </c>
      <c r="AC31" s="242" t="str">
        <f t="shared" si="17"/>
        <v/>
      </c>
      <c r="AD31" s="242" t="str">
        <f t="shared" si="18"/>
        <v/>
      </c>
      <c r="AF31" s="248"/>
      <c r="AI31" s="253" t="str">
        <f>Calculations!L33</f>
        <v/>
      </c>
      <c r="AJ31" s="263" t="str">
        <f>Calculations!N33</f>
        <v/>
      </c>
      <c r="AK31" s="249"/>
      <c r="AM31" s="248"/>
      <c r="AP31" s="253" t="str">
        <f>Calculations!T33</f>
        <v/>
      </c>
      <c r="AQ31" s="263" t="str">
        <f>Calculations!V33</f>
        <v/>
      </c>
      <c r="AR31" s="249"/>
    </row>
    <row r="32" spans="3:44" x14ac:dyDescent="0.35">
      <c r="C32" s="233" cm="1">
        <f t="array" ref="C32">IF(C31=-1, -1,
       IF(C31&lt;income_max_row, C31+1,
            IF(C31=income_max_row, income_total_row,
                 IF(C31=income_total_row, "/1",
                      IF(C31="/1", spending_header_row,
                           IF(C31&lt;spending_max_row,C31+1,
                                IF(C31=spending_max_row, spending_total_row,
                                     IF(C31=spending_total_row, "/2",
                                          IF(C31="/2", saving_header_row,
                                               IF(C31&lt;saving_max_row, C31+1,
                                                    IF(C31=saving_max_row,saving_total_row,
                                                         -1)))))))))))</f>
        <v>-1</v>
      </c>
      <c r="D32" s="234">
        <f t="shared" si="0"/>
        <v>-1</v>
      </c>
      <c r="E32" s="233" cm="1">
        <f t="array" ref="E32">1*OR(row_id=income_header_row, row_id=spending_header_row, row_id=saving_header_row)</f>
        <v>0</v>
      </c>
      <c r="F32" s="202">
        <f t="shared" si="1"/>
        <v>0</v>
      </c>
      <c r="G32" s="202" cm="1">
        <f t="array" ref="G32">1*OR(row_id=income_total_row, row_id=spending_total_row, row_id=saving_total_row)</f>
        <v>0</v>
      </c>
      <c r="H32" s="234">
        <f t="shared" si="2"/>
        <v>1</v>
      </c>
      <c r="I32" s="233" t="str" cm="1">
        <f t="array" ref="I32">IFERROR(INDEX('Budget Planning'!$B:$B,header_row_id),"")</f>
        <v/>
      </c>
      <c r="J32" s="202" t="str" cm="1">
        <f t="array" ref="J32">IFERROR(INDEX('Budget Planning'!$B:$B,row_id),"")</f>
        <v/>
      </c>
      <c r="K32" s="231" t="str" cm="1">
        <f t="array" ref="K3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2" s="235" t="str" cm="1">
        <f t="array" ref="L32">IF(OR(is_empty, is_header), "",
       INDEX('Budget Planning'!$D:$EZ, row_id,
                     MATCH(IF(selected_period="Total year", selected_year, DATE(selected_year, selected_period, 1)), 'Budget Planning'!$D$9:$EZ$9, 0)))</f>
        <v/>
      </c>
      <c r="M32" s="233" t="str" cm="1">
        <f t="array" ref="M32">IF(is_cat,
       IF(header_row_id=income_header_row, MATCH(income_min_row, $C:$C, 0),
            IF(header_row_id=spending_header_row, MATCH(spending_min_row, $C:$C, 0),
                 IF(header_row_id=saving_header_row, MATCH(saving_min_row, $C:$C, 0), ""))), "")</f>
        <v/>
      </c>
      <c r="N32" s="236" t="str" cm="1">
        <f t="array" ref="N32">IF(is_cat,
       IF(header_row_id=income_header_row, MATCH(income_max_row, $C:$C, 0),
            IF(header_row_id=spending_header_row, MATCH(spending_max_row, $C:$C, 0),
                 IF(header_row_id=saving_header_row, MATCH(saving_max_row, $C:$C, 0), ""))), "")</f>
        <v/>
      </c>
      <c r="O32" s="237" t="str">
        <f t="shared" si="3"/>
        <v/>
      </c>
      <c r="P32" s="202" t="str">
        <f t="shared" ca="1" si="4"/>
        <v/>
      </c>
      <c r="Q32" s="202" t="str">
        <f t="shared" si="5"/>
        <v/>
      </c>
      <c r="R32" s="238" t="str">
        <f t="shared" ca="1" si="6"/>
        <v/>
      </c>
      <c r="S32" s="239" t="str">
        <f t="shared" si="7"/>
        <v/>
      </c>
      <c r="T32" s="202" t="str">
        <f t="shared" si="8"/>
        <v/>
      </c>
      <c r="U32" s="202" t="str">
        <f t="shared" ca="1" si="9"/>
        <v/>
      </c>
      <c r="V32" s="202" t="str">
        <f t="shared" si="10"/>
        <v/>
      </c>
      <c r="W32" s="240" t="str">
        <f t="shared" ca="1" si="11"/>
        <v/>
      </c>
      <c r="X32" s="241">
        <f t="shared" si="12"/>
        <v>-1</v>
      </c>
      <c r="Y32" s="230" t="str">
        <f t="shared" si="13"/>
        <v/>
      </c>
      <c r="Z32" s="242" t="str">
        <f t="shared" si="14"/>
        <v/>
      </c>
      <c r="AA32" s="242" t="str">
        <f t="shared" si="15"/>
        <v/>
      </c>
      <c r="AB32" s="243" t="str">
        <f t="shared" si="16"/>
        <v/>
      </c>
      <c r="AC32" s="242" t="str">
        <f t="shared" si="17"/>
        <v/>
      </c>
      <c r="AD32" s="242" t="str">
        <f t="shared" si="18"/>
        <v/>
      </c>
      <c r="AF32" s="248"/>
      <c r="AI32" s="253" t="str">
        <f>Calculations!L34</f>
        <v/>
      </c>
      <c r="AJ32" s="263" t="str">
        <f>Calculations!N34</f>
        <v/>
      </c>
      <c r="AK32" s="249"/>
      <c r="AM32" s="248"/>
      <c r="AP32" s="253" t="str">
        <f>Calculations!T34</f>
        <v/>
      </c>
      <c r="AQ32" s="263" t="str">
        <f>Calculations!V34</f>
        <v/>
      </c>
      <c r="AR32" s="249"/>
    </row>
    <row r="33" spans="3:44" x14ac:dyDescent="0.35">
      <c r="C33" s="233" cm="1">
        <f t="array" ref="C33">IF(C32=-1, -1,
       IF(C32&lt;income_max_row, C32+1,
            IF(C32=income_max_row, income_total_row,
                 IF(C32=income_total_row, "/1",
                      IF(C32="/1", spending_header_row,
                           IF(C32&lt;spending_max_row,C32+1,
                                IF(C32=spending_max_row, spending_total_row,
                                     IF(C32=spending_total_row, "/2",
                                          IF(C32="/2", saving_header_row,
                                               IF(C32&lt;saving_max_row, C32+1,
                                                    IF(C32=saving_max_row,saving_total_row,
                                                         -1)))))))))))</f>
        <v>-1</v>
      </c>
      <c r="D33" s="234">
        <f t="shared" si="0"/>
        <v>-1</v>
      </c>
      <c r="E33" s="233" cm="1">
        <f t="array" ref="E33">1*OR(row_id=income_header_row, row_id=spending_header_row, row_id=saving_header_row)</f>
        <v>0</v>
      </c>
      <c r="F33" s="202">
        <f t="shared" si="1"/>
        <v>0</v>
      </c>
      <c r="G33" s="202" cm="1">
        <f t="array" ref="G33">1*OR(row_id=income_total_row, row_id=spending_total_row, row_id=saving_total_row)</f>
        <v>0</v>
      </c>
      <c r="H33" s="234">
        <f t="shared" si="2"/>
        <v>1</v>
      </c>
      <c r="I33" s="233" t="str" cm="1">
        <f t="array" ref="I33">IFERROR(INDEX('Budget Planning'!$B:$B,header_row_id),"")</f>
        <v/>
      </c>
      <c r="J33" s="202" t="str" cm="1">
        <f t="array" ref="J33">IFERROR(INDEX('Budget Planning'!$B:$B,row_id),"")</f>
        <v/>
      </c>
      <c r="K33" s="231" t="str" cm="1">
        <f t="array" ref="K3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3" s="235" t="str" cm="1">
        <f t="array" ref="L33">IF(OR(is_empty, is_header), "",
       INDEX('Budget Planning'!$D:$EZ, row_id,
                     MATCH(IF(selected_period="Total year", selected_year, DATE(selected_year, selected_period, 1)), 'Budget Planning'!$D$9:$EZ$9, 0)))</f>
        <v/>
      </c>
      <c r="M33" s="233" t="str" cm="1">
        <f t="array" ref="M33">IF(is_cat,
       IF(header_row_id=income_header_row, MATCH(income_min_row, $C:$C, 0),
            IF(header_row_id=spending_header_row, MATCH(spending_min_row, $C:$C, 0),
                 IF(header_row_id=saving_header_row, MATCH(saving_min_row, $C:$C, 0), ""))), "")</f>
        <v/>
      </c>
      <c r="N33" s="236" t="str" cm="1">
        <f t="array" ref="N33">IF(is_cat,
       IF(header_row_id=income_header_row, MATCH(income_max_row, $C:$C, 0),
            IF(header_row_id=spending_header_row, MATCH(spending_max_row, $C:$C, 0),
                 IF(header_row_id=saving_header_row, MATCH(saving_max_row, $C:$C, 0), ""))), "")</f>
        <v/>
      </c>
      <c r="O33" s="237" t="str">
        <f t="shared" si="3"/>
        <v/>
      </c>
      <c r="P33" s="202" t="str">
        <f t="shared" ca="1" si="4"/>
        <v/>
      </c>
      <c r="Q33" s="202" t="str">
        <f t="shared" si="5"/>
        <v/>
      </c>
      <c r="R33" s="238" t="str">
        <f t="shared" ca="1" si="6"/>
        <v/>
      </c>
      <c r="S33" s="239" t="str">
        <f t="shared" si="7"/>
        <v/>
      </c>
      <c r="T33" s="202" t="str">
        <f t="shared" si="8"/>
        <v/>
      </c>
      <c r="U33" s="202" t="str">
        <f t="shared" ca="1" si="9"/>
        <v/>
      </c>
      <c r="V33" s="202" t="str">
        <f t="shared" si="10"/>
        <v/>
      </c>
      <c r="W33" s="240" t="str">
        <f t="shared" ca="1" si="11"/>
        <v/>
      </c>
      <c r="X33" s="241">
        <f t="shared" si="12"/>
        <v>-1</v>
      </c>
      <c r="Y33" s="230" t="str">
        <f t="shared" si="13"/>
        <v/>
      </c>
      <c r="Z33" s="242" t="str">
        <f t="shared" si="14"/>
        <v/>
      </c>
      <c r="AA33" s="242" t="str">
        <f t="shared" si="15"/>
        <v/>
      </c>
      <c r="AB33" s="243" t="str">
        <f t="shared" si="16"/>
        <v/>
      </c>
      <c r="AC33" s="242" t="str">
        <f t="shared" si="17"/>
        <v/>
      </c>
      <c r="AD33" s="242" t="str">
        <f t="shared" si="18"/>
        <v/>
      </c>
      <c r="AF33" s="248"/>
      <c r="AI33" s="253" t="str">
        <f>Calculations!L35</f>
        <v/>
      </c>
      <c r="AJ33" s="263" t="str">
        <f>Calculations!N35</f>
        <v/>
      </c>
      <c r="AK33" s="249"/>
      <c r="AM33" s="248"/>
      <c r="AP33" s="253" t="str">
        <f>Calculations!T35</f>
        <v/>
      </c>
      <c r="AQ33" s="263" t="str">
        <f>Calculations!V35</f>
        <v/>
      </c>
      <c r="AR33" s="249"/>
    </row>
    <row r="34" spans="3:44" x14ac:dyDescent="0.35">
      <c r="C34" s="233" cm="1">
        <f t="array" ref="C34">IF(C33=-1, -1,
       IF(C33&lt;income_max_row, C33+1,
            IF(C33=income_max_row, income_total_row,
                 IF(C33=income_total_row, "/1",
                      IF(C33="/1", spending_header_row,
                           IF(C33&lt;spending_max_row,C33+1,
                                IF(C33=spending_max_row, spending_total_row,
                                     IF(C33=spending_total_row, "/2",
                                          IF(C33="/2", saving_header_row,
                                               IF(C33&lt;saving_max_row, C33+1,
                                                    IF(C33=saving_max_row,saving_total_row,
                                                         -1)))))))))))</f>
        <v>-1</v>
      </c>
      <c r="D34" s="234">
        <f t="shared" si="0"/>
        <v>-1</v>
      </c>
      <c r="E34" s="233" cm="1">
        <f t="array" ref="E34">1*OR(row_id=income_header_row, row_id=spending_header_row, row_id=saving_header_row)</f>
        <v>0</v>
      </c>
      <c r="F34" s="202">
        <f t="shared" si="1"/>
        <v>0</v>
      </c>
      <c r="G34" s="202" cm="1">
        <f t="array" ref="G34">1*OR(row_id=income_total_row, row_id=spending_total_row, row_id=saving_total_row)</f>
        <v>0</v>
      </c>
      <c r="H34" s="234">
        <f t="shared" si="2"/>
        <v>1</v>
      </c>
      <c r="I34" s="233" t="str" cm="1">
        <f t="array" ref="I34">IFERROR(INDEX('Budget Planning'!$B:$B,header_row_id),"")</f>
        <v/>
      </c>
      <c r="J34" s="202" t="str" cm="1">
        <f t="array" ref="J34">IFERROR(INDEX('Budget Planning'!$B:$B,row_id),"")</f>
        <v/>
      </c>
      <c r="K34" s="231" t="str" cm="1">
        <f t="array" ref="K3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4" s="235" t="str" cm="1">
        <f t="array" ref="L34">IF(OR(is_empty, is_header), "",
       INDEX('Budget Planning'!$D:$EZ, row_id,
                     MATCH(IF(selected_period="Total year", selected_year, DATE(selected_year, selected_period, 1)), 'Budget Planning'!$D$9:$EZ$9, 0)))</f>
        <v/>
      </c>
      <c r="M34" s="233" t="str" cm="1">
        <f t="array" ref="M34">IF(is_cat,
       IF(header_row_id=income_header_row, MATCH(income_min_row, $C:$C, 0),
            IF(header_row_id=spending_header_row, MATCH(spending_min_row, $C:$C, 0),
                 IF(header_row_id=saving_header_row, MATCH(saving_min_row, $C:$C, 0), ""))), "")</f>
        <v/>
      </c>
      <c r="N34" s="236" t="str" cm="1">
        <f t="array" ref="N34">IF(is_cat,
       IF(header_row_id=income_header_row, MATCH(income_max_row, $C:$C, 0),
            IF(header_row_id=spending_header_row, MATCH(spending_max_row, $C:$C, 0),
                 IF(header_row_id=saving_header_row, MATCH(saving_max_row, $C:$C, 0), ""))), "")</f>
        <v/>
      </c>
      <c r="O34" s="237" t="str">
        <f t="shared" si="3"/>
        <v/>
      </c>
      <c r="P34" s="202" t="str">
        <f t="shared" ca="1" si="4"/>
        <v/>
      </c>
      <c r="Q34" s="202" t="str">
        <f t="shared" si="5"/>
        <v/>
      </c>
      <c r="R34" s="238" t="str">
        <f t="shared" ca="1" si="6"/>
        <v/>
      </c>
      <c r="S34" s="239" t="str">
        <f t="shared" si="7"/>
        <v/>
      </c>
      <c r="T34" s="202" t="str">
        <f t="shared" si="8"/>
        <v/>
      </c>
      <c r="U34" s="202" t="str">
        <f t="shared" ca="1" si="9"/>
        <v/>
      </c>
      <c r="V34" s="202" t="str">
        <f t="shared" si="10"/>
        <v/>
      </c>
      <c r="W34" s="240" t="str">
        <f t="shared" ca="1" si="11"/>
        <v/>
      </c>
      <c r="X34" s="241">
        <f t="shared" si="12"/>
        <v>-1</v>
      </c>
      <c r="Y34" s="230" t="str">
        <f t="shared" si="13"/>
        <v/>
      </c>
      <c r="Z34" s="242" t="str">
        <f t="shared" si="14"/>
        <v/>
      </c>
      <c r="AA34" s="242" t="str">
        <f t="shared" si="15"/>
        <v/>
      </c>
      <c r="AB34" s="243" t="str">
        <f t="shared" si="16"/>
        <v/>
      </c>
      <c r="AC34" s="242" t="str">
        <f t="shared" si="17"/>
        <v/>
      </c>
      <c r="AD34" s="242" t="str">
        <f t="shared" si="18"/>
        <v/>
      </c>
      <c r="AF34" s="248"/>
      <c r="AI34" s="253" t="str">
        <f>Calculations!L36</f>
        <v/>
      </c>
      <c r="AJ34" s="263" t="str">
        <f>Calculations!N36</f>
        <v/>
      </c>
      <c r="AK34" s="249"/>
      <c r="AM34" s="248"/>
      <c r="AP34" s="253" t="str">
        <f>Calculations!T36</f>
        <v/>
      </c>
      <c r="AQ34" s="263" t="str">
        <f>Calculations!V36</f>
        <v/>
      </c>
      <c r="AR34" s="249"/>
    </row>
    <row r="35" spans="3:44" x14ac:dyDescent="0.35">
      <c r="C35" s="233" cm="1">
        <f t="array" ref="C35">IF(C34=-1, -1,
       IF(C34&lt;income_max_row, C34+1,
            IF(C34=income_max_row, income_total_row,
                 IF(C34=income_total_row, "/1",
                      IF(C34="/1", spending_header_row,
                           IF(C34&lt;spending_max_row,C34+1,
                                IF(C34=spending_max_row, spending_total_row,
                                     IF(C34=spending_total_row, "/2",
                                          IF(C34="/2", saving_header_row,
                                               IF(C34&lt;saving_max_row, C34+1,
                                                    IF(C34=saving_max_row,saving_total_row,
                                                         -1)))))))))))</f>
        <v>-1</v>
      </c>
      <c r="D35" s="234">
        <f t="shared" si="0"/>
        <v>-1</v>
      </c>
      <c r="E35" s="233" cm="1">
        <f t="array" ref="E35">1*OR(row_id=income_header_row, row_id=spending_header_row, row_id=saving_header_row)</f>
        <v>0</v>
      </c>
      <c r="F35" s="202">
        <f t="shared" si="1"/>
        <v>0</v>
      </c>
      <c r="G35" s="202" cm="1">
        <f t="array" ref="G35">1*OR(row_id=income_total_row, row_id=spending_total_row, row_id=saving_total_row)</f>
        <v>0</v>
      </c>
      <c r="H35" s="234">
        <f t="shared" si="2"/>
        <v>1</v>
      </c>
      <c r="I35" s="233" t="str" cm="1">
        <f t="array" ref="I35">IFERROR(INDEX('Budget Planning'!$B:$B,header_row_id),"")</f>
        <v/>
      </c>
      <c r="J35" s="202" t="str" cm="1">
        <f t="array" ref="J35">IFERROR(INDEX('Budget Planning'!$B:$B,row_id),"")</f>
        <v/>
      </c>
      <c r="K35" s="231" t="str" cm="1">
        <f t="array" ref="K3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5" s="235" t="str" cm="1">
        <f t="array" ref="L35">IF(OR(is_empty, is_header), "",
       INDEX('Budget Planning'!$D:$EZ, row_id,
                     MATCH(IF(selected_period="Total year", selected_year, DATE(selected_year, selected_period, 1)), 'Budget Planning'!$D$9:$EZ$9, 0)))</f>
        <v/>
      </c>
      <c r="M35" s="233" t="str" cm="1">
        <f t="array" ref="M35">IF(is_cat,
       IF(header_row_id=income_header_row, MATCH(income_min_row, $C:$C, 0),
            IF(header_row_id=spending_header_row, MATCH(spending_min_row, $C:$C, 0),
                 IF(header_row_id=saving_header_row, MATCH(saving_min_row, $C:$C, 0), ""))), "")</f>
        <v/>
      </c>
      <c r="N35" s="236" t="str" cm="1">
        <f t="array" ref="N35">IF(is_cat,
       IF(header_row_id=income_header_row, MATCH(income_max_row, $C:$C, 0),
            IF(header_row_id=spending_header_row, MATCH(spending_max_row, $C:$C, 0),
                 IF(header_row_id=saving_header_row, MATCH(saving_max_row, $C:$C, 0), ""))), "")</f>
        <v/>
      </c>
      <c r="O35" s="237" t="str">
        <f t="shared" si="3"/>
        <v/>
      </c>
      <c r="P35" s="202" t="str">
        <f t="shared" ca="1" si="4"/>
        <v/>
      </c>
      <c r="Q35" s="202" t="str">
        <f t="shared" si="5"/>
        <v/>
      </c>
      <c r="R35" s="238" t="str">
        <f t="shared" ca="1" si="6"/>
        <v/>
      </c>
      <c r="S35" s="239" t="str">
        <f t="shared" si="7"/>
        <v/>
      </c>
      <c r="T35" s="202" t="str">
        <f t="shared" si="8"/>
        <v/>
      </c>
      <c r="U35" s="202" t="str">
        <f t="shared" ca="1" si="9"/>
        <v/>
      </c>
      <c r="V35" s="202" t="str">
        <f t="shared" si="10"/>
        <v/>
      </c>
      <c r="W35" s="240" t="str">
        <f t="shared" ca="1" si="11"/>
        <v/>
      </c>
      <c r="X35" s="241">
        <f t="shared" si="12"/>
        <v>-1</v>
      </c>
      <c r="Y35" s="230" t="str">
        <f t="shared" si="13"/>
        <v/>
      </c>
      <c r="Z35" s="242" t="str">
        <f t="shared" si="14"/>
        <v/>
      </c>
      <c r="AA35" s="242" t="str">
        <f t="shared" si="15"/>
        <v/>
      </c>
      <c r="AB35" s="243" t="str">
        <f t="shared" si="16"/>
        <v/>
      </c>
      <c r="AC35" s="242" t="str">
        <f t="shared" si="17"/>
        <v/>
      </c>
      <c r="AD35" s="242" t="str">
        <f t="shared" si="18"/>
        <v/>
      </c>
      <c r="AF35" s="248"/>
      <c r="AI35" s="253" t="str">
        <f ca="1">Calculations!L37</f>
        <v/>
      </c>
      <c r="AJ35" s="263" t="str">
        <f ca="1">Calculations!N37</f>
        <v/>
      </c>
      <c r="AK35" s="249"/>
      <c r="AM35" s="248"/>
      <c r="AP35" s="253" t="str">
        <f ca="1">Calculations!T37</f>
        <v/>
      </c>
      <c r="AQ35" s="263" t="str">
        <f ca="1">Calculations!V37</f>
        <v/>
      </c>
      <c r="AR35" s="249"/>
    </row>
    <row r="36" spans="3:44" x14ac:dyDescent="0.35">
      <c r="C36" s="233" cm="1">
        <f t="array" ref="C36">IF(C35=-1, -1,
       IF(C35&lt;income_max_row, C35+1,
            IF(C35=income_max_row, income_total_row,
                 IF(C35=income_total_row, "/1",
                      IF(C35="/1", spending_header_row,
                           IF(C35&lt;spending_max_row,C35+1,
                                IF(C35=spending_max_row, spending_total_row,
                                     IF(C35=spending_total_row, "/2",
                                          IF(C35="/2", saving_header_row,
                                               IF(C35&lt;saving_max_row, C35+1,
                                                    IF(C35=saving_max_row,saving_total_row,
                                                         -1)))))))))))</f>
        <v>-1</v>
      </c>
      <c r="D36" s="234">
        <f t="shared" si="0"/>
        <v>-1</v>
      </c>
      <c r="E36" s="233" cm="1">
        <f t="array" ref="E36">1*OR(row_id=income_header_row, row_id=spending_header_row, row_id=saving_header_row)</f>
        <v>0</v>
      </c>
      <c r="F36" s="202">
        <f t="shared" si="1"/>
        <v>0</v>
      </c>
      <c r="G36" s="202" cm="1">
        <f t="array" ref="G36">1*OR(row_id=income_total_row, row_id=spending_total_row, row_id=saving_total_row)</f>
        <v>0</v>
      </c>
      <c r="H36" s="234">
        <f t="shared" si="2"/>
        <v>1</v>
      </c>
      <c r="I36" s="233" t="str" cm="1">
        <f t="array" ref="I36">IFERROR(INDEX('Budget Planning'!$B:$B,header_row_id),"")</f>
        <v/>
      </c>
      <c r="J36" s="202" t="str" cm="1">
        <f t="array" ref="J36">IFERROR(INDEX('Budget Planning'!$B:$B,row_id),"")</f>
        <v/>
      </c>
      <c r="K36" s="231" t="str" cm="1">
        <f t="array" ref="K3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6" s="235" t="str" cm="1">
        <f t="array" ref="L36">IF(OR(is_empty, is_header), "",
       INDEX('Budget Planning'!$D:$EZ, row_id,
                     MATCH(IF(selected_period="Total year", selected_year, DATE(selected_year, selected_period, 1)), 'Budget Planning'!$D$9:$EZ$9, 0)))</f>
        <v/>
      </c>
      <c r="M36" s="233" t="str" cm="1">
        <f t="array" ref="M36">IF(is_cat,
       IF(header_row_id=income_header_row, MATCH(income_min_row, $C:$C, 0),
            IF(header_row_id=spending_header_row, MATCH(spending_min_row, $C:$C, 0),
                 IF(header_row_id=saving_header_row, MATCH(saving_min_row, $C:$C, 0), ""))), "")</f>
        <v/>
      </c>
      <c r="N36" s="236" t="str" cm="1">
        <f t="array" ref="N36">IF(is_cat,
       IF(header_row_id=income_header_row, MATCH(income_max_row, $C:$C, 0),
            IF(header_row_id=spending_header_row, MATCH(spending_max_row, $C:$C, 0),
                 IF(header_row_id=saving_header_row, MATCH(saving_max_row, $C:$C, 0), ""))), "")</f>
        <v/>
      </c>
      <c r="O36" s="237" t="str">
        <f t="shared" si="3"/>
        <v/>
      </c>
      <c r="P36" s="202" t="str">
        <f t="shared" ca="1" si="4"/>
        <v/>
      </c>
      <c r="Q36" s="202" t="str">
        <f t="shared" si="5"/>
        <v/>
      </c>
      <c r="R36" s="238" t="str">
        <f t="shared" ca="1" si="6"/>
        <v/>
      </c>
      <c r="S36" s="239" t="str">
        <f t="shared" si="7"/>
        <v/>
      </c>
      <c r="T36" s="202" t="str">
        <f t="shared" si="8"/>
        <v/>
      </c>
      <c r="U36" s="202" t="str">
        <f t="shared" ca="1" si="9"/>
        <v/>
      </c>
      <c r="V36" s="202" t="str">
        <f t="shared" si="10"/>
        <v/>
      </c>
      <c r="W36" s="240" t="str">
        <f t="shared" ca="1" si="11"/>
        <v/>
      </c>
      <c r="X36" s="241">
        <f t="shared" si="12"/>
        <v>-1</v>
      </c>
      <c r="Y36" s="230" t="str">
        <f t="shared" si="13"/>
        <v/>
      </c>
      <c r="Z36" s="242" t="str">
        <f t="shared" si="14"/>
        <v/>
      </c>
      <c r="AA36" s="242" t="str">
        <f t="shared" si="15"/>
        <v/>
      </c>
      <c r="AB36" s="243" t="str">
        <f t="shared" si="16"/>
        <v/>
      </c>
      <c r="AC36" s="242" t="str">
        <f t="shared" si="17"/>
        <v/>
      </c>
      <c r="AD36" s="242" t="str">
        <f t="shared" si="18"/>
        <v/>
      </c>
      <c r="AF36" s="248"/>
      <c r="AI36" s="255" t="str">
        <f>Calculations!L38</f>
        <v>Total</v>
      </c>
      <c r="AJ36" s="264">
        <f ca="1">Calculations!N38</f>
        <v>0</v>
      </c>
      <c r="AK36" s="249"/>
      <c r="AM36" s="248"/>
      <c r="AP36" s="255" t="str">
        <f>Calculations!T38</f>
        <v>Total</v>
      </c>
      <c r="AQ36" s="264">
        <f ca="1">Calculations!V38</f>
        <v>0</v>
      </c>
      <c r="AR36" s="249"/>
    </row>
    <row r="37" spans="3:44" x14ac:dyDescent="0.35">
      <c r="C37" s="233" cm="1">
        <f t="array" ref="C37">IF(C36=-1, -1,
       IF(C36&lt;income_max_row, C36+1,
            IF(C36=income_max_row, income_total_row,
                 IF(C36=income_total_row, "/1",
                      IF(C36="/1", spending_header_row,
                           IF(C36&lt;spending_max_row,C36+1,
                                IF(C36=spending_max_row, spending_total_row,
                                     IF(C36=spending_total_row, "/2",
                                          IF(C36="/2", saving_header_row,
                                               IF(C36&lt;saving_max_row, C36+1,
                                                    IF(C36=saving_max_row,saving_total_row,
                                                         -1)))))))))))</f>
        <v>-1</v>
      </c>
      <c r="D37" s="234">
        <f t="shared" si="0"/>
        <v>-1</v>
      </c>
      <c r="E37" s="233" cm="1">
        <f t="array" ref="E37">1*OR(row_id=income_header_row, row_id=spending_header_row, row_id=saving_header_row)</f>
        <v>0</v>
      </c>
      <c r="F37" s="202">
        <f t="shared" si="1"/>
        <v>0</v>
      </c>
      <c r="G37" s="202" cm="1">
        <f t="array" ref="G37">1*OR(row_id=income_total_row, row_id=spending_total_row, row_id=saving_total_row)</f>
        <v>0</v>
      </c>
      <c r="H37" s="234">
        <f t="shared" si="2"/>
        <v>1</v>
      </c>
      <c r="I37" s="233" t="str" cm="1">
        <f t="array" ref="I37">IFERROR(INDEX('Budget Planning'!$B:$B,header_row_id),"")</f>
        <v/>
      </c>
      <c r="J37" s="202" t="str" cm="1">
        <f t="array" ref="J37">IFERROR(INDEX('Budget Planning'!$B:$B,row_id),"")</f>
        <v/>
      </c>
      <c r="K37" s="231" t="str" cm="1">
        <f t="array" ref="K3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7" s="235" t="str" cm="1">
        <f t="array" ref="L37">IF(OR(is_empty, is_header), "",
       INDEX('Budget Planning'!$D:$EZ, row_id,
                     MATCH(IF(selected_period="Total year", selected_year, DATE(selected_year, selected_period, 1)), 'Budget Planning'!$D$9:$EZ$9, 0)))</f>
        <v/>
      </c>
      <c r="M37" s="233" t="str" cm="1">
        <f t="array" ref="M37">IF(is_cat,
       IF(header_row_id=income_header_row, MATCH(income_min_row, $C:$C, 0),
            IF(header_row_id=spending_header_row, MATCH(spending_min_row, $C:$C, 0),
                 IF(header_row_id=saving_header_row, MATCH(saving_min_row, $C:$C, 0), ""))), "")</f>
        <v/>
      </c>
      <c r="N37" s="236" t="str" cm="1">
        <f t="array" ref="N37">IF(is_cat,
       IF(header_row_id=income_header_row, MATCH(income_max_row, $C:$C, 0),
            IF(header_row_id=spending_header_row, MATCH(spending_max_row, $C:$C, 0),
                 IF(header_row_id=saving_header_row, MATCH(saving_max_row, $C:$C, 0), ""))), "")</f>
        <v/>
      </c>
      <c r="O37" s="237" t="str">
        <f t="shared" si="3"/>
        <v/>
      </c>
      <c r="P37" s="202" t="str">
        <f t="shared" ca="1" si="4"/>
        <v/>
      </c>
      <c r="Q37" s="202" t="str">
        <f t="shared" si="5"/>
        <v/>
      </c>
      <c r="R37" s="238" t="str">
        <f t="shared" ca="1" si="6"/>
        <v/>
      </c>
      <c r="S37" s="239" t="str">
        <f t="shared" si="7"/>
        <v/>
      </c>
      <c r="T37" s="202" t="str">
        <f t="shared" si="8"/>
        <v/>
      </c>
      <c r="U37" s="202" t="str">
        <f t="shared" ca="1" si="9"/>
        <v/>
      </c>
      <c r="V37" s="202" t="str">
        <f t="shared" si="10"/>
        <v/>
      </c>
      <c r="W37" s="240" t="str">
        <f t="shared" ca="1" si="11"/>
        <v/>
      </c>
      <c r="X37" s="241">
        <f t="shared" si="12"/>
        <v>-1</v>
      </c>
      <c r="Y37" s="230" t="str">
        <f t="shared" si="13"/>
        <v/>
      </c>
      <c r="Z37" s="242" t="str">
        <f t="shared" si="14"/>
        <v/>
      </c>
      <c r="AA37" s="242" t="str">
        <f t="shared" si="15"/>
        <v/>
      </c>
      <c r="AB37" s="243" t="str">
        <f t="shared" si="16"/>
        <v/>
      </c>
      <c r="AC37" s="242" t="str">
        <f t="shared" si="17"/>
        <v/>
      </c>
      <c r="AD37" s="242" t="str">
        <f t="shared" si="18"/>
        <v/>
      </c>
      <c r="AF37" s="248"/>
      <c r="AK37" s="249"/>
      <c r="AM37" s="248"/>
      <c r="AR37" s="249"/>
    </row>
    <row r="38" spans="3:44" x14ac:dyDescent="0.35">
      <c r="C38" s="233" cm="1">
        <f t="array" ref="C38">IF(C37=-1, -1,
       IF(C37&lt;income_max_row, C37+1,
            IF(C37=income_max_row, income_total_row,
                 IF(C37=income_total_row, "/1",
                      IF(C37="/1", spending_header_row,
                           IF(C37&lt;spending_max_row,C37+1,
                                IF(C37=spending_max_row, spending_total_row,
                                     IF(C37=spending_total_row, "/2",
                                          IF(C37="/2", saving_header_row,
                                               IF(C37&lt;saving_max_row, C37+1,
                                                    IF(C37=saving_max_row,saving_total_row,
                                                         -1)))))))))))</f>
        <v>-1</v>
      </c>
      <c r="D38" s="234">
        <f t="shared" si="0"/>
        <v>-1</v>
      </c>
      <c r="E38" s="233" cm="1">
        <f t="array" ref="E38">1*OR(row_id=income_header_row, row_id=spending_header_row, row_id=saving_header_row)</f>
        <v>0</v>
      </c>
      <c r="F38" s="202">
        <f t="shared" si="1"/>
        <v>0</v>
      </c>
      <c r="G38" s="202" cm="1">
        <f t="array" ref="G38">1*OR(row_id=income_total_row, row_id=spending_total_row, row_id=saving_total_row)</f>
        <v>0</v>
      </c>
      <c r="H38" s="234">
        <f t="shared" si="2"/>
        <v>1</v>
      </c>
      <c r="I38" s="233" t="str" cm="1">
        <f t="array" ref="I38">IFERROR(INDEX('Budget Planning'!$B:$B,header_row_id),"")</f>
        <v/>
      </c>
      <c r="J38" s="202" t="str" cm="1">
        <f t="array" ref="J38">IFERROR(INDEX('Budget Planning'!$B:$B,row_id),"")</f>
        <v/>
      </c>
      <c r="K38" s="231" t="str" cm="1">
        <f t="array" ref="K3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8" s="235" t="str" cm="1">
        <f t="array" ref="L38">IF(OR(is_empty, is_header), "",
       INDEX('Budget Planning'!$D:$EZ, row_id,
                     MATCH(IF(selected_period="Total year", selected_year, DATE(selected_year, selected_period, 1)), 'Budget Planning'!$D$9:$EZ$9, 0)))</f>
        <v/>
      </c>
      <c r="M38" s="233" t="str" cm="1">
        <f t="array" ref="M38">IF(is_cat,
       IF(header_row_id=income_header_row, MATCH(income_min_row, $C:$C, 0),
            IF(header_row_id=spending_header_row, MATCH(spending_min_row, $C:$C, 0),
                 IF(header_row_id=saving_header_row, MATCH(saving_min_row, $C:$C, 0), ""))), "")</f>
        <v/>
      </c>
      <c r="N38" s="236" t="str" cm="1">
        <f t="array" ref="N38">IF(is_cat,
       IF(header_row_id=income_header_row, MATCH(income_max_row, $C:$C, 0),
            IF(header_row_id=spending_header_row, MATCH(spending_max_row, $C:$C, 0),
                 IF(header_row_id=saving_header_row, MATCH(saving_max_row, $C:$C, 0), ""))), "")</f>
        <v/>
      </c>
      <c r="O38" s="237" t="str">
        <f t="shared" si="3"/>
        <v/>
      </c>
      <c r="P38" s="202" t="str">
        <f t="shared" ca="1" si="4"/>
        <v/>
      </c>
      <c r="Q38" s="202" t="str">
        <f t="shared" si="5"/>
        <v/>
      </c>
      <c r="R38" s="238" t="str">
        <f t="shared" ca="1" si="6"/>
        <v/>
      </c>
      <c r="S38" s="239" t="str">
        <f t="shared" si="7"/>
        <v/>
      </c>
      <c r="T38" s="202" t="str">
        <f t="shared" si="8"/>
        <v/>
      </c>
      <c r="U38" s="202" t="str">
        <f t="shared" ca="1" si="9"/>
        <v/>
      </c>
      <c r="V38" s="202" t="str">
        <f t="shared" si="10"/>
        <v/>
      </c>
      <c r="W38" s="240" t="str">
        <f t="shared" ca="1" si="11"/>
        <v/>
      </c>
      <c r="X38" s="241">
        <f t="shared" si="12"/>
        <v>-1</v>
      </c>
      <c r="Y38" s="230" t="str">
        <f t="shared" si="13"/>
        <v/>
      </c>
      <c r="Z38" s="242" t="str">
        <f t="shared" si="14"/>
        <v/>
      </c>
      <c r="AA38" s="242" t="str">
        <f t="shared" si="15"/>
        <v/>
      </c>
      <c r="AB38" s="243" t="str">
        <f t="shared" si="16"/>
        <v/>
      </c>
      <c r="AC38" s="242" t="str">
        <f t="shared" si="17"/>
        <v/>
      </c>
      <c r="AD38" s="242" t="str">
        <f t="shared" si="18"/>
        <v/>
      </c>
      <c r="AF38" s="257"/>
      <c r="AG38" s="258"/>
      <c r="AH38" s="258"/>
      <c r="AI38" s="258"/>
      <c r="AJ38" s="258"/>
      <c r="AK38" s="259"/>
      <c r="AM38" s="257"/>
      <c r="AN38" s="258"/>
      <c r="AO38" s="258"/>
      <c r="AP38" s="258"/>
      <c r="AQ38" s="258"/>
      <c r="AR38" s="259"/>
    </row>
    <row r="39" spans="3:44" x14ac:dyDescent="0.35">
      <c r="C39" s="233" cm="1">
        <f t="array" ref="C39">IF(C38=-1, -1,
       IF(C38&lt;income_max_row, C38+1,
            IF(C38=income_max_row, income_total_row,
                 IF(C38=income_total_row, "/1",
                      IF(C38="/1", spending_header_row,
                           IF(C38&lt;spending_max_row,C38+1,
                                IF(C38=spending_max_row, spending_total_row,
                                     IF(C38=spending_total_row, "/2",
                                          IF(C38="/2", saving_header_row,
                                               IF(C38&lt;saving_max_row, C38+1,
                                                    IF(C38=saving_max_row,saving_total_row,
                                                         -1)))))))))))</f>
        <v>-1</v>
      </c>
      <c r="D39" s="234">
        <f t="shared" si="0"/>
        <v>-1</v>
      </c>
      <c r="E39" s="233" cm="1">
        <f t="array" ref="E39">1*OR(row_id=income_header_row, row_id=spending_header_row, row_id=saving_header_row)</f>
        <v>0</v>
      </c>
      <c r="F39" s="202">
        <f t="shared" si="1"/>
        <v>0</v>
      </c>
      <c r="G39" s="202" cm="1">
        <f t="array" ref="G39">1*OR(row_id=income_total_row, row_id=spending_total_row, row_id=saving_total_row)</f>
        <v>0</v>
      </c>
      <c r="H39" s="234">
        <f t="shared" si="2"/>
        <v>1</v>
      </c>
      <c r="I39" s="233" t="str" cm="1">
        <f t="array" ref="I39">IFERROR(INDEX('Budget Planning'!$B:$B,header_row_id),"")</f>
        <v/>
      </c>
      <c r="J39" s="202" t="str" cm="1">
        <f t="array" ref="J39">IFERROR(INDEX('Budget Planning'!$B:$B,row_id),"")</f>
        <v/>
      </c>
      <c r="K39" s="231" t="str" cm="1">
        <f t="array" ref="K3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9" s="235" t="str" cm="1">
        <f t="array" ref="L39">IF(OR(is_empty, is_header), "",
       INDEX('Budget Planning'!$D:$EZ, row_id,
                     MATCH(IF(selected_period="Total year", selected_year, DATE(selected_year, selected_period, 1)), 'Budget Planning'!$D$9:$EZ$9, 0)))</f>
        <v/>
      </c>
      <c r="M39" s="233" t="str" cm="1">
        <f t="array" ref="M39">IF(is_cat,
       IF(header_row_id=income_header_row, MATCH(income_min_row, $C:$C, 0),
            IF(header_row_id=spending_header_row, MATCH(spending_min_row, $C:$C, 0),
                 IF(header_row_id=saving_header_row, MATCH(saving_min_row, $C:$C, 0), ""))), "")</f>
        <v/>
      </c>
      <c r="N39" s="236" t="str" cm="1">
        <f t="array" ref="N39">IF(is_cat,
       IF(header_row_id=income_header_row, MATCH(income_max_row, $C:$C, 0),
            IF(header_row_id=spending_header_row, MATCH(spending_max_row, $C:$C, 0),
                 IF(header_row_id=saving_header_row, MATCH(saving_max_row, $C:$C, 0), ""))), "")</f>
        <v/>
      </c>
      <c r="O39" s="237" t="str">
        <f t="shared" si="3"/>
        <v/>
      </c>
      <c r="P39" s="202" t="str">
        <f t="shared" ca="1" si="4"/>
        <v/>
      </c>
      <c r="Q39" s="202" t="str">
        <f t="shared" si="5"/>
        <v/>
      </c>
      <c r="R39" s="238" t="str">
        <f t="shared" ca="1" si="6"/>
        <v/>
      </c>
      <c r="S39" s="239" t="str">
        <f t="shared" si="7"/>
        <v/>
      </c>
      <c r="T39" s="202" t="str">
        <f t="shared" si="8"/>
        <v/>
      </c>
      <c r="U39" s="202" t="str">
        <f t="shared" ca="1" si="9"/>
        <v/>
      </c>
      <c r="V39" s="202" t="str">
        <f t="shared" si="10"/>
        <v/>
      </c>
      <c r="W39" s="240" t="str">
        <f t="shared" ca="1" si="11"/>
        <v/>
      </c>
      <c r="X39" s="241">
        <f t="shared" si="12"/>
        <v>-1</v>
      </c>
      <c r="Y39" s="230" t="str">
        <f t="shared" si="13"/>
        <v/>
      </c>
      <c r="Z39" s="242" t="str">
        <f t="shared" si="14"/>
        <v/>
      </c>
      <c r="AA39" s="242" t="str">
        <f t="shared" si="15"/>
        <v/>
      </c>
      <c r="AB39" s="243" t="str">
        <f t="shared" si="16"/>
        <v/>
      </c>
      <c r="AC39" s="242" t="str">
        <f t="shared" si="17"/>
        <v/>
      </c>
      <c r="AD39" s="242" t="str">
        <f t="shared" si="18"/>
        <v/>
      </c>
    </row>
    <row r="40" spans="3:44" x14ac:dyDescent="0.35">
      <c r="C40" s="233" cm="1">
        <f t="array" ref="C40">IF(C39=-1, -1,
       IF(C39&lt;income_max_row, C39+1,
            IF(C39=income_max_row, income_total_row,
                 IF(C39=income_total_row, "/1",
                      IF(C39="/1", spending_header_row,
                           IF(C39&lt;spending_max_row,C39+1,
                                IF(C39=spending_max_row, spending_total_row,
                                     IF(C39=spending_total_row, "/2",
                                          IF(C39="/2", saving_header_row,
                                               IF(C39&lt;saving_max_row, C39+1,
                                                    IF(C39=saving_max_row,saving_total_row,
                                                         -1)))))))))))</f>
        <v>-1</v>
      </c>
      <c r="D40" s="234">
        <f t="shared" si="0"/>
        <v>-1</v>
      </c>
      <c r="E40" s="233" cm="1">
        <f t="array" ref="E40">1*OR(row_id=income_header_row, row_id=spending_header_row, row_id=saving_header_row)</f>
        <v>0</v>
      </c>
      <c r="F40" s="202">
        <f t="shared" si="1"/>
        <v>0</v>
      </c>
      <c r="G40" s="202" cm="1">
        <f t="array" ref="G40">1*OR(row_id=income_total_row, row_id=spending_total_row, row_id=saving_total_row)</f>
        <v>0</v>
      </c>
      <c r="H40" s="234">
        <f t="shared" si="2"/>
        <v>1</v>
      </c>
      <c r="I40" s="233" t="str" cm="1">
        <f t="array" ref="I40">IFERROR(INDEX('Budget Planning'!$B:$B,header_row_id),"")</f>
        <v/>
      </c>
      <c r="J40" s="202" t="str" cm="1">
        <f t="array" ref="J40">IFERROR(INDEX('Budget Planning'!$B:$B,row_id),"")</f>
        <v/>
      </c>
      <c r="K40" s="231" t="str" cm="1">
        <f t="array" ref="K4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0" s="235" t="str" cm="1">
        <f t="array" ref="L40">IF(OR(is_empty, is_header), "",
       INDEX('Budget Planning'!$D:$EZ, row_id,
                     MATCH(IF(selected_period="Total year", selected_year, DATE(selected_year, selected_period, 1)), 'Budget Planning'!$D$9:$EZ$9, 0)))</f>
        <v/>
      </c>
      <c r="M40" s="233" t="str" cm="1">
        <f t="array" ref="M40">IF(is_cat,
       IF(header_row_id=income_header_row, MATCH(income_min_row, $C:$C, 0),
            IF(header_row_id=spending_header_row, MATCH(spending_min_row, $C:$C, 0),
                 IF(header_row_id=saving_header_row, MATCH(saving_min_row, $C:$C, 0), ""))), "")</f>
        <v/>
      </c>
      <c r="N40" s="236" t="str" cm="1">
        <f t="array" ref="N40">IF(is_cat,
       IF(header_row_id=income_header_row, MATCH(income_max_row, $C:$C, 0),
            IF(header_row_id=spending_header_row, MATCH(spending_max_row, $C:$C, 0),
                 IF(header_row_id=saving_header_row, MATCH(saving_max_row, $C:$C, 0), ""))), "")</f>
        <v/>
      </c>
      <c r="O40" s="237" t="str">
        <f t="shared" si="3"/>
        <v/>
      </c>
      <c r="P40" s="202" t="str">
        <f t="shared" ca="1" si="4"/>
        <v/>
      </c>
      <c r="Q40" s="202" t="str">
        <f t="shared" si="5"/>
        <v/>
      </c>
      <c r="R40" s="238" t="str">
        <f t="shared" ca="1" si="6"/>
        <v/>
      </c>
      <c r="S40" s="239" t="str">
        <f t="shared" si="7"/>
        <v/>
      </c>
      <c r="T40" s="202" t="str">
        <f t="shared" si="8"/>
        <v/>
      </c>
      <c r="U40" s="202" t="str">
        <f t="shared" ca="1" si="9"/>
        <v/>
      </c>
      <c r="V40" s="202" t="str">
        <f t="shared" si="10"/>
        <v/>
      </c>
      <c r="W40" s="240" t="str">
        <f t="shared" ca="1" si="11"/>
        <v/>
      </c>
      <c r="X40" s="241">
        <f t="shared" si="12"/>
        <v>-1</v>
      </c>
      <c r="Y40" s="230" t="str">
        <f t="shared" si="13"/>
        <v/>
      </c>
      <c r="Z40" s="242" t="str">
        <f t="shared" si="14"/>
        <v/>
      </c>
      <c r="AA40" s="242" t="str">
        <f t="shared" si="15"/>
        <v/>
      </c>
      <c r="AB40" s="243" t="str">
        <f t="shared" si="16"/>
        <v/>
      </c>
      <c r="AC40" s="242" t="str">
        <f t="shared" si="17"/>
        <v/>
      </c>
      <c r="AD40" s="242" t="str">
        <f t="shared" si="18"/>
        <v/>
      </c>
    </row>
    <row r="41" spans="3:44" x14ac:dyDescent="0.35">
      <c r="C41" s="233" cm="1">
        <f t="array" ref="C41">IF(C40=-1, -1,
       IF(C40&lt;income_max_row, C40+1,
            IF(C40=income_max_row, income_total_row,
                 IF(C40=income_total_row, "/1",
                      IF(C40="/1", spending_header_row,
                           IF(C40&lt;spending_max_row,C40+1,
                                IF(C40=spending_max_row, spending_total_row,
                                     IF(C40=spending_total_row, "/2",
                                          IF(C40="/2", saving_header_row,
                                               IF(C40&lt;saving_max_row, C40+1,
                                                    IF(C40=saving_max_row,saving_total_row,
                                                         -1)))))))))))</f>
        <v>-1</v>
      </c>
      <c r="D41" s="234">
        <f t="shared" si="0"/>
        <v>-1</v>
      </c>
      <c r="E41" s="233" cm="1">
        <f t="array" ref="E41">1*OR(row_id=income_header_row, row_id=spending_header_row, row_id=saving_header_row)</f>
        <v>0</v>
      </c>
      <c r="F41" s="202">
        <f t="shared" si="1"/>
        <v>0</v>
      </c>
      <c r="G41" s="202" cm="1">
        <f t="array" ref="G41">1*OR(row_id=income_total_row, row_id=spending_total_row, row_id=saving_total_row)</f>
        <v>0</v>
      </c>
      <c r="H41" s="234">
        <f t="shared" si="2"/>
        <v>1</v>
      </c>
      <c r="I41" s="233" t="str" cm="1">
        <f t="array" ref="I41">IFERROR(INDEX('Budget Planning'!$B:$B,header_row_id),"")</f>
        <v/>
      </c>
      <c r="J41" s="202" t="str" cm="1">
        <f t="array" ref="J41">IFERROR(INDEX('Budget Planning'!$B:$B,row_id),"")</f>
        <v/>
      </c>
      <c r="K41" s="231" t="str" cm="1">
        <f t="array" ref="K41">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1" s="235" t="str" cm="1">
        <f t="array" ref="L41">IF(OR(is_empty, is_header), "",
       INDEX('Budget Planning'!$D:$EZ, row_id,
                     MATCH(IF(selected_period="Total year", selected_year, DATE(selected_year, selected_period, 1)), 'Budget Planning'!$D$9:$EZ$9, 0)))</f>
        <v/>
      </c>
      <c r="M41" s="233" t="str" cm="1">
        <f t="array" ref="M41">IF(is_cat,
       IF(header_row_id=income_header_row, MATCH(income_min_row, $C:$C, 0),
            IF(header_row_id=spending_header_row, MATCH(spending_min_row, $C:$C, 0),
                 IF(header_row_id=saving_header_row, MATCH(saving_min_row, $C:$C, 0), ""))), "")</f>
        <v/>
      </c>
      <c r="N41" s="236" t="str" cm="1">
        <f t="array" ref="N41">IF(is_cat,
       IF(header_row_id=income_header_row, MATCH(income_max_row, $C:$C, 0),
            IF(header_row_id=spending_header_row, MATCH(spending_max_row, $C:$C, 0),
                 IF(header_row_id=saving_header_row, MATCH(saving_max_row, $C:$C, 0), ""))), "")</f>
        <v/>
      </c>
      <c r="O41" s="237" t="str">
        <f t="shared" si="3"/>
        <v/>
      </c>
      <c r="P41" s="202" t="str">
        <f t="shared" ca="1" si="4"/>
        <v/>
      </c>
      <c r="Q41" s="202" t="str">
        <f t="shared" si="5"/>
        <v/>
      </c>
      <c r="R41" s="238" t="str">
        <f t="shared" ca="1" si="6"/>
        <v/>
      </c>
      <c r="S41" s="239" t="str">
        <f t="shared" si="7"/>
        <v/>
      </c>
      <c r="T41" s="202" t="str">
        <f t="shared" si="8"/>
        <v/>
      </c>
      <c r="U41" s="202" t="str">
        <f t="shared" ca="1" si="9"/>
        <v/>
      </c>
      <c r="V41" s="202" t="str">
        <f t="shared" si="10"/>
        <v/>
      </c>
      <c r="W41" s="240" t="str">
        <f t="shared" ca="1" si="11"/>
        <v/>
      </c>
      <c r="X41" s="241">
        <f t="shared" si="12"/>
        <v>-1</v>
      </c>
      <c r="Y41" s="230" t="str">
        <f t="shared" si="13"/>
        <v/>
      </c>
      <c r="Z41" s="242" t="str">
        <f t="shared" si="14"/>
        <v/>
      </c>
      <c r="AA41" s="242" t="str">
        <f t="shared" si="15"/>
        <v/>
      </c>
      <c r="AB41" s="243" t="str">
        <f t="shared" si="16"/>
        <v/>
      </c>
      <c r="AC41" s="242" t="str">
        <f t="shared" si="17"/>
        <v/>
      </c>
      <c r="AD41" s="242" t="str">
        <f t="shared" si="18"/>
        <v/>
      </c>
    </row>
    <row r="42" spans="3:44" x14ac:dyDescent="0.35">
      <c r="C42" s="233" cm="1">
        <f t="array" ref="C42">IF(C41=-1, -1,
       IF(C41&lt;income_max_row, C41+1,
            IF(C41=income_max_row, income_total_row,
                 IF(C41=income_total_row, "/1",
                      IF(C41="/1", spending_header_row,
                           IF(C41&lt;spending_max_row,C41+1,
                                IF(C41=spending_max_row, spending_total_row,
                                     IF(C41=spending_total_row, "/2",
                                          IF(C41="/2", saving_header_row,
                                               IF(C41&lt;saving_max_row, C41+1,
                                                    IF(C41=saving_max_row,saving_total_row,
                                                         -1)))))))))))</f>
        <v>-1</v>
      </c>
      <c r="D42" s="234">
        <f t="shared" si="0"/>
        <v>-1</v>
      </c>
      <c r="E42" s="233" cm="1">
        <f t="array" ref="E42">1*OR(row_id=income_header_row, row_id=spending_header_row, row_id=saving_header_row)</f>
        <v>0</v>
      </c>
      <c r="F42" s="202">
        <f t="shared" si="1"/>
        <v>0</v>
      </c>
      <c r="G42" s="202" cm="1">
        <f t="array" ref="G42">1*OR(row_id=income_total_row, row_id=spending_total_row, row_id=saving_total_row)</f>
        <v>0</v>
      </c>
      <c r="H42" s="234">
        <f t="shared" si="2"/>
        <v>1</v>
      </c>
      <c r="I42" s="233" t="str" cm="1">
        <f t="array" ref="I42">IFERROR(INDEX('Budget Planning'!$B:$B,header_row_id),"")</f>
        <v/>
      </c>
      <c r="J42" s="202" t="str" cm="1">
        <f t="array" ref="J42">IFERROR(INDEX('Budget Planning'!$B:$B,row_id),"")</f>
        <v/>
      </c>
      <c r="K42" s="231" t="str" cm="1">
        <f t="array" ref="K4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2" s="235" t="str" cm="1">
        <f t="array" ref="L42">IF(OR(is_empty, is_header), "",
       INDEX('Budget Planning'!$D:$EZ, row_id,
                     MATCH(IF(selected_period="Total year", selected_year, DATE(selected_year, selected_period, 1)), 'Budget Planning'!$D$9:$EZ$9, 0)))</f>
        <v/>
      </c>
      <c r="M42" s="233" t="str" cm="1">
        <f t="array" ref="M42">IF(is_cat,
       IF(header_row_id=income_header_row, MATCH(income_min_row, $C:$C, 0),
            IF(header_row_id=spending_header_row, MATCH(spending_min_row, $C:$C, 0),
                 IF(header_row_id=saving_header_row, MATCH(saving_min_row, $C:$C, 0), ""))), "")</f>
        <v/>
      </c>
      <c r="N42" s="236" t="str" cm="1">
        <f t="array" ref="N42">IF(is_cat,
       IF(header_row_id=income_header_row, MATCH(income_max_row, $C:$C, 0),
            IF(header_row_id=spending_header_row, MATCH(spending_max_row, $C:$C, 0),
                 IF(header_row_id=saving_header_row, MATCH(saving_max_row, $C:$C, 0), ""))), "")</f>
        <v/>
      </c>
      <c r="O42" s="237" t="str">
        <f t="shared" si="3"/>
        <v/>
      </c>
      <c r="P42" s="202" t="str">
        <f t="shared" ca="1" si="4"/>
        <v/>
      </c>
      <c r="Q42" s="202" t="str">
        <f t="shared" si="5"/>
        <v/>
      </c>
      <c r="R42" s="238" t="str">
        <f t="shared" ca="1" si="6"/>
        <v/>
      </c>
      <c r="S42" s="239" t="str">
        <f t="shared" si="7"/>
        <v/>
      </c>
      <c r="T42" s="202" t="str">
        <f t="shared" si="8"/>
        <v/>
      </c>
      <c r="U42" s="202" t="str">
        <f t="shared" ca="1" si="9"/>
        <v/>
      </c>
      <c r="V42" s="202" t="str">
        <f t="shared" si="10"/>
        <v/>
      </c>
      <c r="W42" s="240" t="str">
        <f t="shared" ca="1" si="11"/>
        <v/>
      </c>
      <c r="X42" s="241">
        <f t="shared" si="12"/>
        <v>-1</v>
      </c>
      <c r="Y42" s="230" t="str">
        <f t="shared" si="13"/>
        <v/>
      </c>
      <c r="Z42" s="242" t="str">
        <f t="shared" si="14"/>
        <v/>
      </c>
      <c r="AA42" s="242" t="str">
        <f t="shared" si="15"/>
        <v/>
      </c>
      <c r="AB42" s="243" t="str">
        <f t="shared" si="16"/>
        <v/>
      </c>
      <c r="AC42" s="242" t="str">
        <f t="shared" si="17"/>
        <v/>
      </c>
      <c r="AD42" s="242" t="str">
        <f t="shared" si="18"/>
        <v/>
      </c>
    </row>
    <row r="43" spans="3:44" x14ac:dyDescent="0.35">
      <c r="C43" s="233" cm="1">
        <f t="array" ref="C43">IF(C42=-1, -1,
       IF(C42&lt;income_max_row, C42+1,
            IF(C42=income_max_row, income_total_row,
                 IF(C42=income_total_row, "/1",
                      IF(C42="/1", spending_header_row,
                           IF(C42&lt;spending_max_row,C42+1,
                                IF(C42=spending_max_row, spending_total_row,
                                     IF(C42=spending_total_row, "/2",
                                          IF(C42="/2", saving_header_row,
                                               IF(C42&lt;saving_max_row, C42+1,
                                                    IF(C42=saving_max_row,saving_total_row,
                                                         -1)))))))))))</f>
        <v>-1</v>
      </c>
      <c r="D43" s="234">
        <f t="shared" si="0"/>
        <v>-1</v>
      </c>
      <c r="E43" s="233" cm="1">
        <f t="array" ref="E43">1*OR(row_id=income_header_row, row_id=spending_header_row, row_id=saving_header_row)</f>
        <v>0</v>
      </c>
      <c r="F43" s="202">
        <f t="shared" si="1"/>
        <v>0</v>
      </c>
      <c r="G43" s="202" cm="1">
        <f t="array" ref="G43">1*OR(row_id=income_total_row, row_id=spending_total_row, row_id=saving_total_row)</f>
        <v>0</v>
      </c>
      <c r="H43" s="234">
        <f t="shared" si="2"/>
        <v>1</v>
      </c>
      <c r="I43" s="233" t="str" cm="1">
        <f t="array" ref="I43">IFERROR(INDEX('Budget Planning'!$B:$B,header_row_id),"")</f>
        <v/>
      </c>
      <c r="J43" s="202" t="str" cm="1">
        <f t="array" ref="J43">IFERROR(INDEX('Budget Planning'!$B:$B,row_id),"")</f>
        <v/>
      </c>
      <c r="K43" s="231" t="str" cm="1">
        <f t="array" ref="K4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3" s="235" t="str" cm="1">
        <f t="array" ref="L43">IF(OR(is_empty, is_header), "",
       INDEX('Budget Planning'!$D:$EZ, row_id,
                     MATCH(IF(selected_period="Total year", selected_year, DATE(selected_year, selected_period, 1)), 'Budget Planning'!$D$9:$EZ$9, 0)))</f>
        <v/>
      </c>
      <c r="M43" s="233" t="str" cm="1">
        <f t="array" ref="M43">IF(is_cat,
       IF(header_row_id=income_header_row, MATCH(income_min_row, $C:$C, 0),
            IF(header_row_id=spending_header_row, MATCH(spending_min_row, $C:$C, 0),
                 IF(header_row_id=saving_header_row, MATCH(saving_min_row, $C:$C, 0), ""))), "")</f>
        <v/>
      </c>
      <c r="N43" s="236" t="str" cm="1">
        <f t="array" ref="N43">IF(is_cat,
       IF(header_row_id=income_header_row, MATCH(income_max_row, $C:$C, 0),
            IF(header_row_id=spending_header_row, MATCH(spending_max_row, $C:$C, 0),
                 IF(header_row_id=saving_header_row, MATCH(saving_max_row, $C:$C, 0), ""))), "")</f>
        <v/>
      </c>
      <c r="O43" s="237" t="str">
        <f t="shared" si="3"/>
        <v/>
      </c>
      <c r="P43" s="202" t="str">
        <f t="shared" ca="1" si="4"/>
        <v/>
      </c>
      <c r="Q43" s="202" t="str">
        <f t="shared" si="5"/>
        <v/>
      </c>
      <c r="R43" s="238" t="str">
        <f t="shared" ca="1" si="6"/>
        <v/>
      </c>
      <c r="S43" s="239" t="str">
        <f t="shared" si="7"/>
        <v/>
      </c>
      <c r="T43" s="202" t="str">
        <f t="shared" si="8"/>
        <v/>
      </c>
      <c r="U43" s="202" t="str">
        <f t="shared" ca="1" si="9"/>
        <v/>
      </c>
      <c r="V43" s="202" t="str">
        <f t="shared" si="10"/>
        <v/>
      </c>
      <c r="W43" s="240" t="str">
        <f t="shared" ca="1" si="11"/>
        <v/>
      </c>
      <c r="X43" s="241">
        <f t="shared" si="12"/>
        <v>-1</v>
      </c>
      <c r="Y43" s="230" t="str">
        <f t="shared" si="13"/>
        <v/>
      </c>
      <c r="Z43" s="242" t="str">
        <f t="shared" si="14"/>
        <v/>
      </c>
      <c r="AA43" s="242" t="str">
        <f t="shared" si="15"/>
        <v/>
      </c>
      <c r="AB43" s="243" t="str">
        <f t="shared" si="16"/>
        <v/>
      </c>
      <c r="AC43" s="242" t="str">
        <f t="shared" si="17"/>
        <v/>
      </c>
      <c r="AD43" s="242" t="str">
        <f t="shared" si="18"/>
        <v/>
      </c>
    </row>
    <row r="44" spans="3:44" x14ac:dyDescent="0.35">
      <c r="C44" s="233" cm="1">
        <f t="array" ref="C44">IF(C43=-1, -1,
       IF(C43&lt;income_max_row, C43+1,
            IF(C43=income_max_row, income_total_row,
                 IF(C43=income_total_row, "/1",
                      IF(C43="/1", spending_header_row,
                           IF(C43&lt;spending_max_row,C43+1,
                                IF(C43=spending_max_row, spending_total_row,
                                     IF(C43=spending_total_row, "/2",
                                          IF(C43="/2", saving_header_row,
                                               IF(C43&lt;saving_max_row, C43+1,
                                                    IF(C43=saving_max_row,saving_total_row,
                                                         -1)))))))))))</f>
        <v>-1</v>
      </c>
      <c r="D44" s="234">
        <f t="shared" si="0"/>
        <v>-1</v>
      </c>
      <c r="E44" s="233" cm="1">
        <f t="array" ref="E44">1*OR(row_id=income_header_row, row_id=spending_header_row, row_id=saving_header_row)</f>
        <v>0</v>
      </c>
      <c r="F44" s="202">
        <f t="shared" si="1"/>
        <v>0</v>
      </c>
      <c r="G44" s="202" cm="1">
        <f t="array" ref="G44">1*OR(row_id=income_total_row, row_id=spending_total_row, row_id=saving_total_row)</f>
        <v>0</v>
      </c>
      <c r="H44" s="234">
        <f t="shared" si="2"/>
        <v>1</v>
      </c>
      <c r="I44" s="233" t="str" cm="1">
        <f t="array" ref="I44">IFERROR(INDEX('Budget Planning'!$B:$B,header_row_id),"")</f>
        <v/>
      </c>
      <c r="J44" s="202" t="str" cm="1">
        <f t="array" ref="J44">IFERROR(INDEX('Budget Planning'!$B:$B,row_id),"")</f>
        <v/>
      </c>
      <c r="K44" s="231" t="str" cm="1">
        <f t="array" ref="K4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4" s="235" t="str" cm="1">
        <f t="array" ref="L44">IF(OR(is_empty, is_header), "",
       INDEX('Budget Planning'!$D:$EZ, row_id,
                     MATCH(IF(selected_period="Total year", selected_year, DATE(selected_year, selected_period, 1)), 'Budget Planning'!$D$9:$EZ$9, 0)))</f>
        <v/>
      </c>
      <c r="M44" s="233" t="str" cm="1">
        <f t="array" ref="M44">IF(is_cat,
       IF(header_row_id=income_header_row, MATCH(income_min_row, $C:$C, 0),
            IF(header_row_id=spending_header_row, MATCH(spending_min_row, $C:$C, 0),
                 IF(header_row_id=saving_header_row, MATCH(saving_min_row, $C:$C, 0), ""))), "")</f>
        <v/>
      </c>
      <c r="N44" s="236" t="str" cm="1">
        <f t="array" ref="N44">IF(is_cat,
       IF(header_row_id=income_header_row, MATCH(income_max_row, $C:$C, 0),
            IF(header_row_id=spending_header_row, MATCH(spending_max_row, $C:$C, 0),
                 IF(header_row_id=saving_header_row, MATCH(saving_max_row, $C:$C, 0), ""))), "")</f>
        <v/>
      </c>
      <c r="O44" s="237" t="str">
        <f t="shared" si="3"/>
        <v/>
      </c>
      <c r="P44" s="202" t="str">
        <f t="shared" ca="1" si="4"/>
        <v/>
      </c>
      <c r="Q44" s="202" t="str">
        <f t="shared" si="5"/>
        <v/>
      </c>
      <c r="R44" s="238" t="str">
        <f t="shared" ca="1" si="6"/>
        <v/>
      </c>
      <c r="S44" s="239" t="str">
        <f t="shared" si="7"/>
        <v/>
      </c>
      <c r="T44" s="202" t="str">
        <f t="shared" si="8"/>
        <v/>
      </c>
      <c r="U44" s="202" t="str">
        <f t="shared" ca="1" si="9"/>
        <v/>
      </c>
      <c r="V44" s="202" t="str">
        <f t="shared" si="10"/>
        <v/>
      </c>
      <c r="W44" s="240" t="str">
        <f t="shared" ca="1" si="11"/>
        <v/>
      </c>
      <c r="X44" s="241">
        <f t="shared" si="12"/>
        <v>-1</v>
      </c>
      <c r="Y44" s="230" t="str">
        <f t="shared" si="13"/>
        <v/>
      </c>
      <c r="Z44" s="242" t="str">
        <f t="shared" si="14"/>
        <v/>
      </c>
      <c r="AA44" s="242" t="str">
        <f t="shared" si="15"/>
        <v/>
      </c>
      <c r="AB44" s="243" t="str">
        <f t="shared" si="16"/>
        <v/>
      </c>
      <c r="AC44" s="242" t="str">
        <f t="shared" si="17"/>
        <v/>
      </c>
      <c r="AD44" s="242" t="str">
        <f t="shared" si="18"/>
        <v/>
      </c>
    </row>
    <row r="45" spans="3:44" x14ac:dyDescent="0.35">
      <c r="C45" s="233" cm="1">
        <f t="array" ref="C45">IF(C44=-1, -1,
       IF(C44&lt;income_max_row, C44+1,
            IF(C44=income_max_row, income_total_row,
                 IF(C44=income_total_row, "/1",
                      IF(C44="/1", spending_header_row,
                           IF(C44&lt;spending_max_row,C44+1,
                                IF(C44=spending_max_row, spending_total_row,
                                     IF(C44=spending_total_row, "/2",
                                          IF(C44="/2", saving_header_row,
                                               IF(C44&lt;saving_max_row, C44+1,
                                                    IF(C44=saving_max_row,saving_total_row,
                                                         -1)))))))))))</f>
        <v>-1</v>
      </c>
      <c r="D45" s="234">
        <f t="shared" si="0"/>
        <v>-1</v>
      </c>
      <c r="E45" s="233" cm="1">
        <f t="array" ref="E45">1*OR(row_id=income_header_row, row_id=spending_header_row, row_id=saving_header_row)</f>
        <v>0</v>
      </c>
      <c r="F45" s="202">
        <f t="shared" si="1"/>
        <v>0</v>
      </c>
      <c r="G45" s="202" cm="1">
        <f t="array" ref="G45">1*OR(row_id=income_total_row, row_id=spending_total_row, row_id=saving_total_row)</f>
        <v>0</v>
      </c>
      <c r="H45" s="234">
        <f t="shared" si="2"/>
        <v>1</v>
      </c>
      <c r="I45" s="233" t="str" cm="1">
        <f t="array" ref="I45">IFERROR(INDEX('Budget Planning'!$B:$B,header_row_id),"")</f>
        <v/>
      </c>
      <c r="J45" s="202" t="str" cm="1">
        <f t="array" ref="J45">IFERROR(INDEX('Budget Planning'!$B:$B,row_id),"")</f>
        <v/>
      </c>
      <c r="K45" s="231" t="str" cm="1">
        <f t="array" ref="K4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5" s="235" t="str" cm="1">
        <f t="array" ref="L45">IF(OR(is_empty, is_header), "",
       INDEX('Budget Planning'!$D:$EZ, row_id,
                     MATCH(IF(selected_period="Total year", selected_year, DATE(selected_year, selected_period, 1)), 'Budget Planning'!$D$9:$EZ$9, 0)))</f>
        <v/>
      </c>
      <c r="M45" s="233" t="str" cm="1">
        <f t="array" ref="M45">IF(is_cat,
       IF(header_row_id=income_header_row, MATCH(income_min_row, $C:$C, 0),
            IF(header_row_id=spending_header_row, MATCH(spending_min_row, $C:$C, 0),
                 IF(header_row_id=saving_header_row, MATCH(saving_min_row, $C:$C, 0), ""))), "")</f>
        <v/>
      </c>
      <c r="N45" s="236" t="str" cm="1">
        <f t="array" ref="N45">IF(is_cat,
       IF(header_row_id=income_header_row, MATCH(income_max_row, $C:$C, 0),
            IF(header_row_id=spending_header_row, MATCH(spending_max_row, $C:$C, 0),
                 IF(header_row_id=saving_header_row, MATCH(saving_max_row, $C:$C, 0), ""))), "")</f>
        <v/>
      </c>
      <c r="O45" s="237" t="str">
        <f t="shared" si="3"/>
        <v/>
      </c>
      <c r="P45" s="202" t="str">
        <f t="shared" ca="1" si="4"/>
        <v/>
      </c>
      <c r="Q45" s="202" t="str">
        <f t="shared" si="5"/>
        <v/>
      </c>
      <c r="R45" s="238" t="str">
        <f t="shared" ca="1" si="6"/>
        <v/>
      </c>
      <c r="S45" s="239" t="str">
        <f t="shared" si="7"/>
        <v/>
      </c>
      <c r="T45" s="202" t="str">
        <f t="shared" si="8"/>
        <v/>
      </c>
      <c r="U45" s="202" t="str">
        <f t="shared" ca="1" si="9"/>
        <v/>
      </c>
      <c r="V45" s="202" t="str">
        <f t="shared" si="10"/>
        <v/>
      </c>
      <c r="W45" s="240" t="str">
        <f t="shared" ca="1" si="11"/>
        <v/>
      </c>
      <c r="X45" s="241">
        <f t="shared" si="12"/>
        <v>-1</v>
      </c>
      <c r="Y45" s="230" t="str">
        <f t="shared" si="13"/>
        <v/>
      </c>
      <c r="Z45" s="242" t="str">
        <f t="shared" si="14"/>
        <v/>
      </c>
      <c r="AA45" s="242" t="str">
        <f t="shared" si="15"/>
        <v/>
      </c>
      <c r="AB45" s="243" t="str">
        <f t="shared" si="16"/>
        <v/>
      </c>
      <c r="AC45" s="242" t="str">
        <f t="shared" si="17"/>
        <v/>
      </c>
      <c r="AD45" s="242" t="str">
        <f t="shared" si="18"/>
        <v/>
      </c>
    </row>
    <row r="46" spans="3:44" x14ac:dyDescent="0.35">
      <c r="C46" s="233" cm="1">
        <f t="array" ref="C46">IF(C45=-1, -1,
       IF(C45&lt;income_max_row, C45+1,
            IF(C45=income_max_row, income_total_row,
                 IF(C45=income_total_row, "/1",
                      IF(C45="/1", spending_header_row,
                           IF(C45&lt;spending_max_row,C45+1,
                                IF(C45=spending_max_row, spending_total_row,
                                     IF(C45=spending_total_row, "/2",
                                          IF(C45="/2", saving_header_row,
                                               IF(C45&lt;saving_max_row, C45+1,
                                                    IF(C45=saving_max_row,saving_total_row,
                                                         -1)))))))))))</f>
        <v>-1</v>
      </c>
      <c r="D46" s="234">
        <f t="shared" si="0"/>
        <v>-1</v>
      </c>
      <c r="E46" s="233" cm="1">
        <f t="array" ref="E46">1*OR(row_id=income_header_row, row_id=spending_header_row, row_id=saving_header_row)</f>
        <v>0</v>
      </c>
      <c r="F46" s="202">
        <f t="shared" si="1"/>
        <v>0</v>
      </c>
      <c r="G46" s="202" cm="1">
        <f t="array" ref="G46">1*OR(row_id=income_total_row, row_id=spending_total_row, row_id=saving_total_row)</f>
        <v>0</v>
      </c>
      <c r="H46" s="234">
        <f t="shared" si="2"/>
        <v>1</v>
      </c>
      <c r="I46" s="233" t="str" cm="1">
        <f t="array" ref="I46">IFERROR(INDEX('Budget Planning'!$B:$B,header_row_id),"")</f>
        <v/>
      </c>
      <c r="J46" s="202" t="str" cm="1">
        <f t="array" ref="J46">IFERROR(INDEX('Budget Planning'!$B:$B,row_id),"")</f>
        <v/>
      </c>
      <c r="K46" s="231" t="str" cm="1">
        <f t="array" ref="K4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6" s="235" t="str" cm="1">
        <f t="array" ref="L46">IF(OR(is_empty, is_header), "",
       INDEX('Budget Planning'!$D:$EZ, row_id,
                     MATCH(IF(selected_period="Total year", selected_year, DATE(selected_year, selected_period, 1)), 'Budget Planning'!$D$9:$EZ$9, 0)))</f>
        <v/>
      </c>
      <c r="M46" s="233" t="str" cm="1">
        <f t="array" ref="M46">IF(is_cat,
       IF(header_row_id=income_header_row, MATCH(income_min_row, $C:$C, 0),
            IF(header_row_id=spending_header_row, MATCH(spending_min_row, $C:$C, 0),
                 IF(header_row_id=saving_header_row, MATCH(saving_min_row, $C:$C, 0), ""))), "")</f>
        <v/>
      </c>
      <c r="N46" s="236" t="str" cm="1">
        <f t="array" ref="N46">IF(is_cat,
       IF(header_row_id=income_header_row, MATCH(income_max_row, $C:$C, 0),
            IF(header_row_id=spending_header_row, MATCH(spending_max_row, $C:$C, 0),
                 IF(header_row_id=saving_header_row, MATCH(saving_max_row, $C:$C, 0), ""))), "")</f>
        <v/>
      </c>
      <c r="O46" s="237" t="str">
        <f t="shared" si="3"/>
        <v/>
      </c>
      <c r="P46" s="202" t="str">
        <f t="shared" ca="1" si="4"/>
        <v/>
      </c>
      <c r="Q46" s="202" t="str">
        <f t="shared" si="5"/>
        <v/>
      </c>
      <c r="R46" s="238" t="str">
        <f t="shared" ca="1" si="6"/>
        <v/>
      </c>
      <c r="S46" s="239" t="str">
        <f t="shared" si="7"/>
        <v/>
      </c>
      <c r="T46" s="202" t="str">
        <f t="shared" si="8"/>
        <v/>
      </c>
      <c r="U46" s="202" t="str">
        <f t="shared" ca="1" si="9"/>
        <v/>
      </c>
      <c r="V46" s="202" t="str">
        <f t="shared" si="10"/>
        <v/>
      </c>
      <c r="W46" s="240" t="str">
        <f t="shared" ca="1" si="11"/>
        <v/>
      </c>
      <c r="X46" s="241">
        <f t="shared" si="12"/>
        <v>-1</v>
      </c>
      <c r="Y46" s="230" t="str">
        <f t="shared" si="13"/>
        <v/>
      </c>
      <c r="Z46" s="242" t="str">
        <f t="shared" si="14"/>
        <v/>
      </c>
      <c r="AA46" s="242" t="str">
        <f t="shared" si="15"/>
        <v/>
      </c>
      <c r="AB46" s="243" t="str">
        <f t="shared" si="16"/>
        <v/>
      </c>
      <c r="AC46" s="242" t="str">
        <f t="shared" si="17"/>
        <v/>
      </c>
      <c r="AD46" s="242" t="str">
        <f t="shared" si="18"/>
        <v/>
      </c>
    </row>
    <row r="47" spans="3:44" x14ac:dyDescent="0.35">
      <c r="C47" s="233" cm="1">
        <f t="array" ref="C47">IF(C46=-1, -1,
       IF(C46&lt;income_max_row, C46+1,
            IF(C46=income_max_row, income_total_row,
                 IF(C46=income_total_row, "/1",
                      IF(C46="/1", spending_header_row,
                           IF(C46&lt;spending_max_row,C46+1,
                                IF(C46=spending_max_row, spending_total_row,
                                     IF(C46=spending_total_row, "/2",
                                          IF(C46="/2", saving_header_row,
                                               IF(C46&lt;saving_max_row, C46+1,
                                                    IF(C46=saving_max_row,saving_total_row,
                                                         -1)))))))))))</f>
        <v>-1</v>
      </c>
      <c r="D47" s="234">
        <f t="shared" si="0"/>
        <v>-1</v>
      </c>
      <c r="E47" s="233" cm="1">
        <f t="array" ref="E47">1*OR(row_id=income_header_row, row_id=spending_header_row, row_id=saving_header_row)</f>
        <v>0</v>
      </c>
      <c r="F47" s="202">
        <f t="shared" si="1"/>
        <v>0</v>
      </c>
      <c r="G47" s="202" cm="1">
        <f t="array" ref="G47">1*OR(row_id=income_total_row, row_id=spending_total_row, row_id=saving_total_row)</f>
        <v>0</v>
      </c>
      <c r="H47" s="234">
        <f t="shared" si="2"/>
        <v>1</v>
      </c>
      <c r="I47" s="233" t="str" cm="1">
        <f t="array" ref="I47">IFERROR(INDEX('Budget Planning'!$B:$B,header_row_id),"")</f>
        <v/>
      </c>
      <c r="J47" s="202" t="str" cm="1">
        <f t="array" ref="J47">IFERROR(INDEX('Budget Planning'!$B:$B,row_id),"")</f>
        <v/>
      </c>
      <c r="K47" s="231" t="str" cm="1">
        <f t="array" ref="K4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7" s="235" t="str" cm="1">
        <f t="array" ref="L47">IF(OR(is_empty, is_header), "",
       INDEX('Budget Planning'!$D:$EZ, row_id,
                     MATCH(IF(selected_period="Total year", selected_year, DATE(selected_year, selected_period, 1)), 'Budget Planning'!$D$9:$EZ$9, 0)))</f>
        <v/>
      </c>
      <c r="M47" s="233" t="str" cm="1">
        <f t="array" ref="M47">IF(is_cat,
       IF(header_row_id=income_header_row, MATCH(income_min_row, $C:$C, 0),
            IF(header_row_id=spending_header_row, MATCH(spending_min_row, $C:$C, 0),
                 IF(header_row_id=saving_header_row, MATCH(saving_min_row, $C:$C, 0), ""))), "")</f>
        <v/>
      </c>
      <c r="N47" s="236" t="str" cm="1">
        <f t="array" ref="N47">IF(is_cat,
       IF(header_row_id=income_header_row, MATCH(income_max_row, $C:$C, 0),
            IF(header_row_id=spending_header_row, MATCH(spending_max_row, $C:$C, 0),
                 IF(header_row_id=saving_header_row, MATCH(saving_max_row, $C:$C, 0), ""))), "")</f>
        <v/>
      </c>
      <c r="O47" s="237" t="str">
        <f t="shared" si="3"/>
        <v/>
      </c>
      <c r="P47" s="202" t="str">
        <f t="shared" ca="1" si="4"/>
        <v/>
      </c>
      <c r="Q47" s="202" t="str">
        <f t="shared" si="5"/>
        <v/>
      </c>
      <c r="R47" s="238" t="str">
        <f t="shared" ca="1" si="6"/>
        <v/>
      </c>
      <c r="S47" s="239" t="str">
        <f t="shared" si="7"/>
        <v/>
      </c>
      <c r="T47" s="202" t="str">
        <f t="shared" si="8"/>
        <v/>
      </c>
      <c r="U47" s="202" t="str">
        <f t="shared" ca="1" si="9"/>
        <v/>
      </c>
      <c r="V47" s="202" t="str">
        <f t="shared" si="10"/>
        <v/>
      </c>
      <c r="W47" s="240" t="str">
        <f t="shared" ca="1" si="11"/>
        <v/>
      </c>
      <c r="X47" s="241">
        <f t="shared" si="12"/>
        <v>-1</v>
      </c>
      <c r="Y47" s="230" t="str">
        <f t="shared" si="13"/>
        <v/>
      </c>
      <c r="Z47" s="242" t="str">
        <f t="shared" si="14"/>
        <v/>
      </c>
      <c r="AA47" s="242" t="str">
        <f t="shared" si="15"/>
        <v/>
      </c>
      <c r="AB47" s="243" t="str">
        <f t="shared" si="16"/>
        <v/>
      </c>
      <c r="AC47" s="242" t="str">
        <f t="shared" si="17"/>
        <v/>
      </c>
      <c r="AD47" s="242" t="str">
        <f t="shared" si="18"/>
        <v/>
      </c>
    </row>
    <row r="48" spans="3:44" x14ac:dyDescent="0.35">
      <c r="C48" s="233" cm="1">
        <f t="array" ref="C48">IF(C47=-1, -1,
       IF(C47&lt;income_max_row, C47+1,
            IF(C47=income_max_row, income_total_row,
                 IF(C47=income_total_row, "/1",
                      IF(C47="/1", spending_header_row,
                           IF(C47&lt;spending_max_row,C47+1,
                                IF(C47=spending_max_row, spending_total_row,
                                     IF(C47=spending_total_row, "/2",
                                          IF(C47="/2", saving_header_row,
                                               IF(C47&lt;saving_max_row, C47+1,
                                                    IF(C47=saving_max_row,saving_total_row,
                                                         -1)))))))))))</f>
        <v>-1</v>
      </c>
      <c r="D48" s="234">
        <f t="shared" si="0"/>
        <v>-1</v>
      </c>
      <c r="E48" s="233" cm="1">
        <f t="array" ref="E48">1*OR(row_id=income_header_row, row_id=spending_header_row, row_id=saving_header_row)</f>
        <v>0</v>
      </c>
      <c r="F48" s="202">
        <f t="shared" si="1"/>
        <v>0</v>
      </c>
      <c r="G48" s="202" cm="1">
        <f t="array" ref="G48">1*OR(row_id=income_total_row, row_id=spending_total_row, row_id=saving_total_row)</f>
        <v>0</v>
      </c>
      <c r="H48" s="234">
        <f t="shared" si="2"/>
        <v>1</v>
      </c>
      <c r="I48" s="233" t="str" cm="1">
        <f t="array" ref="I48">IFERROR(INDEX('Budget Planning'!$B:$B,header_row_id),"")</f>
        <v/>
      </c>
      <c r="J48" s="202" t="str" cm="1">
        <f t="array" ref="J48">IFERROR(INDEX('Budget Planning'!$B:$B,row_id),"")</f>
        <v/>
      </c>
      <c r="K48" s="231" t="str" cm="1">
        <f t="array" ref="K4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8" s="235" t="str" cm="1">
        <f t="array" ref="L48">IF(OR(is_empty, is_header), "",
       INDEX('Budget Planning'!$D:$EZ, row_id,
                     MATCH(IF(selected_period="Total year", selected_year, DATE(selected_year, selected_period, 1)), 'Budget Planning'!$D$9:$EZ$9, 0)))</f>
        <v/>
      </c>
      <c r="M48" s="233" t="str" cm="1">
        <f t="array" ref="M48">IF(is_cat,
       IF(header_row_id=income_header_row, MATCH(income_min_row, $C:$C, 0),
            IF(header_row_id=spending_header_row, MATCH(spending_min_row, $C:$C, 0),
                 IF(header_row_id=saving_header_row, MATCH(saving_min_row, $C:$C, 0), ""))), "")</f>
        <v/>
      </c>
      <c r="N48" s="236" t="str" cm="1">
        <f t="array" ref="N48">IF(is_cat,
       IF(header_row_id=income_header_row, MATCH(income_max_row, $C:$C, 0),
            IF(header_row_id=spending_header_row, MATCH(spending_max_row, $C:$C, 0),
                 IF(header_row_id=saving_header_row, MATCH(saving_max_row, $C:$C, 0), ""))), "")</f>
        <v/>
      </c>
      <c r="O48" s="237" t="str">
        <f t="shared" si="3"/>
        <v/>
      </c>
      <c r="P48" s="202" t="str">
        <f t="shared" ca="1" si="4"/>
        <v/>
      </c>
      <c r="Q48" s="202" t="str">
        <f t="shared" si="5"/>
        <v/>
      </c>
      <c r="R48" s="238" t="str">
        <f t="shared" ca="1" si="6"/>
        <v/>
      </c>
      <c r="S48" s="239" t="str">
        <f t="shared" si="7"/>
        <v/>
      </c>
      <c r="T48" s="202" t="str">
        <f t="shared" si="8"/>
        <v/>
      </c>
      <c r="U48" s="202" t="str">
        <f t="shared" ca="1" si="9"/>
        <v/>
      </c>
      <c r="V48" s="202" t="str">
        <f t="shared" si="10"/>
        <v/>
      </c>
      <c r="W48" s="240" t="str">
        <f t="shared" ca="1" si="11"/>
        <v/>
      </c>
      <c r="X48" s="241">
        <f t="shared" si="12"/>
        <v>-1</v>
      </c>
      <c r="Y48" s="230" t="str">
        <f t="shared" si="13"/>
        <v/>
      </c>
      <c r="Z48" s="242" t="str">
        <f t="shared" si="14"/>
        <v/>
      </c>
      <c r="AA48" s="242" t="str">
        <f t="shared" si="15"/>
        <v/>
      </c>
      <c r="AB48" s="243" t="str">
        <f t="shared" si="16"/>
        <v/>
      </c>
      <c r="AC48" s="242" t="str">
        <f t="shared" si="17"/>
        <v/>
      </c>
      <c r="AD48" s="242" t="str">
        <f t="shared" si="18"/>
        <v/>
      </c>
    </row>
    <row r="49" spans="3:30" x14ac:dyDescent="0.35">
      <c r="C49" s="233" cm="1">
        <f t="array" ref="C49">IF(C48=-1, -1,
       IF(C48&lt;income_max_row, C48+1,
            IF(C48=income_max_row, income_total_row,
                 IF(C48=income_total_row, "/1",
                      IF(C48="/1", spending_header_row,
                           IF(C48&lt;spending_max_row,C48+1,
                                IF(C48=spending_max_row, spending_total_row,
                                     IF(C48=spending_total_row, "/2",
                                          IF(C48="/2", saving_header_row,
                                               IF(C48&lt;saving_max_row, C48+1,
                                                    IF(C48=saving_max_row,saving_total_row,
                                                         -1)))))))))))</f>
        <v>-1</v>
      </c>
      <c r="D49" s="234">
        <f t="shared" si="0"/>
        <v>-1</v>
      </c>
      <c r="E49" s="233" cm="1">
        <f t="array" ref="E49">1*OR(row_id=income_header_row, row_id=spending_header_row, row_id=saving_header_row)</f>
        <v>0</v>
      </c>
      <c r="F49" s="202">
        <f t="shared" si="1"/>
        <v>0</v>
      </c>
      <c r="G49" s="202" cm="1">
        <f t="array" ref="G49">1*OR(row_id=income_total_row, row_id=spending_total_row, row_id=saving_total_row)</f>
        <v>0</v>
      </c>
      <c r="H49" s="234">
        <f t="shared" si="2"/>
        <v>1</v>
      </c>
      <c r="I49" s="233" t="str" cm="1">
        <f t="array" ref="I49">IFERROR(INDEX('Budget Planning'!$B:$B,header_row_id),"")</f>
        <v/>
      </c>
      <c r="J49" s="202" t="str" cm="1">
        <f t="array" ref="J49">IFERROR(INDEX('Budget Planning'!$B:$B,row_id),"")</f>
        <v/>
      </c>
      <c r="K49" s="231" t="str" cm="1">
        <f t="array" ref="K4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9" s="235" t="str" cm="1">
        <f t="array" ref="L49">IF(OR(is_empty, is_header), "",
       INDEX('Budget Planning'!$D:$EZ, row_id,
                     MATCH(IF(selected_period="Total year", selected_year, DATE(selected_year, selected_period, 1)), 'Budget Planning'!$D$9:$EZ$9, 0)))</f>
        <v/>
      </c>
      <c r="M49" s="233" t="str" cm="1">
        <f t="array" ref="M49">IF(is_cat,
       IF(header_row_id=income_header_row, MATCH(income_min_row, $C:$C, 0),
            IF(header_row_id=spending_header_row, MATCH(spending_min_row, $C:$C, 0),
                 IF(header_row_id=saving_header_row, MATCH(saving_min_row, $C:$C, 0), ""))), "")</f>
        <v/>
      </c>
      <c r="N49" s="236" t="str" cm="1">
        <f t="array" ref="N49">IF(is_cat,
       IF(header_row_id=income_header_row, MATCH(income_max_row, $C:$C, 0),
            IF(header_row_id=spending_header_row, MATCH(spending_max_row, $C:$C, 0),
                 IF(header_row_id=saving_header_row, MATCH(saving_max_row, $C:$C, 0), ""))), "")</f>
        <v/>
      </c>
      <c r="O49" s="237" t="str">
        <f t="shared" si="3"/>
        <v/>
      </c>
      <c r="P49" s="202" t="str">
        <f t="shared" ca="1" si="4"/>
        <v/>
      </c>
      <c r="Q49" s="202" t="str">
        <f t="shared" si="5"/>
        <v/>
      </c>
      <c r="R49" s="238" t="str">
        <f t="shared" ca="1" si="6"/>
        <v/>
      </c>
      <c r="S49" s="239" t="str">
        <f t="shared" si="7"/>
        <v/>
      </c>
      <c r="T49" s="202" t="str">
        <f t="shared" si="8"/>
        <v/>
      </c>
      <c r="U49" s="202" t="str">
        <f t="shared" ca="1" si="9"/>
        <v/>
      </c>
      <c r="V49" s="202" t="str">
        <f t="shared" si="10"/>
        <v/>
      </c>
      <c r="W49" s="240" t="str">
        <f t="shared" ca="1" si="11"/>
        <v/>
      </c>
      <c r="X49" s="241">
        <f t="shared" si="12"/>
        <v>-1</v>
      </c>
      <c r="Y49" s="230" t="str">
        <f t="shared" si="13"/>
        <v/>
      </c>
      <c r="Z49" s="242" t="str">
        <f t="shared" si="14"/>
        <v/>
      </c>
      <c r="AA49" s="242" t="str">
        <f t="shared" si="15"/>
        <v/>
      </c>
      <c r="AB49" s="243" t="str">
        <f t="shared" si="16"/>
        <v/>
      </c>
      <c r="AC49" s="242" t="str">
        <f t="shared" si="17"/>
        <v/>
      </c>
      <c r="AD49" s="242" t="str">
        <f t="shared" si="18"/>
        <v/>
      </c>
    </row>
    <row r="50" spans="3:30" x14ac:dyDescent="0.35">
      <c r="C50" s="233" cm="1">
        <f t="array" ref="C50">IF(C49=-1, -1,
       IF(C49&lt;income_max_row, C49+1,
            IF(C49=income_max_row, income_total_row,
                 IF(C49=income_total_row, "/1",
                      IF(C49="/1", spending_header_row,
                           IF(C49&lt;spending_max_row,C49+1,
                                IF(C49=spending_max_row, spending_total_row,
                                     IF(C49=spending_total_row, "/2",
                                          IF(C49="/2", saving_header_row,
                                               IF(C49&lt;saving_max_row, C49+1,
                                                    IF(C49=saving_max_row,saving_total_row,
                                                         -1)))))))))))</f>
        <v>-1</v>
      </c>
      <c r="D50" s="234">
        <f t="shared" si="0"/>
        <v>-1</v>
      </c>
      <c r="E50" s="233" cm="1">
        <f t="array" ref="E50">1*OR(row_id=income_header_row, row_id=spending_header_row, row_id=saving_header_row)</f>
        <v>0</v>
      </c>
      <c r="F50" s="202">
        <f t="shared" si="1"/>
        <v>0</v>
      </c>
      <c r="G50" s="202" cm="1">
        <f t="array" ref="G50">1*OR(row_id=income_total_row, row_id=spending_total_row, row_id=saving_total_row)</f>
        <v>0</v>
      </c>
      <c r="H50" s="234">
        <f t="shared" si="2"/>
        <v>1</v>
      </c>
      <c r="I50" s="233" t="str" cm="1">
        <f t="array" ref="I50">IFERROR(INDEX('Budget Planning'!$B:$B,header_row_id),"")</f>
        <v/>
      </c>
      <c r="J50" s="202" t="str" cm="1">
        <f t="array" ref="J50">IFERROR(INDEX('Budget Planning'!$B:$B,row_id),"")</f>
        <v/>
      </c>
      <c r="K50" s="231" t="str" cm="1">
        <f t="array" ref="K5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50" s="235" t="str" cm="1">
        <f t="array" ref="L50">IF(OR(is_empty, is_header), "",
       INDEX('Budget Planning'!$D:$EZ, row_id,
                     MATCH(IF(selected_period="Total year", selected_year, DATE(selected_year, selected_period, 1)), 'Budget Planning'!$D$9:$EZ$9, 0)))</f>
        <v/>
      </c>
      <c r="M50" s="233" t="str" cm="1">
        <f t="array" ref="M50">IF(is_cat,
       IF(header_row_id=income_header_row, MATCH(income_min_row, $C:$C, 0),
            IF(header_row_id=spending_header_row, MATCH(spending_min_row, $C:$C, 0),
                 IF(header_row_id=saving_header_row, MATCH(saving_min_row, $C:$C, 0), ""))), "")</f>
        <v/>
      </c>
      <c r="N50" s="236" t="str" cm="1">
        <f t="array" ref="N50">IF(is_cat,
       IF(header_row_id=income_header_row, MATCH(income_max_row, $C:$C, 0),
            IF(header_row_id=spending_header_row, MATCH(spending_max_row, $C:$C, 0),
                 IF(header_row_id=saving_header_row, MATCH(saving_max_row, $C:$C, 0), ""))), "")</f>
        <v/>
      </c>
      <c r="O50" s="237" t="str">
        <f t="shared" si="3"/>
        <v/>
      </c>
      <c r="P50" s="202" t="str">
        <f t="shared" ca="1" si="4"/>
        <v/>
      </c>
      <c r="Q50" s="202" t="str">
        <f t="shared" si="5"/>
        <v/>
      </c>
      <c r="R50" s="238" t="str">
        <f t="shared" ca="1" si="6"/>
        <v/>
      </c>
      <c r="S50" s="239" t="str">
        <f t="shared" si="7"/>
        <v/>
      </c>
      <c r="T50" s="202" t="str">
        <f t="shared" si="8"/>
        <v/>
      </c>
      <c r="U50" s="202" t="str">
        <f t="shared" ca="1" si="9"/>
        <v/>
      </c>
      <c r="V50" s="202" t="str">
        <f t="shared" si="10"/>
        <v/>
      </c>
      <c r="W50" s="240" t="str">
        <f t="shared" ca="1" si="11"/>
        <v/>
      </c>
      <c r="X50" s="241">
        <f t="shared" si="12"/>
        <v>-1</v>
      </c>
      <c r="Y50" s="230" t="str">
        <f t="shared" si="13"/>
        <v/>
      </c>
      <c r="Z50" s="242" t="str">
        <f t="shared" si="14"/>
        <v/>
      </c>
      <c r="AA50" s="242" t="str">
        <f t="shared" si="15"/>
        <v/>
      </c>
      <c r="AB50" s="243" t="str">
        <f t="shared" si="16"/>
        <v/>
      </c>
      <c r="AC50" s="242" t="str">
        <f t="shared" si="17"/>
        <v/>
      </c>
      <c r="AD50" s="242" t="str">
        <f t="shared" si="18"/>
        <v/>
      </c>
    </row>
  </sheetData>
  <mergeCells count="9">
    <mergeCell ref="A1:XFD2"/>
    <mergeCell ref="Y10:AD10"/>
    <mergeCell ref="AF10:AR10"/>
    <mergeCell ref="AQ4:AR4"/>
    <mergeCell ref="AQ5:AR5"/>
    <mergeCell ref="AN5:AP5"/>
    <mergeCell ref="AQ7:AR7"/>
    <mergeCell ref="AN8:AP8"/>
    <mergeCell ref="AQ8:AR8"/>
  </mergeCells>
  <conditionalFormatting sqref="Y12:AD50">
    <cfRule type="expression" dxfId="43" priority="19" stopIfTrue="1">
      <formula>row_id=income_header_row</formula>
    </cfRule>
    <cfRule type="expression" dxfId="42" priority="20" stopIfTrue="1">
      <formula>row_id=spending_header_row</formula>
    </cfRule>
    <cfRule type="expression" dxfId="41" priority="21" stopIfTrue="1">
      <formula>row_id=saving_header_row</formula>
    </cfRule>
    <cfRule type="expression" dxfId="40" priority="22" stopIfTrue="1">
      <formula>is_total</formula>
    </cfRule>
  </conditionalFormatting>
  <conditionalFormatting sqref="AB12:AB50">
    <cfRule type="expression" dxfId="39" priority="23" stopIfTrue="1">
      <formula>AND(OR(is_cat, is_total), out_budget&gt;0, out_percentage_completed&gt;=1, header_row_id=income_header_row)</formula>
    </cfRule>
    <cfRule type="expression" dxfId="38" priority="24" stopIfTrue="1">
      <formula>AND(OR(is_cat, is_total), out_budget&gt;0, out_percentage_completed&gt;=1, header_row_id=spending_header_row)</formula>
    </cfRule>
    <cfRule type="expression" dxfId="37" priority="25" stopIfTrue="1">
      <formula>AND(OR(is_cat, is_total), out_budget&gt;0, out_percentage_completed&gt;=1, header_row_id=saving_header_row)</formula>
    </cfRule>
    <cfRule type="dataBar" priority="26">
      <dataBar>
        <cfvo type="num" val="0"/>
        <cfvo type="num" val="1"/>
        <color theme="0" tint="-0.14999847407452621"/>
      </dataBar>
      <extLst>
        <ext xmlns:x14="http://schemas.microsoft.com/office/spreadsheetml/2009/9/main" uri="{B025F937-C7B1-47D3-B67F-A62EFF666E3E}">
          <x14:id>{F858EDB3-1F04-442F-90A4-FFDA73AED6F0}</x14:id>
        </ext>
      </extLst>
    </cfRule>
  </conditionalFormatting>
  <conditionalFormatting sqref="AH16">
    <cfRule type="expression" dxfId="36" priority="13">
      <formula>AI16&lt;&gt;""</formula>
    </cfRule>
  </conditionalFormatting>
  <conditionalFormatting sqref="AH17">
    <cfRule type="expression" dxfId="35" priority="14">
      <formula>AI17&lt;&gt;""</formula>
    </cfRule>
  </conditionalFormatting>
  <conditionalFormatting sqref="AH18">
    <cfRule type="expression" dxfId="34" priority="15">
      <formula>AI18&lt;&gt;""</formula>
    </cfRule>
  </conditionalFormatting>
  <conditionalFormatting sqref="AH19">
    <cfRule type="expression" dxfId="33" priority="16">
      <formula>AI19&lt;&gt;""</formula>
    </cfRule>
  </conditionalFormatting>
  <conditionalFormatting sqref="AH20">
    <cfRule type="expression" dxfId="32" priority="17">
      <formula>AI20&lt;&gt;""</formula>
    </cfRule>
  </conditionalFormatting>
  <conditionalFormatting sqref="AH21">
    <cfRule type="expression" dxfId="31" priority="18">
      <formula>AI21&lt;&gt;""</formula>
    </cfRule>
  </conditionalFormatting>
  <conditionalFormatting sqref="AH30">
    <cfRule type="expression" dxfId="30" priority="7">
      <formula>AI30&lt;&gt;""</formula>
    </cfRule>
  </conditionalFormatting>
  <conditionalFormatting sqref="AH31">
    <cfRule type="expression" dxfId="29" priority="8">
      <formula>AI31&lt;&gt;""</formula>
    </cfRule>
  </conditionalFormatting>
  <conditionalFormatting sqref="AH32">
    <cfRule type="expression" dxfId="28" priority="9">
      <formula>AI32&lt;&gt;""</formula>
    </cfRule>
  </conditionalFormatting>
  <conditionalFormatting sqref="AH33">
    <cfRule type="expression" dxfId="27" priority="10">
      <formula>AI33&lt;&gt;""</formula>
    </cfRule>
  </conditionalFormatting>
  <conditionalFormatting sqref="AH34">
    <cfRule type="expression" dxfId="26" priority="11">
      <formula>AI34&lt;&gt;""</formula>
    </cfRule>
  </conditionalFormatting>
  <conditionalFormatting sqref="AH35">
    <cfRule type="expression" dxfId="25" priority="12">
      <formula>AI35&lt;&gt;""</formula>
    </cfRule>
  </conditionalFormatting>
  <conditionalFormatting sqref="AO30">
    <cfRule type="expression" dxfId="24" priority="1">
      <formula>AP30&lt;&gt;""</formula>
    </cfRule>
  </conditionalFormatting>
  <conditionalFormatting sqref="AO31">
    <cfRule type="expression" dxfId="23" priority="2">
      <formula>AP31&lt;&gt;""</formula>
    </cfRule>
  </conditionalFormatting>
  <conditionalFormatting sqref="AO32">
    <cfRule type="expression" dxfId="22" priority="3">
      <formula>AP32&lt;&gt;""</formula>
    </cfRule>
  </conditionalFormatting>
  <conditionalFormatting sqref="AO33">
    <cfRule type="expression" dxfId="21" priority="4">
      <formula>AP33&lt;&gt;""</formula>
    </cfRule>
  </conditionalFormatting>
  <conditionalFormatting sqref="AO34">
    <cfRule type="expression" dxfId="20" priority="5">
      <formula>AP34&lt;&gt;""</formula>
    </cfRule>
  </conditionalFormatting>
  <conditionalFormatting sqref="AO35">
    <cfRule type="expression" dxfId="19" priority="6">
      <formula>AP35&lt;&gt;""</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42</xdr:col>
                    <xdr:colOff>139700</xdr:colOff>
                    <xdr:row>11</xdr:row>
                    <xdr:rowOff>107950</xdr:rowOff>
                  </from>
                  <to>
                    <xdr:col>43</xdr:col>
                    <xdr:colOff>190500</xdr:colOff>
                    <xdr:row>12</xdr:row>
                    <xdr:rowOff>101600</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from>
                    <xdr:col>42</xdr:col>
                    <xdr:colOff>139700</xdr:colOff>
                    <xdr:row>12</xdr:row>
                    <xdr:rowOff>82550</xdr:rowOff>
                  </from>
                  <to>
                    <xdr:col>43</xdr:col>
                    <xdr:colOff>190500</xdr:colOff>
                    <xdr:row>13</xdr:row>
                    <xdr:rowOff>69850</xdr:rowOff>
                  </to>
                </anchor>
              </controlPr>
            </control>
          </mc:Choice>
        </mc:AlternateContent>
        <mc:AlternateContent xmlns:mc="http://schemas.openxmlformats.org/markup-compatibility/2006">
          <mc:Choice Requires="x14">
            <control shapeId="2053" r:id="rId6" name="Check Box 5">
              <controlPr defaultSize="0" autoFill="0" autoLine="0" autoPict="0">
                <anchor moveWithCells="1">
                  <from>
                    <xdr:col>42</xdr:col>
                    <xdr:colOff>139700</xdr:colOff>
                    <xdr:row>13</xdr:row>
                    <xdr:rowOff>50800</xdr:rowOff>
                  </from>
                  <to>
                    <xdr:col>43</xdr:col>
                    <xdr:colOff>190500</xdr:colOff>
                    <xdr:row>14</xdr:row>
                    <xdr:rowOff>38100</xdr:rowOff>
                  </to>
                </anchor>
              </controlPr>
            </control>
          </mc:Choice>
        </mc:AlternateContent>
        <mc:AlternateContent xmlns:mc="http://schemas.openxmlformats.org/markup-compatibility/2006">
          <mc:Choice Requires="x14">
            <control shapeId="2054" r:id="rId7" name="Check Box 6">
              <controlPr defaultSize="0" autoFill="0" autoLine="0" autoPict="0">
                <anchor moveWithCells="1">
                  <from>
                    <xdr:col>41</xdr:col>
                    <xdr:colOff>254000</xdr:colOff>
                    <xdr:row>11</xdr:row>
                    <xdr:rowOff>107950</xdr:rowOff>
                  </from>
                  <to>
                    <xdr:col>41</xdr:col>
                    <xdr:colOff>831850</xdr:colOff>
                    <xdr:row>12</xdr:row>
                    <xdr:rowOff>107950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858EDB3-1F04-442F-90A4-FFDA73AED6F0}">
            <x14:dataBar minLength="0" maxLength="100" gradient="0">
              <x14:cfvo type="num">
                <xm:f>0</xm:f>
              </x14:cfvo>
              <x14:cfvo type="num">
                <xm:f>1</xm:f>
              </x14:cfvo>
              <x14:negativeFillColor rgb="FFFF0000"/>
              <x14:axisColor rgb="FF000000"/>
            </x14:dataBar>
          </x14:cfRule>
          <xm:sqref>AB12:AB50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7B7F522-644E-4D47-8629-2DB7D6035A31}">
          <x14:formula1>
            <xm:f>'Dropdown data'!$B$7:$B$18</xm:f>
          </x14:formula1>
          <xm:sqref>AQ5:AR5</xm:sqref>
        </x14:dataValidation>
        <x14:dataValidation type="list" allowBlank="1" showInputMessage="1" showErrorMessage="1" xr:uid="{62CDE9C0-4CCC-4DEE-9428-63E5A9A8D747}">
          <x14:formula1>
            <xm:f>'Dropdown data'!$D$7:$D$20</xm:f>
          </x14:formula1>
          <xm:sqref>AQ8:AR8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03614-8E32-4AFB-96B4-B42F3402C868}">
  <dimension ref="A1:AF99"/>
  <sheetViews>
    <sheetView showGridLines="0" zoomScale="90" zoomScaleNormal="90" workbookViewId="0">
      <selection sqref="A1:XFD2"/>
    </sheetView>
  </sheetViews>
  <sheetFormatPr defaultRowHeight="14.5" x14ac:dyDescent="0.35"/>
  <cols>
    <col min="1" max="1" width="8.6328125" customWidth="1"/>
    <col min="2" max="2" width="8.7265625" customWidth="1"/>
    <col min="3" max="3" width="12.54296875" customWidth="1"/>
    <col min="4" max="4" width="11.453125" customWidth="1"/>
    <col min="5" max="5" width="15.08984375" customWidth="1"/>
    <col min="6" max="6" width="1.90625" customWidth="1"/>
    <col min="7" max="7" width="3.08984375" customWidth="1"/>
    <col min="8" max="8" width="3.7265625" customWidth="1"/>
    <col min="9" max="9" width="4.81640625" customWidth="1"/>
    <col min="10" max="10" width="8.7265625" customWidth="1"/>
    <col min="11" max="11" width="12.6328125" customWidth="1"/>
    <col min="12" max="12" width="5.453125" customWidth="1"/>
    <col min="13" max="13" width="17.6328125" customWidth="1"/>
    <col min="14" max="14" width="1.90625" customWidth="1"/>
    <col min="15" max="15" width="3.08984375" customWidth="1"/>
    <col min="16" max="16" width="4.54296875" customWidth="1"/>
    <col min="17" max="17" width="4.81640625" customWidth="1"/>
    <col min="18" max="18" width="8.7265625" customWidth="1"/>
    <col min="19" max="19" width="12.6328125" customWidth="1"/>
    <col min="20" max="20" width="4.54296875" customWidth="1"/>
    <col min="21" max="21" width="17" customWidth="1"/>
    <col min="22" max="22" width="1.90625" customWidth="1"/>
    <col min="23" max="23" width="3.08984375" customWidth="1"/>
    <col min="24" max="24" width="4.54296875" customWidth="1"/>
    <col min="26" max="26" width="12.6328125" customWidth="1"/>
    <col min="27" max="27" width="4.54296875" customWidth="1"/>
    <col min="28" max="28" width="17" customWidth="1"/>
    <col min="29" max="29" width="1.90625" customWidth="1"/>
    <col min="30" max="30" width="3.08984375" customWidth="1"/>
    <col min="31" max="31" width="2" customWidth="1"/>
  </cols>
  <sheetData>
    <row r="1" spans="1:9" s="265" customFormat="1" x14ac:dyDescent="0.35">
      <c r="A1" s="265" t="s">
        <v>63</v>
      </c>
    </row>
    <row r="2" spans="1:9" s="265" customFormat="1" x14ac:dyDescent="0.35"/>
    <row r="3" spans="1:9" x14ac:dyDescent="0.35">
      <c r="B3" s="1"/>
    </row>
    <row r="4" spans="1:9" x14ac:dyDescent="0.35">
      <c r="B4" s="1"/>
    </row>
    <row r="5" spans="1:9" s="9" customFormat="1" ht="14" x14ac:dyDescent="0.35">
      <c r="B5" s="104" t="s">
        <v>64</v>
      </c>
      <c r="C5" s="104"/>
      <c r="D5" s="104"/>
      <c r="E5" s="104"/>
      <c r="F5" s="104"/>
      <c r="G5" s="104"/>
      <c r="H5" s="104"/>
    </row>
    <row r="7" spans="1:9" s="6" customFormat="1" ht="13" x14ac:dyDescent="0.3">
      <c r="B7" s="95" t="s">
        <v>65</v>
      </c>
      <c r="C7" s="95"/>
      <c r="D7" s="115" cm="1">
        <f t="array" aca="1" ref="D7" ca="1">current_date</f>
        <v>45339</v>
      </c>
      <c r="E7" s="115"/>
      <c r="F7" s="115"/>
      <c r="G7" s="115"/>
      <c r="I7" s="28"/>
    </row>
    <row r="8" spans="1:9" s="6" customFormat="1" x14ac:dyDescent="0.3">
      <c r="B8" s="95" t="s">
        <v>92</v>
      </c>
      <c r="C8" s="95"/>
      <c r="D8" s="135">
        <f>MAX('Budget Tracking'!B10:B500)</f>
        <v>45292</v>
      </c>
      <c r="E8" s="136"/>
      <c r="F8" s="136"/>
      <c r="G8" s="136"/>
    </row>
    <row r="9" spans="1:9" s="6" customFormat="1" ht="13" x14ac:dyDescent="0.3">
      <c r="B9" s="95" t="s">
        <v>93</v>
      </c>
      <c r="C9" s="95"/>
      <c r="D9" s="133" t="str">
        <f ca="1">IF(D8=0,"","("&amp;_xlfn.DAYS(D7,D8)&amp;" days ago"&amp;")")</f>
        <v>(47 days ago)</v>
      </c>
      <c r="E9" s="133"/>
      <c r="F9" s="133"/>
      <c r="G9" s="133"/>
      <c r="I9" s="28"/>
    </row>
    <row r="10" spans="1:9" s="6" customFormat="1" x14ac:dyDescent="0.3">
      <c r="B10" s="95" t="s">
        <v>66</v>
      </c>
      <c r="C10" s="95"/>
      <c r="D10" s="134">
        <f>COUNT('Budget Tracking'!B10:B500)</f>
        <v>1</v>
      </c>
      <c r="E10" s="102"/>
      <c r="F10" s="102"/>
      <c r="G10" s="102"/>
    </row>
    <row r="11" spans="1:9" s="6" customFormat="1" ht="13" x14ac:dyDescent="0.3">
      <c r="B11" s="95" t="s">
        <v>94</v>
      </c>
      <c r="C11" s="95"/>
      <c r="D11" s="133" t="str" cm="1">
        <f t="array" aca="1" ref="D11" ca="1">"("&amp;SUMPRODUCT(--(YEAR('Budget Tracking'!B10:B500)=YEAR(current_date)))&amp;" this year"&amp;")"</f>
        <v>(1 this year)</v>
      </c>
      <c r="E11" s="133"/>
      <c r="F11" s="133"/>
      <c r="G11" s="133"/>
    </row>
    <row r="12" spans="1:9" s="6" customFormat="1" x14ac:dyDescent="0.3">
      <c r="B12" s="95" t="s">
        <v>95</v>
      </c>
      <c r="C12" s="95"/>
      <c r="D12" s="131">
        <f>VLOOKUP(D8,'Budget Tracking'!B10:H500,6,FALSE)</f>
        <v>0</v>
      </c>
      <c r="E12" s="132"/>
      <c r="F12" s="132"/>
      <c r="G12" s="132"/>
    </row>
    <row r="13" spans="1:9" s="6" customFormat="1" ht="13" x14ac:dyDescent="0.3">
      <c r="B13" s="95" t="s">
        <v>96</v>
      </c>
      <c r="C13" s="95"/>
      <c r="D13" s="98" t="str">
        <f>IF(D12&gt;=0,"of tracked income left to be allocated","allocated not covered by income")</f>
        <v>of tracked income left to be allocated</v>
      </c>
      <c r="E13" s="98"/>
      <c r="F13" s="98"/>
      <c r="G13" s="98"/>
      <c r="H13" s="29"/>
    </row>
    <row r="16" spans="1:9" x14ac:dyDescent="0.35">
      <c r="B16" s="104" t="s">
        <v>67</v>
      </c>
      <c r="C16" s="104"/>
      <c r="D16" s="104"/>
      <c r="E16" s="104"/>
      <c r="F16" s="104"/>
      <c r="G16" s="104"/>
      <c r="H16" s="104"/>
    </row>
    <row r="18" spans="2:24" s="6" customFormat="1" ht="13" x14ac:dyDescent="0.3">
      <c r="B18" s="95" t="s">
        <v>97</v>
      </c>
      <c r="C18" s="95"/>
      <c r="D18" s="95"/>
      <c r="E18" s="105" cm="1">
        <f t="array" ref="E18">IF('Budget Dashboard'!$AQ$5="Current year",YEAR(current_date),'Budget Dashboard'!$AQ$5)</f>
        <v>2025</v>
      </c>
      <c r="F18" s="105"/>
      <c r="G18" s="105"/>
    </row>
    <row r="19" spans="2:24" s="6" customFormat="1" ht="13" x14ac:dyDescent="0.3">
      <c r="B19" s="95" t="s">
        <v>98</v>
      </c>
      <c r="C19" s="95"/>
      <c r="D19" s="95"/>
      <c r="E19" s="102" cm="1">
        <f t="array" ref="E19">IF('Budget Dashboard'!$AQ$8="Total year","Total year",IF('Budget Dashboard'!$AQ$8="Current month",MONTH(current_date),MONTH('Budget Dashboard'!$AQ$8)))</f>
        <v>1</v>
      </c>
      <c r="F19" s="102"/>
      <c r="G19" s="102"/>
    </row>
    <row r="20" spans="2:24" s="6" customFormat="1" ht="13" x14ac:dyDescent="0.3">
      <c r="B20" s="95" t="s">
        <v>99</v>
      </c>
      <c r="C20" s="95"/>
      <c r="D20" s="95"/>
      <c r="E20" s="102" t="str">
        <f>IF(selected_period="Total year","Total year",
       TEXT(DATE(selected_year,selected_period,1),"kkkk"))</f>
        <v>January</v>
      </c>
      <c r="F20" s="102"/>
      <c r="G20" s="102"/>
    </row>
    <row r="21" spans="2:24" s="6" customFormat="1" ht="13" x14ac:dyDescent="0.3">
      <c r="B21" s="95" t="s">
        <v>100</v>
      </c>
      <c r="C21" s="95"/>
      <c r="D21" s="95"/>
      <c r="E21" s="102">
        <f>IF(selected_period="Total year", DATE(selected_year, 12, 31) - DATE(selected_year-1, 12, 31), DAY(EOMONTH(DATE(selected_year, selected_period, 1), 0)))</f>
        <v>31</v>
      </c>
      <c r="F21" s="102"/>
      <c r="G21" s="102"/>
    </row>
    <row r="22" spans="2:24" s="6" customFormat="1" ht="13" x14ac:dyDescent="0.3">
      <c r="B22" s="95" t="s">
        <v>101</v>
      </c>
      <c r="C22" s="95"/>
      <c r="D22" s="95"/>
      <c r="E22" s="102" cm="1">
        <f t="array" aca="1" ref="E22" ca="1">IF(selected_year=YEAR(current_date),
      IF(selected_period="Total year", current_date-DATE(selected_year-1, 12, 31),
          IF(selected_period=MONTH(current_date), DAY(current_date),
              IF(selected_period&lt;MONTH(current_date), E21, 0))),
      IF(selected_year&lt;YEAR(current_date), E21, 0))</f>
        <v>0</v>
      </c>
      <c r="F22" s="102"/>
      <c r="G22" s="102"/>
    </row>
    <row r="23" spans="2:24" s="6" customFormat="1" ht="13" x14ac:dyDescent="0.3">
      <c r="B23" s="95" t="s">
        <v>102</v>
      </c>
      <c r="C23" s="95"/>
      <c r="D23" s="95"/>
      <c r="E23" s="103">
        <f ca="1">E22/E21</f>
        <v>0</v>
      </c>
      <c r="F23" s="103"/>
      <c r="G23" s="103"/>
    </row>
    <row r="24" spans="2:24" s="6" customFormat="1" ht="13" x14ac:dyDescent="0.3">
      <c r="B24" s="95" t="s">
        <v>103</v>
      </c>
      <c r="C24" s="95"/>
      <c r="D24" s="95"/>
      <c r="E24" s="96">
        <f ca="1">F38-(N38+V38)</f>
        <v>0</v>
      </c>
      <c r="F24" s="96"/>
      <c r="G24" s="96"/>
    </row>
    <row r="25" spans="2:24" s="6" customFormat="1" ht="13" x14ac:dyDescent="0.3">
      <c r="B25" s="95" t="s">
        <v>96</v>
      </c>
      <c r="C25" s="95"/>
      <c r="D25" s="97" t="str">
        <f ca="1">IF(E24&gt;=0,"of tracked income left to be allocated","allocated not covered by income")</f>
        <v>of tracked income left to be allocated</v>
      </c>
      <c r="E25" s="97"/>
      <c r="F25" s="97"/>
      <c r="G25" s="97"/>
    </row>
    <row r="26" spans="2:24" s="6" customFormat="1" ht="13" x14ac:dyDescent="0.3">
      <c r="B26" s="95" t="s">
        <v>104</v>
      </c>
      <c r="C26" s="95"/>
      <c r="E26" s="99" t="str">
        <f ca="1">IFERROR(IF(saving_rate_culculation_type = "% allocated to Saving", V38/F38, (F38-N38)/F38), "-")</f>
        <v>-</v>
      </c>
      <c r="F26" s="99"/>
      <c r="G26" s="99"/>
    </row>
    <row r="29" spans="2:24" x14ac:dyDescent="0.35">
      <c r="B29" s="107" t="s">
        <v>115</v>
      </c>
      <c r="C29" s="107"/>
      <c r="D29" s="107"/>
      <c r="E29" s="107"/>
      <c r="F29" s="107"/>
      <c r="G29" s="107"/>
      <c r="H29" s="107"/>
      <c r="I29" s="107"/>
      <c r="J29" s="107"/>
      <c r="K29" s="107"/>
      <c r="L29" s="107"/>
      <c r="M29" s="107"/>
      <c r="N29" s="107"/>
      <c r="O29" s="107"/>
      <c r="P29" s="107"/>
      <c r="Q29" s="107"/>
      <c r="R29" s="107"/>
      <c r="S29" s="107"/>
      <c r="T29" s="107"/>
      <c r="U29" s="107"/>
      <c r="V29" s="107"/>
      <c r="W29" s="107"/>
      <c r="X29" s="107"/>
    </row>
    <row r="31" spans="2:24" s="6" customFormat="1" ht="13" x14ac:dyDescent="0.3">
      <c r="B31" s="101" t="s">
        <v>22</v>
      </c>
      <c r="C31" s="101"/>
      <c r="D31" s="101" t="s">
        <v>31</v>
      </c>
      <c r="E31" s="101"/>
      <c r="F31" s="101" t="s">
        <v>32</v>
      </c>
      <c r="G31" s="101"/>
      <c r="H31" s="101"/>
      <c r="J31" s="101" t="s">
        <v>24</v>
      </c>
      <c r="K31" s="101"/>
      <c r="L31" s="101" t="s">
        <v>31</v>
      </c>
      <c r="M31" s="101"/>
      <c r="N31" s="101" t="s">
        <v>32</v>
      </c>
      <c r="O31" s="101"/>
      <c r="P31" s="101"/>
      <c r="R31" s="101" t="s">
        <v>26</v>
      </c>
      <c r="S31" s="101"/>
      <c r="T31" s="101" t="s">
        <v>31</v>
      </c>
      <c r="U31" s="101"/>
      <c r="V31" s="101" t="s">
        <v>32</v>
      </c>
      <c r="W31" s="101"/>
      <c r="X31" s="101"/>
    </row>
    <row r="32" spans="2:24" s="6" customFormat="1" ht="13" x14ac:dyDescent="0.3">
      <c r="B32" s="114">
        <v>1</v>
      </c>
      <c r="C32" s="114"/>
      <c r="D32" s="114" t="str" cm="1">
        <f t="array" aca="1" ref="D32" ca="1">IF(F32="", "", INDEX('Budget Dashboard'!$J:$J, MATCH(income_header_row+Calculations!B32, 'Budget Dashboard'!$X:$X, 0)))</f>
        <v/>
      </c>
      <c r="E32" s="114"/>
      <c r="F32" s="110" t="str" cm="1">
        <f t="array" aca="1" ref="F32" ca="1">IF(B32&gt;COUNTA(income[]), "",
       IF(INDEX('Budget Dashboard'!$K:$K, MATCH(income_header_row+Calculations!B32, 'Budget Dashboard'!$X:$X, 0)) = 0, "",
            INDEX('Budget Dashboard'!$K:$K, MATCH(income_header_row+Calculations!B32, 'Budget Dashboard'!$X:$X, 0))))</f>
        <v/>
      </c>
      <c r="G32" s="110"/>
      <c r="H32" s="110"/>
      <c r="J32" s="114">
        <v>1</v>
      </c>
      <c r="K32" s="114"/>
      <c r="L32" s="114" t="str" cm="1">
        <f t="array" aca="1" ref="L32" ca="1">IF(N32="", "", INDEX('Budget Dashboard'!$J:$J, MATCH(spending_header_row+Calculations!J32, 'Budget Dashboard'!$X:$X, 0)))</f>
        <v/>
      </c>
      <c r="M32" s="114"/>
      <c r="N32" s="110" t="str" cm="1">
        <f t="array" aca="1" ref="N32" ca="1">IF(J32&gt;COUNTA(spending[]), "",
       IF(INDEX('Budget Dashboard'!$K:$K, MATCH(spending_header_row+Calculations!J32, 'Budget Dashboard'!$X:$X, 0)) = 0, "",
            INDEX('Budget Dashboard'!$K:$K, MATCH(spending_header_row+Calculations!J32, 'Budget Dashboard'!$X:$X, 0))))</f>
        <v/>
      </c>
      <c r="O32" s="110"/>
      <c r="P32" s="110"/>
      <c r="R32" s="114">
        <v>1</v>
      </c>
      <c r="S32" s="114"/>
      <c r="T32" s="114" t="str" cm="1">
        <f t="array" aca="1" ref="T32" ca="1">IF(V32="", "", INDEX('Budget Dashboard'!$J:$J, MATCH(saving_header_row+Calculations!R32, 'Budget Dashboard'!$X:$X, 0)))</f>
        <v/>
      </c>
      <c r="U32" s="114"/>
      <c r="V32" s="110" t="str" cm="1">
        <f t="array" aca="1" ref="V32" ca="1">IF(R32&gt;COUNTA(saving[]), "",
       IF(INDEX('Budget Dashboard'!$K:$K, MATCH(saving_header_row+Calculations!R32, 'Budget Dashboard'!$X:$X, 0)) = 0, "",
            INDEX('Budget Dashboard'!$K:$K, MATCH(saving_header_row+Calculations!R32, 'Budget Dashboard'!$X:$X, 0))))</f>
        <v/>
      </c>
      <c r="W32" s="110"/>
      <c r="X32" s="110"/>
    </row>
    <row r="33" spans="2:24" s="6" customFormat="1" ht="13" x14ac:dyDescent="0.3">
      <c r="B33" s="100">
        <v>2</v>
      </c>
      <c r="C33" s="100"/>
      <c r="D33" s="100" t="str" cm="1">
        <f t="array" ref="D33">IF(F33="", "", INDEX('Budget Dashboard'!$J:$J, MATCH(income_header_row+Calculations!B33, 'Budget Dashboard'!$X:$X, 0)))</f>
        <v/>
      </c>
      <c r="E33" s="100"/>
      <c r="F33" s="106" t="str" cm="1">
        <f t="array" ref="F33">IF(B33&gt;COUNTA(income[]), "",
       IF(INDEX('Budget Dashboard'!$K:$K, MATCH(income_header_row+Calculations!B33, 'Budget Dashboard'!$X:$X, 0)) = 0, "",
            INDEX('Budget Dashboard'!$K:$K, MATCH(income_header_row+Calculations!B33, 'Budget Dashboard'!$X:$X, 0))))</f>
        <v/>
      </c>
      <c r="G33" s="106"/>
      <c r="H33" s="106"/>
      <c r="J33" s="100">
        <v>2</v>
      </c>
      <c r="K33" s="100"/>
      <c r="L33" s="100" t="str" cm="1">
        <f t="array" ref="L33">IF(N33="", "", INDEX('Budget Dashboard'!$J:$J, MATCH(spending_header_row+Calculations!J33, 'Budget Dashboard'!$X:$X, 0)))</f>
        <v/>
      </c>
      <c r="M33" s="100"/>
      <c r="N33" s="106" t="str" cm="1">
        <f t="array" ref="N33">IF(J33&gt;COUNTA(spending[]), "",
       IF(INDEX('Budget Dashboard'!$K:$K, MATCH(spending_header_row+Calculations!J33, 'Budget Dashboard'!$X:$X, 0)) = 0, "",
            INDEX('Budget Dashboard'!$K:$K, MATCH(spending_header_row+Calculations!J33, 'Budget Dashboard'!$X:$X, 0))))</f>
        <v/>
      </c>
      <c r="O33" s="106"/>
      <c r="P33" s="106"/>
      <c r="R33" s="100">
        <v>2</v>
      </c>
      <c r="S33" s="100"/>
      <c r="T33" s="100" t="str" cm="1">
        <f t="array" ref="T33">IF(V33="", "", INDEX('Budget Dashboard'!$J:$J, MATCH(saving_header_row+Calculations!R33, 'Budget Dashboard'!$X:$X, 0)))</f>
        <v/>
      </c>
      <c r="U33" s="100"/>
      <c r="V33" s="106" t="str" cm="1">
        <f t="array" ref="V33">IF(R33&gt;COUNTA(saving[]), "",
       IF(INDEX('Budget Dashboard'!$K:$K, MATCH(saving_header_row+Calculations!R33, 'Budget Dashboard'!$X:$X, 0)) = 0, "",
            INDEX('Budget Dashboard'!$K:$K, MATCH(saving_header_row+Calculations!R33, 'Budget Dashboard'!$X:$X, 0))))</f>
        <v/>
      </c>
      <c r="W33" s="106"/>
      <c r="X33" s="106"/>
    </row>
    <row r="34" spans="2:24" s="6" customFormat="1" ht="13" x14ac:dyDescent="0.3">
      <c r="B34" s="100">
        <v>3</v>
      </c>
      <c r="C34" s="100"/>
      <c r="D34" s="100" t="str" cm="1">
        <f t="array" ref="D34">IF(F34="", "", INDEX('Budget Dashboard'!$J:$J, MATCH(income_header_row+Calculations!B34, 'Budget Dashboard'!$X:$X, 0)))</f>
        <v/>
      </c>
      <c r="E34" s="100"/>
      <c r="F34" s="106" t="str" cm="1">
        <f t="array" ref="F34">IF(B34&gt;COUNTA(income[]), "",
       IF(INDEX('Budget Dashboard'!$K:$K, MATCH(income_header_row+Calculations!B34, 'Budget Dashboard'!$X:$X, 0)) = 0, "",
            INDEX('Budget Dashboard'!$K:$K, MATCH(income_header_row+Calculations!B34, 'Budget Dashboard'!$X:$X, 0))))</f>
        <v/>
      </c>
      <c r="G34" s="106"/>
      <c r="H34" s="106"/>
      <c r="J34" s="100">
        <v>3</v>
      </c>
      <c r="K34" s="100"/>
      <c r="L34" s="100" t="str" cm="1">
        <f t="array" ref="L34">IF(N34="", "", INDEX('Budget Dashboard'!$J:$J, MATCH(spending_header_row+Calculations!J34, 'Budget Dashboard'!$X:$X, 0)))</f>
        <v/>
      </c>
      <c r="M34" s="100"/>
      <c r="N34" s="106" t="str" cm="1">
        <f t="array" ref="N34">IF(J34&gt;COUNTA(spending[]), "",
       IF(INDEX('Budget Dashboard'!$K:$K, MATCH(spending_header_row+Calculations!J34, 'Budget Dashboard'!$X:$X, 0)) = 0, "",
            INDEX('Budget Dashboard'!$K:$K, MATCH(spending_header_row+Calculations!J34, 'Budget Dashboard'!$X:$X, 0))))</f>
        <v/>
      </c>
      <c r="O34" s="106"/>
      <c r="P34" s="106"/>
      <c r="R34" s="100">
        <v>3</v>
      </c>
      <c r="S34" s="100"/>
      <c r="T34" s="100" t="str" cm="1">
        <f t="array" ref="T34">IF(V34="", "", INDEX('Budget Dashboard'!$J:$J, MATCH(saving_header_row+Calculations!R34, 'Budget Dashboard'!$X:$X, 0)))</f>
        <v/>
      </c>
      <c r="U34" s="100"/>
      <c r="V34" s="106" t="str" cm="1">
        <f t="array" ref="V34">IF(R34&gt;COUNTA(saving[]), "",
       IF(INDEX('Budget Dashboard'!$K:$K, MATCH(saving_header_row+Calculations!R34, 'Budget Dashboard'!$X:$X, 0)) = 0, "",
            INDEX('Budget Dashboard'!$K:$K, MATCH(saving_header_row+Calculations!R34, 'Budget Dashboard'!$X:$X, 0))))</f>
        <v/>
      </c>
      <c r="W34" s="106"/>
      <c r="X34" s="106"/>
    </row>
    <row r="35" spans="2:24" s="6" customFormat="1" ht="13" x14ac:dyDescent="0.3">
      <c r="B35" s="100">
        <v>4</v>
      </c>
      <c r="C35" s="100"/>
      <c r="D35" s="100" t="str" cm="1">
        <f t="array" ref="D35">IF(F35="", "", INDEX('Budget Dashboard'!$J:$J, MATCH(income_header_row+Calculations!B35, 'Budget Dashboard'!$X:$X, 0)))</f>
        <v/>
      </c>
      <c r="E35" s="100"/>
      <c r="F35" s="106" t="str" cm="1">
        <f t="array" ref="F35">IF(B35&gt;COUNTA(income[]), "",
       IF(INDEX('Budget Dashboard'!$K:$K, MATCH(income_header_row+Calculations!B35, 'Budget Dashboard'!$X:$X, 0)) = 0, "",
            INDEX('Budget Dashboard'!$K:$K, MATCH(income_header_row+Calculations!B35, 'Budget Dashboard'!$X:$X, 0))))</f>
        <v/>
      </c>
      <c r="G35" s="106"/>
      <c r="H35" s="106"/>
      <c r="J35" s="100">
        <v>4</v>
      </c>
      <c r="K35" s="100"/>
      <c r="L35" s="100" t="str" cm="1">
        <f t="array" ref="L35">IF(N35="", "", INDEX('Budget Dashboard'!$J:$J, MATCH(spending_header_row+Calculations!J35, 'Budget Dashboard'!$X:$X, 0)))</f>
        <v/>
      </c>
      <c r="M35" s="100"/>
      <c r="N35" s="106" t="str" cm="1">
        <f t="array" ref="N35">IF(J35&gt;COUNTA(spending[]), "",
       IF(INDEX('Budget Dashboard'!$K:$K, MATCH(spending_header_row+Calculations!J35, 'Budget Dashboard'!$X:$X, 0)) = 0, "",
            INDEX('Budget Dashboard'!$K:$K, MATCH(spending_header_row+Calculations!J35, 'Budget Dashboard'!$X:$X, 0))))</f>
        <v/>
      </c>
      <c r="O35" s="106"/>
      <c r="P35" s="106"/>
      <c r="R35" s="100">
        <v>4</v>
      </c>
      <c r="S35" s="100"/>
      <c r="T35" s="100" t="str" cm="1">
        <f t="array" ref="T35">IF(V35="", "", INDEX('Budget Dashboard'!$J:$J, MATCH(saving_header_row+Calculations!R35, 'Budget Dashboard'!$X:$X, 0)))</f>
        <v/>
      </c>
      <c r="U35" s="100"/>
      <c r="V35" s="106" t="str" cm="1">
        <f t="array" ref="V35">IF(R35&gt;COUNTA(saving[]), "",
       IF(INDEX('Budget Dashboard'!$K:$K, MATCH(saving_header_row+Calculations!R35, 'Budget Dashboard'!$X:$X, 0)) = 0, "",
            INDEX('Budget Dashboard'!$K:$K, MATCH(saving_header_row+Calculations!R35, 'Budget Dashboard'!$X:$X, 0))))</f>
        <v/>
      </c>
      <c r="W35" s="106"/>
      <c r="X35" s="106"/>
    </row>
    <row r="36" spans="2:24" s="6" customFormat="1" ht="13" x14ac:dyDescent="0.3">
      <c r="B36" s="117">
        <v>5</v>
      </c>
      <c r="C36" s="117"/>
      <c r="D36" s="117" t="str" cm="1">
        <f t="array" ref="D36">IF(F36="", "", INDEX('Budget Dashboard'!$J:$J, MATCH(income_header_row+Calculations!B36, 'Budget Dashboard'!$X:$X, 0)))</f>
        <v/>
      </c>
      <c r="E36" s="117"/>
      <c r="F36" s="111" t="str" cm="1">
        <f t="array" ref="F36">IF(B36&gt;COUNTA(income[]), "",
       IF(INDEX('Budget Dashboard'!$K:$K, MATCH(income_header_row+Calculations!B36, 'Budget Dashboard'!$X:$X, 0)) = 0, "",
            INDEX('Budget Dashboard'!$K:$K, MATCH(income_header_row+Calculations!B36, 'Budget Dashboard'!$X:$X, 0))))</f>
        <v/>
      </c>
      <c r="G36" s="111"/>
      <c r="H36" s="111"/>
      <c r="J36" s="117">
        <v>5</v>
      </c>
      <c r="K36" s="117"/>
      <c r="L36" s="117" t="str" cm="1">
        <f t="array" ref="L36">IF(N36="", "", INDEX('Budget Dashboard'!$J:$J, MATCH(spending_header_row+Calculations!J36, 'Budget Dashboard'!$X:$X, 0)))</f>
        <v/>
      </c>
      <c r="M36" s="117"/>
      <c r="N36" s="111" t="str" cm="1">
        <f t="array" ref="N36">IF(J36&gt;COUNTA(spending[]), "",
       IF(INDEX('Budget Dashboard'!$K:$K, MATCH(spending_header_row+Calculations!J36, 'Budget Dashboard'!$X:$X, 0)) = 0, "",
            INDEX('Budget Dashboard'!$K:$K, MATCH(spending_header_row+Calculations!J36, 'Budget Dashboard'!$X:$X, 0))))</f>
        <v/>
      </c>
      <c r="O36" s="111"/>
      <c r="P36" s="111"/>
      <c r="R36" s="100">
        <v>5</v>
      </c>
      <c r="S36" s="100"/>
      <c r="T36" s="100" t="str" cm="1">
        <f t="array" ref="T36">IF(V36="", "", INDEX('Budget Dashboard'!$J:$J, MATCH(saving_header_row+Calculations!R36, 'Budget Dashboard'!$X:$X, 0)))</f>
        <v/>
      </c>
      <c r="U36" s="100"/>
      <c r="V36" s="106" t="str" cm="1">
        <f t="array" ref="V36">IF(R36&gt;COUNTA(saving[]), "",
       IF(INDEX('Budget Dashboard'!$K:$K, MATCH(saving_header_row+Calculations!R36, 'Budget Dashboard'!$X:$X, 0)) = 0, "",
            INDEX('Budget Dashboard'!$K:$K, MATCH(saving_header_row+Calculations!R36, 'Budget Dashboard'!$X:$X, 0))))</f>
        <v/>
      </c>
      <c r="W36" s="106"/>
      <c r="X36" s="106"/>
    </row>
    <row r="37" spans="2:24" s="6" customFormat="1" ht="13.5" thickBot="1" x14ac:dyDescent="0.35">
      <c r="B37" s="112">
        <v>6</v>
      </c>
      <c r="C37" s="112"/>
      <c r="D37" s="112" t="str">
        <f ca="1">IF(F37="", "", "Others")</f>
        <v/>
      </c>
      <c r="E37" s="112"/>
      <c r="F37" s="108" t="str">
        <f ca="1">IF(F38-SUM(F32:H36)=0, "", F38-SUM(F32:H36))</f>
        <v/>
      </c>
      <c r="G37" s="108"/>
      <c r="H37" s="108"/>
      <c r="J37" s="112">
        <v>6</v>
      </c>
      <c r="K37" s="112"/>
      <c r="L37" s="112" t="str">
        <f ca="1">IF(N37="", "", "Others")</f>
        <v/>
      </c>
      <c r="M37" s="112"/>
      <c r="N37" s="108" t="str">
        <f ca="1">IF(N38-SUM(N32:P36)=0, "", N38-SUM(N32:P36))</f>
        <v/>
      </c>
      <c r="O37" s="108"/>
      <c r="P37" s="108"/>
      <c r="R37" s="112">
        <v>6</v>
      </c>
      <c r="S37" s="112"/>
      <c r="T37" s="112" t="str">
        <f ca="1">IF(V37="", "", "Others")</f>
        <v/>
      </c>
      <c r="U37" s="112"/>
      <c r="V37" s="108" t="str">
        <f ca="1">IF(V38-SUM(V32:X36)=0, "", V38-SUM(V32:X36))</f>
        <v/>
      </c>
      <c r="W37" s="108"/>
      <c r="X37" s="108"/>
    </row>
    <row r="38" spans="2:24" s="6" customFormat="1" ht="13.5" thickTop="1" x14ac:dyDescent="0.3">
      <c r="B38" s="7"/>
      <c r="C38" s="7"/>
      <c r="D38" s="113" t="s">
        <v>20</v>
      </c>
      <c r="E38" s="113"/>
      <c r="F38" s="109" cm="1">
        <f t="array" aca="1" ref="F38" ca="1">INDEX('Budget Dashboard'!$K:$K, MATCH(income_total_row, 'Budget Dashboard'!$X:$X, 0))</f>
        <v>0</v>
      </c>
      <c r="G38" s="109"/>
      <c r="H38" s="109"/>
      <c r="J38" s="7"/>
      <c r="K38" s="7"/>
      <c r="L38" s="113" t="s">
        <v>20</v>
      </c>
      <c r="M38" s="113"/>
      <c r="N38" s="109" cm="1">
        <f t="array" aca="1" ref="N38" ca="1">INDEX('Budget Dashboard'!$K:$K, MATCH(spending_total_row, 'Budget Dashboard'!$X:$X, 0))</f>
        <v>0</v>
      </c>
      <c r="O38" s="109"/>
      <c r="P38" s="109"/>
      <c r="R38" s="7"/>
      <c r="S38" s="7"/>
      <c r="T38" s="113" t="s">
        <v>20</v>
      </c>
      <c r="U38" s="113"/>
      <c r="V38" s="109" cm="1">
        <f t="array" aca="1" ref="V38" ca="1">INDEX('Budget Dashboard'!$K:$K, MATCH(saving_total_row, 'Budget Dashboard'!$X:$X, 0))</f>
        <v>0</v>
      </c>
      <c r="W38" s="109"/>
      <c r="X38" s="109"/>
    </row>
    <row r="44" spans="2:24" x14ac:dyDescent="0.35">
      <c r="B44" s="107" t="s">
        <v>74</v>
      </c>
      <c r="C44" s="107"/>
      <c r="D44" s="107"/>
      <c r="E44" s="107"/>
      <c r="F44" s="107"/>
      <c r="G44" s="107"/>
      <c r="H44" s="107"/>
      <c r="I44" s="107"/>
      <c r="J44" s="107"/>
      <c r="K44" s="107"/>
      <c r="L44" s="107"/>
      <c r="M44" s="107"/>
      <c r="N44" s="107"/>
      <c r="O44" s="107"/>
      <c r="P44" s="107"/>
      <c r="Q44" s="107"/>
      <c r="R44" s="107"/>
      <c r="S44" s="107"/>
      <c r="T44" s="107"/>
      <c r="U44" s="107"/>
      <c r="V44" s="107"/>
      <c r="W44" s="107"/>
      <c r="X44" s="107"/>
    </row>
    <row r="46" spans="2:24" s="6" customFormat="1" ht="13" x14ac:dyDescent="0.3">
      <c r="B46" s="15" t="s">
        <v>88</v>
      </c>
      <c r="C46" s="15"/>
      <c r="D46" s="6" t="b">
        <v>0</v>
      </c>
    </row>
    <row r="47" spans="2:24" s="6" customFormat="1" ht="13" x14ac:dyDescent="0.3">
      <c r="B47" s="15" t="s">
        <v>89</v>
      </c>
      <c r="C47" s="15"/>
      <c r="D47" s="6" t="b">
        <v>0</v>
      </c>
    </row>
    <row r="48" spans="2:24" s="6" customFormat="1" ht="13" x14ac:dyDescent="0.3">
      <c r="B48" s="15" t="s">
        <v>90</v>
      </c>
      <c r="C48" s="15"/>
      <c r="D48" s="6" t="b">
        <v>0</v>
      </c>
      <c r="M48" s="14"/>
      <c r="S48" s="14"/>
    </row>
    <row r="49" spans="2:32" x14ac:dyDescent="0.35">
      <c r="B49" s="15" t="s">
        <v>91</v>
      </c>
      <c r="D49" s="6" t="b">
        <v>0</v>
      </c>
      <c r="M49" s="8"/>
      <c r="S49" s="8"/>
    </row>
    <row r="50" spans="2:32" s="9" customFormat="1" ht="14" x14ac:dyDescent="0.35">
      <c r="M50" s="10"/>
      <c r="S50" s="122" t="s">
        <v>81</v>
      </c>
      <c r="T50" s="122"/>
      <c r="U50" s="122"/>
      <c r="V50" s="122"/>
      <c r="W50" s="122"/>
      <c r="X50" s="122"/>
      <c r="Y50" s="122"/>
      <c r="Z50" s="121" t="s">
        <v>85</v>
      </c>
      <c r="AA50" s="121"/>
      <c r="AB50" s="121"/>
      <c r="AC50" s="121"/>
      <c r="AD50" s="121"/>
      <c r="AE50" s="121"/>
      <c r="AF50" s="121"/>
    </row>
    <row r="51" spans="2:32" s="11" customFormat="1" ht="14" x14ac:dyDescent="0.35">
      <c r="B51" s="12" t="s">
        <v>75</v>
      </c>
      <c r="C51" s="12" t="s">
        <v>30</v>
      </c>
      <c r="D51" s="13" t="s">
        <v>87</v>
      </c>
      <c r="E51" s="12" t="s">
        <v>86</v>
      </c>
      <c r="F51" s="116" t="s">
        <v>79</v>
      </c>
      <c r="G51" s="116"/>
      <c r="H51" s="116"/>
      <c r="I51" s="116"/>
      <c r="J51" s="116"/>
      <c r="K51" s="116" t="s">
        <v>80</v>
      </c>
      <c r="L51" s="116"/>
      <c r="M51" s="12" t="s">
        <v>76</v>
      </c>
      <c r="N51" s="116" t="s">
        <v>77</v>
      </c>
      <c r="O51" s="116"/>
      <c r="P51" s="116"/>
      <c r="Q51" s="116"/>
      <c r="R51" s="12" t="s">
        <v>78</v>
      </c>
      <c r="S51" s="116" t="s">
        <v>82</v>
      </c>
      <c r="T51" s="116"/>
      <c r="U51" s="12" t="s">
        <v>83</v>
      </c>
      <c r="V51" s="116" t="s">
        <v>84</v>
      </c>
      <c r="W51" s="116"/>
      <c r="X51" s="116"/>
      <c r="Y51" s="116"/>
      <c r="Z51" s="116" t="s">
        <v>82</v>
      </c>
      <c r="AA51" s="116"/>
      <c r="AB51" s="12" t="s">
        <v>83</v>
      </c>
      <c r="AC51" s="116" t="s">
        <v>84</v>
      </c>
      <c r="AD51" s="116"/>
      <c r="AE51" s="116"/>
      <c r="AF51" s="116"/>
    </row>
    <row r="52" spans="2:32" s="6" customFormat="1" ht="13" x14ac:dyDescent="0.3">
      <c r="B52" s="127">
        <f>DATE(selected_year, 1, 1)</f>
        <v>45658</v>
      </c>
      <c r="C52" s="16" t="s">
        <v>22</v>
      </c>
      <c r="D52" s="16">
        <f>MONTH(B52)</f>
        <v>1</v>
      </c>
      <c r="E52" s="16">
        <f>IF(selected_period = "Total year", 1, IF(selected_period = cc_month_number, 1, 0))</f>
        <v>1</v>
      </c>
      <c r="F52" s="124">
        <f>1*$D$46</f>
        <v>0</v>
      </c>
      <c r="G52" s="124"/>
      <c r="H52" s="124"/>
      <c r="I52" s="124"/>
      <c r="J52" s="124"/>
      <c r="K52" s="124">
        <f>1*$D$49</f>
        <v>0</v>
      </c>
      <c r="L52" s="124"/>
      <c r="M52" s="20" cm="1">
        <f t="array" ref="M52">SUM(Tracking[Amount] * (Tracking[Type]=cc_type) * (YEAR(Tracking[Effective day])=selected_year) * (MONTH(Tracking[Effective day])=cc_month_number))</f>
        <v>0</v>
      </c>
      <c r="N52" s="120" cm="1">
        <f t="array" aca="1" ref="N52" ca="1">INDEX('Budget Planning'!$D:$EZ, income_total_row, MATCH(DATE(selected_year, cc_month_number, 1), 'Budget Planning'!$D$9:$EZ$9, 0))</f>
        <v>0</v>
      </c>
      <c r="O52" s="120"/>
      <c r="P52" s="120"/>
      <c r="Q52" s="120"/>
      <c r="R52" s="20">
        <f ca="1">cc_budget-cc_tracked</f>
        <v>0</v>
      </c>
      <c r="S52" s="120">
        <f ca="1">cc_in_focus * cc_show_type * MIN(cc_tracked, cc_budget)</f>
        <v>0</v>
      </c>
      <c r="T52" s="120"/>
      <c r="U52" s="5">
        <f ca="1">cc_in_focus * cc_show_type * cc_show_remaining_budget * IF(cc_delta&gt;0, cc_delta, 0)</f>
        <v>0</v>
      </c>
      <c r="V52" s="120">
        <f ca="1">cc_in_focus * cc_show_type * IF(cc_delta&lt;0, ABS(cc_delta), 0)</f>
        <v>0</v>
      </c>
      <c r="W52" s="120"/>
      <c r="X52" s="120"/>
      <c r="Y52" s="120"/>
      <c r="Z52" s="120">
        <f ca="1">NOT(cc_in_focus) * cc_show_type * MIN(cc_tracked, cc_budget)</f>
        <v>0</v>
      </c>
      <c r="AA52" s="120"/>
      <c r="AB52" s="17">
        <f ca="1">NOT(cc_in_focus) * cc_show_type * cc_show_remaining_budget * IF(cc_delta&gt;0, cc_delta, 0)</f>
        <v>0</v>
      </c>
      <c r="AC52" s="120">
        <f ca="1">NOT(cc_in_focus) * cc_show_type * IF(cc_delta&lt;0, ABS(cc_delta), 0)</f>
        <v>0</v>
      </c>
      <c r="AD52" s="120"/>
      <c r="AE52" s="120"/>
      <c r="AF52" s="120"/>
    </row>
    <row r="53" spans="2:32" s="6" customFormat="1" ht="13" x14ac:dyDescent="0.3">
      <c r="B53" s="128"/>
      <c r="C53" s="14" t="s">
        <v>24</v>
      </c>
      <c r="D53" s="14">
        <f>MONTH(B52)</f>
        <v>1</v>
      </c>
      <c r="E53" s="14">
        <f>IF(selected_period = "Total year", 1, IF(selected_period = cc_month_number, 1, 0))</f>
        <v>1</v>
      </c>
      <c r="F53" s="130">
        <f>1*$D$47</f>
        <v>0</v>
      </c>
      <c r="G53" s="130"/>
      <c r="H53" s="130"/>
      <c r="I53" s="130"/>
      <c r="J53" s="130"/>
      <c r="K53" s="130">
        <f t="shared" ref="K53:K54" si="0">1*$D$49</f>
        <v>0</v>
      </c>
      <c r="L53" s="130"/>
      <c r="M53" s="5" cm="1">
        <f t="array" ref="M53">SUM(Tracking[Amount] * (Tracking[Type]=cc_type) * (YEAR(Tracking[Effective day])=selected_year) * (MONTH(Tracking[Effective day])=cc_month_number))</f>
        <v>0</v>
      </c>
      <c r="N53" s="118" cm="1">
        <f t="array" aca="1" ref="N53" ca="1">INDEX('Budget Planning'!$D:$EZ, spending_total_row, MATCH(DATE(selected_year, cc_month_number, 1), 'Budget Planning'!$D$9:$EZ$9, 0))</f>
        <v>0</v>
      </c>
      <c r="O53" s="118"/>
      <c r="P53" s="118"/>
      <c r="Q53" s="118"/>
      <c r="R53" s="5">
        <f ca="1">cc_budget-cc_tracked</f>
        <v>0</v>
      </c>
      <c r="S53" s="118">
        <f ca="1">cc_in_focus * cc_show_type * MIN(cc_tracked, cc_budget)</f>
        <v>0</v>
      </c>
      <c r="T53" s="118"/>
      <c r="U53" s="5">
        <f ca="1">cc_in_focus * cc_show_type * cc_show_remaining_budget * IF(cc_delta&gt;0, cc_delta, 0)</f>
        <v>0</v>
      </c>
      <c r="V53" s="118">
        <f ca="1">cc_in_focus * cc_show_type * IF(cc_delta&lt;0, ABS(cc_delta), 0)</f>
        <v>0</v>
      </c>
      <c r="W53" s="118"/>
      <c r="X53" s="118"/>
      <c r="Y53" s="118"/>
      <c r="Z53" s="118">
        <f ca="1">NOT(cc_in_focus) * cc_show_type * MIN(cc_tracked, cc_budget)</f>
        <v>0</v>
      </c>
      <c r="AA53" s="118"/>
      <c r="AB53" s="18">
        <f ca="1">NOT(cc_in_focus) * cc_show_type * cc_show_remaining_budget * IF(cc_delta&gt;0, cc_delta, 0)</f>
        <v>0</v>
      </c>
      <c r="AC53" s="118">
        <f ca="1">NOT(cc_in_focus) * cc_show_type * IF(cc_delta&lt;0, ABS(cc_delta), 0)</f>
        <v>0</v>
      </c>
      <c r="AD53" s="118"/>
      <c r="AE53" s="118"/>
      <c r="AF53" s="118"/>
    </row>
    <row r="54" spans="2:32" s="6" customFormat="1" ht="13" x14ac:dyDescent="0.3">
      <c r="B54" s="128"/>
      <c r="C54" s="14" t="s">
        <v>26</v>
      </c>
      <c r="D54" s="14">
        <f>MONTH(B52)</f>
        <v>1</v>
      </c>
      <c r="E54" s="14">
        <f>IF(selected_period = "Total year", 1, IF(selected_period = cc_month_number, 1, 0))</f>
        <v>1</v>
      </c>
      <c r="F54" s="130">
        <f>1*$D$48</f>
        <v>0</v>
      </c>
      <c r="G54" s="130"/>
      <c r="H54" s="130"/>
      <c r="I54" s="130"/>
      <c r="J54" s="130"/>
      <c r="K54" s="130">
        <f t="shared" si="0"/>
        <v>0</v>
      </c>
      <c r="L54" s="130"/>
      <c r="M54" s="5" cm="1">
        <f t="array" ref="M54">SUM(Tracking[Amount] * (Tracking[Type]=cc_type) * (YEAR(Tracking[Effective day])=selected_year) * (MONTH(Tracking[Effective day])=cc_month_number))</f>
        <v>0</v>
      </c>
      <c r="N54" s="118" cm="1">
        <f t="array" aca="1" ref="N54" ca="1">INDEX('Budget Planning'!$D:$EZ, saving_total_row, MATCH(DATE(selected_year, cc_month_number, 1), 'Budget Planning'!$D$9:$EZ$9, 0))</f>
        <v>0</v>
      </c>
      <c r="O54" s="118"/>
      <c r="P54" s="118"/>
      <c r="Q54" s="118"/>
      <c r="R54" s="5">
        <f ca="1">cc_budget-cc_tracked</f>
        <v>0</v>
      </c>
      <c r="S54" s="118">
        <f ca="1">cc_in_focus * cc_show_type * MIN(cc_tracked, cc_budget)</f>
        <v>0</v>
      </c>
      <c r="T54" s="118"/>
      <c r="U54" s="5">
        <f ca="1">cc_in_focus * cc_show_type * cc_show_remaining_budget * IF(cc_delta&gt;0, cc_delta, 0)</f>
        <v>0</v>
      </c>
      <c r="V54" s="118">
        <f ca="1">cc_in_focus * cc_show_type * IF(cc_delta&lt;0, ABS(cc_delta), 0)</f>
        <v>0</v>
      </c>
      <c r="W54" s="118"/>
      <c r="X54" s="118"/>
      <c r="Y54" s="118"/>
      <c r="Z54" s="118">
        <f ca="1">NOT(cc_in_focus) * cc_show_type * MIN(cc_tracked, cc_budget)</f>
        <v>0</v>
      </c>
      <c r="AA54" s="118"/>
      <c r="AB54" s="18">
        <f ca="1">NOT(cc_in_focus) * cc_show_type * cc_show_remaining_budget * IF(cc_delta&gt;0, cc_delta, 0)</f>
        <v>0</v>
      </c>
      <c r="AC54" s="118">
        <f ca="1">NOT(cc_in_focus) * cc_show_type * IF(cc_delta&lt;0, ABS(cc_delta), 0)</f>
        <v>0</v>
      </c>
      <c r="AD54" s="118"/>
      <c r="AE54" s="118"/>
      <c r="AF54" s="118"/>
    </row>
    <row r="55" spans="2:32" s="6" customFormat="1" ht="13" x14ac:dyDescent="0.3">
      <c r="B55" s="129"/>
      <c r="C55" s="19"/>
      <c r="D55" s="19"/>
      <c r="E55" s="19"/>
      <c r="F55" s="123"/>
      <c r="G55" s="123"/>
      <c r="H55" s="123"/>
      <c r="I55" s="123"/>
      <c r="J55" s="123"/>
      <c r="K55" s="123"/>
      <c r="L55" s="123"/>
      <c r="M55" s="19"/>
      <c r="N55" s="126"/>
      <c r="O55" s="126"/>
      <c r="P55" s="126"/>
      <c r="Q55" s="126"/>
      <c r="R55" s="27"/>
      <c r="S55" s="119"/>
      <c r="T55" s="119"/>
      <c r="U55" s="21"/>
      <c r="V55" s="125"/>
      <c r="W55" s="125"/>
      <c r="X55" s="125"/>
      <c r="Y55" s="125"/>
      <c r="Z55" s="125"/>
      <c r="AA55" s="125"/>
      <c r="AB55" s="19"/>
      <c r="AC55" s="125"/>
      <c r="AD55" s="125"/>
      <c r="AE55" s="125"/>
      <c r="AF55" s="125"/>
    </row>
    <row r="56" spans="2:32" s="6" customFormat="1" ht="13" x14ac:dyDescent="0.3">
      <c r="B56" s="127">
        <f>DATE(selected_year, 2, 1)</f>
        <v>45689</v>
      </c>
      <c r="C56" s="16" t="s">
        <v>22</v>
      </c>
      <c r="D56" s="16">
        <f t="shared" ref="D56" si="1">MONTH(B56)</f>
        <v>2</v>
      </c>
      <c r="E56" s="16">
        <f>IF(selected_period = "Total year", 1, IF(selected_period = cc_month_number, 1, 0))</f>
        <v>0</v>
      </c>
      <c r="F56" s="124">
        <f t="shared" ref="F56" si="2">1*$D$46</f>
        <v>0</v>
      </c>
      <c r="G56" s="124"/>
      <c r="H56" s="124"/>
      <c r="I56" s="124"/>
      <c r="J56" s="124"/>
      <c r="K56" s="124">
        <f t="shared" ref="K56:K98" si="3">1*$D$49</f>
        <v>0</v>
      </c>
      <c r="L56" s="124"/>
      <c r="M56" s="20" cm="1">
        <f t="array" ref="M56">SUM(Tracking[Amount] * (Tracking[Type]=cc_type) * (YEAR(Tracking[Effective day])=selected_year) * (MONTH(Tracking[Effective day])=cc_month_number))</f>
        <v>0</v>
      </c>
      <c r="N56" s="120" cm="1">
        <f t="array" aca="1" ref="N56" ca="1">INDEX('Budget Planning'!$D:$EZ, income_total_row, MATCH(DATE(selected_year, cc_month_number, 1), 'Budget Planning'!$D$9:$EZ$9, 0))</f>
        <v>0</v>
      </c>
      <c r="O56" s="120"/>
      <c r="P56" s="120"/>
      <c r="Q56" s="120"/>
      <c r="R56" s="20">
        <f ca="1">cc_budget-cc_tracked</f>
        <v>0</v>
      </c>
      <c r="S56" s="120">
        <f ca="1">cc_in_focus * cc_show_type * MIN(cc_tracked, cc_budget)</f>
        <v>0</v>
      </c>
      <c r="T56" s="120"/>
      <c r="U56" s="5">
        <f ca="1">cc_in_focus * cc_show_type * cc_show_remaining_budget * IF(cc_delta&gt;0, cc_delta, 0)</f>
        <v>0</v>
      </c>
      <c r="V56" s="120">
        <f ca="1">cc_in_focus * cc_show_type * IF(cc_delta&lt;0, ABS(cc_delta), 0)</f>
        <v>0</v>
      </c>
      <c r="W56" s="120"/>
      <c r="X56" s="120"/>
      <c r="Y56" s="120"/>
      <c r="Z56" s="120">
        <f ca="1">NOT(cc_in_focus) * cc_show_type * MIN(cc_tracked, cc_budget)</f>
        <v>0</v>
      </c>
      <c r="AA56" s="120"/>
      <c r="AB56" s="17">
        <f ca="1">NOT(cc_in_focus) * cc_show_type * cc_show_remaining_budget * IF(cc_delta&gt;0, cc_delta, 0)</f>
        <v>0</v>
      </c>
      <c r="AC56" s="120">
        <f ca="1">NOT(cc_in_focus) * cc_show_type * IF(cc_delta&lt;0, ABS(cc_delta), 0)</f>
        <v>0</v>
      </c>
      <c r="AD56" s="120"/>
      <c r="AE56" s="120"/>
      <c r="AF56" s="120"/>
    </row>
    <row r="57" spans="2:32" s="6" customFormat="1" ht="13" x14ac:dyDescent="0.3">
      <c r="B57" s="128"/>
      <c r="C57" s="14" t="s">
        <v>24</v>
      </c>
      <c r="D57" s="14">
        <f t="shared" ref="D57" si="4">MONTH(B56)</f>
        <v>2</v>
      </c>
      <c r="E57" s="14">
        <f>IF(selected_period = "Total year", 1, IF(selected_period = cc_month_number, 1, 0))</f>
        <v>0</v>
      </c>
      <c r="F57" s="130">
        <f t="shared" ref="F57" si="5">1*$D$47</f>
        <v>0</v>
      </c>
      <c r="G57" s="130"/>
      <c r="H57" s="130"/>
      <c r="I57" s="130"/>
      <c r="J57" s="130"/>
      <c r="K57" s="130">
        <f t="shared" si="3"/>
        <v>0</v>
      </c>
      <c r="L57" s="130"/>
      <c r="M57" s="5" cm="1">
        <f t="array" ref="M57">SUM(Tracking[Amount] * (Tracking[Type]=cc_type) * (YEAR(Tracking[Effective day])=selected_year) * (MONTH(Tracking[Effective day])=cc_month_number))</f>
        <v>0</v>
      </c>
      <c r="N57" s="118" cm="1">
        <f t="array" aca="1" ref="N57" ca="1">INDEX('Budget Planning'!$D:$EZ, spending_total_row, MATCH(DATE(selected_year, cc_month_number, 1), 'Budget Planning'!$D$9:$EZ$9, 0))</f>
        <v>0</v>
      </c>
      <c r="O57" s="118"/>
      <c r="P57" s="118"/>
      <c r="Q57" s="118"/>
      <c r="R57" s="5">
        <f ca="1">cc_budget-cc_tracked</f>
        <v>0</v>
      </c>
      <c r="S57" s="118">
        <f ca="1">cc_in_focus * cc_show_type * MIN(cc_tracked, cc_budget)</f>
        <v>0</v>
      </c>
      <c r="T57" s="118"/>
      <c r="U57" s="5">
        <f ca="1">cc_in_focus * cc_show_type * cc_show_remaining_budget * IF(cc_delta&gt;0, cc_delta, 0)</f>
        <v>0</v>
      </c>
      <c r="V57" s="118">
        <f ca="1">cc_in_focus * cc_show_type * IF(cc_delta&lt;0, ABS(cc_delta), 0)</f>
        <v>0</v>
      </c>
      <c r="W57" s="118"/>
      <c r="X57" s="118"/>
      <c r="Y57" s="118"/>
      <c r="Z57" s="118">
        <f ca="1">NOT(cc_in_focus) * cc_show_type * MIN(cc_tracked, cc_budget)</f>
        <v>0</v>
      </c>
      <c r="AA57" s="118"/>
      <c r="AB57" s="18">
        <f ca="1">NOT(cc_in_focus) * cc_show_type * cc_show_remaining_budget * IF(cc_delta&gt;0, cc_delta, 0)</f>
        <v>0</v>
      </c>
      <c r="AC57" s="118">
        <f ca="1">NOT(cc_in_focus) * cc_show_type * IF(cc_delta&lt;0, ABS(cc_delta), 0)</f>
        <v>0</v>
      </c>
      <c r="AD57" s="118"/>
      <c r="AE57" s="118"/>
      <c r="AF57" s="118"/>
    </row>
    <row r="58" spans="2:32" s="6" customFormat="1" ht="13" x14ac:dyDescent="0.3">
      <c r="B58" s="128"/>
      <c r="C58" s="14" t="s">
        <v>26</v>
      </c>
      <c r="D58" s="14">
        <f t="shared" ref="D58" si="6">MONTH(B56)</f>
        <v>2</v>
      </c>
      <c r="E58" s="14">
        <f>IF(selected_period = "Total year", 1, IF(selected_period = cc_month_number, 1, 0))</f>
        <v>0</v>
      </c>
      <c r="F58" s="130">
        <f t="shared" ref="F58" si="7">1*$D$48</f>
        <v>0</v>
      </c>
      <c r="G58" s="130"/>
      <c r="H58" s="130"/>
      <c r="I58" s="130"/>
      <c r="J58" s="130"/>
      <c r="K58" s="130">
        <f t="shared" si="3"/>
        <v>0</v>
      </c>
      <c r="L58" s="130"/>
      <c r="M58" s="5" cm="1">
        <f t="array" ref="M58">SUM(Tracking[Amount] * (Tracking[Type]=cc_type) * (YEAR(Tracking[Effective day])=selected_year) * (MONTH(Tracking[Effective day])=cc_month_number))</f>
        <v>0</v>
      </c>
      <c r="N58" s="118" cm="1">
        <f t="array" aca="1" ref="N58" ca="1">INDEX('Budget Planning'!$D:$EZ, saving_total_row, MATCH(DATE(selected_year, cc_month_number, 1), 'Budget Planning'!$D$9:$EZ$9, 0))</f>
        <v>0</v>
      </c>
      <c r="O58" s="118"/>
      <c r="P58" s="118"/>
      <c r="Q58" s="118"/>
      <c r="R58" s="5">
        <f ca="1">cc_budget-cc_tracked</f>
        <v>0</v>
      </c>
      <c r="S58" s="118">
        <f ca="1">cc_in_focus * cc_show_type * MIN(cc_tracked, cc_budget)</f>
        <v>0</v>
      </c>
      <c r="T58" s="118"/>
      <c r="U58" s="5">
        <f ca="1">cc_in_focus * cc_show_type * cc_show_remaining_budget * IF(cc_delta&gt;0, cc_delta, 0)</f>
        <v>0</v>
      </c>
      <c r="V58" s="118">
        <f ca="1">cc_in_focus * cc_show_type * IF(cc_delta&lt;0, ABS(cc_delta), 0)</f>
        <v>0</v>
      </c>
      <c r="W58" s="118"/>
      <c r="X58" s="118"/>
      <c r="Y58" s="118"/>
      <c r="Z58" s="118">
        <f ca="1">NOT(cc_in_focus) * cc_show_type * MIN(cc_tracked, cc_budget)</f>
        <v>0</v>
      </c>
      <c r="AA58" s="118"/>
      <c r="AB58" s="18">
        <f ca="1">NOT(cc_in_focus) * cc_show_type * cc_show_remaining_budget * IF(cc_delta&gt;0, cc_delta, 0)</f>
        <v>0</v>
      </c>
      <c r="AC58" s="118">
        <f ca="1">NOT(cc_in_focus) * cc_show_type * IF(cc_delta&lt;0, ABS(cc_delta), 0)</f>
        <v>0</v>
      </c>
      <c r="AD58" s="118"/>
      <c r="AE58" s="118"/>
      <c r="AF58" s="118"/>
    </row>
    <row r="59" spans="2:32" s="6" customFormat="1" ht="13" x14ac:dyDescent="0.3">
      <c r="B59" s="129"/>
      <c r="C59" s="19"/>
      <c r="D59" s="19"/>
      <c r="E59" s="19"/>
      <c r="F59" s="123"/>
      <c r="G59" s="123"/>
      <c r="H59" s="123"/>
      <c r="I59" s="123"/>
      <c r="J59" s="123"/>
      <c r="K59" s="123"/>
      <c r="L59" s="123"/>
      <c r="M59" s="19"/>
      <c r="N59" s="126"/>
      <c r="O59" s="126"/>
      <c r="P59" s="126"/>
      <c r="Q59" s="126"/>
      <c r="R59" s="27"/>
      <c r="S59" s="119"/>
      <c r="T59" s="119"/>
      <c r="U59" s="21"/>
      <c r="V59" s="125"/>
      <c r="W59" s="125"/>
      <c r="X59" s="125"/>
      <c r="Y59" s="125"/>
      <c r="Z59" s="125"/>
      <c r="AA59" s="125"/>
      <c r="AB59" s="19"/>
      <c r="AC59" s="125"/>
      <c r="AD59" s="125"/>
      <c r="AE59" s="125"/>
      <c r="AF59" s="125"/>
    </row>
    <row r="60" spans="2:32" s="6" customFormat="1" ht="13" x14ac:dyDescent="0.3">
      <c r="B60" s="127">
        <f>DATE(selected_year, 3, 1)</f>
        <v>45717</v>
      </c>
      <c r="C60" s="16" t="s">
        <v>22</v>
      </c>
      <c r="D60" s="16">
        <f t="shared" ref="D60" si="8">MONTH(B60)</f>
        <v>3</v>
      </c>
      <c r="E60" s="16">
        <f>IF(selected_period = "Total year", 1, IF(selected_period = cc_month_number, 1, 0))</f>
        <v>0</v>
      </c>
      <c r="F60" s="124">
        <f t="shared" ref="F60" si="9">1*$D$46</f>
        <v>0</v>
      </c>
      <c r="G60" s="124"/>
      <c r="H60" s="124"/>
      <c r="I60" s="124"/>
      <c r="J60" s="124"/>
      <c r="K60" s="124">
        <f t="shared" ref="K60" si="10">1*$D$49</f>
        <v>0</v>
      </c>
      <c r="L60" s="124"/>
      <c r="M60" s="20" cm="1">
        <f t="array" ref="M60">SUM(Tracking[Amount] * (Tracking[Type]=cc_type) * (YEAR(Tracking[Effective day])=selected_year) * (MONTH(Tracking[Effective day])=cc_month_number))</f>
        <v>0</v>
      </c>
      <c r="N60" s="120" cm="1">
        <f t="array" aca="1" ref="N60" ca="1">INDEX('Budget Planning'!$D:$EZ, income_total_row, MATCH(DATE(selected_year, cc_month_number, 1), 'Budget Planning'!$D$9:$EZ$9, 0))</f>
        <v>0</v>
      </c>
      <c r="O60" s="120"/>
      <c r="P60" s="120"/>
      <c r="Q60" s="120"/>
      <c r="R60" s="20">
        <f ca="1">cc_budget-cc_tracked</f>
        <v>0</v>
      </c>
      <c r="S60" s="120">
        <f ca="1">cc_in_focus * cc_show_type * MIN(cc_tracked, cc_budget)</f>
        <v>0</v>
      </c>
      <c r="T60" s="120"/>
      <c r="U60" s="5">
        <f ca="1">cc_in_focus * cc_show_type * cc_show_remaining_budget * IF(cc_delta&gt;0, cc_delta, 0)</f>
        <v>0</v>
      </c>
      <c r="V60" s="120">
        <f ca="1">cc_in_focus * cc_show_type * IF(cc_delta&lt;0, ABS(cc_delta), 0)</f>
        <v>0</v>
      </c>
      <c r="W60" s="120"/>
      <c r="X60" s="120"/>
      <c r="Y60" s="120"/>
      <c r="Z60" s="120">
        <f ca="1">NOT(cc_in_focus) * cc_show_type * MIN(cc_tracked, cc_budget)</f>
        <v>0</v>
      </c>
      <c r="AA60" s="120"/>
      <c r="AB60" s="17">
        <f ca="1">NOT(cc_in_focus) * cc_show_type * cc_show_remaining_budget * IF(cc_delta&gt;0, cc_delta, 0)</f>
        <v>0</v>
      </c>
      <c r="AC60" s="120">
        <f ca="1">NOT(cc_in_focus) * cc_show_type * IF(cc_delta&lt;0, ABS(cc_delta), 0)</f>
        <v>0</v>
      </c>
      <c r="AD60" s="120"/>
      <c r="AE60" s="120"/>
      <c r="AF60" s="120"/>
    </row>
    <row r="61" spans="2:32" s="6" customFormat="1" ht="13" x14ac:dyDescent="0.3">
      <c r="B61" s="128"/>
      <c r="C61" s="14" t="s">
        <v>24</v>
      </c>
      <c r="D61" s="14">
        <f t="shared" ref="D61" si="11">MONTH(B60)</f>
        <v>3</v>
      </c>
      <c r="E61" s="14">
        <f>IF(selected_period = "Total year", 1, IF(selected_period = cc_month_number, 1, 0))</f>
        <v>0</v>
      </c>
      <c r="F61" s="130">
        <f t="shared" ref="F61" si="12">1*$D$47</f>
        <v>0</v>
      </c>
      <c r="G61" s="130"/>
      <c r="H61" s="130"/>
      <c r="I61" s="130"/>
      <c r="J61" s="130"/>
      <c r="K61" s="130">
        <f t="shared" si="3"/>
        <v>0</v>
      </c>
      <c r="L61" s="130"/>
      <c r="M61" s="5" cm="1">
        <f t="array" ref="M61">SUM(Tracking[Amount] * (Tracking[Type]=cc_type) * (YEAR(Tracking[Effective day])=selected_year) * (MONTH(Tracking[Effective day])=cc_month_number))</f>
        <v>0</v>
      </c>
      <c r="N61" s="118" cm="1">
        <f t="array" aca="1" ref="N61" ca="1">INDEX('Budget Planning'!$D:$EZ, spending_total_row, MATCH(DATE(selected_year, cc_month_number, 1), 'Budget Planning'!$D$9:$EZ$9, 0))</f>
        <v>0</v>
      </c>
      <c r="O61" s="118"/>
      <c r="P61" s="118"/>
      <c r="Q61" s="118"/>
      <c r="R61" s="5">
        <f ca="1">cc_budget-cc_tracked</f>
        <v>0</v>
      </c>
      <c r="S61" s="118">
        <f ca="1">cc_in_focus * cc_show_type * MIN(cc_tracked, cc_budget)</f>
        <v>0</v>
      </c>
      <c r="T61" s="118"/>
      <c r="U61" s="5">
        <f ca="1">cc_in_focus * cc_show_type * cc_show_remaining_budget * IF(cc_delta&gt;0, cc_delta, 0)</f>
        <v>0</v>
      </c>
      <c r="V61" s="118">
        <f ca="1">cc_in_focus * cc_show_type * IF(cc_delta&lt;0, ABS(cc_delta), 0)</f>
        <v>0</v>
      </c>
      <c r="W61" s="118"/>
      <c r="X61" s="118"/>
      <c r="Y61" s="118"/>
      <c r="Z61" s="118">
        <f ca="1">NOT(cc_in_focus) * cc_show_type * MIN(cc_tracked, cc_budget)</f>
        <v>0</v>
      </c>
      <c r="AA61" s="118"/>
      <c r="AB61" s="18">
        <f ca="1">NOT(cc_in_focus) * cc_show_type * cc_show_remaining_budget * IF(cc_delta&gt;0, cc_delta, 0)</f>
        <v>0</v>
      </c>
      <c r="AC61" s="118">
        <f ca="1">NOT(cc_in_focus) * cc_show_type * IF(cc_delta&lt;0, ABS(cc_delta), 0)</f>
        <v>0</v>
      </c>
      <c r="AD61" s="118"/>
      <c r="AE61" s="118"/>
      <c r="AF61" s="118"/>
    </row>
    <row r="62" spans="2:32" s="6" customFormat="1" ht="13" x14ac:dyDescent="0.3">
      <c r="B62" s="128"/>
      <c r="C62" s="14" t="s">
        <v>26</v>
      </c>
      <c r="D62" s="14">
        <f t="shared" ref="D62" si="13">MONTH(B60)</f>
        <v>3</v>
      </c>
      <c r="E62" s="14">
        <f>IF(selected_period = "Total year", 1, IF(selected_period = cc_month_number, 1, 0))</f>
        <v>0</v>
      </c>
      <c r="F62" s="130">
        <f t="shared" ref="F62" si="14">1*$D$48</f>
        <v>0</v>
      </c>
      <c r="G62" s="130"/>
      <c r="H62" s="130"/>
      <c r="I62" s="130"/>
      <c r="J62" s="130"/>
      <c r="K62" s="130">
        <f t="shared" si="3"/>
        <v>0</v>
      </c>
      <c r="L62" s="130"/>
      <c r="M62" s="5" cm="1">
        <f t="array" ref="M62">SUM(Tracking[Amount] * (Tracking[Type]=cc_type) * (YEAR(Tracking[Effective day])=selected_year) * (MONTH(Tracking[Effective day])=cc_month_number))</f>
        <v>0</v>
      </c>
      <c r="N62" s="118" cm="1">
        <f t="array" aca="1" ref="N62" ca="1">INDEX('Budget Planning'!$D:$EZ, saving_total_row, MATCH(DATE(selected_year, cc_month_number, 1), 'Budget Planning'!$D$9:$EZ$9, 0))</f>
        <v>0</v>
      </c>
      <c r="O62" s="118"/>
      <c r="P62" s="118"/>
      <c r="Q62" s="118"/>
      <c r="R62" s="5">
        <f ca="1">cc_budget-cc_tracked</f>
        <v>0</v>
      </c>
      <c r="S62" s="118">
        <f ca="1">cc_in_focus * cc_show_type * MIN(cc_tracked, cc_budget)</f>
        <v>0</v>
      </c>
      <c r="T62" s="118"/>
      <c r="U62" s="5">
        <f ca="1">cc_in_focus * cc_show_type * cc_show_remaining_budget * IF(cc_delta&gt;0, cc_delta, 0)</f>
        <v>0</v>
      </c>
      <c r="V62" s="118">
        <f ca="1">cc_in_focus * cc_show_type * IF(cc_delta&lt;0, ABS(cc_delta), 0)</f>
        <v>0</v>
      </c>
      <c r="W62" s="118"/>
      <c r="X62" s="118"/>
      <c r="Y62" s="118"/>
      <c r="Z62" s="118">
        <f ca="1">NOT(cc_in_focus) * cc_show_type * MIN(cc_tracked, cc_budget)</f>
        <v>0</v>
      </c>
      <c r="AA62" s="118"/>
      <c r="AB62" s="18">
        <f ca="1">NOT(cc_in_focus) * cc_show_type * cc_show_remaining_budget * IF(cc_delta&gt;0, cc_delta, 0)</f>
        <v>0</v>
      </c>
      <c r="AC62" s="118">
        <f ca="1">NOT(cc_in_focus) * cc_show_type * IF(cc_delta&lt;0, ABS(cc_delta), 0)</f>
        <v>0</v>
      </c>
      <c r="AD62" s="118"/>
      <c r="AE62" s="118"/>
      <c r="AF62" s="118"/>
    </row>
    <row r="63" spans="2:32" s="6" customFormat="1" ht="13" x14ac:dyDescent="0.3">
      <c r="B63" s="129"/>
      <c r="C63" s="19"/>
      <c r="D63" s="19"/>
      <c r="E63" s="19"/>
      <c r="F63" s="123"/>
      <c r="G63" s="123"/>
      <c r="H63" s="123"/>
      <c r="I63" s="123"/>
      <c r="J63" s="123"/>
      <c r="K63" s="123"/>
      <c r="L63" s="123"/>
      <c r="M63" s="19"/>
      <c r="N63" s="126"/>
      <c r="O63" s="126"/>
      <c r="P63" s="126"/>
      <c r="Q63" s="126"/>
      <c r="R63" s="27"/>
      <c r="S63" s="119"/>
      <c r="T63" s="119"/>
      <c r="U63" s="21"/>
      <c r="V63" s="125"/>
      <c r="W63" s="125"/>
      <c r="X63" s="125"/>
      <c r="Y63" s="125"/>
      <c r="Z63" s="125"/>
      <c r="AA63" s="125"/>
      <c r="AB63" s="19"/>
      <c r="AC63" s="125"/>
      <c r="AD63" s="125"/>
      <c r="AE63" s="125"/>
      <c r="AF63" s="125"/>
    </row>
    <row r="64" spans="2:32" s="6" customFormat="1" ht="13" x14ac:dyDescent="0.3">
      <c r="B64" s="127">
        <f>DATE(selected_year, 4, 1)</f>
        <v>45748</v>
      </c>
      <c r="C64" s="16" t="s">
        <v>22</v>
      </c>
      <c r="D64" s="16">
        <f t="shared" ref="D64" si="15">MONTH(B64)</f>
        <v>4</v>
      </c>
      <c r="E64" s="16">
        <f>IF(selected_period = "Total year", 1, IF(selected_period = cc_month_number, 1, 0))</f>
        <v>0</v>
      </c>
      <c r="F64" s="124">
        <f t="shared" ref="F64" si="16">1*$D$46</f>
        <v>0</v>
      </c>
      <c r="G64" s="124"/>
      <c r="H64" s="124"/>
      <c r="I64" s="124"/>
      <c r="J64" s="124"/>
      <c r="K64" s="124">
        <f t="shared" ref="K64" si="17">1*$D$49</f>
        <v>0</v>
      </c>
      <c r="L64" s="124"/>
      <c r="M64" s="20" cm="1">
        <f t="array" ref="M64">SUM(Tracking[Amount] * (Tracking[Type]=cc_type) * (YEAR(Tracking[Effective day])=selected_year) * (MONTH(Tracking[Effective day])=cc_month_number))</f>
        <v>0</v>
      </c>
      <c r="N64" s="120" cm="1">
        <f t="array" aca="1" ref="N64" ca="1">INDEX('Budget Planning'!$D:$EZ, income_total_row, MATCH(DATE(selected_year, cc_month_number, 1), 'Budget Planning'!$D$9:$EZ$9, 0))</f>
        <v>0</v>
      </c>
      <c r="O64" s="120"/>
      <c r="P64" s="120"/>
      <c r="Q64" s="120"/>
      <c r="R64" s="20">
        <f ca="1">cc_budget-cc_tracked</f>
        <v>0</v>
      </c>
      <c r="S64" s="120">
        <f ca="1">cc_in_focus * cc_show_type * MIN(cc_tracked, cc_budget)</f>
        <v>0</v>
      </c>
      <c r="T64" s="120"/>
      <c r="U64" s="5">
        <f ca="1">cc_in_focus * cc_show_type * cc_show_remaining_budget * IF(cc_delta&gt;0, cc_delta, 0)</f>
        <v>0</v>
      </c>
      <c r="V64" s="120">
        <f ca="1">cc_in_focus * cc_show_type * IF(cc_delta&lt;0, ABS(cc_delta), 0)</f>
        <v>0</v>
      </c>
      <c r="W64" s="120"/>
      <c r="X64" s="120"/>
      <c r="Y64" s="120"/>
      <c r="Z64" s="120">
        <f ca="1">NOT(cc_in_focus) * cc_show_type * MIN(cc_tracked, cc_budget)</f>
        <v>0</v>
      </c>
      <c r="AA64" s="120"/>
      <c r="AB64" s="17">
        <f ca="1">NOT(cc_in_focus) * cc_show_type * cc_show_remaining_budget * IF(cc_delta&gt;0, cc_delta, 0)</f>
        <v>0</v>
      </c>
      <c r="AC64" s="120">
        <f ca="1">NOT(cc_in_focus) * cc_show_type * IF(cc_delta&lt;0, ABS(cc_delta), 0)</f>
        <v>0</v>
      </c>
      <c r="AD64" s="120"/>
      <c r="AE64" s="120"/>
      <c r="AF64" s="120"/>
    </row>
    <row r="65" spans="2:32" s="6" customFormat="1" ht="13" x14ac:dyDescent="0.3">
      <c r="B65" s="128"/>
      <c r="C65" s="14" t="s">
        <v>24</v>
      </c>
      <c r="D65" s="14">
        <f t="shared" ref="D65" si="18">MONTH(B64)</f>
        <v>4</v>
      </c>
      <c r="E65" s="14">
        <f>IF(selected_period = "Total year", 1, IF(selected_period = cc_month_number, 1, 0))</f>
        <v>0</v>
      </c>
      <c r="F65" s="130">
        <f t="shared" ref="F65" si="19">1*$D$47</f>
        <v>0</v>
      </c>
      <c r="G65" s="130"/>
      <c r="H65" s="130"/>
      <c r="I65" s="130"/>
      <c r="J65" s="130"/>
      <c r="K65" s="130">
        <f t="shared" si="3"/>
        <v>0</v>
      </c>
      <c r="L65" s="130"/>
      <c r="M65" s="5" cm="1">
        <f t="array" ref="M65">SUM(Tracking[Amount] * (Tracking[Type]=cc_type) * (YEAR(Tracking[Effective day])=selected_year) * (MONTH(Tracking[Effective day])=cc_month_number))</f>
        <v>0</v>
      </c>
      <c r="N65" s="118" cm="1">
        <f t="array" aca="1" ref="N65" ca="1">INDEX('Budget Planning'!$D:$EZ, spending_total_row, MATCH(DATE(selected_year, cc_month_number, 1), 'Budget Planning'!$D$9:$EZ$9, 0))</f>
        <v>0</v>
      </c>
      <c r="O65" s="118"/>
      <c r="P65" s="118"/>
      <c r="Q65" s="118"/>
      <c r="R65" s="5">
        <f ca="1">cc_budget-cc_tracked</f>
        <v>0</v>
      </c>
      <c r="S65" s="118">
        <f ca="1">cc_in_focus * cc_show_type * MIN(cc_tracked, cc_budget)</f>
        <v>0</v>
      </c>
      <c r="T65" s="118"/>
      <c r="U65" s="5">
        <f ca="1">cc_in_focus * cc_show_type * cc_show_remaining_budget * IF(cc_delta&gt;0, cc_delta, 0)</f>
        <v>0</v>
      </c>
      <c r="V65" s="118">
        <f ca="1">cc_in_focus * cc_show_type * IF(cc_delta&lt;0, ABS(cc_delta), 0)</f>
        <v>0</v>
      </c>
      <c r="W65" s="118"/>
      <c r="X65" s="118"/>
      <c r="Y65" s="118"/>
      <c r="Z65" s="118">
        <f ca="1">NOT(cc_in_focus) * cc_show_type * MIN(cc_tracked, cc_budget)</f>
        <v>0</v>
      </c>
      <c r="AA65" s="118"/>
      <c r="AB65" s="18">
        <f ca="1">NOT(cc_in_focus) * cc_show_type * cc_show_remaining_budget * IF(cc_delta&gt;0, cc_delta, 0)</f>
        <v>0</v>
      </c>
      <c r="AC65" s="118">
        <f ca="1">NOT(cc_in_focus) * cc_show_type * IF(cc_delta&lt;0, ABS(cc_delta), 0)</f>
        <v>0</v>
      </c>
      <c r="AD65" s="118"/>
      <c r="AE65" s="118"/>
      <c r="AF65" s="118"/>
    </row>
    <row r="66" spans="2:32" s="6" customFormat="1" ht="13" x14ac:dyDescent="0.3">
      <c r="B66" s="128"/>
      <c r="C66" s="14" t="s">
        <v>26</v>
      </c>
      <c r="D66" s="14">
        <f t="shared" ref="D66" si="20">MONTH(B64)</f>
        <v>4</v>
      </c>
      <c r="E66" s="14">
        <f>IF(selected_period = "Total year", 1, IF(selected_period = cc_month_number, 1, 0))</f>
        <v>0</v>
      </c>
      <c r="F66" s="130">
        <f t="shared" ref="F66" si="21">1*$D$48</f>
        <v>0</v>
      </c>
      <c r="G66" s="130"/>
      <c r="H66" s="130"/>
      <c r="I66" s="130"/>
      <c r="J66" s="130"/>
      <c r="K66" s="130">
        <f t="shared" si="3"/>
        <v>0</v>
      </c>
      <c r="L66" s="130"/>
      <c r="M66" s="5" cm="1">
        <f t="array" ref="M66">SUM(Tracking[Amount] * (Tracking[Type]=cc_type) * (YEAR(Tracking[Effective day])=selected_year) * (MONTH(Tracking[Effective day])=cc_month_number))</f>
        <v>0</v>
      </c>
      <c r="N66" s="118" cm="1">
        <f t="array" aca="1" ref="N66" ca="1">INDEX('Budget Planning'!$D:$EZ, saving_total_row, MATCH(DATE(selected_year, cc_month_number, 1), 'Budget Planning'!$D$9:$EZ$9, 0))</f>
        <v>0</v>
      </c>
      <c r="O66" s="118"/>
      <c r="P66" s="118"/>
      <c r="Q66" s="118"/>
      <c r="R66" s="5">
        <f ca="1">cc_budget-cc_tracked</f>
        <v>0</v>
      </c>
      <c r="S66" s="118">
        <f ca="1">cc_in_focus * cc_show_type * MIN(cc_tracked, cc_budget)</f>
        <v>0</v>
      </c>
      <c r="T66" s="118"/>
      <c r="U66" s="5">
        <f ca="1">cc_in_focus * cc_show_type * cc_show_remaining_budget * IF(cc_delta&gt;0, cc_delta, 0)</f>
        <v>0</v>
      </c>
      <c r="V66" s="118">
        <f ca="1">cc_in_focus * cc_show_type * IF(cc_delta&lt;0, ABS(cc_delta), 0)</f>
        <v>0</v>
      </c>
      <c r="W66" s="118"/>
      <c r="X66" s="118"/>
      <c r="Y66" s="118"/>
      <c r="Z66" s="118">
        <f ca="1">NOT(cc_in_focus) * cc_show_type * MIN(cc_tracked, cc_budget)</f>
        <v>0</v>
      </c>
      <c r="AA66" s="118"/>
      <c r="AB66" s="18">
        <f ca="1">NOT(cc_in_focus) * cc_show_type * cc_show_remaining_budget * IF(cc_delta&gt;0, cc_delta, 0)</f>
        <v>0</v>
      </c>
      <c r="AC66" s="118">
        <f ca="1">NOT(cc_in_focus) * cc_show_type * IF(cc_delta&lt;0, ABS(cc_delta), 0)</f>
        <v>0</v>
      </c>
      <c r="AD66" s="118"/>
      <c r="AE66" s="118"/>
      <c r="AF66" s="118"/>
    </row>
    <row r="67" spans="2:32" s="6" customFormat="1" ht="13" x14ac:dyDescent="0.3">
      <c r="B67" s="129"/>
      <c r="C67" s="19"/>
      <c r="D67" s="19"/>
      <c r="E67" s="19"/>
      <c r="F67" s="123"/>
      <c r="G67" s="123"/>
      <c r="H67" s="123"/>
      <c r="I67" s="123"/>
      <c r="J67" s="123"/>
      <c r="K67" s="123"/>
      <c r="L67" s="123"/>
      <c r="M67" s="19"/>
      <c r="N67" s="126"/>
      <c r="O67" s="126"/>
      <c r="P67" s="126"/>
      <c r="Q67" s="126"/>
      <c r="R67" s="27"/>
      <c r="S67" s="119"/>
      <c r="T67" s="119"/>
      <c r="U67" s="21"/>
      <c r="V67" s="125"/>
      <c r="W67" s="125"/>
      <c r="X67" s="125"/>
      <c r="Y67" s="125"/>
      <c r="Z67" s="125"/>
      <c r="AA67" s="125"/>
      <c r="AB67" s="19"/>
      <c r="AC67" s="125"/>
      <c r="AD67" s="125"/>
      <c r="AE67" s="125"/>
      <c r="AF67" s="125"/>
    </row>
    <row r="68" spans="2:32" s="6" customFormat="1" ht="13" x14ac:dyDescent="0.3">
      <c r="B68" s="127">
        <f>DATE(selected_year, 5, 1)</f>
        <v>45778</v>
      </c>
      <c r="C68" s="16" t="s">
        <v>22</v>
      </c>
      <c r="D68" s="16">
        <f t="shared" ref="D68" si="22">MONTH(B68)</f>
        <v>5</v>
      </c>
      <c r="E68" s="16">
        <f>IF(selected_period = "Total year", 1, IF(selected_period = cc_month_number, 1, 0))</f>
        <v>0</v>
      </c>
      <c r="F68" s="124">
        <f t="shared" ref="F68" si="23">1*$D$46</f>
        <v>0</v>
      </c>
      <c r="G68" s="124"/>
      <c r="H68" s="124"/>
      <c r="I68" s="124"/>
      <c r="J68" s="124"/>
      <c r="K68" s="124">
        <f t="shared" ref="K68" si="24">1*$D$49</f>
        <v>0</v>
      </c>
      <c r="L68" s="124"/>
      <c r="M68" s="20" cm="1">
        <f t="array" ref="M68">SUM(Tracking[Amount] * (Tracking[Type]=cc_type) * (YEAR(Tracking[Effective day])=selected_year) * (MONTH(Tracking[Effective day])=cc_month_number))</f>
        <v>0</v>
      </c>
      <c r="N68" s="120" cm="1">
        <f t="array" aca="1" ref="N68" ca="1">INDEX('Budget Planning'!$D:$EZ, income_total_row, MATCH(DATE(selected_year, cc_month_number, 1), 'Budget Planning'!$D$9:$EZ$9, 0))</f>
        <v>0</v>
      </c>
      <c r="O68" s="120"/>
      <c r="P68" s="120"/>
      <c r="Q68" s="120"/>
      <c r="R68" s="20">
        <f ca="1">cc_budget-cc_tracked</f>
        <v>0</v>
      </c>
      <c r="S68" s="120">
        <f ca="1">cc_in_focus * cc_show_type * MIN(cc_tracked, cc_budget)</f>
        <v>0</v>
      </c>
      <c r="T68" s="120"/>
      <c r="U68" s="5">
        <f ca="1">cc_in_focus * cc_show_type * cc_show_remaining_budget * IF(cc_delta&gt;0, cc_delta, 0)</f>
        <v>0</v>
      </c>
      <c r="V68" s="120">
        <f ca="1">cc_in_focus * cc_show_type * IF(cc_delta&lt;0, ABS(cc_delta), 0)</f>
        <v>0</v>
      </c>
      <c r="W68" s="120"/>
      <c r="X68" s="120"/>
      <c r="Y68" s="120"/>
      <c r="Z68" s="120">
        <f ca="1">NOT(cc_in_focus) * cc_show_type * MIN(cc_tracked, cc_budget)</f>
        <v>0</v>
      </c>
      <c r="AA68" s="120"/>
      <c r="AB68" s="17">
        <f ca="1">NOT(cc_in_focus) * cc_show_type * cc_show_remaining_budget * IF(cc_delta&gt;0, cc_delta, 0)</f>
        <v>0</v>
      </c>
      <c r="AC68" s="120">
        <f ca="1">NOT(cc_in_focus) * cc_show_type * IF(cc_delta&lt;0, ABS(cc_delta), 0)</f>
        <v>0</v>
      </c>
      <c r="AD68" s="120"/>
      <c r="AE68" s="120"/>
      <c r="AF68" s="120"/>
    </row>
    <row r="69" spans="2:32" s="6" customFormat="1" ht="13" x14ac:dyDescent="0.3">
      <c r="B69" s="128"/>
      <c r="C69" s="14" t="s">
        <v>24</v>
      </c>
      <c r="D69" s="14">
        <f t="shared" ref="D69" si="25">MONTH(B68)</f>
        <v>5</v>
      </c>
      <c r="E69" s="14">
        <f>IF(selected_period = "Total year", 1, IF(selected_period = cc_month_number, 1, 0))</f>
        <v>0</v>
      </c>
      <c r="F69" s="130">
        <f t="shared" ref="F69" si="26">1*$D$47</f>
        <v>0</v>
      </c>
      <c r="G69" s="130"/>
      <c r="H69" s="130"/>
      <c r="I69" s="130"/>
      <c r="J69" s="130"/>
      <c r="K69" s="130">
        <f t="shared" si="3"/>
        <v>0</v>
      </c>
      <c r="L69" s="130"/>
      <c r="M69" s="5" cm="1">
        <f t="array" ref="M69">SUM(Tracking[Amount] * (Tracking[Type]=cc_type) * (YEAR(Tracking[Effective day])=selected_year) * (MONTH(Tracking[Effective day])=cc_month_number))</f>
        <v>0</v>
      </c>
      <c r="N69" s="118" cm="1">
        <f t="array" aca="1" ref="N69" ca="1">INDEX('Budget Planning'!$D:$EZ, spending_total_row, MATCH(DATE(selected_year, cc_month_number, 1), 'Budget Planning'!$D$9:$EZ$9, 0))</f>
        <v>0</v>
      </c>
      <c r="O69" s="118"/>
      <c r="P69" s="118"/>
      <c r="Q69" s="118"/>
      <c r="R69" s="5">
        <f ca="1">cc_budget-cc_tracked</f>
        <v>0</v>
      </c>
      <c r="S69" s="118">
        <f ca="1">cc_in_focus * cc_show_type * MIN(cc_tracked, cc_budget)</f>
        <v>0</v>
      </c>
      <c r="T69" s="118"/>
      <c r="U69" s="5">
        <f ca="1">cc_in_focus * cc_show_type * cc_show_remaining_budget * IF(cc_delta&gt;0, cc_delta, 0)</f>
        <v>0</v>
      </c>
      <c r="V69" s="118">
        <f ca="1">cc_in_focus * cc_show_type * IF(cc_delta&lt;0, ABS(cc_delta), 0)</f>
        <v>0</v>
      </c>
      <c r="W69" s="118"/>
      <c r="X69" s="118"/>
      <c r="Y69" s="118"/>
      <c r="Z69" s="118">
        <f ca="1">NOT(cc_in_focus) * cc_show_type * MIN(cc_tracked, cc_budget)</f>
        <v>0</v>
      </c>
      <c r="AA69" s="118"/>
      <c r="AB69" s="18">
        <f ca="1">NOT(cc_in_focus) * cc_show_type * cc_show_remaining_budget * IF(cc_delta&gt;0, cc_delta, 0)</f>
        <v>0</v>
      </c>
      <c r="AC69" s="118">
        <f ca="1">NOT(cc_in_focus) * cc_show_type * IF(cc_delta&lt;0, ABS(cc_delta), 0)</f>
        <v>0</v>
      </c>
      <c r="AD69" s="118"/>
      <c r="AE69" s="118"/>
      <c r="AF69" s="118"/>
    </row>
    <row r="70" spans="2:32" s="6" customFormat="1" ht="13" x14ac:dyDescent="0.3">
      <c r="B70" s="128"/>
      <c r="C70" s="14" t="s">
        <v>26</v>
      </c>
      <c r="D70" s="14">
        <f t="shared" ref="D70" si="27">MONTH(B68)</f>
        <v>5</v>
      </c>
      <c r="E70" s="14">
        <f>IF(selected_period = "Total year", 1, IF(selected_period = cc_month_number, 1, 0))</f>
        <v>0</v>
      </c>
      <c r="F70" s="130">
        <f t="shared" ref="F70" si="28">1*$D$48</f>
        <v>0</v>
      </c>
      <c r="G70" s="130"/>
      <c r="H70" s="130"/>
      <c r="I70" s="130"/>
      <c r="J70" s="130"/>
      <c r="K70" s="130">
        <f t="shared" si="3"/>
        <v>0</v>
      </c>
      <c r="L70" s="130"/>
      <c r="M70" s="5" cm="1">
        <f t="array" ref="M70">SUM(Tracking[Amount] * (Tracking[Type]=cc_type) * (YEAR(Tracking[Effective day])=selected_year) * (MONTH(Tracking[Effective day])=cc_month_number))</f>
        <v>0</v>
      </c>
      <c r="N70" s="118" cm="1">
        <f t="array" aca="1" ref="N70" ca="1">INDEX('Budget Planning'!$D:$EZ, saving_total_row, MATCH(DATE(selected_year, cc_month_number, 1), 'Budget Planning'!$D$9:$EZ$9, 0))</f>
        <v>0</v>
      </c>
      <c r="O70" s="118"/>
      <c r="P70" s="118"/>
      <c r="Q70" s="118"/>
      <c r="R70" s="5">
        <f ca="1">cc_budget-cc_tracked</f>
        <v>0</v>
      </c>
      <c r="S70" s="118">
        <f ca="1">cc_in_focus * cc_show_type * MIN(cc_tracked, cc_budget)</f>
        <v>0</v>
      </c>
      <c r="T70" s="118"/>
      <c r="U70" s="5">
        <f ca="1">cc_in_focus * cc_show_type * cc_show_remaining_budget * IF(cc_delta&gt;0, cc_delta, 0)</f>
        <v>0</v>
      </c>
      <c r="V70" s="118">
        <f ca="1">cc_in_focus * cc_show_type * IF(cc_delta&lt;0, ABS(cc_delta), 0)</f>
        <v>0</v>
      </c>
      <c r="W70" s="118"/>
      <c r="X70" s="118"/>
      <c r="Y70" s="118"/>
      <c r="Z70" s="118">
        <f ca="1">NOT(cc_in_focus) * cc_show_type * MIN(cc_tracked, cc_budget)</f>
        <v>0</v>
      </c>
      <c r="AA70" s="118"/>
      <c r="AB70" s="18">
        <f ca="1">NOT(cc_in_focus) * cc_show_type * cc_show_remaining_budget * IF(cc_delta&gt;0, cc_delta, 0)</f>
        <v>0</v>
      </c>
      <c r="AC70" s="118">
        <f ca="1">NOT(cc_in_focus) * cc_show_type * IF(cc_delta&lt;0, ABS(cc_delta), 0)</f>
        <v>0</v>
      </c>
      <c r="AD70" s="118"/>
      <c r="AE70" s="118"/>
      <c r="AF70" s="118"/>
    </row>
    <row r="71" spans="2:32" s="6" customFormat="1" ht="13" x14ac:dyDescent="0.3">
      <c r="B71" s="129"/>
      <c r="C71" s="19"/>
      <c r="D71" s="19"/>
      <c r="E71" s="19"/>
      <c r="F71" s="123"/>
      <c r="G71" s="123"/>
      <c r="H71" s="123"/>
      <c r="I71" s="123"/>
      <c r="J71" s="123"/>
      <c r="K71" s="123"/>
      <c r="L71" s="123"/>
      <c r="M71" s="19"/>
      <c r="N71" s="126"/>
      <c r="O71" s="126"/>
      <c r="P71" s="126"/>
      <c r="Q71" s="126"/>
      <c r="R71" s="27"/>
      <c r="S71" s="119"/>
      <c r="T71" s="119"/>
      <c r="U71" s="21"/>
      <c r="V71" s="125"/>
      <c r="W71" s="125"/>
      <c r="X71" s="125"/>
      <c r="Y71" s="125"/>
      <c r="Z71" s="125"/>
      <c r="AA71" s="125"/>
      <c r="AB71" s="19"/>
      <c r="AC71" s="125"/>
      <c r="AD71" s="125"/>
      <c r="AE71" s="125"/>
      <c r="AF71" s="125"/>
    </row>
    <row r="72" spans="2:32" s="6" customFormat="1" ht="13" x14ac:dyDescent="0.3">
      <c r="B72" s="127">
        <f>DATE(selected_year, 6, 1)</f>
        <v>45809</v>
      </c>
      <c r="C72" s="16" t="s">
        <v>22</v>
      </c>
      <c r="D72" s="16">
        <f t="shared" ref="D72" si="29">MONTH(B72)</f>
        <v>6</v>
      </c>
      <c r="E72" s="16">
        <f>IF(selected_period = "Total year", 1, IF(selected_period = cc_month_number, 1, 0))</f>
        <v>0</v>
      </c>
      <c r="F72" s="124">
        <f t="shared" ref="F72" si="30">1*$D$46</f>
        <v>0</v>
      </c>
      <c r="G72" s="124"/>
      <c r="H72" s="124"/>
      <c r="I72" s="124"/>
      <c r="J72" s="124"/>
      <c r="K72" s="124">
        <f t="shared" ref="K72" si="31">1*$D$49</f>
        <v>0</v>
      </c>
      <c r="L72" s="124"/>
      <c r="M72" s="20" cm="1">
        <f t="array" ref="M72">SUM(Tracking[Amount] * (Tracking[Type]=cc_type) * (YEAR(Tracking[Effective day])=selected_year) * (MONTH(Tracking[Effective day])=cc_month_number))</f>
        <v>0</v>
      </c>
      <c r="N72" s="120" cm="1">
        <f t="array" aca="1" ref="N72" ca="1">INDEX('Budget Planning'!$D:$EZ, income_total_row, MATCH(DATE(selected_year, cc_month_number, 1), 'Budget Planning'!$D$9:$EZ$9, 0))</f>
        <v>0</v>
      </c>
      <c r="O72" s="120"/>
      <c r="P72" s="120"/>
      <c r="Q72" s="120"/>
      <c r="R72" s="20">
        <f ca="1">cc_budget-cc_tracked</f>
        <v>0</v>
      </c>
      <c r="S72" s="120">
        <f ca="1">cc_in_focus * cc_show_type * MIN(cc_tracked, cc_budget)</f>
        <v>0</v>
      </c>
      <c r="T72" s="120"/>
      <c r="U72" s="5">
        <f ca="1">cc_in_focus * cc_show_type * cc_show_remaining_budget * IF(cc_delta&gt;0, cc_delta, 0)</f>
        <v>0</v>
      </c>
      <c r="V72" s="120">
        <f ca="1">cc_in_focus * cc_show_type * IF(cc_delta&lt;0, ABS(cc_delta), 0)</f>
        <v>0</v>
      </c>
      <c r="W72" s="120"/>
      <c r="X72" s="120"/>
      <c r="Y72" s="120"/>
      <c r="Z72" s="120">
        <f ca="1">NOT(cc_in_focus) * cc_show_type * MIN(cc_tracked, cc_budget)</f>
        <v>0</v>
      </c>
      <c r="AA72" s="120"/>
      <c r="AB72" s="17">
        <f ca="1">NOT(cc_in_focus) * cc_show_type * cc_show_remaining_budget * IF(cc_delta&gt;0, cc_delta, 0)</f>
        <v>0</v>
      </c>
      <c r="AC72" s="120">
        <f ca="1">NOT(cc_in_focus) * cc_show_type * IF(cc_delta&lt;0, ABS(cc_delta), 0)</f>
        <v>0</v>
      </c>
      <c r="AD72" s="120"/>
      <c r="AE72" s="120"/>
      <c r="AF72" s="120"/>
    </row>
    <row r="73" spans="2:32" s="6" customFormat="1" ht="13" x14ac:dyDescent="0.3">
      <c r="B73" s="128"/>
      <c r="C73" s="14" t="s">
        <v>24</v>
      </c>
      <c r="D73" s="14">
        <f t="shared" ref="D73" si="32">MONTH(B72)</f>
        <v>6</v>
      </c>
      <c r="E73" s="14">
        <f>IF(selected_period = "Total year", 1, IF(selected_period = cc_month_number, 1, 0))</f>
        <v>0</v>
      </c>
      <c r="F73" s="130">
        <f t="shared" ref="F73" si="33">1*$D$47</f>
        <v>0</v>
      </c>
      <c r="G73" s="130"/>
      <c r="H73" s="130"/>
      <c r="I73" s="130"/>
      <c r="J73" s="130"/>
      <c r="K73" s="130">
        <f t="shared" si="3"/>
        <v>0</v>
      </c>
      <c r="L73" s="130"/>
      <c r="M73" s="5" cm="1">
        <f t="array" ref="M73">SUM(Tracking[Amount] * (Tracking[Type]=cc_type) * (YEAR(Tracking[Effective day])=selected_year) * (MONTH(Tracking[Effective day])=cc_month_number))</f>
        <v>0</v>
      </c>
      <c r="N73" s="118" cm="1">
        <f t="array" aca="1" ref="N73" ca="1">INDEX('Budget Planning'!$D:$EZ, spending_total_row, MATCH(DATE(selected_year, cc_month_number, 1), 'Budget Planning'!$D$9:$EZ$9, 0))</f>
        <v>0</v>
      </c>
      <c r="O73" s="118"/>
      <c r="P73" s="118"/>
      <c r="Q73" s="118"/>
      <c r="R73" s="5">
        <f ca="1">cc_budget-cc_tracked</f>
        <v>0</v>
      </c>
      <c r="S73" s="118">
        <f ca="1">cc_in_focus * cc_show_type * MIN(cc_tracked, cc_budget)</f>
        <v>0</v>
      </c>
      <c r="T73" s="118"/>
      <c r="U73" s="5">
        <f ca="1">cc_in_focus * cc_show_type * cc_show_remaining_budget * IF(cc_delta&gt;0, cc_delta, 0)</f>
        <v>0</v>
      </c>
      <c r="V73" s="118">
        <f ca="1">cc_in_focus * cc_show_type * IF(cc_delta&lt;0, ABS(cc_delta), 0)</f>
        <v>0</v>
      </c>
      <c r="W73" s="118"/>
      <c r="X73" s="118"/>
      <c r="Y73" s="118"/>
      <c r="Z73" s="118">
        <f ca="1">NOT(cc_in_focus) * cc_show_type * MIN(cc_tracked, cc_budget)</f>
        <v>0</v>
      </c>
      <c r="AA73" s="118"/>
      <c r="AB73" s="18">
        <f ca="1">NOT(cc_in_focus) * cc_show_type * cc_show_remaining_budget * IF(cc_delta&gt;0, cc_delta, 0)</f>
        <v>0</v>
      </c>
      <c r="AC73" s="118">
        <f ca="1">NOT(cc_in_focus) * cc_show_type * IF(cc_delta&lt;0, ABS(cc_delta), 0)</f>
        <v>0</v>
      </c>
      <c r="AD73" s="118"/>
      <c r="AE73" s="118"/>
      <c r="AF73" s="118"/>
    </row>
    <row r="74" spans="2:32" s="6" customFormat="1" ht="13" x14ac:dyDescent="0.3">
      <c r="B74" s="128"/>
      <c r="C74" s="14" t="s">
        <v>26</v>
      </c>
      <c r="D74" s="14">
        <f t="shared" ref="D74" si="34">MONTH(B72)</f>
        <v>6</v>
      </c>
      <c r="E74" s="14">
        <f>IF(selected_period = "Total year", 1, IF(selected_period = cc_month_number, 1, 0))</f>
        <v>0</v>
      </c>
      <c r="F74" s="130">
        <f t="shared" ref="F74" si="35">1*$D$48</f>
        <v>0</v>
      </c>
      <c r="G74" s="130"/>
      <c r="H74" s="130"/>
      <c r="I74" s="130"/>
      <c r="J74" s="130"/>
      <c r="K74" s="130">
        <f t="shared" si="3"/>
        <v>0</v>
      </c>
      <c r="L74" s="130"/>
      <c r="M74" s="5" cm="1">
        <f t="array" ref="M74">SUM(Tracking[Amount] * (Tracking[Type]=cc_type) * (YEAR(Tracking[Effective day])=selected_year) * (MONTH(Tracking[Effective day])=cc_month_number))</f>
        <v>0</v>
      </c>
      <c r="N74" s="118" cm="1">
        <f t="array" aca="1" ref="N74" ca="1">INDEX('Budget Planning'!$D:$EZ, saving_total_row, MATCH(DATE(selected_year, cc_month_number, 1), 'Budget Planning'!$D$9:$EZ$9, 0))</f>
        <v>0</v>
      </c>
      <c r="O74" s="118"/>
      <c r="P74" s="118"/>
      <c r="Q74" s="118"/>
      <c r="R74" s="5">
        <f ca="1">cc_budget-cc_tracked</f>
        <v>0</v>
      </c>
      <c r="S74" s="118">
        <f ca="1">cc_in_focus * cc_show_type * MIN(cc_tracked, cc_budget)</f>
        <v>0</v>
      </c>
      <c r="T74" s="118"/>
      <c r="U74" s="5">
        <f ca="1">cc_in_focus * cc_show_type * cc_show_remaining_budget * IF(cc_delta&gt;0, cc_delta, 0)</f>
        <v>0</v>
      </c>
      <c r="V74" s="118">
        <f ca="1">cc_in_focus * cc_show_type * IF(cc_delta&lt;0, ABS(cc_delta), 0)</f>
        <v>0</v>
      </c>
      <c r="W74" s="118"/>
      <c r="X74" s="118"/>
      <c r="Y74" s="118"/>
      <c r="Z74" s="118">
        <f ca="1">NOT(cc_in_focus) * cc_show_type * MIN(cc_tracked, cc_budget)</f>
        <v>0</v>
      </c>
      <c r="AA74" s="118"/>
      <c r="AB74" s="18">
        <f ca="1">NOT(cc_in_focus) * cc_show_type * cc_show_remaining_budget * IF(cc_delta&gt;0, cc_delta, 0)</f>
        <v>0</v>
      </c>
      <c r="AC74" s="118">
        <f ca="1">NOT(cc_in_focus) * cc_show_type * IF(cc_delta&lt;0, ABS(cc_delta), 0)</f>
        <v>0</v>
      </c>
      <c r="AD74" s="118"/>
      <c r="AE74" s="118"/>
      <c r="AF74" s="118"/>
    </row>
    <row r="75" spans="2:32" s="6" customFormat="1" ht="13" x14ac:dyDescent="0.3">
      <c r="B75" s="129"/>
      <c r="C75" s="19"/>
      <c r="D75" s="19"/>
      <c r="E75" s="19"/>
      <c r="F75" s="123"/>
      <c r="G75" s="123"/>
      <c r="H75" s="123"/>
      <c r="I75" s="123"/>
      <c r="J75" s="123"/>
      <c r="K75" s="123"/>
      <c r="L75" s="123"/>
      <c r="M75" s="19"/>
      <c r="N75" s="126"/>
      <c r="O75" s="126"/>
      <c r="P75" s="126"/>
      <c r="Q75" s="126"/>
      <c r="R75" s="27"/>
      <c r="S75" s="119"/>
      <c r="T75" s="119"/>
      <c r="U75" s="21"/>
      <c r="V75" s="125"/>
      <c r="W75" s="125"/>
      <c r="X75" s="125"/>
      <c r="Y75" s="125"/>
      <c r="Z75" s="125"/>
      <c r="AA75" s="125"/>
      <c r="AB75" s="19"/>
      <c r="AC75" s="125"/>
      <c r="AD75" s="125"/>
      <c r="AE75" s="125"/>
      <c r="AF75" s="125"/>
    </row>
    <row r="76" spans="2:32" s="6" customFormat="1" ht="13" x14ac:dyDescent="0.3">
      <c r="B76" s="127">
        <f>DATE(selected_year, 7, 1)</f>
        <v>45839</v>
      </c>
      <c r="C76" s="16" t="s">
        <v>22</v>
      </c>
      <c r="D76" s="16">
        <f t="shared" ref="D76" si="36">MONTH(B76)</f>
        <v>7</v>
      </c>
      <c r="E76" s="16">
        <f>IF(selected_period = "Total year", 1, IF(selected_period = cc_month_number, 1, 0))</f>
        <v>0</v>
      </c>
      <c r="F76" s="124">
        <f t="shared" ref="F76" si="37">1*$D$46</f>
        <v>0</v>
      </c>
      <c r="G76" s="124"/>
      <c r="H76" s="124"/>
      <c r="I76" s="124"/>
      <c r="J76" s="124"/>
      <c r="K76" s="124">
        <f t="shared" ref="K76" si="38">1*$D$49</f>
        <v>0</v>
      </c>
      <c r="L76" s="124"/>
      <c r="M76" s="20" cm="1">
        <f t="array" ref="M76">SUM(Tracking[Amount] * (Tracking[Type]=cc_type) * (YEAR(Tracking[Effective day])=selected_year) * (MONTH(Tracking[Effective day])=cc_month_number))</f>
        <v>0</v>
      </c>
      <c r="N76" s="120" cm="1">
        <f t="array" aca="1" ref="N76" ca="1">INDEX('Budget Planning'!$D:$EZ, income_total_row, MATCH(DATE(selected_year, cc_month_number, 1), 'Budget Planning'!$D$9:$EZ$9, 0))</f>
        <v>0</v>
      </c>
      <c r="O76" s="120"/>
      <c r="P76" s="120"/>
      <c r="Q76" s="120"/>
      <c r="R76" s="20">
        <f ca="1">cc_budget-cc_tracked</f>
        <v>0</v>
      </c>
      <c r="S76" s="120">
        <f ca="1">cc_in_focus * cc_show_type * MIN(cc_tracked, cc_budget)</f>
        <v>0</v>
      </c>
      <c r="T76" s="120"/>
      <c r="U76" s="5">
        <f ca="1">cc_in_focus * cc_show_type * cc_show_remaining_budget * IF(cc_delta&gt;0, cc_delta, 0)</f>
        <v>0</v>
      </c>
      <c r="V76" s="120">
        <f ca="1">cc_in_focus * cc_show_type * IF(cc_delta&lt;0, ABS(cc_delta), 0)</f>
        <v>0</v>
      </c>
      <c r="W76" s="120"/>
      <c r="X76" s="120"/>
      <c r="Y76" s="120"/>
      <c r="Z76" s="120">
        <f ca="1">NOT(cc_in_focus) * cc_show_type * MIN(cc_tracked, cc_budget)</f>
        <v>0</v>
      </c>
      <c r="AA76" s="120"/>
      <c r="AB76" s="17">
        <f ca="1">NOT(cc_in_focus) * cc_show_type * cc_show_remaining_budget * IF(cc_delta&gt;0, cc_delta, 0)</f>
        <v>0</v>
      </c>
      <c r="AC76" s="120">
        <f ca="1">NOT(cc_in_focus) * cc_show_type * IF(cc_delta&lt;0, ABS(cc_delta), 0)</f>
        <v>0</v>
      </c>
      <c r="AD76" s="120"/>
      <c r="AE76" s="120"/>
      <c r="AF76" s="120"/>
    </row>
    <row r="77" spans="2:32" s="6" customFormat="1" ht="13" x14ac:dyDescent="0.3">
      <c r="B77" s="128"/>
      <c r="C77" s="14" t="s">
        <v>24</v>
      </c>
      <c r="D77" s="14">
        <f t="shared" ref="D77" si="39">MONTH(B76)</f>
        <v>7</v>
      </c>
      <c r="E77" s="14">
        <f>IF(selected_period = "Total year", 1, IF(selected_period = cc_month_number, 1, 0))</f>
        <v>0</v>
      </c>
      <c r="F77" s="130">
        <f t="shared" ref="F77" si="40">1*$D$47</f>
        <v>0</v>
      </c>
      <c r="G77" s="130"/>
      <c r="H77" s="130"/>
      <c r="I77" s="130"/>
      <c r="J77" s="130"/>
      <c r="K77" s="130">
        <f t="shared" si="3"/>
        <v>0</v>
      </c>
      <c r="L77" s="130"/>
      <c r="M77" s="5" cm="1">
        <f t="array" ref="M77">SUM(Tracking[Amount] * (Tracking[Type]=cc_type) * (YEAR(Tracking[Effective day])=selected_year) * (MONTH(Tracking[Effective day])=cc_month_number))</f>
        <v>0</v>
      </c>
      <c r="N77" s="118" cm="1">
        <f t="array" aca="1" ref="N77" ca="1">INDEX('Budget Planning'!$D:$EZ, spending_total_row, MATCH(DATE(selected_year, cc_month_number, 1), 'Budget Planning'!$D$9:$EZ$9, 0))</f>
        <v>0</v>
      </c>
      <c r="O77" s="118"/>
      <c r="P77" s="118"/>
      <c r="Q77" s="118"/>
      <c r="R77" s="5">
        <f ca="1">cc_budget-cc_tracked</f>
        <v>0</v>
      </c>
      <c r="S77" s="118">
        <f ca="1">cc_in_focus * cc_show_type * MIN(cc_tracked, cc_budget)</f>
        <v>0</v>
      </c>
      <c r="T77" s="118"/>
      <c r="U77" s="5">
        <f ca="1">cc_in_focus * cc_show_type * cc_show_remaining_budget * IF(cc_delta&gt;0, cc_delta, 0)</f>
        <v>0</v>
      </c>
      <c r="V77" s="118">
        <f ca="1">cc_in_focus * cc_show_type * IF(cc_delta&lt;0, ABS(cc_delta), 0)</f>
        <v>0</v>
      </c>
      <c r="W77" s="118"/>
      <c r="X77" s="118"/>
      <c r="Y77" s="118"/>
      <c r="Z77" s="118">
        <f ca="1">NOT(cc_in_focus) * cc_show_type * MIN(cc_tracked, cc_budget)</f>
        <v>0</v>
      </c>
      <c r="AA77" s="118"/>
      <c r="AB77" s="18">
        <f ca="1">NOT(cc_in_focus) * cc_show_type * cc_show_remaining_budget * IF(cc_delta&gt;0, cc_delta, 0)</f>
        <v>0</v>
      </c>
      <c r="AC77" s="118">
        <f ca="1">NOT(cc_in_focus) * cc_show_type * IF(cc_delta&lt;0, ABS(cc_delta), 0)</f>
        <v>0</v>
      </c>
      <c r="AD77" s="118"/>
      <c r="AE77" s="118"/>
      <c r="AF77" s="118"/>
    </row>
    <row r="78" spans="2:32" s="6" customFormat="1" ht="13" x14ac:dyDescent="0.3">
      <c r="B78" s="128"/>
      <c r="C78" s="14" t="s">
        <v>26</v>
      </c>
      <c r="D78" s="14">
        <f t="shared" ref="D78" si="41">MONTH(B76)</f>
        <v>7</v>
      </c>
      <c r="E78" s="14">
        <f>IF(selected_period = "Total year", 1, IF(selected_period = cc_month_number, 1, 0))</f>
        <v>0</v>
      </c>
      <c r="F78" s="130">
        <f t="shared" ref="F78" si="42">1*$D$48</f>
        <v>0</v>
      </c>
      <c r="G78" s="130"/>
      <c r="H78" s="130"/>
      <c r="I78" s="130"/>
      <c r="J78" s="130"/>
      <c r="K78" s="130">
        <f t="shared" si="3"/>
        <v>0</v>
      </c>
      <c r="L78" s="130"/>
      <c r="M78" s="5" cm="1">
        <f t="array" ref="M78">SUM(Tracking[Amount] * (Tracking[Type]=cc_type) * (YEAR(Tracking[Effective day])=selected_year) * (MONTH(Tracking[Effective day])=cc_month_number))</f>
        <v>0</v>
      </c>
      <c r="N78" s="118" cm="1">
        <f t="array" aca="1" ref="N78" ca="1">INDEX('Budget Planning'!$D:$EZ, saving_total_row, MATCH(DATE(selected_year, cc_month_number, 1), 'Budget Planning'!$D$9:$EZ$9, 0))</f>
        <v>0</v>
      </c>
      <c r="O78" s="118"/>
      <c r="P78" s="118"/>
      <c r="Q78" s="118"/>
      <c r="R78" s="5">
        <f ca="1">cc_budget-cc_tracked</f>
        <v>0</v>
      </c>
      <c r="S78" s="118">
        <f ca="1">cc_in_focus * cc_show_type * MIN(cc_tracked, cc_budget)</f>
        <v>0</v>
      </c>
      <c r="T78" s="118"/>
      <c r="U78" s="5">
        <f ca="1">cc_in_focus * cc_show_type * cc_show_remaining_budget * IF(cc_delta&gt;0, cc_delta, 0)</f>
        <v>0</v>
      </c>
      <c r="V78" s="118">
        <f ca="1">cc_in_focus * cc_show_type * IF(cc_delta&lt;0, ABS(cc_delta), 0)</f>
        <v>0</v>
      </c>
      <c r="W78" s="118"/>
      <c r="X78" s="118"/>
      <c r="Y78" s="118"/>
      <c r="Z78" s="118">
        <f ca="1">NOT(cc_in_focus) * cc_show_type * MIN(cc_tracked, cc_budget)</f>
        <v>0</v>
      </c>
      <c r="AA78" s="118"/>
      <c r="AB78" s="18">
        <f ca="1">NOT(cc_in_focus) * cc_show_type * cc_show_remaining_budget * IF(cc_delta&gt;0, cc_delta, 0)</f>
        <v>0</v>
      </c>
      <c r="AC78" s="118">
        <f ca="1">NOT(cc_in_focus) * cc_show_type * IF(cc_delta&lt;0, ABS(cc_delta), 0)</f>
        <v>0</v>
      </c>
      <c r="AD78" s="118"/>
      <c r="AE78" s="118"/>
      <c r="AF78" s="118"/>
    </row>
    <row r="79" spans="2:32" s="6" customFormat="1" ht="13" x14ac:dyDescent="0.3">
      <c r="B79" s="129"/>
      <c r="C79" s="19"/>
      <c r="D79" s="19"/>
      <c r="E79" s="19"/>
      <c r="F79" s="123"/>
      <c r="G79" s="123"/>
      <c r="H79" s="123"/>
      <c r="I79" s="123"/>
      <c r="J79" s="123"/>
      <c r="K79" s="123"/>
      <c r="L79" s="123"/>
      <c r="M79" s="19"/>
      <c r="N79" s="126"/>
      <c r="O79" s="126"/>
      <c r="P79" s="126"/>
      <c r="Q79" s="126"/>
      <c r="R79" s="27"/>
      <c r="S79" s="119"/>
      <c r="T79" s="119"/>
      <c r="U79" s="21"/>
      <c r="V79" s="125"/>
      <c r="W79" s="125"/>
      <c r="X79" s="125"/>
      <c r="Y79" s="125"/>
      <c r="Z79" s="125"/>
      <c r="AA79" s="125"/>
      <c r="AB79" s="19"/>
      <c r="AC79" s="125"/>
      <c r="AD79" s="125"/>
      <c r="AE79" s="125"/>
      <c r="AF79" s="125"/>
    </row>
    <row r="80" spans="2:32" s="6" customFormat="1" ht="13" x14ac:dyDescent="0.3">
      <c r="B80" s="127">
        <f>DATE(selected_year, 8, 1)</f>
        <v>45870</v>
      </c>
      <c r="C80" s="16" t="s">
        <v>22</v>
      </c>
      <c r="D80" s="16">
        <f t="shared" ref="D80" si="43">MONTH(B80)</f>
        <v>8</v>
      </c>
      <c r="E80" s="16">
        <f>IF(selected_period = "Total year", 1, IF(selected_period = cc_month_number, 1, 0))</f>
        <v>0</v>
      </c>
      <c r="F80" s="124">
        <f t="shared" ref="F80" si="44">1*$D$46</f>
        <v>0</v>
      </c>
      <c r="G80" s="124"/>
      <c r="H80" s="124"/>
      <c r="I80" s="124"/>
      <c r="J80" s="124"/>
      <c r="K80" s="124">
        <f t="shared" ref="K80" si="45">1*$D$49</f>
        <v>0</v>
      </c>
      <c r="L80" s="124"/>
      <c r="M80" s="20" cm="1">
        <f t="array" ref="M80">SUM(Tracking[Amount] * (Tracking[Type]=cc_type) * (YEAR(Tracking[Effective day])=selected_year) * (MONTH(Tracking[Effective day])=cc_month_number))</f>
        <v>0</v>
      </c>
      <c r="N80" s="120" cm="1">
        <f t="array" aca="1" ref="N80" ca="1">INDEX('Budget Planning'!$D:$EZ, income_total_row, MATCH(DATE(selected_year, cc_month_number, 1), 'Budget Planning'!$D$9:$EZ$9, 0))</f>
        <v>0</v>
      </c>
      <c r="O80" s="120"/>
      <c r="P80" s="120"/>
      <c r="Q80" s="120"/>
      <c r="R80" s="20">
        <f ca="1">cc_budget-cc_tracked</f>
        <v>0</v>
      </c>
      <c r="S80" s="120">
        <f ca="1">cc_in_focus * cc_show_type * MIN(cc_tracked, cc_budget)</f>
        <v>0</v>
      </c>
      <c r="T80" s="120"/>
      <c r="U80" s="5">
        <f ca="1">cc_in_focus * cc_show_type * cc_show_remaining_budget * IF(cc_delta&gt;0, cc_delta, 0)</f>
        <v>0</v>
      </c>
      <c r="V80" s="120">
        <f ca="1">cc_in_focus * cc_show_type * IF(cc_delta&lt;0, ABS(cc_delta), 0)</f>
        <v>0</v>
      </c>
      <c r="W80" s="120"/>
      <c r="X80" s="120"/>
      <c r="Y80" s="120"/>
      <c r="Z80" s="120">
        <f ca="1">NOT(cc_in_focus) * cc_show_type * MIN(cc_tracked, cc_budget)</f>
        <v>0</v>
      </c>
      <c r="AA80" s="120"/>
      <c r="AB80" s="17">
        <f ca="1">NOT(cc_in_focus) * cc_show_type * cc_show_remaining_budget * IF(cc_delta&gt;0, cc_delta, 0)</f>
        <v>0</v>
      </c>
      <c r="AC80" s="120">
        <f ca="1">NOT(cc_in_focus) * cc_show_type * IF(cc_delta&lt;0, ABS(cc_delta), 0)</f>
        <v>0</v>
      </c>
      <c r="AD80" s="120"/>
      <c r="AE80" s="120"/>
      <c r="AF80" s="120"/>
    </row>
    <row r="81" spans="2:32" s="6" customFormat="1" ht="13" x14ac:dyDescent="0.3">
      <c r="B81" s="128"/>
      <c r="C81" s="14" t="s">
        <v>24</v>
      </c>
      <c r="D81" s="14">
        <f t="shared" ref="D81" si="46">MONTH(B80)</f>
        <v>8</v>
      </c>
      <c r="E81" s="14">
        <f>IF(selected_period = "Total year", 1, IF(selected_period = cc_month_number, 1, 0))</f>
        <v>0</v>
      </c>
      <c r="F81" s="130">
        <f t="shared" ref="F81" si="47">1*$D$47</f>
        <v>0</v>
      </c>
      <c r="G81" s="130"/>
      <c r="H81" s="130"/>
      <c r="I81" s="130"/>
      <c r="J81" s="130"/>
      <c r="K81" s="130">
        <f t="shared" si="3"/>
        <v>0</v>
      </c>
      <c r="L81" s="130"/>
      <c r="M81" s="5" cm="1">
        <f t="array" ref="M81">SUM(Tracking[Amount] * (Tracking[Type]=cc_type) * (YEAR(Tracking[Effective day])=selected_year) * (MONTH(Tracking[Effective day])=cc_month_number))</f>
        <v>0</v>
      </c>
      <c r="N81" s="118" cm="1">
        <f t="array" aca="1" ref="N81" ca="1">INDEX('Budget Planning'!$D:$EZ, spending_total_row, MATCH(DATE(selected_year, cc_month_number, 1), 'Budget Planning'!$D$9:$EZ$9, 0))</f>
        <v>0</v>
      </c>
      <c r="O81" s="118"/>
      <c r="P81" s="118"/>
      <c r="Q81" s="118"/>
      <c r="R81" s="5">
        <f ca="1">cc_budget-cc_tracked</f>
        <v>0</v>
      </c>
      <c r="S81" s="118">
        <f ca="1">cc_in_focus * cc_show_type * MIN(cc_tracked, cc_budget)</f>
        <v>0</v>
      </c>
      <c r="T81" s="118"/>
      <c r="U81" s="5">
        <f ca="1">cc_in_focus * cc_show_type * cc_show_remaining_budget * IF(cc_delta&gt;0, cc_delta, 0)</f>
        <v>0</v>
      </c>
      <c r="V81" s="118">
        <f ca="1">cc_in_focus * cc_show_type * IF(cc_delta&lt;0, ABS(cc_delta), 0)</f>
        <v>0</v>
      </c>
      <c r="W81" s="118"/>
      <c r="X81" s="118"/>
      <c r="Y81" s="118"/>
      <c r="Z81" s="118">
        <f ca="1">NOT(cc_in_focus) * cc_show_type * MIN(cc_tracked, cc_budget)</f>
        <v>0</v>
      </c>
      <c r="AA81" s="118"/>
      <c r="AB81" s="18">
        <f ca="1">NOT(cc_in_focus) * cc_show_type * cc_show_remaining_budget * IF(cc_delta&gt;0, cc_delta, 0)</f>
        <v>0</v>
      </c>
      <c r="AC81" s="118">
        <f ca="1">NOT(cc_in_focus) * cc_show_type * IF(cc_delta&lt;0, ABS(cc_delta), 0)</f>
        <v>0</v>
      </c>
      <c r="AD81" s="118"/>
      <c r="AE81" s="118"/>
      <c r="AF81" s="118"/>
    </row>
    <row r="82" spans="2:32" s="6" customFormat="1" ht="13" x14ac:dyDescent="0.3">
      <c r="B82" s="128"/>
      <c r="C82" s="14" t="s">
        <v>26</v>
      </c>
      <c r="D82" s="14">
        <f t="shared" ref="D82" si="48">MONTH(B80)</f>
        <v>8</v>
      </c>
      <c r="E82" s="14">
        <f>IF(selected_period = "Total year", 1, IF(selected_period = cc_month_number, 1, 0))</f>
        <v>0</v>
      </c>
      <c r="F82" s="130">
        <f t="shared" ref="F82" si="49">1*$D$48</f>
        <v>0</v>
      </c>
      <c r="G82" s="130"/>
      <c r="H82" s="130"/>
      <c r="I82" s="130"/>
      <c r="J82" s="130"/>
      <c r="K82" s="130">
        <f t="shared" si="3"/>
        <v>0</v>
      </c>
      <c r="L82" s="130"/>
      <c r="M82" s="5" cm="1">
        <f t="array" ref="M82">SUM(Tracking[Amount] * (Tracking[Type]=cc_type) * (YEAR(Tracking[Effective day])=selected_year) * (MONTH(Tracking[Effective day])=cc_month_number))</f>
        <v>0</v>
      </c>
      <c r="N82" s="118" cm="1">
        <f t="array" aca="1" ref="N82" ca="1">INDEX('Budget Planning'!$D:$EZ, saving_total_row, MATCH(DATE(selected_year, cc_month_number, 1), 'Budget Planning'!$D$9:$EZ$9, 0))</f>
        <v>0</v>
      </c>
      <c r="O82" s="118"/>
      <c r="P82" s="118"/>
      <c r="Q82" s="118"/>
      <c r="R82" s="5">
        <f ca="1">cc_budget-cc_tracked</f>
        <v>0</v>
      </c>
      <c r="S82" s="118">
        <f ca="1">cc_in_focus * cc_show_type * MIN(cc_tracked, cc_budget)</f>
        <v>0</v>
      </c>
      <c r="T82" s="118"/>
      <c r="U82" s="5">
        <f ca="1">cc_in_focus * cc_show_type * cc_show_remaining_budget * IF(cc_delta&gt;0, cc_delta, 0)</f>
        <v>0</v>
      </c>
      <c r="V82" s="118">
        <f ca="1">cc_in_focus * cc_show_type * IF(cc_delta&lt;0, ABS(cc_delta), 0)</f>
        <v>0</v>
      </c>
      <c r="W82" s="118"/>
      <c r="X82" s="118"/>
      <c r="Y82" s="118"/>
      <c r="Z82" s="118">
        <f ca="1">NOT(cc_in_focus) * cc_show_type * MIN(cc_tracked, cc_budget)</f>
        <v>0</v>
      </c>
      <c r="AA82" s="118"/>
      <c r="AB82" s="18">
        <f ca="1">NOT(cc_in_focus) * cc_show_type * cc_show_remaining_budget * IF(cc_delta&gt;0, cc_delta, 0)</f>
        <v>0</v>
      </c>
      <c r="AC82" s="118">
        <f ca="1">NOT(cc_in_focus) * cc_show_type * IF(cc_delta&lt;0, ABS(cc_delta), 0)</f>
        <v>0</v>
      </c>
      <c r="AD82" s="118"/>
      <c r="AE82" s="118"/>
      <c r="AF82" s="118"/>
    </row>
    <row r="83" spans="2:32" s="6" customFormat="1" ht="13" x14ac:dyDescent="0.3">
      <c r="B83" s="129"/>
      <c r="C83" s="19"/>
      <c r="D83" s="19"/>
      <c r="E83" s="19"/>
      <c r="F83" s="123"/>
      <c r="G83" s="123"/>
      <c r="H83" s="123"/>
      <c r="I83" s="123"/>
      <c r="J83" s="123"/>
      <c r="K83" s="123"/>
      <c r="L83" s="123"/>
      <c r="M83" s="19"/>
      <c r="N83" s="126"/>
      <c r="O83" s="126"/>
      <c r="P83" s="126"/>
      <c r="Q83" s="126"/>
      <c r="R83" s="27"/>
      <c r="S83" s="119"/>
      <c r="T83" s="119"/>
      <c r="U83" s="21"/>
      <c r="V83" s="125"/>
      <c r="W83" s="125"/>
      <c r="X83" s="125"/>
      <c r="Y83" s="125"/>
      <c r="Z83" s="125"/>
      <c r="AA83" s="125"/>
      <c r="AB83" s="19"/>
      <c r="AC83" s="125"/>
      <c r="AD83" s="125"/>
      <c r="AE83" s="125"/>
      <c r="AF83" s="125"/>
    </row>
    <row r="84" spans="2:32" s="6" customFormat="1" ht="13" x14ac:dyDescent="0.3">
      <c r="B84" s="127">
        <f>DATE(selected_year, 9, 1)</f>
        <v>45901</v>
      </c>
      <c r="C84" s="16" t="s">
        <v>22</v>
      </c>
      <c r="D84" s="16">
        <f t="shared" ref="D84" si="50">MONTH(B84)</f>
        <v>9</v>
      </c>
      <c r="E84" s="16">
        <f>IF(selected_period = "Total year", 1, IF(selected_period = cc_month_number, 1, 0))</f>
        <v>0</v>
      </c>
      <c r="F84" s="124">
        <f t="shared" ref="F84" si="51">1*$D$46</f>
        <v>0</v>
      </c>
      <c r="G84" s="124"/>
      <c r="H84" s="124"/>
      <c r="I84" s="124"/>
      <c r="J84" s="124"/>
      <c r="K84" s="124">
        <f t="shared" ref="K84" si="52">1*$D$49</f>
        <v>0</v>
      </c>
      <c r="L84" s="124"/>
      <c r="M84" s="20" cm="1">
        <f t="array" ref="M84">SUM(Tracking[Amount] * (Tracking[Type]=cc_type) * (YEAR(Tracking[Effective day])=selected_year) * (MONTH(Tracking[Effective day])=cc_month_number))</f>
        <v>0</v>
      </c>
      <c r="N84" s="120" cm="1">
        <f t="array" aca="1" ref="N84" ca="1">INDEX('Budget Planning'!$D:$EZ, income_total_row, MATCH(DATE(selected_year, cc_month_number, 1), 'Budget Planning'!$D$9:$EZ$9, 0))</f>
        <v>0</v>
      </c>
      <c r="O84" s="120"/>
      <c r="P84" s="120"/>
      <c r="Q84" s="120"/>
      <c r="R84" s="20">
        <f ca="1">cc_budget-cc_tracked</f>
        <v>0</v>
      </c>
      <c r="S84" s="120">
        <f ca="1">cc_in_focus * cc_show_type * MIN(cc_tracked, cc_budget)</f>
        <v>0</v>
      </c>
      <c r="T84" s="120"/>
      <c r="U84" s="5">
        <f ca="1">cc_in_focus * cc_show_type * cc_show_remaining_budget * IF(cc_delta&gt;0, cc_delta, 0)</f>
        <v>0</v>
      </c>
      <c r="V84" s="120">
        <f ca="1">cc_in_focus * cc_show_type * IF(cc_delta&lt;0, ABS(cc_delta), 0)</f>
        <v>0</v>
      </c>
      <c r="W84" s="120"/>
      <c r="X84" s="120"/>
      <c r="Y84" s="120"/>
      <c r="Z84" s="120">
        <f ca="1">NOT(cc_in_focus) * cc_show_type * MIN(cc_tracked, cc_budget)</f>
        <v>0</v>
      </c>
      <c r="AA84" s="120"/>
      <c r="AB84" s="17">
        <f ca="1">NOT(cc_in_focus) * cc_show_type * cc_show_remaining_budget * IF(cc_delta&gt;0, cc_delta, 0)</f>
        <v>0</v>
      </c>
      <c r="AC84" s="120">
        <f ca="1">NOT(cc_in_focus) * cc_show_type * IF(cc_delta&lt;0, ABS(cc_delta), 0)</f>
        <v>0</v>
      </c>
      <c r="AD84" s="120"/>
      <c r="AE84" s="120"/>
      <c r="AF84" s="120"/>
    </row>
    <row r="85" spans="2:32" s="6" customFormat="1" ht="13" x14ac:dyDescent="0.3">
      <c r="B85" s="128"/>
      <c r="C85" s="14" t="s">
        <v>24</v>
      </c>
      <c r="D85" s="14">
        <f t="shared" ref="D85" si="53">MONTH(B84)</f>
        <v>9</v>
      </c>
      <c r="E85" s="14">
        <f>IF(selected_period = "Total year", 1, IF(selected_period = cc_month_number, 1, 0))</f>
        <v>0</v>
      </c>
      <c r="F85" s="130">
        <f t="shared" ref="F85" si="54">1*$D$47</f>
        <v>0</v>
      </c>
      <c r="G85" s="130"/>
      <c r="H85" s="130"/>
      <c r="I85" s="130"/>
      <c r="J85" s="130"/>
      <c r="K85" s="130">
        <f t="shared" si="3"/>
        <v>0</v>
      </c>
      <c r="L85" s="130"/>
      <c r="M85" s="5" cm="1">
        <f t="array" ref="M85">SUM(Tracking[Amount] * (Tracking[Type]=cc_type) * (YEAR(Tracking[Effective day])=selected_year) * (MONTH(Tracking[Effective day])=cc_month_number))</f>
        <v>0</v>
      </c>
      <c r="N85" s="118" cm="1">
        <f t="array" aca="1" ref="N85" ca="1">INDEX('Budget Planning'!$D:$EZ, spending_total_row, MATCH(DATE(selected_year, cc_month_number, 1), 'Budget Planning'!$D$9:$EZ$9, 0))</f>
        <v>0</v>
      </c>
      <c r="O85" s="118"/>
      <c r="P85" s="118"/>
      <c r="Q85" s="118"/>
      <c r="R85" s="5">
        <f ca="1">cc_budget-cc_tracked</f>
        <v>0</v>
      </c>
      <c r="S85" s="118">
        <f ca="1">cc_in_focus * cc_show_type * MIN(cc_tracked, cc_budget)</f>
        <v>0</v>
      </c>
      <c r="T85" s="118"/>
      <c r="U85" s="5">
        <f ca="1">cc_in_focus * cc_show_type * cc_show_remaining_budget * IF(cc_delta&gt;0, cc_delta, 0)</f>
        <v>0</v>
      </c>
      <c r="V85" s="118">
        <f ca="1">cc_in_focus * cc_show_type * IF(cc_delta&lt;0, ABS(cc_delta), 0)</f>
        <v>0</v>
      </c>
      <c r="W85" s="118"/>
      <c r="X85" s="118"/>
      <c r="Y85" s="118"/>
      <c r="Z85" s="118">
        <f ca="1">NOT(cc_in_focus) * cc_show_type * MIN(cc_tracked, cc_budget)</f>
        <v>0</v>
      </c>
      <c r="AA85" s="118"/>
      <c r="AB85" s="18">
        <f ca="1">NOT(cc_in_focus) * cc_show_type * cc_show_remaining_budget * IF(cc_delta&gt;0, cc_delta, 0)</f>
        <v>0</v>
      </c>
      <c r="AC85" s="118">
        <f ca="1">NOT(cc_in_focus) * cc_show_type * IF(cc_delta&lt;0, ABS(cc_delta), 0)</f>
        <v>0</v>
      </c>
      <c r="AD85" s="118"/>
      <c r="AE85" s="118"/>
      <c r="AF85" s="118"/>
    </row>
    <row r="86" spans="2:32" s="6" customFormat="1" ht="13" x14ac:dyDescent="0.3">
      <c r="B86" s="128"/>
      <c r="C86" s="14" t="s">
        <v>26</v>
      </c>
      <c r="D86" s="14">
        <f t="shared" ref="D86" si="55">MONTH(B84)</f>
        <v>9</v>
      </c>
      <c r="E86" s="14">
        <f>IF(selected_period = "Total year", 1, IF(selected_period = cc_month_number, 1, 0))</f>
        <v>0</v>
      </c>
      <c r="F86" s="130">
        <f t="shared" ref="F86" si="56">1*$D$48</f>
        <v>0</v>
      </c>
      <c r="G86" s="130"/>
      <c r="H86" s="130"/>
      <c r="I86" s="130"/>
      <c r="J86" s="130"/>
      <c r="K86" s="130">
        <f t="shared" si="3"/>
        <v>0</v>
      </c>
      <c r="L86" s="130"/>
      <c r="M86" s="5" cm="1">
        <f t="array" ref="M86">SUM(Tracking[Amount] * (Tracking[Type]=cc_type) * (YEAR(Tracking[Effective day])=selected_year) * (MONTH(Tracking[Effective day])=cc_month_number))</f>
        <v>0</v>
      </c>
      <c r="N86" s="118" cm="1">
        <f t="array" aca="1" ref="N86" ca="1">INDEX('Budget Planning'!$D:$EZ, saving_total_row, MATCH(DATE(selected_year, cc_month_number, 1), 'Budget Planning'!$D$9:$EZ$9, 0))</f>
        <v>0</v>
      </c>
      <c r="O86" s="118"/>
      <c r="P86" s="118"/>
      <c r="Q86" s="118"/>
      <c r="R86" s="5">
        <f ca="1">cc_budget-cc_tracked</f>
        <v>0</v>
      </c>
      <c r="S86" s="118">
        <f ca="1">cc_in_focus * cc_show_type * MIN(cc_tracked, cc_budget)</f>
        <v>0</v>
      </c>
      <c r="T86" s="118"/>
      <c r="U86" s="5">
        <f ca="1">cc_in_focus * cc_show_type * cc_show_remaining_budget * IF(cc_delta&gt;0, cc_delta, 0)</f>
        <v>0</v>
      </c>
      <c r="V86" s="118">
        <f ca="1">cc_in_focus * cc_show_type * IF(cc_delta&lt;0, ABS(cc_delta), 0)</f>
        <v>0</v>
      </c>
      <c r="W86" s="118"/>
      <c r="X86" s="118"/>
      <c r="Y86" s="118"/>
      <c r="Z86" s="118">
        <f ca="1">NOT(cc_in_focus) * cc_show_type * MIN(cc_tracked, cc_budget)</f>
        <v>0</v>
      </c>
      <c r="AA86" s="118"/>
      <c r="AB86" s="18">
        <f ca="1">NOT(cc_in_focus) * cc_show_type * cc_show_remaining_budget * IF(cc_delta&gt;0, cc_delta, 0)</f>
        <v>0</v>
      </c>
      <c r="AC86" s="118">
        <f ca="1">NOT(cc_in_focus) * cc_show_type * IF(cc_delta&lt;0, ABS(cc_delta), 0)</f>
        <v>0</v>
      </c>
      <c r="AD86" s="118"/>
      <c r="AE86" s="118"/>
      <c r="AF86" s="118"/>
    </row>
    <row r="87" spans="2:32" s="6" customFormat="1" ht="13" x14ac:dyDescent="0.3">
      <c r="B87" s="129"/>
      <c r="C87" s="19"/>
      <c r="D87" s="19"/>
      <c r="E87" s="19"/>
      <c r="F87" s="123"/>
      <c r="G87" s="123"/>
      <c r="H87" s="123"/>
      <c r="I87" s="123"/>
      <c r="J87" s="123"/>
      <c r="K87" s="123"/>
      <c r="L87" s="123"/>
      <c r="M87" s="19"/>
      <c r="N87" s="126"/>
      <c r="O87" s="126"/>
      <c r="P87" s="126"/>
      <c r="Q87" s="126"/>
      <c r="R87" s="27"/>
      <c r="S87" s="119"/>
      <c r="T87" s="119"/>
      <c r="U87" s="21"/>
      <c r="V87" s="125"/>
      <c r="W87" s="125"/>
      <c r="X87" s="125"/>
      <c r="Y87" s="125"/>
      <c r="Z87" s="125"/>
      <c r="AA87" s="125"/>
      <c r="AB87" s="19"/>
      <c r="AC87" s="125"/>
      <c r="AD87" s="125"/>
      <c r="AE87" s="125"/>
      <c r="AF87" s="125"/>
    </row>
    <row r="88" spans="2:32" s="6" customFormat="1" ht="13" x14ac:dyDescent="0.3">
      <c r="B88" s="127">
        <f>DATE(selected_year, 10, 1)</f>
        <v>45931</v>
      </c>
      <c r="C88" s="16" t="s">
        <v>22</v>
      </c>
      <c r="D88" s="16">
        <f t="shared" ref="D88" si="57">MONTH(B88)</f>
        <v>10</v>
      </c>
      <c r="E88" s="16">
        <f>IF(selected_period = "Total year", 1, IF(selected_period = cc_month_number, 1, 0))</f>
        <v>0</v>
      </c>
      <c r="F88" s="124">
        <f t="shared" ref="F88" si="58">1*$D$46</f>
        <v>0</v>
      </c>
      <c r="G88" s="124"/>
      <c r="H88" s="124"/>
      <c r="I88" s="124"/>
      <c r="J88" s="124"/>
      <c r="K88" s="124">
        <f t="shared" ref="K88" si="59">1*$D$49</f>
        <v>0</v>
      </c>
      <c r="L88" s="124"/>
      <c r="M88" s="20" cm="1">
        <f t="array" ref="M88">SUM(Tracking[Amount] * (Tracking[Type]=cc_type) * (YEAR(Tracking[Effective day])=selected_year) * (MONTH(Tracking[Effective day])=cc_month_number))</f>
        <v>0</v>
      </c>
      <c r="N88" s="120" cm="1">
        <f t="array" aca="1" ref="N88" ca="1">INDEX('Budget Planning'!$D:$EZ, income_total_row, MATCH(DATE(selected_year, cc_month_number, 1), 'Budget Planning'!$D$9:$EZ$9, 0))</f>
        <v>0</v>
      </c>
      <c r="O88" s="120"/>
      <c r="P88" s="120"/>
      <c r="Q88" s="120"/>
      <c r="R88" s="20">
        <f ca="1">cc_budget-cc_tracked</f>
        <v>0</v>
      </c>
      <c r="S88" s="120">
        <f ca="1">cc_in_focus * cc_show_type * MIN(cc_tracked, cc_budget)</f>
        <v>0</v>
      </c>
      <c r="T88" s="120"/>
      <c r="U88" s="5">
        <f ca="1">cc_in_focus * cc_show_type * cc_show_remaining_budget * IF(cc_delta&gt;0, cc_delta, 0)</f>
        <v>0</v>
      </c>
      <c r="V88" s="120">
        <f ca="1">cc_in_focus * cc_show_type * IF(cc_delta&lt;0, ABS(cc_delta), 0)</f>
        <v>0</v>
      </c>
      <c r="W88" s="120"/>
      <c r="X88" s="120"/>
      <c r="Y88" s="120"/>
      <c r="Z88" s="120">
        <f ca="1">NOT(cc_in_focus) * cc_show_type * MIN(cc_tracked, cc_budget)</f>
        <v>0</v>
      </c>
      <c r="AA88" s="120"/>
      <c r="AB88" s="17">
        <f ca="1">NOT(cc_in_focus) * cc_show_type * cc_show_remaining_budget * IF(cc_delta&gt;0, cc_delta, 0)</f>
        <v>0</v>
      </c>
      <c r="AC88" s="120">
        <f ca="1">NOT(cc_in_focus) * cc_show_type * IF(cc_delta&lt;0, ABS(cc_delta), 0)</f>
        <v>0</v>
      </c>
      <c r="AD88" s="120"/>
      <c r="AE88" s="120"/>
      <c r="AF88" s="120"/>
    </row>
    <row r="89" spans="2:32" s="6" customFormat="1" ht="13" x14ac:dyDescent="0.3">
      <c r="B89" s="128"/>
      <c r="C89" s="14" t="s">
        <v>24</v>
      </c>
      <c r="D89" s="14">
        <f t="shared" ref="D89" si="60">MONTH(B88)</f>
        <v>10</v>
      </c>
      <c r="E89" s="14">
        <f>IF(selected_period = "Total year", 1, IF(selected_period = cc_month_number, 1, 0))</f>
        <v>0</v>
      </c>
      <c r="F89" s="130">
        <f t="shared" ref="F89" si="61">1*$D$47</f>
        <v>0</v>
      </c>
      <c r="G89" s="130"/>
      <c r="H89" s="130"/>
      <c r="I89" s="130"/>
      <c r="J89" s="130"/>
      <c r="K89" s="130">
        <f t="shared" si="3"/>
        <v>0</v>
      </c>
      <c r="L89" s="130"/>
      <c r="M89" s="5" cm="1">
        <f t="array" ref="M89">SUM(Tracking[Amount] * (Tracking[Type]=cc_type) * (YEAR(Tracking[Effective day])=selected_year) * (MONTH(Tracking[Effective day])=cc_month_number))</f>
        <v>0</v>
      </c>
      <c r="N89" s="118" cm="1">
        <f t="array" aca="1" ref="N89" ca="1">INDEX('Budget Planning'!$D:$EZ, spending_total_row, MATCH(DATE(selected_year, cc_month_number, 1), 'Budget Planning'!$D$9:$EZ$9, 0))</f>
        <v>0</v>
      </c>
      <c r="O89" s="118"/>
      <c r="P89" s="118"/>
      <c r="Q89" s="118"/>
      <c r="R89" s="5">
        <f ca="1">cc_budget-cc_tracked</f>
        <v>0</v>
      </c>
      <c r="S89" s="118">
        <f ca="1">cc_in_focus * cc_show_type * MIN(cc_tracked, cc_budget)</f>
        <v>0</v>
      </c>
      <c r="T89" s="118"/>
      <c r="U89" s="5">
        <f ca="1">cc_in_focus * cc_show_type * cc_show_remaining_budget * IF(cc_delta&gt;0, cc_delta, 0)</f>
        <v>0</v>
      </c>
      <c r="V89" s="118">
        <f ca="1">cc_in_focus * cc_show_type * IF(cc_delta&lt;0, ABS(cc_delta), 0)</f>
        <v>0</v>
      </c>
      <c r="W89" s="118"/>
      <c r="X89" s="118"/>
      <c r="Y89" s="118"/>
      <c r="Z89" s="118">
        <f ca="1">NOT(cc_in_focus) * cc_show_type * MIN(cc_tracked, cc_budget)</f>
        <v>0</v>
      </c>
      <c r="AA89" s="118"/>
      <c r="AB89" s="18">
        <f ca="1">NOT(cc_in_focus) * cc_show_type * cc_show_remaining_budget * IF(cc_delta&gt;0, cc_delta, 0)</f>
        <v>0</v>
      </c>
      <c r="AC89" s="118">
        <f ca="1">NOT(cc_in_focus) * cc_show_type * IF(cc_delta&lt;0, ABS(cc_delta), 0)</f>
        <v>0</v>
      </c>
      <c r="AD89" s="118"/>
      <c r="AE89" s="118"/>
      <c r="AF89" s="118"/>
    </row>
    <row r="90" spans="2:32" s="6" customFormat="1" ht="13" x14ac:dyDescent="0.3">
      <c r="B90" s="128"/>
      <c r="C90" s="14" t="s">
        <v>26</v>
      </c>
      <c r="D90" s="14">
        <f t="shared" ref="D90" si="62">MONTH(B88)</f>
        <v>10</v>
      </c>
      <c r="E90" s="14">
        <f>IF(selected_period = "Total year", 1, IF(selected_period = cc_month_number, 1, 0))</f>
        <v>0</v>
      </c>
      <c r="F90" s="130">
        <f t="shared" ref="F90" si="63">1*$D$48</f>
        <v>0</v>
      </c>
      <c r="G90" s="130"/>
      <c r="H90" s="130"/>
      <c r="I90" s="130"/>
      <c r="J90" s="130"/>
      <c r="K90" s="130">
        <f t="shared" si="3"/>
        <v>0</v>
      </c>
      <c r="L90" s="130"/>
      <c r="M90" s="5" cm="1">
        <f t="array" ref="M90">SUM(Tracking[Amount] * (Tracking[Type]=cc_type) * (YEAR(Tracking[Effective day])=selected_year) * (MONTH(Tracking[Effective day])=cc_month_number))</f>
        <v>0</v>
      </c>
      <c r="N90" s="118" cm="1">
        <f t="array" aca="1" ref="N90" ca="1">INDEX('Budget Planning'!$D:$EZ, saving_total_row, MATCH(DATE(selected_year, cc_month_number, 1), 'Budget Planning'!$D$9:$EZ$9, 0))</f>
        <v>0</v>
      </c>
      <c r="O90" s="118"/>
      <c r="P90" s="118"/>
      <c r="Q90" s="118"/>
      <c r="R90" s="5">
        <f ca="1">cc_budget-cc_tracked</f>
        <v>0</v>
      </c>
      <c r="S90" s="118">
        <f ca="1">cc_in_focus * cc_show_type * MIN(cc_tracked, cc_budget)</f>
        <v>0</v>
      </c>
      <c r="T90" s="118"/>
      <c r="U90" s="5">
        <f ca="1">cc_in_focus * cc_show_type * cc_show_remaining_budget * IF(cc_delta&gt;0, cc_delta, 0)</f>
        <v>0</v>
      </c>
      <c r="V90" s="118">
        <f ca="1">cc_in_focus * cc_show_type * IF(cc_delta&lt;0, ABS(cc_delta), 0)</f>
        <v>0</v>
      </c>
      <c r="W90" s="118"/>
      <c r="X90" s="118"/>
      <c r="Y90" s="118"/>
      <c r="Z90" s="118">
        <f ca="1">NOT(cc_in_focus) * cc_show_type * MIN(cc_tracked, cc_budget)</f>
        <v>0</v>
      </c>
      <c r="AA90" s="118"/>
      <c r="AB90" s="18">
        <f ca="1">NOT(cc_in_focus) * cc_show_type * cc_show_remaining_budget * IF(cc_delta&gt;0, cc_delta, 0)</f>
        <v>0</v>
      </c>
      <c r="AC90" s="118">
        <f ca="1">NOT(cc_in_focus) * cc_show_type * IF(cc_delta&lt;0, ABS(cc_delta), 0)</f>
        <v>0</v>
      </c>
      <c r="AD90" s="118"/>
      <c r="AE90" s="118"/>
      <c r="AF90" s="118"/>
    </row>
    <row r="91" spans="2:32" s="6" customFormat="1" ht="13" x14ac:dyDescent="0.3">
      <c r="B91" s="129"/>
      <c r="C91" s="19"/>
      <c r="D91" s="19"/>
      <c r="E91" s="19"/>
      <c r="F91" s="123"/>
      <c r="G91" s="123"/>
      <c r="H91" s="123"/>
      <c r="I91" s="123"/>
      <c r="J91" s="123"/>
      <c r="K91" s="123"/>
      <c r="L91" s="123"/>
      <c r="M91" s="19"/>
      <c r="N91" s="126"/>
      <c r="O91" s="126"/>
      <c r="P91" s="126"/>
      <c r="Q91" s="126"/>
      <c r="R91" s="27"/>
      <c r="S91" s="119"/>
      <c r="T91" s="119"/>
      <c r="U91" s="21"/>
      <c r="V91" s="125"/>
      <c r="W91" s="125"/>
      <c r="X91" s="125"/>
      <c r="Y91" s="125"/>
      <c r="Z91" s="125"/>
      <c r="AA91" s="125"/>
      <c r="AB91" s="19"/>
      <c r="AC91" s="125"/>
      <c r="AD91" s="125"/>
      <c r="AE91" s="125"/>
      <c r="AF91" s="125"/>
    </row>
    <row r="92" spans="2:32" s="6" customFormat="1" ht="13" x14ac:dyDescent="0.3">
      <c r="B92" s="127">
        <f>DATE(selected_year, 11, 1)</f>
        <v>45962</v>
      </c>
      <c r="C92" s="16" t="s">
        <v>22</v>
      </c>
      <c r="D92" s="16">
        <f t="shared" ref="D92" si="64">MONTH(B92)</f>
        <v>11</v>
      </c>
      <c r="E92" s="16">
        <f>IF(selected_period = "Total year", 1, IF(selected_period = cc_month_number, 1, 0))</f>
        <v>0</v>
      </c>
      <c r="F92" s="124">
        <f t="shared" ref="F92" si="65">1*$D$46</f>
        <v>0</v>
      </c>
      <c r="G92" s="124"/>
      <c r="H92" s="124"/>
      <c r="I92" s="124"/>
      <c r="J92" s="124"/>
      <c r="K92" s="124">
        <f t="shared" ref="K92" si="66">1*$D$49</f>
        <v>0</v>
      </c>
      <c r="L92" s="124"/>
      <c r="M92" s="20" cm="1">
        <f t="array" ref="M92">SUM(Tracking[Amount] * (Tracking[Type]=cc_type) * (YEAR(Tracking[Effective day])=selected_year) * (MONTH(Tracking[Effective day])=cc_month_number))</f>
        <v>0</v>
      </c>
      <c r="N92" s="120" cm="1">
        <f t="array" aca="1" ref="N92" ca="1">INDEX('Budget Planning'!$D:$EZ, income_total_row, MATCH(DATE(selected_year, cc_month_number, 1), 'Budget Planning'!$D$9:$EZ$9, 0))</f>
        <v>0</v>
      </c>
      <c r="O92" s="120"/>
      <c r="P92" s="120"/>
      <c r="Q92" s="120"/>
      <c r="R92" s="20">
        <f ca="1">cc_budget-cc_tracked</f>
        <v>0</v>
      </c>
      <c r="S92" s="120">
        <f ca="1">cc_in_focus * cc_show_type * MIN(cc_tracked, cc_budget)</f>
        <v>0</v>
      </c>
      <c r="T92" s="120"/>
      <c r="U92" s="5">
        <f ca="1">cc_in_focus * cc_show_type * cc_show_remaining_budget * IF(cc_delta&gt;0, cc_delta, 0)</f>
        <v>0</v>
      </c>
      <c r="V92" s="120">
        <f ca="1">cc_in_focus * cc_show_type * IF(cc_delta&lt;0, ABS(cc_delta), 0)</f>
        <v>0</v>
      </c>
      <c r="W92" s="120"/>
      <c r="X92" s="120"/>
      <c r="Y92" s="120"/>
      <c r="Z92" s="120">
        <f ca="1">NOT(cc_in_focus) * cc_show_type * MIN(cc_tracked, cc_budget)</f>
        <v>0</v>
      </c>
      <c r="AA92" s="120"/>
      <c r="AB92" s="17">
        <f ca="1">NOT(cc_in_focus) * cc_show_type * cc_show_remaining_budget * IF(cc_delta&gt;0, cc_delta, 0)</f>
        <v>0</v>
      </c>
      <c r="AC92" s="120">
        <f ca="1">NOT(cc_in_focus) * cc_show_type * IF(cc_delta&lt;0, ABS(cc_delta), 0)</f>
        <v>0</v>
      </c>
      <c r="AD92" s="120"/>
      <c r="AE92" s="120"/>
      <c r="AF92" s="120"/>
    </row>
    <row r="93" spans="2:32" s="6" customFormat="1" ht="13" x14ac:dyDescent="0.3">
      <c r="B93" s="128"/>
      <c r="C93" s="14" t="s">
        <v>24</v>
      </c>
      <c r="D93" s="14">
        <f t="shared" ref="D93" si="67">MONTH(B92)</f>
        <v>11</v>
      </c>
      <c r="E93" s="14">
        <f>IF(selected_period = "Total year", 1, IF(selected_period = cc_month_number, 1, 0))</f>
        <v>0</v>
      </c>
      <c r="F93" s="130">
        <f t="shared" ref="F93" si="68">1*$D$47</f>
        <v>0</v>
      </c>
      <c r="G93" s="130"/>
      <c r="H93" s="130"/>
      <c r="I93" s="130"/>
      <c r="J93" s="130"/>
      <c r="K93" s="130">
        <f t="shared" si="3"/>
        <v>0</v>
      </c>
      <c r="L93" s="130"/>
      <c r="M93" s="5" cm="1">
        <f t="array" ref="M93">SUM(Tracking[Amount] * (Tracking[Type]=cc_type) * (YEAR(Tracking[Effective day])=selected_year) * (MONTH(Tracking[Effective day])=cc_month_number))</f>
        <v>0</v>
      </c>
      <c r="N93" s="118" cm="1">
        <f t="array" aca="1" ref="N93" ca="1">INDEX('Budget Planning'!$D:$EZ, spending_total_row, MATCH(DATE(selected_year, cc_month_number, 1), 'Budget Planning'!$D$9:$EZ$9, 0))</f>
        <v>0</v>
      </c>
      <c r="O93" s="118"/>
      <c r="P93" s="118"/>
      <c r="Q93" s="118"/>
      <c r="R93" s="5">
        <f ca="1">cc_budget-cc_tracked</f>
        <v>0</v>
      </c>
      <c r="S93" s="118">
        <f ca="1">cc_in_focus * cc_show_type * MIN(cc_tracked, cc_budget)</f>
        <v>0</v>
      </c>
      <c r="T93" s="118"/>
      <c r="U93" s="5">
        <f ca="1">cc_in_focus * cc_show_type * cc_show_remaining_budget * IF(cc_delta&gt;0, cc_delta, 0)</f>
        <v>0</v>
      </c>
      <c r="V93" s="118">
        <f ca="1">cc_in_focus * cc_show_type * IF(cc_delta&lt;0, ABS(cc_delta), 0)</f>
        <v>0</v>
      </c>
      <c r="W93" s="118"/>
      <c r="X93" s="118"/>
      <c r="Y93" s="118"/>
      <c r="Z93" s="118">
        <f ca="1">NOT(cc_in_focus) * cc_show_type * MIN(cc_tracked, cc_budget)</f>
        <v>0</v>
      </c>
      <c r="AA93" s="118"/>
      <c r="AB93" s="18">
        <f ca="1">NOT(cc_in_focus) * cc_show_type * cc_show_remaining_budget * IF(cc_delta&gt;0, cc_delta, 0)</f>
        <v>0</v>
      </c>
      <c r="AC93" s="118">
        <f ca="1">NOT(cc_in_focus) * cc_show_type * IF(cc_delta&lt;0, ABS(cc_delta), 0)</f>
        <v>0</v>
      </c>
      <c r="AD93" s="118"/>
      <c r="AE93" s="118"/>
      <c r="AF93" s="118"/>
    </row>
    <row r="94" spans="2:32" s="6" customFormat="1" ht="13" x14ac:dyDescent="0.3">
      <c r="B94" s="128"/>
      <c r="C94" s="14" t="s">
        <v>26</v>
      </c>
      <c r="D94" s="14">
        <f t="shared" ref="D94" si="69">MONTH(B92)</f>
        <v>11</v>
      </c>
      <c r="E94" s="14">
        <f>IF(selected_period = "Total year", 1, IF(selected_period = cc_month_number, 1, 0))</f>
        <v>0</v>
      </c>
      <c r="F94" s="130">
        <f t="shared" ref="F94" si="70">1*$D$48</f>
        <v>0</v>
      </c>
      <c r="G94" s="130"/>
      <c r="H94" s="130"/>
      <c r="I94" s="130"/>
      <c r="J94" s="130"/>
      <c r="K94" s="130">
        <f t="shared" si="3"/>
        <v>0</v>
      </c>
      <c r="L94" s="130"/>
      <c r="M94" s="5" cm="1">
        <f t="array" ref="M94">SUM(Tracking[Amount] * (Tracking[Type]=cc_type) * (YEAR(Tracking[Effective day])=selected_year) * (MONTH(Tracking[Effective day])=cc_month_number))</f>
        <v>0</v>
      </c>
      <c r="N94" s="118" cm="1">
        <f t="array" aca="1" ref="N94" ca="1">INDEX('Budget Planning'!$D:$EZ, saving_total_row, MATCH(DATE(selected_year, cc_month_number, 1), 'Budget Planning'!$D$9:$EZ$9, 0))</f>
        <v>0</v>
      </c>
      <c r="O94" s="118"/>
      <c r="P94" s="118"/>
      <c r="Q94" s="118"/>
      <c r="R94" s="5">
        <f ca="1">cc_budget-cc_tracked</f>
        <v>0</v>
      </c>
      <c r="S94" s="118">
        <f ca="1">cc_in_focus * cc_show_type * MIN(cc_tracked, cc_budget)</f>
        <v>0</v>
      </c>
      <c r="T94" s="118"/>
      <c r="U94" s="5">
        <f ca="1">cc_in_focus * cc_show_type * cc_show_remaining_budget * IF(cc_delta&gt;0, cc_delta, 0)</f>
        <v>0</v>
      </c>
      <c r="V94" s="118">
        <f ca="1">cc_in_focus * cc_show_type * IF(cc_delta&lt;0, ABS(cc_delta), 0)</f>
        <v>0</v>
      </c>
      <c r="W94" s="118"/>
      <c r="X94" s="118"/>
      <c r="Y94" s="118"/>
      <c r="Z94" s="118">
        <f ca="1">NOT(cc_in_focus) * cc_show_type * MIN(cc_tracked, cc_budget)</f>
        <v>0</v>
      </c>
      <c r="AA94" s="118"/>
      <c r="AB94" s="18">
        <f ca="1">NOT(cc_in_focus) * cc_show_type * cc_show_remaining_budget * IF(cc_delta&gt;0, cc_delta, 0)</f>
        <v>0</v>
      </c>
      <c r="AC94" s="118">
        <f ca="1">NOT(cc_in_focus) * cc_show_type * IF(cc_delta&lt;0, ABS(cc_delta), 0)</f>
        <v>0</v>
      </c>
      <c r="AD94" s="118"/>
      <c r="AE94" s="118"/>
      <c r="AF94" s="118"/>
    </row>
    <row r="95" spans="2:32" s="6" customFormat="1" ht="13" x14ac:dyDescent="0.3">
      <c r="B95" s="129"/>
      <c r="C95" s="19"/>
      <c r="D95" s="19"/>
      <c r="E95" s="19"/>
      <c r="F95" s="123"/>
      <c r="G95" s="123"/>
      <c r="H95" s="123"/>
      <c r="I95" s="123"/>
      <c r="J95" s="123"/>
      <c r="K95" s="123"/>
      <c r="L95" s="123"/>
      <c r="M95" s="19"/>
      <c r="N95" s="126"/>
      <c r="O95" s="126"/>
      <c r="P95" s="126"/>
      <c r="Q95" s="126"/>
      <c r="R95" s="27"/>
      <c r="S95" s="119"/>
      <c r="T95" s="119"/>
      <c r="U95" s="21"/>
      <c r="V95" s="125"/>
      <c r="W95" s="125"/>
      <c r="X95" s="125"/>
      <c r="Y95" s="125"/>
      <c r="Z95" s="125"/>
      <c r="AA95" s="125"/>
      <c r="AB95" s="19"/>
      <c r="AC95" s="125"/>
      <c r="AD95" s="125"/>
      <c r="AE95" s="125"/>
      <c r="AF95" s="125"/>
    </row>
    <row r="96" spans="2:32" s="6" customFormat="1" ht="13" x14ac:dyDescent="0.3">
      <c r="B96" s="127">
        <f>DATE(selected_year, 12, 1)</f>
        <v>45992</v>
      </c>
      <c r="C96" s="16" t="s">
        <v>22</v>
      </c>
      <c r="D96" s="16">
        <f t="shared" ref="D96" si="71">MONTH(B96)</f>
        <v>12</v>
      </c>
      <c r="E96" s="16">
        <f>IF(selected_period = "Total year", 1, IF(selected_period = cc_month_number, 1, 0))</f>
        <v>0</v>
      </c>
      <c r="F96" s="124">
        <f t="shared" ref="F96" si="72">1*$D$46</f>
        <v>0</v>
      </c>
      <c r="G96" s="124"/>
      <c r="H96" s="124"/>
      <c r="I96" s="124"/>
      <c r="J96" s="124"/>
      <c r="K96" s="124">
        <f t="shared" ref="K96" si="73">1*$D$49</f>
        <v>0</v>
      </c>
      <c r="L96" s="124"/>
      <c r="M96" s="20" cm="1">
        <f t="array" ref="M96">SUM(Tracking[Amount] * (Tracking[Type]=cc_type) * (YEAR(Tracking[Effective day])=selected_year) * (MONTH(Tracking[Effective day])=cc_month_number))</f>
        <v>0</v>
      </c>
      <c r="N96" s="120" cm="1">
        <f t="array" aca="1" ref="N96" ca="1">INDEX('Budget Planning'!$D:$EZ, income_total_row, MATCH(DATE(selected_year, cc_month_number, 1), 'Budget Planning'!$D$9:$EZ$9, 0))</f>
        <v>0</v>
      </c>
      <c r="O96" s="120"/>
      <c r="P96" s="120"/>
      <c r="Q96" s="120"/>
      <c r="R96" s="20">
        <f ca="1">cc_budget-cc_tracked</f>
        <v>0</v>
      </c>
      <c r="S96" s="120">
        <f ca="1">cc_in_focus * cc_show_type * MIN(cc_tracked, cc_budget)</f>
        <v>0</v>
      </c>
      <c r="T96" s="120"/>
      <c r="U96" s="5">
        <f ca="1">cc_in_focus * cc_show_type * cc_show_remaining_budget * IF(cc_delta&gt;0, cc_delta, 0)</f>
        <v>0</v>
      </c>
      <c r="V96" s="120">
        <f ca="1">cc_in_focus * cc_show_type * IF(cc_delta&lt;0, ABS(cc_delta), 0)</f>
        <v>0</v>
      </c>
      <c r="W96" s="120"/>
      <c r="X96" s="120"/>
      <c r="Y96" s="120"/>
      <c r="Z96" s="120">
        <f ca="1">NOT(cc_in_focus) * cc_show_type * MIN(cc_tracked, cc_budget)</f>
        <v>0</v>
      </c>
      <c r="AA96" s="120"/>
      <c r="AB96" s="17">
        <f ca="1">NOT(cc_in_focus) * cc_show_type * cc_show_remaining_budget * IF(cc_delta&gt;0, cc_delta, 0)</f>
        <v>0</v>
      </c>
      <c r="AC96" s="120">
        <f ca="1">NOT(cc_in_focus) * cc_show_type * IF(cc_delta&lt;0, ABS(cc_delta), 0)</f>
        <v>0</v>
      </c>
      <c r="AD96" s="120"/>
      <c r="AE96" s="120"/>
      <c r="AF96" s="120"/>
    </row>
    <row r="97" spans="2:32" s="6" customFormat="1" ht="13" x14ac:dyDescent="0.3">
      <c r="B97" s="128"/>
      <c r="C97" s="14" t="s">
        <v>24</v>
      </c>
      <c r="D97" s="14">
        <f t="shared" ref="D97" si="74">MONTH(B96)</f>
        <v>12</v>
      </c>
      <c r="E97" s="14">
        <f>IF(selected_period = "Total year", 1, IF(selected_period = cc_month_number, 1, 0))</f>
        <v>0</v>
      </c>
      <c r="F97" s="130">
        <f t="shared" ref="F97" si="75">1*$D$47</f>
        <v>0</v>
      </c>
      <c r="G97" s="130"/>
      <c r="H97" s="130"/>
      <c r="I97" s="130"/>
      <c r="J97" s="130"/>
      <c r="K97" s="130">
        <f t="shared" si="3"/>
        <v>0</v>
      </c>
      <c r="L97" s="130"/>
      <c r="M97" s="5" cm="1">
        <f t="array" ref="M97">SUM(Tracking[Amount] * (Tracking[Type]=cc_type) * (YEAR(Tracking[Effective day])=selected_year) * (MONTH(Tracking[Effective day])=cc_month_number))</f>
        <v>0</v>
      </c>
      <c r="N97" s="118" cm="1">
        <f t="array" aca="1" ref="N97" ca="1">INDEX('Budget Planning'!$D:$EZ, spending_total_row, MATCH(DATE(selected_year, cc_month_number, 1), 'Budget Planning'!$D$9:$EZ$9, 0))</f>
        <v>0</v>
      </c>
      <c r="O97" s="118"/>
      <c r="P97" s="118"/>
      <c r="Q97" s="118"/>
      <c r="R97" s="5">
        <f ca="1">cc_budget-cc_tracked</f>
        <v>0</v>
      </c>
      <c r="S97" s="118">
        <f ca="1">cc_in_focus * cc_show_type * MIN(cc_tracked, cc_budget)</f>
        <v>0</v>
      </c>
      <c r="T97" s="118"/>
      <c r="U97" s="5">
        <f ca="1">cc_in_focus * cc_show_type * cc_show_remaining_budget * IF(cc_delta&gt;0, cc_delta, 0)</f>
        <v>0</v>
      </c>
      <c r="V97" s="118">
        <f ca="1">cc_in_focus * cc_show_type * IF(cc_delta&lt;0, ABS(cc_delta), 0)</f>
        <v>0</v>
      </c>
      <c r="W97" s="118"/>
      <c r="X97" s="118"/>
      <c r="Y97" s="118"/>
      <c r="Z97" s="118">
        <f ca="1">NOT(cc_in_focus) * cc_show_type * MIN(cc_tracked, cc_budget)</f>
        <v>0</v>
      </c>
      <c r="AA97" s="118"/>
      <c r="AB97" s="18">
        <f ca="1">NOT(cc_in_focus) * cc_show_type * cc_show_remaining_budget * IF(cc_delta&gt;0, cc_delta, 0)</f>
        <v>0</v>
      </c>
      <c r="AC97" s="118">
        <f ca="1">NOT(cc_in_focus) * cc_show_type * IF(cc_delta&lt;0, ABS(cc_delta), 0)</f>
        <v>0</v>
      </c>
      <c r="AD97" s="118"/>
      <c r="AE97" s="118"/>
      <c r="AF97" s="118"/>
    </row>
    <row r="98" spans="2:32" s="6" customFormat="1" ht="13" x14ac:dyDescent="0.3">
      <c r="B98" s="128"/>
      <c r="C98" s="14" t="s">
        <v>26</v>
      </c>
      <c r="D98" s="14">
        <f t="shared" ref="D98" si="76">MONTH(B96)</f>
        <v>12</v>
      </c>
      <c r="E98" s="14">
        <f>IF(selected_period = "Total year", 1, IF(selected_period = cc_month_number, 1, 0))</f>
        <v>0</v>
      </c>
      <c r="F98" s="130">
        <f t="shared" ref="F98" si="77">1*$D$48</f>
        <v>0</v>
      </c>
      <c r="G98" s="130"/>
      <c r="H98" s="130"/>
      <c r="I98" s="130"/>
      <c r="J98" s="130"/>
      <c r="K98" s="130">
        <f t="shared" si="3"/>
        <v>0</v>
      </c>
      <c r="L98" s="130"/>
      <c r="M98" s="5" cm="1">
        <f t="array" ref="M98">SUM(Tracking[Amount] * (Tracking[Type]=cc_type) * (YEAR(Tracking[Effective day])=selected_year) * (MONTH(Tracking[Effective day])=cc_month_number))</f>
        <v>0</v>
      </c>
      <c r="N98" s="118" cm="1">
        <f t="array" aca="1" ref="N98" ca="1">INDEX('Budget Planning'!$D:$EZ, saving_total_row, MATCH(DATE(selected_year, cc_month_number, 1), 'Budget Planning'!$D$9:$EZ$9, 0))</f>
        <v>0</v>
      </c>
      <c r="O98" s="118"/>
      <c r="P98" s="118"/>
      <c r="Q98" s="118"/>
      <c r="R98" s="5">
        <f ca="1">cc_budget-cc_tracked</f>
        <v>0</v>
      </c>
      <c r="S98" s="118">
        <f ca="1">cc_in_focus * cc_show_type * MIN(cc_tracked, cc_budget)</f>
        <v>0</v>
      </c>
      <c r="T98" s="118"/>
      <c r="U98" s="5">
        <f ca="1">cc_in_focus * cc_show_type * cc_show_remaining_budget * IF(cc_delta&gt;0, cc_delta, 0)</f>
        <v>0</v>
      </c>
      <c r="V98" s="118">
        <f ca="1">cc_in_focus * cc_show_type * IF(cc_delta&lt;0, ABS(cc_delta), 0)</f>
        <v>0</v>
      </c>
      <c r="W98" s="118"/>
      <c r="X98" s="118"/>
      <c r="Y98" s="118"/>
      <c r="Z98" s="118">
        <f ca="1">NOT(cc_in_focus) * cc_show_type * MIN(cc_tracked, cc_budget)</f>
        <v>0</v>
      </c>
      <c r="AA98" s="118"/>
      <c r="AB98" s="18">
        <f ca="1">NOT(cc_in_focus) * cc_show_type * cc_show_remaining_budget * IF(cc_delta&gt;0, cc_delta, 0)</f>
        <v>0</v>
      </c>
      <c r="AC98" s="118">
        <f ca="1">NOT(cc_in_focus) * cc_show_type * IF(cc_delta&lt;0, ABS(cc_delta), 0)</f>
        <v>0</v>
      </c>
      <c r="AD98" s="118"/>
      <c r="AE98" s="118"/>
      <c r="AF98" s="118"/>
    </row>
    <row r="99" spans="2:32" s="6" customFormat="1" ht="13" x14ac:dyDescent="0.3">
      <c r="B99" s="129"/>
      <c r="C99" s="19"/>
      <c r="D99" s="19"/>
      <c r="E99" s="19"/>
      <c r="F99" s="123"/>
      <c r="G99" s="123"/>
      <c r="H99" s="123"/>
      <c r="I99" s="123"/>
      <c r="J99" s="123"/>
      <c r="K99" s="123"/>
      <c r="L99" s="123"/>
      <c r="M99" s="19"/>
      <c r="N99" s="126"/>
      <c r="O99" s="126"/>
      <c r="P99" s="126"/>
      <c r="Q99" s="126"/>
      <c r="R99" s="27"/>
      <c r="S99" s="119"/>
      <c r="T99" s="119"/>
      <c r="U99" s="21"/>
      <c r="V99" s="125"/>
      <c r="W99" s="125"/>
      <c r="X99" s="125"/>
      <c r="Y99" s="125"/>
      <c r="Z99" s="125"/>
      <c r="AA99" s="125"/>
      <c r="AB99" s="19"/>
      <c r="AC99" s="125"/>
      <c r="AD99" s="125"/>
      <c r="AE99" s="125"/>
      <c r="AF99" s="125"/>
    </row>
  </sheetData>
  <mergeCells count="463">
    <mergeCell ref="D12:G12"/>
    <mergeCell ref="D11:G11"/>
    <mergeCell ref="D10:G10"/>
    <mergeCell ref="D9:G9"/>
    <mergeCell ref="D8:G8"/>
    <mergeCell ref="N95:Q95"/>
    <mergeCell ref="N96:Q96"/>
    <mergeCell ref="N97:Q97"/>
    <mergeCell ref="N98:Q98"/>
    <mergeCell ref="N80:Q80"/>
    <mergeCell ref="N81:Q81"/>
    <mergeCell ref="N82:Q82"/>
    <mergeCell ref="N83:Q83"/>
    <mergeCell ref="N84:Q84"/>
    <mergeCell ref="N75:Q75"/>
    <mergeCell ref="N76:Q76"/>
    <mergeCell ref="N77:Q77"/>
    <mergeCell ref="N78:Q78"/>
    <mergeCell ref="N79:Q79"/>
    <mergeCell ref="N70:Q70"/>
    <mergeCell ref="N71:Q71"/>
    <mergeCell ref="N72:Q72"/>
    <mergeCell ref="N73:Q73"/>
    <mergeCell ref="N74:Q74"/>
    <mergeCell ref="N99:Q99"/>
    <mergeCell ref="N90:Q90"/>
    <mergeCell ref="N91:Q91"/>
    <mergeCell ref="N92:Q92"/>
    <mergeCell ref="N93:Q93"/>
    <mergeCell ref="N94:Q94"/>
    <mergeCell ref="N85:Q85"/>
    <mergeCell ref="N86:Q86"/>
    <mergeCell ref="N87:Q87"/>
    <mergeCell ref="N88:Q88"/>
    <mergeCell ref="N89:Q89"/>
    <mergeCell ref="N65:Q65"/>
    <mergeCell ref="N66:Q66"/>
    <mergeCell ref="N67:Q67"/>
    <mergeCell ref="N68:Q68"/>
    <mergeCell ref="N69:Q69"/>
    <mergeCell ref="N60:Q60"/>
    <mergeCell ref="N61:Q61"/>
    <mergeCell ref="N62:Q62"/>
    <mergeCell ref="N63:Q63"/>
    <mergeCell ref="N64:Q64"/>
    <mergeCell ref="K95:L95"/>
    <mergeCell ref="K96:L96"/>
    <mergeCell ref="K97:L97"/>
    <mergeCell ref="K98:L98"/>
    <mergeCell ref="K99:L99"/>
    <mergeCell ref="K90:L90"/>
    <mergeCell ref="K91:L91"/>
    <mergeCell ref="K92:L92"/>
    <mergeCell ref="K93:L93"/>
    <mergeCell ref="K94:L94"/>
    <mergeCell ref="K85:L85"/>
    <mergeCell ref="K86:L86"/>
    <mergeCell ref="K87:L87"/>
    <mergeCell ref="K88:L88"/>
    <mergeCell ref="K89:L89"/>
    <mergeCell ref="K80:L80"/>
    <mergeCell ref="K81:L81"/>
    <mergeCell ref="K82:L82"/>
    <mergeCell ref="K83:L83"/>
    <mergeCell ref="K84:L84"/>
    <mergeCell ref="K75:L75"/>
    <mergeCell ref="K76:L76"/>
    <mergeCell ref="K77:L77"/>
    <mergeCell ref="K78:L78"/>
    <mergeCell ref="K79:L79"/>
    <mergeCell ref="K70:L70"/>
    <mergeCell ref="K71:L71"/>
    <mergeCell ref="K72:L72"/>
    <mergeCell ref="K73:L73"/>
    <mergeCell ref="K74:L74"/>
    <mergeCell ref="K65:L65"/>
    <mergeCell ref="K66:L66"/>
    <mergeCell ref="K67:L67"/>
    <mergeCell ref="K68:L68"/>
    <mergeCell ref="K69:L69"/>
    <mergeCell ref="K60:L60"/>
    <mergeCell ref="K61:L61"/>
    <mergeCell ref="K62:L62"/>
    <mergeCell ref="K63:L63"/>
    <mergeCell ref="K64:L64"/>
    <mergeCell ref="F95:J95"/>
    <mergeCell ref="F96:J96"/>
    <mergeCell ref="F97:J97"/>
    <mergeCell ref="F98:J98"/>
    <mergeCell ref="F99:J99"/>
    <mergeCell ref="F90:J90"/>
    <mergeCell ref="F91:J91"/>
    <mergeCell ref="F92:J92"/>
    <mergeCell ref="F93:J93"/>
    <mergeCell ref="F94:J94"/>
    <mergeCell ref="F85:J85"/>
    <mergeCell ref="F86:J86"/>
    <mergeCell ref="F87:J87"/>
    <mergeCell ref="F88:J88"/>
    <mergeCell ref="F89:J89"/>
    <mergeCell ref="F80:J80"/>
    <mergeCell ref="F81:J81"/>
    <mergeCell ref="F82:J82"/>
    <mergeCell ref="F83:J83"/>
    <mergeCell ref="F84:J84"/>
    <mergeCell ref="F75:J75"/>
    <mergeCell ref="F76:J76"/>
    <mergeCell ref="F77:J77"/>
    <mergeCell ref="F78:J78"/>
    <mergeCell ref="F79:J79"/>
    <mergeCell ref="F70:J70"/>
    <mergeCell ref="F71:J71"/>
    <mergeCell ref="F72:J72"/>
    <mergeCell ref="F73:J73"/>
    <mergeCell ref="F74:J74"/>
    <mergeCell ref="F65:J65"/>
    <mergeCell ref="F66:J66"/>
    <mergeCell ref="F67:J67"/>
    <mergeCell ref="F68:J68"/>
    <mergeCell ref="F69:J69"/>
    <mergeCell ref="F60:J60"/>
    <mergeCell ref="F61:J61"/>
    <mergeCell ref="F62:J62"/>
    <mergeCell ref="F63:J63"/>
    <mergeCell ref="F64:J64"/>
    <mergeCell ref="AC95:AF95"/>
    <mergeCell ref="AC96:AF96"/>
    <mergeCell ref="AC97:AF97"/>
    <mergeCell ref="AC98:AF98"/>
    <mergeCell ref="AC99:AF99"/>
    <mergeCell ref="AC90:AF90"/>
    <mergeCell ref="AC91:AF91"/>
    <mergeCell ref="AC92:AF92"/>
    <mergeCell ref="AC93:AF93"/>
    <mergeCell ref="AC94:AF94"/>
    <mergeCell ref="AC85:AF85"/>
    <mergeCell ref="AC86:AF86"/>
    <mergeCell ref="AC87:AF87"/>
    <mergeCell ref="AC88:AF88"/>
    <mergeCell ref="AC89:AF89"/>
    <mergeCell ref="AC80:AF80"/>
    <mergeCell ref="AC81:AF81"/>
    <mergeCell ref="AC82:AF82"/>
    <mergeCell ref="AC83:AF83"/>
    <mergeCell ref="AC84:AF84"/>
    <mergeCell ref="AC75:AF75"/>
    <mergeCell ref="AC76:AF76"/>
    <mergeCell ref="AC77:AF77"/>
    <mergeCell ref="AC78:AF78"/>
    <mergeCell ref="AC79:AF79"/>
    <mergeCell ref="AC70:AF70"/>
    <mergeCell ref="AC71:AF71"/>
    <mergeCell ref="AC72:AF72"/>
    <mergeCell ref="AC73:AF73"/>
    <mergeCell ref="AC74:AF74"/>
    <mergeCell ref="AC65:AF65"/>
    <mergeCell ref="AC66:AF66"/>
    <mergeCell ref="AC67:AF67"/>
    <mergeCell ref="AC68:AF68"/>
    <mergeCell ref="AC69:AF69"/>
    <mergeCell ref="AC60:AF60"/>
    <mergeCell ref="AC61:AF61"/>
    <mergeCell ref="AC62:AF62"/>
    <mergeCell ref="AC63:AF63"/>
    <mergeCell ref="AC64:AF64"/>
    <mergeCell ref="Z95:AA95"/>
    <mergeCell ref="Z96:AA96"/>
    <mergeCell ref="Z97:AA97"/>
    <mergeCell ref="Z98:AA98"/>
    <mergeCell ref="Z99:AA99"/>
    <mergeCell ref="Z90:AA90"/>
    <mergeCell ref="Z91:AA91"/>
    <mergeCell ref="Z92:AA92"/>
    <mergeCell ref="Z93:AA93"/>
    <mergeCell ref="Z94:AA94"/>
    <mergeCell ref="Z85:AA85"/>
    <mergeCell ref="Z86:AA86"/>
    <mergeCell ref="Z87:AA87"/>
    <mergeCell ref="Z88:AA88"/>
    <mergeCell ref="Z89:AA89"/>
    <mergeCell ref="Z80:AA80"/>
    <mergeCell ref="Z81:AA81"/>
    <mergeCell ref="Z82:AA82"/>
    <mergeCell ref="Z83:AA83"/>
    <mergeCell ref="Z84:AA84"/>
    <mergeCell ref="Z75:AA75"/>
    <mergeCell ref="Z76:AA76"/>
    <mergeCell ref="Z77:AA77"/>
    <mergeCell ref="Z78:AA78"/>
    <mergeCell ref="Z79:AA79"/>
    <mergeCell ref="Z70:AA70"/>
    <mergeCell ref="Z71:AA71"/>
    <mergeCell ref="Z72:AA72"/>
    <mergeCell ref="Z73:AA73"/>
    <mergeCell ref="Z74:AA74"/>
    <mergeCell ref="Z65:AA65"/>
    <mergeCell ref="Z66:AA66"/>
    <mergeCell ref="Z67:AA67"/>
    <mergeCell ref="Z68:AA68"/>
    <mergeCell ref="Z69:AA69"/>
    <mergeCell ref="Z60:AA60"/>
    <mergeCell ref="Z61:AA61"/>
    <mergeCell ref="Z62:AA62"/>
    <mergeCell ref="Z63:AA63"/>
    <mergeCell ref="Z64:AA64"/>
    <mergeCell ref="V95:Y95"/>
    <mergeCell ref="V96:Y96"/>
    <mergeCell ref="V97:Y97"/>
    <mergeCell ref="V98:Y98"/>
    <mergeCell ref="V99:Y99"/>
    <mergeCell ref="V90:Y90"/>
    <mergeCell ref="V91:Y91"/>
    <mergeCell ref="V92:Y92"/>
    <mergeCell ref="V93:Y93"/>
    <mergeCell ref="V94:Y94"/>
    <mergeCell ref="V85:Y85"/>
    <mergeCell ref="V86:Y86"/>
    <mergeCell ref="V87:Y87"/>
    <mergeCell ref="V88:Y88"/>
    <mergeCell ref="V89:Y89"/>
    <mergeCell ref="V80:Y80"/>
    <mergeCell ref="V81:Y81"/>
    <mergeCell ref="V82:Y82"/>
    <mergeCell ref="V83:Y83"/>
    <mergeCell ref="V84:Y84"/>
    <mergeCell ref="V75:Y75"/>
    <mergeCell ref="V76:Y76"/>
    <mergeCell ref="V77:Y77"/>
    <mergeCell ref="V78:Y78"/>
    <mergeCell ref="V79:Y79"/>
    <mergeCell ref="V70:Y70"/>
    <mergeCell ref="V71:Y71"/>
    <mergeCell ref="V72:Y72"/>
    <mergeCell ref="V73:Y73"/>
    <mergeCell ref="V74:Y74"/>
    <mergeCell ref="V65:Y65"/>
    <mergeCell ref="V66:Y66"/>
    <mergeCell ref="V67:Y67"/>
    <mergeCell ref="V68:Y68"/>
    <mergeCell ref="V69:Y69"/>
    <mergeCell ref="V60:Y60"/>
    <mergeCell ref="V61:Y61"/>
    <mergeCell ref="V62:Y62"/>
    <mergeCell ref="V63:Y63"/>
    <mergeCell ref="V64:Y64"/>
    <mergeCell ref="S95:T95"/>
    <mergeCell ref="S96:T96"/>
    <mergeCell ref="S97:T97"/>
    <mergeCell ref="S98:T98"/>
    <mergeCell ref="S99:T99"/>
    <mergeCell ref="S90:T90"/>
    <mergeCell ref="S91:T91"/>
    <mergeCell ref="S92:T92"/>
    <mergeCell ref="S93:T93"/>
    <mergeCell ref="S94:T94"/>
    <mergeCell ref="S85:T85"/>
    <mergeCell ref="S86:T86"/>
    <mergeCell ref="S87:T87"/>
    <mergeCell ref="S88:T88"/>
    <mergeCell ref="S89:T89"/>
    <mergeCell ref="S80:T80"/>
    <mergeCell ref="S81:T81"/>
    <mergeCell ref="S82:T82"/>
    <mergeCell ref="S83:T83"/>
    <mergeCell ref="S84:T84"/>
    <mergeCell ref="S75:T75"/>
    <mergeCell ref="S76:T76"/>
    <mergeCell ref="S77:T77"/>
    <mergeCell ref="S78:T78"/>
    <mergeCell ref="S79:T79"/>
    <mergeCell ref="S70:T70"/>
    <mergeCell ref="S71:T71"/>
    <mergeCell ref="S72:T72"/>
    <mergeCell ref="S73:T73"/>
    <mergeCell ref="S74:T74"/>
    <mergeCell ref="S65:T65"/>
    <mergeCell ref="S66:T66"/>
    <mergeCell ref="S67:T67"/>
    <mergeCell ref="S68:T68"/>
    <mergeCell ref="S69:T69"/>
    <mergeCell ref="S60:T60"/>
    <mergeCell ref="S61:T61"/>
    <mergeCell ref="S62:T62"/>
    <mergeCell ref="S63:T63"/>
    <mergeCell ref="S64:T64"/>
    <mergeCell ref="B80:B83"/>
    <mergeCell ref="B84:B87"/>
    <mergeCell ref="B88:B91"/>
    <mergeCell ref="B92:B95"/>
    <mergeCell ref="B96:B99"/>
    <mergeCell ref="B60:B63"/>
    <mergeCell ref="B64:B67"/>
    <mergeCell ref="B68:B71"/>
    <mergeCell ref="B72:B75"/>
    <mergeCell ref="B76:B79"/>
    <mergeCell ref="N57:Q57"/>
    <mergeCell ref="N58:Q58"/>
    <mergeCell ref="N59:Q59"/>
    <mergeCell ref="B52:B55"/>
    <mergeCell ref="B56:B59"/>
    <mergeCell ref="N52:Q52"/>
    <mergeCell ref="N53:Q53"/>
    <mergeCell ref="N54:Q54"/>
    <mergeCell ref="N55:Q55"/>
    <mergeCell ref="N56:Q56"/>
    <mergeCell ref="F57:J57"/>
    <mergeCell ref="F58:J58"/>
    <mergeCell ref="F59:J59"/>
    <mergeCell ref="K52:L52"/>
    <mergeCell ref="K53:L53"/>
    <mergeCell ref="K54:L54"/>
    <mergeCell ref="K55:L55"/>
    <mergeCell ref="K56:L56"/>
    <mergeCell ref="K57:L57"/>
    <mergeCell ref="K58:L58"/>
    <mergeCell ref="K59:L59"/>
    <mergeCell ref="F52:J52"/>
    <mergeCell ref="F53:J53"/>
    <mergeCell ref="F54:J54"/>
    <mergeCell ref="F55:J55"/>
    <mergeCell ref="F56:J56"/>
    <mergeCell ref="Z59:AA59"/>
    <mergeCell ref="AC52:AF52"/>
    <mergeCell ref="AC53:AF53"/>
    <mergeCell ref="AC54:AF54"/>
    <mergeCell ref="AC55:AF55"/>
    <mergeCell ref="AC56:AF56"/>
    <mergeCell ref="AC57:AF57"/>
    <mergeCell ref="AC58:AF58"/>
    <mergeCell ref="AC59:AF59"/>
    <mergeCell ref="Z55:AA55"/>
    <mergeCell ref="Z56:AA56"/>
    <mergeCell ref="Z57:AA57"/>
    <mergeCell ref="Z58:AA58"/>
    <mergeCell ref="S59:T59"/>
    <mergeCell ref="V52:Y52"/>
    <mergeCell ref="V53:Y53"/>
    <mergeCell ref="V54:Y54"/>
    <mergeCell ref="V55:Y55"/>
    <mergeCell ref="V56:Y56"/>
    <mergeCell ref="V57:Y57"/>
    <mergeCell ref="V58:Y58"/>
    <mergeCell ref="V59:Y59"/>
    <mergeCell ref="Z54:AA54"/>
    <mergeCell ref="S55:T55"/>
    <mergeCell ref="S56:T56"/>
    <mergeCell ref="S57:T57"/>
    <mergeCell ref="S58:T58"/>
    <mergeCell ref="Z50:AF50"/>
    <mergeCell ref="Z51:AA51"/>
    <mergeCell ref="AC51:AF51"/>
    <mergeCell ref="Z52:AA52"/>
    <mergeCell ref="Z53:AA53"/>
    <mergeCell ref="S51:T51"/>
    <mergeCell ref="V51:Y51"/>
    <mergeCell ref="S50:Y50"/>
    <mergeCell ref="S52:T52"/>
    <mergeCell ref="S53:T53"/>
    <mergeCell ref="S54:T54"/>
    <mergeCell ref="F51:J51"/>
    <mergeCell ref="K51:L51"/>
    <mergeCell ref="N51:Q51"/>
    <mergeCell ref="B13:C13"/>
    <mergeCell ref="B12:C12"/>
    <mergeCell ref="B9:C9"/>
    <mergeCell ref="B10:C10"/>
    <mergeCell ref="B11:C11"/>
    <mergeCell ref="B33:C33"/>
    <mergeCell ref="B34:C34"/>
    <mergeCell ref="B35:C35"/>
    <mergeCell ref="B36:C36"/>
    <mergeCell ref="B37:C37"/>
    <mergeCell ref="D34:E34"/>
    <mergeCell ref="D35:E35"/>
    <mergeCell ref="D36:E36"/>
    <mergeCell ref="D37:E37"/>
    <mergeCell ref="F33:H33"/>
    <mergeCell ref="F34:H34"/>
    <mergeCell ref="B20:D20"/>
    <mergeCell ref="J36:K36"/>
    <mergeCell ref="L36:M36"/>
    <mergeCell ref="J37:K37"/>
    <mergeCell ref="L37:M37"/>
    <mergeCell ref="D38:E38"/>
    <mergeCell ref="D33:E33"/>
    <mergeCell ref="A1:XFD2"/>
    <mergeCell ref="B7:C7"/>
    <mergeCell ref="B8:C8"/>
    <mergeCell ref="B29:X29"/>
    <mergeCell ref="B5:H5"/>
    <mergeCell ref="B31:C31"/>
    <mergeCell ref="J31:K31"/>
    <mergeCell ref="L31:M31"/>
    <mergeCell ref="N31:P31"/>
    <mergeCell ref="J32:K32"/>
    <mergeCell ref="L32:M32"/>
    <mergeCell ref="F32:H32"/>
    <mergeCell ref="R31:S31"/>
    <mergeCell ref="F35:H35"/>
    <mergeCell ref="F31:H31"/>
    <mergeCell ref="D32:E32"/>
    <mergeCell ref="D31:E31"/>
    <mergeCell ref="J33:K33"/>
    <mergeCell ref="L33:M33"/>
    <mergeCell ref="J34:K34"/>
    <mergeCell ref="L34:M34"/>
    <mergeCell ref="D7:G7"/>
    <mergeCell ref="V31:X31"/>
    <mergeCell ref="R32:S32"/>
    <mergeCell ref="T32:U32"/>
    <mergeCell ref="V32:X32"/>
    <mergeCell ref="R33:S33"/>
    <mergeCell ref="T33:U33"/>
    <mergeCell ref="R34:S34"/>
    <mergeCell ref="T34:U34"/>
    <mergeCell ref="V33:X33"/>
    <mergeCell ref="V34:X34"/>
    <mergeCell ref="V35:X35"/>
    <mergeCell ref="V36:X36"/>
    <mergeCell ref="B44:X44"/>
    <mergeCell ref="F37:H37"/>
    <mergeCell ref="F38:H38"/>
    <mergeCell ref="N32:P32"/>
    <mergeCell ref="N33:P33"/>
    <mergeCell ref="N34:P34"/>
    <mergeCell ref="N35:P35"/>
    <mergeCell ref="N36:P36"/>
    <mergeCell ref="N37:P37"/>
    <mergeCell ref="N38:P38"/>
    <mergeCell ref="R37:S37"/>
    <mergeCell ref="T37:U37"/>
    <mergeCell ref="T38:U38"/>
    <mergeCell ref="V37:X37"/>
    <mergeCell ref="V38:X38"/>
    <mergeCell ref="R35:S35"/>
    <mergeCell ref="B32:C32"/>
    <mergeCell ref="F36:H36"/>
    <mergeCell ref="L38:M38"/>
    <mergeCell ref="J35:K35"/>
    <mergeCell ref="L35:M35"/>
    <mergeCell ref="T35:U35"/>
    <mergeCell ref="B24:D24"/>
    <mergeCell ref="E24:G24"/>
    <mergeCell ref="B25:C25"/>
    <mergeCell ref="D25:G25"/>
    <mergeCell ref="D13:G13"/>
    <mergeCell ref="B26:C26"/>
    <mergeCell ref="E26:G26"/>
    <mergeCell ref="R36:S36"/>
    <mergeCell ref="T36:U36"/>
    <mergeCell ref="T31:U31"/>
    <mergeCell ref="B21:D21"/>
    <mergeCell ref="B22:D22"/>
    <mergeCell ref="B23:D23"/>
    <mergeCell ref="E21:G21"/>
    <mergeCell ref="E22:G22"/>
    <mergeCell ref="E23:G23"/>
    <mergeCell ref="B16:H16"/>
    <mergeCell ref="E18:G18"/>
    <mergeCell ref="E19:G19"/>
    <mergeCell ref="E20:G20"/>
    <mergeCell ref="B19:D19"/>
    <mergeCell ref="B18:D18"/>
  </mergeCells>
  <phoneticPr fontId="4" type="noConversion"/>
  <conditionalFormatting sqref="D12">
    <cfRule type="expression" dxfId="18" priority="36">
      <formula>$D$12&lt;0</formula>
    </cfRule>
  </conditionalFormatting>
  <conditionalFormatting sqref="R52:R99">
    <cfRule type="expression" dxfId="17" priority="1">
      <formula>$R52&lt;0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F443E-6A07-4DDD-8171-EE5177CAC433}">
  <dimension ref="A1:D20"/>
  <sheetViews>
    <sheetView showGridLines="0" zoomScale="90" zoomScaleNormal="90" workbookViewId="0">
      <selection activeCell="J14" sqref="J14"/>
    </sheetView>
  </sheetViews>
  <sheetFormatPr defaultRowHeight="14.5" x14ac:dyDescent="0.35"/>
  <cols>
    <col min="2" max="2" width="17.1796875" customWidth="1"/>
    <col min="4" max="4" width="17.1796875" customWidth="1"/>
  </cols>
  <sheetData>
    <row r="1" spans="1:4" s="265" customFormat="1" x14ac:dyDescent="0.35">
      <c r="A1" s="265" t="s">
        <v>68</v>
      </c>
    </row>
    <row r="2" spans="1:4" s="265" customFormat="1" x14ac:dyDescent="0.35"/>
    <row r="6" spans="1:4" x14ac:dyDescent="0.35">
      <c r="B6" s="4" t="s">
        <v>69</v>
      </c>
      <c r="D6" s="4" t="s">
        <v>70</v>
      </c>
    </row>
    <row r="7" spans="1:4" x14ac:dyDescent="0.35">
      <c r="B7" s="23" t="s">
        <v>71</v>
      </c>
      <c r="D7" s="22" t="s">
        <v>72</v>
      </c>
    </row>
    <row r="8" spans="1:4" x14ac:dyDescent="0.35">
      <c r="B8" s="23">
        <f>starting_year</f>
        <v>2024</v>
      </c>
      <c r="D8" s="23" t="s">
        <v>73</v>
      </c>
    </row>
    <row r="9" spans="1:4" x14ac:dyDescent="0.35">
      <c r="B9" s="23">
        <f>B8+1</f>
        <v>2025</v>
      </c>
      <c r="D9" s="24">
        <v>36526</v>
      </c>
    </row>
    <row r="10" spans="1:4" x14ac:dyDescent="0.35">
      <c r="B10" s="23">
        <f t="shared" ref="B10:B18" si="0">B9+1</f>
        <v>2026</v>
      </c>
      <c r="D10" s="24">
        <v>36557</v>
      </c>
    </row>
    <row r="11" spans="1:4" x14ac:dyDescent="0.35">
      <c r="B11" s="23">
        <f t="shared" si="0"/>
        <v>2027</v>
      </c>
      <c r="D11" s="24">
        <v>36586</v>
      </c>
    </row>
    <row r="12" spans="1:4" x14ac:dyDescent="0.35">
      <c r="B12" s="23">
        <f t="shared" si="0"/>
        <v>2028</v>
      </c>
      <c r="D12" s="24">
        <v>36617</v>
      </c>
    </row>
    <row r="13" spans="1:4" x14ac:dyDescent="0.35">
      <c r="B13" s="23">
        <f t="shared" si="0"/>
        <v>2029</v>
      </c>
      <c r="D13" s="24">
        <v>36647</v>
      </c>
    </row>
    <row r="14" spans="1:4" x14ac:dyDescent="0.35">
      <c r="B14" s="23">
        <f>B13+1</f>
        <v>2030</v>
      </c>
      <c r="D14" s="24">
        <v>36678</v>
      </c>
    </row>
    <row r="15" spans="1:4" x14ac:dyDescent="0.35">
      <c r="B15" s="23">
        <f t="shared" si="0"/>
        <v>2031</v>
      </c>
      <c r="D15" s="24">
        <v>36708</v>
      </c>
    </row>
    <row r="16" spans="1:4" x14ac:dyDescent="0.35">
      <c r="B16" s="23">
        <f t="shared" si="0"/>
        <v>2032</v>
      </c>
      <c r="D16" s="24">
        <v>36739</v>
      </c>
    </row>
    <row r="17" spans="2:4" x14ac:dyDescent="0.35">
      <c r="B17" s="23">
        <f>B16+1</f>
        <v>2033</v>
      </c>
      <c r="D17" s="24">
        <v>36770</v>
      </c>
    </row>
    <row r="18" spans="2:4" x14ac:dyDescent="0.35">
      <c r="B18" s="25">
        <f t="shared" si="0"/>
        <v>2034</v>
      </c>
      <c r="D18" s="24">
        <v>36800</v>
      </c>
    </row>
    <row r="19" spans="2:4" x14ac:dyDescent="0.35">
      <c r="D19" s="24">
        <v>36831</v>
      </c>
    </row>
    <row r="20" spans="2:4" x14ac:dyDescent="0.35">
      <c r="D20" s="26">
        <v>36861</v>
      </c>
    </row>
  </sheetData>
  <mergeCells count="1">
    <mergeCell ref="A1: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saving_rate_culculation_type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Hoàng Ánh</dc:creator>
  <cp:keywords/>
  <dc:description/>
  <cp:lastModifiedBy>Hoàng Ánh</cp:lastModifiedBy>
  <cp:revision/>
  <dcterms:created xsi:type="dcterms:W3CDTF">2024-01-23T17:51:58Z</dcterms:created>
  <dcterms:modified xsi:type="dcterms:W3CDTF">2024-02-17T18:09:22Z</dcterms:modified>
  <cp:category/>
  <cp:contentStatus/>
</cp:coreProperties>
</file>