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J13" i="1" l="1"/>
  <c r="J17" i="1"/>
  <c r="K17" i="1"/>
  <c r="I17" i="1"/>
  <c r="I11" i="1"/>
  <c r="I5" i="1"/>
  <c r="H8" i="1"/>
  <c r="I8" i="1" s="1"/>
  <c r="J8" i="1" s="1"/>
  <c r="G7" i="1"/>
  <c r="H7" i="1" s="1"/>
  <c r="G8" i="1"/>
  <c r="G6" i="1"/>
  <c r="H6" i="1" s="1"/>
  <c r="I6" i="1" s="1"/>
  <c r="J6" i="1" s="1"/>
  <c r="G11" i="1"/>
  <c r="H11" i="1" s="1"/>
  <c r="J11" i="1" s="1"/>
  <c r="G9" i="1"/>
  <c r="H9" i="1" s="1"/>
  <c r="G4" i="1"/>
  <c r="H4" i="1" s="1"/>
  <c r="G12" i="1"/>
  <c r="H12" i="1" s="1"/>
  <c r="I12" i="1" s="1"/>
  <c r="J12" i="1" s="1"/>
  <c r="G10" i="1"/>
  <c r="H10" i="1" s="1"/>
  <c r="G5" i="1"/>
  <c r="H5" i="1" s="1"/>
  <c r="D7" i="1"/>
  <c r="D8" i="1"/>
  <c r="D6" i="1"/>
  <c r="D11" i="1"/>
  <c r="D9" i="1"/>
  <c r="D4" i="1"/>
  <c r="D12" i="1"/>
  <c r="D10" i="1"/>
  <c r="D5" i="1"/>
  <c r="I10" i="1" l="1"/>
  <c r="J10" i="1" s="1"/>
  <c r="I4" i="1"/>
  <c r="J4" i="1" s="1"/>
  <c r="I9" i="1"/>
  <c r="J9" i="1"/>
  <c r="I7" i="1"/>
  <c r="J7" i="1" s="1"/>
  <c r="J5" i="1"/>
</calcChain>
</file>

<file path=xl/sharedStrings.xml><?xml version="1.0" encoding="utf-8"?>
<sst xmlns="http://schemas.openxmlformats.org/spreadsheetml/2006/main" count="38" uniqueCount="33">
  <si>
    <t>CỬA HÀNG ĐỒ KHÔ SỐ 3 CHỢ LONG PHÚ</t>
  </si>
  <si>
    <t>STT</t>
  </si>
  <si>
    <t>Chứng từ</t>
  </si>
  <si>
    <t>1KM-0</t>
  </si>
  <si>
    <t>1LX-2</t>
  </si>
  <si>
    <t>3LX-1</t>
  </si>
  <si>
    <t>4KM-1</t>
  </si>
  <si>
    <t>5TK-0</t>
  </si>
  <si>
    <t>6LX-1</t>
  </si>
  <si>
    <t>7KM-2</t>
  </si>
  <si>
    <t>8TK-2</t>
  </si>
  <si>
    <t>9TK-1</t>
  </si>
  <si>
    <t>Mặt hàng</t>
  </si>
  <si>
    <t>Ngày bán</t>
  </si>
  <si>
    <t>Số lượng</t>
  </si>
  <si>
    <t>Gía bán</t>
  </si>
  <si>
    <t>Thành tiền</t>
  </si>
  <si>
    <t>Vận chuyển</t>
  </si>
  <si>
    <t>Tổng cộng</t>
  </si>
  <si>
    <t>BẢNG GIÁ ĐỒ KHÔ</t>
  </si>
  <si>
    <t>Mã số</t>
  </si>
  <si>
    <t>TK</t>
  </si>
  <si>
    <t>LX</t>
  </si>
  <si>
    <t>KM</t>
  </si>
  <si>
    <t>Gía sĩ</t>
  </si>
  <si>
    <t>Gía lẻ</t>
  </si>
  <si>
    <t>Tôm khô</t>
  </si>
  <si>
    <t>Lạp xưởng</t>
  </si>
  <si>
    <t>Khô mực</t>
  </si>
  <si>
    <t>BẢNG THỐNG KÊ</t>
  </si>
  <si>
    <t>Tổng số kg</t>
  </si>
  <si>
    <t>HỌ TÊN:TRẦN KIM HỮU</t>
  </si>
  <si>
    <t>TỔNG CỘNG: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</si>
</sst>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,##0\ &quot;VNĐ&quot;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2" borderId="1" xfId="0" applyFont="1" applyFill="1" applyBorder="1"/>
    <xf numFmtId="14" fontId="1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5" fontId="1" fillId="2" borderId="1" xfId="0" applyNumberFormat="1" applyFont="1" applyFill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65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Sheet1!$H$17</c:f>
              <c:strCache>
                <c:ptCount val="1"/>
                <c:pt idx="0">
                  <c:v>Tổng số kg</c:v>
                </c:pt>
              </c:strCache>
            </c:strRef>
          </c:tx>
          <c:invertIfNegative val="0"/>
          <c:cat>
            <c:strRef>
              <c:f>Sheet1!$I$16:$K$16</c:f>
              <c:strCache>
                <c:ptCount val="3"/>
                <c:pt idx="0">
                  <c:v>Tôm khô</c:v>
                </c:pt>
                <c:pt idx="1">
                  <c:v>Lạp xưởng</c:v>
                </c:pt>
                <c:pt idx="2">
                  <c:v>Khô mực</c:v>
                </c:pt>
              </c:strCache>
            </c:strRef>
          </c:cat>
          <c:val>
            <c:numRef>
              <c:f>Sheet1!$I$17:$K$17</c:f>
              <c:numCache>
                <c:formatCode>General</c:formatCode>
                <c:ptCount val="3"/>
                <c:pt idx="0">
                  <c:v>70</c:v>
                </c:pt>
                <c:pt idx="1">
                  <c:v>60</c:v>
                </c:pt>
                <c:pt idx="2">
                  <c:v>28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1578624"/>
        <c:axId val="81584512"/>
      </c:barChart>
      <c:catAx>
        <c:axId val="81578624"/>
        <c:scaling>
          <c:orientation val="minMax"/>
        </c:scaling>
        <c:delete val="0"/>
        <c:axPos val="b"/>
        <c:majorTickMark val="out"/>
        <c:minorTickMark val="none"/>
        <c:tickLblPos val="nextTo"/>
        <c:crossAx val="81584512"/>
        <c:crosses val="autoZero"/>
        <c:auto val="1"/>
        <c:lblAlgn val="ctr"/>
        <c:lblOffset val="100"/>
        <c:noMultiLvlLbl val="0"/>
      </c:catAx>
      <c:valAx>
        <c:axId val="815845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15786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771525</xdr:colOff>
      <xdr:row>18</xdr:row>
      <xdr:rowOff>61912</xdr:rowOff>
    </xdr:from>
    <xdr:to>
      <xdr:col>11</xdr:col>
      <xdr:colOff>257175</xdr:colOff>
      <xdr:row>32</xdr:row>
      <xdr:rowOff>90487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J14" sqref="J14"/>
    </sheetView>
  </sheetViews>
  <sheetFormatPr defaultRowHeight="15" x14ac:dyDescent="0.25"/>
  <cols>
    <col min="2" max="2" width="20.42578125" customWidth="1"/>
    <col min="3" max="3" width="11.85546875" customWidth="1"/>
    <col min="4" max="4" width="14" customWidth="1"/>
    <col min="5" max="5" width="13" bestFit="1" customWidth="1"/>
    <col min="6" max="6" width="15.28515625" customWidth="1"/>
    <col min="7" max="7" width="12" customWidth="1"/>
    <col min="8" max="8" width="14.85546875" customWidth="1"/>
    <col min="9" max="9" width="15.7109375" customWidth="1"/>
    <col min="10" max="10" width="22.28515625" customWidth="1"/>
    <col min="11" max="11" width="11.42578125" customWidth="1"/>
  </cols>
  <sheetData>
    <row r="1" spans="1:11" ht="18.75" x14ac:dyDescent="0.3">
      <c r="A1" s="1" t="s">
        <v>31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75" x14ac:dyDescent="0.3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1"/>
    </row>
    <row r="3" spans="1:11" ht="18.75" x14ac:dyDescent="0.3">
      <c r="A3" s="1"/>
      <c r="B3" s="3" t="s">
        <v>1</v>
      </c>
      <c r="C3" s="3" t="s">
        <v>2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3" t="s">
        <v>17</v>
      </c>
      <c r="J3" s="3" t="s">
        <v>18</v>
      </c>
      <c r="K3" s="1"/>
    </row>
    <row r="4" spans="1:11" ht="18.75" x14ac:dyDescent="0.3">
      <c r="A4" s="1"/>
      <c r="B4" s="4">
        <v>7</v>
      </c>
      <c r="C4" s="5" t="s">
        <v>9</v>
      </c>
      <c r="D4" s="4" t="str">
        <f>VLOOKUP(MID(C4,2,2),$C$16:$F$19,2,0)</f>
        <v>Khô mực</v>
      </c>
      <c r="E4" s="6">
        <v>42725</v>
      </c>
      <c r="F4" s="4">
        <v>6</v>
      </c>
      <c r="G4" s="4">
        <f>VLOOKUP(MID(C4,2,2),$C$16:$F$19,IF(F4&gt;=10,3,4),0)</f>
        <v>320000</v>
      </c>
      <c r="H4" s="5">
        <f>F4*G4</f>
        <v>1920000</v>
      </c>
      <c r="I4" s="5">
        <f>IF(RIGHT(C4,1)="0",0,IF(RIGHT(C4,1)="1",5%*H4,10%*H4))</f>
        <v>192000</v>
      </c>
      <c r="J4" s="9">
        <f>H4+I4</f>
        <v>2112000</v>
      </c>
      <c r="K4" s="1"/>
    </row>
    <row r="5" spans="1:11" ht="18.75" x14ac:dyDescent="0.3">
      <c r="A5" s="1"/>
      <c r="B5" s="4">
        <v>1</v>
      </c>
      <c r="C5" s="5" t="s">
        <v>3</v>
      </c>
      <c r="D5" s="4" t="str">
        <f>VLOOKUP(MID(C5,2,2),$C$16:$F$19,2,0)</f>
        <v>Khô mực</v>
      </c>
      <c r="E5" s="6">
        <v>42708</v>
      </c>
      <c r="F5" s="4">
        <v>10</v>
      </c>
      <c r="G5" s="4">
        <f>VLOOKUP(MID(C5,2,2),$C$16:$F$19,IF(F5&gt;=10,3,4),0)</f>
        <v>280000</v>
      </c>
      <c r="H5" s="5">
        <f>F5*G5</f>
        <v>2800000</v>
      </c>
      <c r="I5" s="5">
        <f>IF(RIGHT(C5,1)="0",0,IF(RIGHT(C5,1)="1",5%*H5,10%*H5))</f>
        <v>0</v>
      </c>
      <c r="J5" s="9">
        <f>H5+I5</f>
        <v>2800000</v>
      </c>
      <c r="K5" s="1"/>
    </row>
    <row r="6" spans="1:11" ht="18.75" x14ac:dyDescent="0.3">
      <c r="A6" s="1"/>
      <c r="B6" s="4">
        <v>4</v>
      </c>
      <c r="C6" s="5" t="s">
        <v>6</v>
      </c>
      <c r="D6" s="4" t="str">
        <f>VLOOKUP(MID(C6,2,2),$C$16:$F$19,2,0)</f>
        <v>Khô mực</v>
      </c>
      <c r="E6" s="6">
        <v>42714</v>
      </c>
      <c r="F6" s="4">
        <v>12</v>
      </c>
      <c r="G6" s="4">
        <f>VLOOKUP(MID(C6,2,2),$C$16:$F$19,IF(F6&gt;=10,3,4),0)</f>
        <v>280000</v>
      </c>
      <c r="H6" s="5">
        <f>F6*G6</f>
        <v>3360000</v>
      </c>
      <c r="I6" s="5">
        <f>IF(RIGHT(C6,1)="0",0,IF(RIGHT(C6,1)="1",5%*H6,10%*H6))</f>
        <v>168000</v>
      </c>
      <c r="J6" s="9">
        <f>H6+I6</f>
        <v>3528000</v>
      </c>
      <c r="K6" s="1"/>
    </row>
    <row r="7" spans="1:11" ht="18.75" x14ac:dyDescent="0.3">
      <c r="A7" s="1"/>
      <c r="B7" s="4">
        <v>2</v>
      </c>
      <c r="C7" s="5" t="s">
        <v>4</v>
      </c>
      <c r="D7" s="4" t="str">
        <f>VLOOKUP(MID(C7,2,2),$C$16:$F$19,2,0)</f>
        <v>Lạp xưởng</v>
      </c>
      <c r="E7" s="6">
        <v>42711</v>
      </c>
      <c r="F7" s="4">
        <v>5</v>
      </c>
      <c r="G7" s="4">
        <f>VLOOKUP(MID(C7,2,2),$C$16:$F$19,IF(F7&gt;=10,3,4),0)</f>
        <v>210000</v>
      </c>
      <c r="H7" s="5">
        <f>F7*G7</f>
        <v>1050000</v>
      </c>
      <c r="I7" s="5">
        <f>IF(RIGHT(C7,1)="0",0,IF(RIGHT(C7,1)="1",5%*H7,10%*H7))</f>
        <v>105000</v>
      </c>
      <c r="J7" s="9">
        <f>H7+I7</f>
        <v>1155000</v>
      </c>
      <c r="K7" s="1"/>
    </row>
    <row r="8" spans="1:11" ht="18.75" x14ac:dyDescent="0.3">
      <c r="A8" s="1"/>
      <c r="B8" s="4">
        <v>3</v>
      </c>
      <c r="C8" s="5" t="s">
        <v>5</v>
      </c>
      <c r="D8" s="4" t="str">
        <f>VLOOKUP(MID(C8,2,2),$C$16:$F$19,2,0)</f>
        <v>Lạp xưởng</v>
      </c>
      <c r="E8" s="6">
        <v>42716</v>
      </c>
      <c r="F8" s="4">
        <v>25</v>
      </c>
      <c r="G8" s="4">
        <f>VLOOKUP(MID(C8,2,2),$C$16:$F$19,IF(F8&gt;=10,3,4),0)</f>
        <v>180000</v>
      </c>
      <c r="H8" s="5">
        <f>F8*G8</f>
        <v>4500000</v>
      </c>
      <c r="I8" s="5">
        <f>IF(RIGHT(C8,1)="0",0,IF(RIGHT(C8,1)="1",5%*H8,10%*H8))</f>
        <v>225000</v>
      </c>
      <c r="J8" s="9">
        <f>H8+I8</f>
        <v>4725000</v>
      </c>
      <c r="K8" s="1"/>
    </row>
    <row r="9" spans="1:11" ht="18.75" x14ac:dyDescent="0.3">
      <c r="A9" s="1"/>
      <c r="B9" s="4">
        <v>6</v>
      </c>
      <c r="C9" s="5" t="s">
        <v>8</v>
      </c>
      <c r="D9" s="4" t="str">
        <f>VLOOKUP(MID(C9,2,2),$C$16:$F$19,2,0)</f>
        <v>Lạp xưởng</v>
      </c>
      <c r="E9" s="6">
        <v>42721</v>
      </c>
      <c r="F9" s="4">
        <v>30</v>
      </c>
      <c r="G9" s="4">
        <f>VLOOKUP(MID(C9,2,2),$C$16:$F$19,IF(F9&gt;=10,3,4),0)</f>
        <v>180000</v>
      </c>
      <c r="H9" s="5">
        <f>F9*G9</f>
        <v>5400000</v>
      </c>
      <c r="I9" s="5">
        <f>IF(RIGHT(C9,1)="0",0,IF(RIGHT(C9,1)="1",5%*H9,10%*H9))</f>
        <v>270000</v>
      </c>
      <c r="J9" s="9">
        <f>H9+I9</f>
        <v>5670000</v>
      </c>
      <c r="K9" s="1"/>
    </row>
    <row r="10" spans="1:11" ht="18.75" x14ac:dyDescent="0.3">
      <c r="A10" s="1"/>
      <c r="B10" s="4">
        <v>9</v>
      </c>
      <c r="C10" s="5" t="s">
        <v>11</v>
      </c>
      <c r="D10" s="4" t="str">
        <f>VLOOKUP(MID(C10,2,2),$C$16:$F$19,2,0)</f>
        <v>Tôm khô</v>
      </c>
      <c r="E10" s="6">
        <v>42733</v>
      </c>
      <c r="F10" s="4">
        <v>15</v>
      </c>
      <c r="G10" s="4">
        <f>VLOOKUP(MID(C10,2,2),$C$16:$F$19,IF(F10&gt;=10,3,4),0)</f>
        <v>220000</v>
      </c>
      <c r="H10" s="5">
        <f>F10*G10</f>
        <v>3300000</v>
      </c>
      <c r="I10" s="5">
        <f>IF(RIGHT(C10,1)="0",0,IF(RIGHT(C10,1)="1",5%*H10,10%*H10))</f>
        <v>165000</v>
      </c>
      <c r="J10" s="9">
        <f>H10+I10</f>
        <v>3465000</v>
      </c>
      <c r="K10" s="1"/>
    </row>
    <row r="11" spans="1:11" ht="18.75" x14ac:dyDescent="0.3">
      <c r="A11" s="1"/>
      <c r="B11" s="4">
        <v>5</v>
      </c>
      <c r="C11" s="5" t="s">
        <v>7</v>
      </c>
      <c r="D11" s="4" t="str">
        <f>VLOOKUP(MID(C11,2,2),$C$16:$F$19,2,0)</f>
        <v>Tôm khô</v>
      </c>
      <c r="E11" s="6">
        <v>42717</v>
      </c>
      <c r="F11" s="4">
        <v>20</v>
      </c>
      <c r="G11" s="4">
        <f>VLOOKUP(MID(C11,2,2),$C$16:$F$19,IF(F11&gt;=10,3,4),0)</f>
        <v>220000</v>
      </c>
      <c r="H11" s="5">
        <f>F11*G11</f>
        <v>4400000</v>
      </c>
      <c r="I11" s="5">
        <f>IF(RIGHT(C11,1)="0",0,IF(RIGHT(C11,1)="1",5%*H11,10%*H11))</f>
        <v>0</v>
      </c>
      <c r="J11" s="9">
        <f>H11+I11</f>
        <v>4400000</v>
      </c>
      <c r="K11" s="1"/>
    </row>
    <row r="12" spans="1:11" ht="18.75" x14ac:dyDescent="0.3">
      <c r="A12" s="1"/>
      <c r="B12" s="4">
        <v>8</v>
      </c>
      <c r="C12" s="5" t="s">
        <v>10</v>
      </c>
      <c r="D12" s="4" t="str">
        <f>VLOOKUP(MID(C12,2,2),$C$16:$F$19,2,0)</f>
        <v>Tôm khô</v>
      </c>
      <c r="E12" s="6">
        <v>42731</v>
      </c>
      <c r="F12" s="4">
        <v>35</v>
      </c>
      <c r="G12" s="4">
        <f>VLOOKUP(MID(C12,2,2),$C$16:$F$19,IF(F12&gt;=10,3,4),0)</f>
        <v>220000</v>
      </c>
      <c r="H12" s="5">
        <f>F12*G12</f>
        <v>7700000</v>
      </c>
      <c r="I12" s="5">
        <f>IF(RIGHT(C12,1)="0",0,IF(RIGHT(C12,1)="1",5%*H12,10%*H12))</f>
        <v>770000</v>
      </c>
      <c r="J12" s="9">
        <f>H12+I12</f>
        <v>8470000</v>
      </c>
      <c r="K12" s="1"/>
    </row>
    <row r="13" spans="1:11" ht="18.75" x14ac:dyDescent="0.3">
      <c r="A13" s="1"/>
      <c r="B13" s="10" t="s">
        <v>32</v>
      </c>
      <c r="C13" s="11"/>
      <c r="D13" s="11"/>
      <c r="E13" s="11"/>
      <c r="F13" s="11"/>
      <c r="G13" s="11"/>
      <c r="H13" s="11"/>
      <c r="I13" s="12"/>
      <c r="J13" s="13">
        <f>SUM(J4:J12)</f>
        <v>36325000</v>
      </c>
      <c r="K13" s="1"/>
    </row>
    <row r="14" spans="1:11" ht="18.75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ht="18.75" x14ac:dyDescent="0.3">
      <c r="A15" s="1"/>
      <c r="B15" s="1"/>
      <c r="C15" s="2" t="s">
        <v>19</v>
      </c>
      <c r="D15" s="2"/>
      <c r="E15" s="2"/>
      <c r="F15" s="2"/>
      <c r="G15" s="1"/>
      <c r="H15" s="2" t="s">
        <v>29</v>
      </c>
      <c r="I15" s="2"/>
      <c r="J15" s="2"/>
      <c r="K15" s="2"/>
    </row>
    <row r="16" spans="1:11" ht="18.75" x14ac:dyDescent="0.3">
      <c r="A16" s="1"/>
      <c r="B16" s="1"/>
      <c r="C16" s="7" t="s">
        <v>20</v>
      </c>
      <c r="D16" s="7" t="s">
        <v>12</v>
      </c>
      <c r="E16" s="7" t="s">
        <v>24</v>
      </c>
      <c r="F16" s="7" t="s">
        <v>25</v>
      </c>
      <c r="G16" s="1"/>
      <c r="H16" s="8" t="s">
        <v>12</v>
      </c>
      <c r="I16" s="4" t="s">
        <v>26</v>
      </c>
      <c r="J16" s="4" t="s">
        <v>27</v>
      </c>
      <c r="K16" s="4" t="s">
        <v>28</v>
      </c>
    </row>
    <row r="17" spans="1:11" ht="18.75" x14ac:dyDescent="0.3">
      <c r="A17" s="1"/>
      <c r="B17" s="1"/>
      <c r="C17" s="4" t="s">
        <v>21</v>
      </c>
      <c r="D17" s="4" t="s">
        <v>26</v>
      </c>
      <c r="E17" s="4">
        <v>220000</v>
      </c>
      <c r="F17" s="4">
        <v>240000</v>
      </c>
      <c r="G17" s="1"/>
      <c r="H17" s="8" t="s">
        <v>30</v>
      </c>
      <c r="I17" s="5">
        <f>SUMIF($D$4:$D$12,I16,$F$4:$F$12)</f>
        <v>70</v>
      </c>
      <c r="J17" s="5">
        <f t="shared" ref="J17:K17" si="0">SUMIF($D$4:$D$12,J16,$F$4:$F$12)</f>
        <v>60</v>
      </c>
      <c r="K17" s="5">
        <f t="shared" si="0"/>
        <v>28</v>
      </c>
    </row>
    <row r="18" spans="1:11" ht="18.75" x14ac:dyDescent="0.3">
      <c r="A18" s="1"/>
      <c r="B18" s="1"/>
      <c r="C18" s="4" t="s">
        <v>22</v>
      </c>
      <c r="D18" s="4" t="s">
        <v>27</v>
      </c>
      <c r="E18" s="4">
        <v>180000</v>
      </c>
      <c r="F18" s="4">
        <v>210000</v>
      </c>
      <c r="G18" s="1"/>
      <c r="H18" s="1"/>
      <c r="I18" s="1"/>
      <c r="J18" s="1"/>
      <c r="K18" s="1"/>
    </row>
    <row r="19" spans="1:11" ht="18.75" x14ac:dyDescent="0.3">
      <c r="A19" s="1"/>
      <c r="B19" s="1"/>
      <c r="C19" s="4" t="s">
        <v>23</v>
      </c>
      <c r="D19" s="4" t="s">
        <v>28</v>
      </c>
      <c r="E19" s="4">
        <v>280000</v>
      </c>
      <c r="F19" s="4">
        <v>320000</v>
      </c>
      <c r="G19" s="1"/>
      <c r="H19" s="1"/>
      <c r="I19" s="1"/>
      <c r="J19" s="1"/>
      <c r="K19" s="1"/>
    </row>
  </sheetData>
  <sortState ref="B4:J12">
    <sortCondition ref="D4:D12"/>
    <sortCondition ref="F4:F12"/>
  </sortState>
  <mergeCells count="4">
    <mergeCell ref="B2:J2"/>
    <mergeCell ref="C15:F15"/>
    <mergeCell ref="H15:K15"/>
    <mergeCell ref="B13:I1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2019-08-30T12:13:12Z</dcterms:modified>
</cp:coreProperties>
</file>