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90" windowWidth="19155" windowHeight="12330"/>
  </bookViews>
  <sheets>
    <sheet name="final solution" sheetId="5" r:id="rId1"/>
    <sheet name="trials" sheetId="4" r:id="rId2"/>
    <sheet name="Sheet1" sheetId="1" r:id="rId3"/>
    <sheet name="Sheet2" sheetId="2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T9" i="5"/>
  <c r="S9"/>
  <c r="Q9"/>
  <c r="P9"/>
  <c r="E9"/>
  <c r="D9"/>
  <c r="T8"/>
  <c r="S8"/>
  <c r="Q8"/>
  <c r="P8"/>
  <c r="E8"/>
  <c r="D8"/>
  <c r="T7"/>
  <c r="S7"/>
  <c r="Q7"/>
  <c r="P7"/>
  <c r="E7"/>
  <c r="D7"/>
  <c r="T6"/>
  <c r="S6"/>
  <c r="Q6"/>
  <c r="P6"/>
  <c r="E6"/>
  <c r="D6"/>
  <c r="T5"/>
  <c r="W5" s="1"/>
  <c r="Z5" s="1"/>
  <c r="S5"/>
  <c r="V5" s="1"/>
  <c r="Y5" s="1"/>
  <c r="Q5"/>
  <c r="AC5" s="1"/>
  <c r="P5"/>
  <c r="AB5" s="1"/>
  <c r="E5"/>
  <c r="D5"/>
  <c r="AE4"/>
  <c r="AG5" s="1"/>
  <c r="T4"/>
  <c r="W4" s="1"/>
  <c r="S4"/>
  <c r="V4" s="1"/>
  <c r="E4"/>
  <c r="D4"/>
  <c r="AH6" l="1"/>
  <c r="AC6"/>
  <c r="W6"/>
  <c r="Z6" s="1"/>
  <c r="AH7" s="1"/>
  <c r="W7"/>
  <c r="Z7" s="1"/>
  <c r="AC8" s="1"/>
  <c r="AB6"/>
  <c r="V6"/>
  <c r="Y6" s="1"/>
  <c r="AG7" s="1"/>
  <c r="V7"/>
  <c r="Y7" s="1"/>
  <c r="AB8" s="1"/>
  <c r="AE5"/>
  <c r="AE6" s="1"/>
  <c r="AH5"/>
  <c r="V109" i="4"/>
  <c r="Y109" s="1"/>
  <c r="W109"/>
  <c r="Z109" s="1"/>
  <c r="T111"/>
  <c r="T112"/>
  <c r="S112"/>
  <c r="T114"/>
  <c r="M123"/>
  <c r="K120"/>
  <c r="K121"/>
  <c r="K122"/>
  <c r="K123"/>
  <c r="K124"/>
  <c r="K125"/>
  <c r="J121"/>
  <c r="J122"/>
  <c r="J123"/>
  <c r="J124"/>
  <c r="J125"/>
  <c r="J120"/>
  <c r="M120" s="1"/>
  <c r="P120" s="1"/>
  <c r="N125"/>
  <c r="Y119"/>
  <c r="Z119"/>
  <c r="M114"/>
  <c r="M113"/>
  <c r="M112"/>
  <c r="M111"/>
  <c r="M110"/>
  <c r="P110" s="1"/>
  <c r="M109"/>
  <c r="N111"/>
  <c r="N110"/>
  <c r="Q110" s="1"/>
  <c r="W110" s="1"/>
  <c r="Z110" s="1"/>
  <c r="N109"/>
  <c r="N113"/>
  <c r="N112"/>
  <c r="N114"/>
  <c r="AB120"/>
  <c r="N120"/>
  <c r="Q120" s="1"/>
  <c r="S110"/>
  <c r="T110"/>
  <c r="S111"/>
  <c r="S113"/>
  <c r="T113"/>
  <c r="S114"/>
  <c r="T109"/>
  <c r="S109"/>
  <c r="W2"/>
  <c r="AB109"/>
  <c r="Q111" l="1"/>
  <c r="P111"/>
  <c r="AB7" i="5"/>
  <c r="AC7"/>
  <c r="AE7" s="1"/>
  <c r="AG6"/>
  <c r="V110" i="4"/>
  <c r="Y110" s="1"/>
  <c r="N121"/>
  <c r="S121"/>
  <c r="U120"/>
  <c r="M121" s="1"/>
  <c r="M122" s="1"/>
  <c r="Q121"/>
  <c r="AB110"/>
  <c r="P100"/>
  <c r="S100" s="1"/>
  <c r="P101"/>
  <c r="S101" s="1"/>
  <c r="P102"/>
  <c r="S102" s="1"/>
  <c r="P103"/>
  <c r="S103" s="1"/>
  <c r="P104"/>
  <c r="S104" s="1"/>
  <c r="P105"/>
  <c r="S105" s="1"/>
  <c r="O100"/>
  <c r="R100" s="1"/>
  <c r="O101"/>
  <c r="R101" s="1"/>
  <c r="O102"/>
  <c r="R102" s="1"/>
  <c r="O103"/>
  <c r="R103" s="1"/>
  <c r="O104"/>
  <c r="R104" s="1"/>
  <c r="O105"/>
  <c r="R105" s="1"/>
  <c r="V105"/>
  <c r="Y105" s="1"/>
  <c r="U105"/>
  <c r="X105" s="1"/>
  <c r="V104"/>
  <c r="Y104" s="1"/>
  <c r="U104"/>
  <c r="X104" s="1"/>
  <c r="V103"/>
  <c r="Y103" s="1"/>
  <c r="U103"/>
  <c r="X103" s="1"/>
  <c r="V102"/>
  <c r="Y102" s="1"/>
  <c r="U102"/>
  <c r="X102" s="1"/>
  <c r="AA101"/>
  <c r="W101"/>
  <c r="V101"/>
  <c r="Y101" s="1"/>
  <c r="U101"/>
  <c r="X101" s="1"/>
  <c r="AB100"/>
  <c r="U93"/>
  <c r="U96"/>
  <c r="X96" s="1"/>
  <c r="T96"/>
  <c r="W96" s="1"/>
  <c r="P96"/>
  <c r="O96"/>
  <c r="U95"/>
  <c r="X95" s="1"/>
  <c r="T95"/>
  <c r="W95" s="1"/>
  <c r="P95"/>
  <c r="O95"/>
  <c r="U94"/>
  <c r="X94" s="1"/>
  <c r="T94"/>
  <c r="W94" s="1"/>
  <c r="P94"/>
  <c r="O94"/>
  <c r="X93"/>
  <c r="T93"/>
  <c r="W93" s="1"/>
  <c r="P93"/>
  <c r="O93"/>
  <c r="V92"/>
  <c r="U92"/>
  <c r="X92" s="1"/>
  <c r="T92"/>
  <c r="W92" s="1"/>
  <c r="AA92" s="1"/>
  <c r="P92"/>
  <c r="O92"/>
  <c r="AA91"/>
  <c r="U87"/>
  <c r="X87" s="1"/>
  <c r="T87"/>
  <c r="U86"/>
  <c r="X86" s="1"/>
  <c r="Y86" s="1"/>
  <c r="Y87" s="1"/>
  <c r="T86"/>
  <c r="U85"/>
  <c r="X85" s="1"/>
  <c r="T85"/>
  <c r="U84"/>
  <c r="X84" s="1"/>
  <c r="Y84" s="1"/>
  <c r="T84"/>
  <c r="U83"/>
  <c r="X83" s="1"/>
  <c r="T83"/>
  <c r="O86"/>
  <c r="P86"/>
  <c r="P87"/>
  <c r="O87"/>
  <c r="P85"/>
  <c r="O85"/>
  <c r="P84"/>
  <c r="O84"/>
  <c r="V83"/>
  <c r="P83"/>
  <c r="O83"/>
  <c r="AA82"/>
  <c r="U77"/>
  <c r="X77" s="1"/>
  <c r="U76"/>
  <c r="X76" s="1"/>
  <c r="U75"/>
  <c r="X75" s="1"/>
  <c r="Y75" s="1"/>
  <c r="Y77" s="1"/>
  <c r="U74"/>
  <c r="X74" s="1"/>
  <c r="P77"/>
  <c r="P76"/>
  <c r="P75"/>
  <c r="P74"/>
  <c r="T77"/>
  <c r="W77" s="1"/>
  <c r="O77"/>
  <c r="O76"/>
  <c r="O75"/>
  <c r="V74"/>
  <c r="T74"/>
  <c r="T75" s="1"/>
  <c r="W75" s="1"/>
  <c r="O74"/>
  <c r="AA73"/>
  <c r="U66"/>
  <c r="V66"/>
  <c r="Q66"/>
  <c r="T66" s="1"/>
  <c r="T67" s="1"/>
  <c r="T68" s="1"/>
  <c r="Q67"/>
  <c r="Q68"/>
  <c r="Q69"/>
  <c r="T69" s="1"/>
  <c r="Q65"/>
  <c r="O69"/>
  <c r="O68"/>
  <c r="O67"/>
  <c r="O66"/>
  <c r="AA65"/>
  <c r="AA57"/>
  <c r="T58" s="1"/>
  <c r="O59"/>
  <c r="O60"/>
  <c r="O61"/>
  <c r="O58"/>
  <c r="E61"/>
  <c r="E60"/>
  <c r="E59"/>
  <c r="E58"/>
  <c r="E57"/>
  <c r="O51"/>
  <c r="P51"/>
  <c r="O52"/>
  <c r="P52"/>
  <c r="O53"/>
  <c r="P53"/>
  <c r="P50"/>
  <c r="O50"/>
  <c r="E50"/>
  <c r="E51"/>
  <c r="E52"/>
  <c r="V52" s="1"/>
  <c r="Y52" s="1"/>
  <c r="E53"/>
  <c r="E49"/>
  <c r="V49" s="1"/>
  <c r="Y49" s="1"/>
  <c r="S50"/>
  <c r="S51"/>
  <c r="S52"/>
  <c r="S53"/>
  <c r="S49"/>
  <c r="K53"/>
  <c r="K52"/>
  <c r="K51"/>
  <c r="K50"/>
  <c r="R50"/>
  <c r="R51"/>
  <c r="R52"/>
  <c r="U52" s="1"/>
  <c r="X52" s="1"/>
  <c r="R53"/>
  <c r="U53" s="1"/>
  <c r="X53" s="1"/>
  <c r="R49"/>
  <c r="U49" s="1"/>
  <c r="Q51"/>
  <c r="T51" s="1"/>
  <c r="W51" s="1"/>
  <c r="Q52"/>
  <c r="Q53"/>
  <c r="T53" s="1"/>
  <c r="W53" s="1"/>
  <c r="Q50"/>
  <c r="T50" s="1"/>
  <c r="W50" s="1"/>
  <c r="Q49"/>
  <c r="AK50"/>
  <c r="AM50" s="1"/>
  <c r="AO50" s="1"/>
  <c r="AK51"/>
  <c r="AM51" s="1"/>
  <c r="AO51" s="1"/>
  <c r="AK52"/>
  <c r="AK53"/>
  <c r="AK49"/>
  <c r="AE8" i="5" l="1"/>
  <c r="W8"/>
  <c r="Z8" s="1"/>
  <c r="V8"/>
  <c r="Y8" s="1"/>
  <c r="AH8"/>
  <c r="AG8"/>
  <c r="P112" i="4"/>
  <c r="V111"/>
  <c r="Y111" s="1"/>
  <c r="Y93"/>
  <c r="Y94"/>
  <c r="Y95"/>
  <c r="AA95" s="1"/>
  <c r="Z120"/>
  <c r="Y120"/>
  <c r="Q112"/>
  <c r="W111"/>
  <c r="Z111" s="1"/>
  <c r="AB112" s="1"/>
  <c r="AA94"/>
  <c r="Y96"/>
  <c r="AC96" s="1"/>
  <c r="AB121"/>
  <c r="U121"/>
  <c r="AB111"/>
  <c r="AC95"/>
  <c r="AC93"/>
  <c r="AA93"/>
  <c r="AC94" s="1"/>
  <c r="AA96"/>
  <c r="AD85"/>
  <c r="AB51"/>
  <c r="Z103"/>
  <c r="AB103" s="1"/>
  <c r="Z104"/>
  <c r="AB104" s="1"/>
  <c r="AB101"/>
  <c r="Z102"/>
  <c r="AB102" s="1"/>
  <c r="Z105"/>
  <c r="AB105" s="1"/>
  <c r="AD51"/>
  <c r="W83"/>
  <c r="AD84" s="1"/>
  <c r="W84"/>
  <c r="Y83"/>
  <c r="W74"/>
  <c r="T76"/>
  <c r="W76" s="1"/>
  <c r="W66"/>
  <c r="AA66" s="1"/>
  <c r="W58"/>
  <c r="AA58" s="1"/>
  <c r="AB58" s="1"/>
  <c r="T59"/>
  <c r="V50"/>
  <c r="Y50" s="1"/>
  <c r="V53"/>
  <c r="Y53" s="1"/>
  <c r="AA53" s="1"/>
  <c r="V51"/>
  <c r="Y51" s="1"/>
  <c r="U51"/>
  <c r="X51" s="1"/>
  <c r="X49"/>
  <c r="U50"/>
  <c r="X50" s="1"/>
  <c r="T52"/>
  <c r="W52" s="1"/>
  <c r="T49"/>
  <c r="W49" s="1"/>
  <c r="I37"/>
  <c r="L37" s="1"/>
  <c r="T37" s="1"/>
  <c r="J37"/>
  <c r="M37" s="1"/>
  <c r="U37" s="1"/>
  <c r="U2"/>
  <c r="J21"/>
  <c r="J26" s="1"/>
  <c r="U3"/>
  <c r="U4"/>
  <c r="B9"/>
  <c r="B13" s="1"/>
  <c r="C9"/>
  <c r="C13" s="1"/>
  <c r="D9"/>
  <c r="D13" s="1"/>
  <c r="E9"/>
  <c r="E13" s="1"/>
  <c r="F9"/>
  <c r="F13" s="1"/>
  <c r="G9"/>
  <c r="G13" s="1"/>
  <c r="H9"/>
  <c r="H13" s="1"/>
  <c r="I9"/>
  <c r="I13" s="1"/>
  <c r="J9"/>
  <c r="J13" s="1"/>
  <c r="K9"/>
  <c r="K13" s="1"/>
  <c r="L9"/>
  <c r="L13" s="1"/>
  <c r="M9"/>
  <c r="M13" s="1"/>
  <c r="N9"/>
  <c r="N13" s="1"/>
  <c r="N14" s="1"/>
  <c r="B10"/>
  <c r="C10"/>
  <c r="D10"/>
  <c r="E10"/>
  <c r="F10"/>
  <c r="G10"/>
  <c r="H10"/>
  <c r="I10"/>
  <c r="J10"/>
  <c r="K10"/>
  <c r="L10"/>
  <c r="M10"/>
  <c r="N10"/>
  <c r="B11"/>
  <c r="C11"/>
  <c r="D11"/>
  <c r="E11"/>
  <c r="F11"/>
  <c r="G11"/>
  <c r="H11"/>
  <c r="I11"/>
  <c r="J11"/>
  <c r="K11"/>
  <c r="L11"/>
  <c r="M11"/>
  <c r="N11"/>
  <c r="W112" l="1"/>
  <c r="Z112" s="1"/>
  <c r="Q113"/>
  <c r="AG9" i="5"/>
  <c r="AB9"/>
  <c r="W9"/>
  <c r="Z9" s="1"/>
  <c r="V9"/>
  <c r="Y9" s="1"/>
  <c r="V112" i="4"/>
  <c r="Y112" s="1"/>
  <c r="AB113" s="1"/>
  <c r="P113"/>
  <c r="AH9" i="5"/>
  <c r="AC9"/>
  <c r="AE9" s="1"/>
  <c r="Z121" i="4"/>
  <c r="N122"/>
  <c r="N123" s="1"/>
  <c r="S122"/>
  <c r="AB122" s="1"/>
  <c r="P121"/>
  <c r="Y121" s="1"/>
  <c r="AD103"/>
  <c r="AD104"/>
  <c r="AD105"/>
  <c r="AD102"/>
  <c r="AA102"/>
  <c r="AA103" s="1"/>
  <c r="AA104" s="1"/>
  <c r="AA105" s="1"/>
  <c r="Z92"/>
  <c r="Z93" s="1"/>
  <c r="H21"/>
  <c r="H26" s="1"/>
  <c r="I21"/>
  <c r="I26" s="1"/>
  <c r="M14"/>
  <c r="AD67"/>
  <c r="AF67" s="1"/>
  <c r="W85"/>
  <c r="AD86" s="1"/>
  <c r="Z83"/>
  <c r="Y85"/>
  <c r="Y74"/>
  <c r="AD75"/>
  <c r="AD76"/>
  <c r="W68"/>
  <c r="AA68" s="1"/>
  <c r="W67"/>
  <c r="W59"/>
  <c r="AA59" s="1"/>
  <c r="AB59" s="1"/>
  <c r="T60"/>
  <c r="AA49"/>
  <c r="AA50"/>
  <c r="AA51"/>
  <c r="AA52"/>
  <c r="AB53" s="1"/>
  <c r="AB52"/>
  <c r="AR51"/>
  <c r="F17"/>
  <c r="F14"/>
  <c r="F15" s="1"/>
  <c r="F19" s="1"/>
  <c r="L17"/>
  <c r="L14"/>
  <c r="K14"/>
  <c r="K18" s="1"/>
  <c r="K17"/>
  <c r="V37"/>
  <c r="Y37" s="1"/>
  <c r="F21"/>
  <c r="F26" s="1"/>
  <c r="E21"/>
  <c r="E26" s="1"/>
  <c r="M17"/>
  <c r="D21"/>
  <c r="D26" s="1"/>
  <c r="N21"/>
  <c r="N26" s="1"/>
  <c r="M21"/>
  <c r="M26" s="1"/>
  <c r="L21"/>
  <c r="L26" s="1"/>
  <c r="G21"/>
  <c r="G26" s="1"/>
  <c r="C21"/>
  <c r="C26" s="1"/>
  <c r="B21"/>
  <c r="B26" s="1"/>
  <c r="K21"/>
  <c r="K26" s="1"/>
  <c r="G14"/>
  <c r="G17"/>
  <c r="E17"/>
  <c r="E14"/>
  <c r="C14"/>
  <c r="C18" s="1"/>
  <c r="C17"/>
  <c r="I14"/>
  <c r="I17"/>
  <c r="H14"/>
  <c r="H17"/>
  <c r="N18"/>
  <c r="N15"/>
  <c r="N19" s="1"/>
  <c r="K15"/>
  <c r="K19" s="1"/>
  <c r="D14"/>
  <c r="D17"/>
  <c r="B14"/>
  <c r="B17"/>
  <c r="J14"/>
  <c r="J17"/>
  <c r="N17"/>
  <c r="P114" l="1"/>
  <c r="V114" s="1"/>
  <c r="Y114" s="1"/>
  <c r="V113"/>
  <c r="Y113" s="1"/>
  <c r="AB114" s="1"/>
  <c r="M15"/>
  <c r="M19" s="1"/>
  <c r="M18"/>
  <c r="Q114"/>
  <c r="W114" s="1"/>
  <c r="Z114" s="1"/>
  <c r="W113"/>
  <c r="U122"/>
  <c r="Q123"/>
  <c r="Q122"/>
  <c r="Z122" s="1"/>
  <c r="Z94"/>
  <c r="Z95" s="1"/>
  <c r="F18"/>
  <c r="AA67"/>
  <c r="AD68"/>
  <c r="W86"/>
  <c r="AD87" s="1"/>
  <c r="W87"/>
  <c r="Z84"/>
  <c r="AA83"/>
  <c r="AF84" s="1"/>
  <c r="Z74"/>
  <c r="Y76"/>
  <c r="W60"/>
  <c r="AA60" s="1"/>
  <c r="AB60" s="1"/>
  <c r="X37"/>
  <c r="U17"/>
  <c r="W17" s="1"/>
  <c r="L15"/>
  <c r="L19" s="1"/>
  <c r="L18"/>
  <c r="B18"/>
  <c r="B15"/>
  <c r="B19" s="1"/>
  <c r="I15"/>
  <c r="I19" s="1"/>
  <c r="I18"/>
  <c r="D18"/>
  <c r="D15"/>
  <c r="D19" s="1"/>
  <c r="J15"/>
  <c r="J19" s="1"/>
  <c r="J18"/>
  <c r="E18"/>
  <c r="E15"/>
  <c r="E19" s="1"/>
  <c r="H18"/>
  <c r="H15"/>
  <c r="H19" s="1"/>
  <c r="C15"/>
  <c r="C19" s="1"/>
  <c r="G15"/>
  <c r="G19" s="1"/>
  <c r="G18"/>
  <c r="AF68" l="1"/>
  <c r="P122"/>
  <c r="Y122" s="1"/>
  <c r="S123"/>
  <c r="AB123" s="1"/>
  <c r="S124"/>
  <c r="P123"/>
  <c r="Z96"/>
  <c r="Z85"/>
  <c r="AA84"/>
  <c r="AF85" s="1"/>
  <c r="AA74"/>
  <c r="AF75" s="1"/>
  <c r="Z75"/>
  <c r="U19"/>
  <c r="B23" s="1"/>
  <c r="B28" s="1"/>
  <c r="U18"/>
  <c r="I22" s="1"/>
  <c r="I27" s="1"/>
  <c r="U123" l="1"/>
  <c r="AA85"/>
  <c r="AF86" s="1"/>
  <c r="Z86"/>
  <c r="Z76"/>
  <c r="AA75"/>
  <c r="AF76" s="1"/>
  <c r="D23"/>
  <c r="D28" s="1"/>
  <c r="E23"/>
  <c r="E28" s="1"/>
  <c r="J23"/>
  <c r="J28" s="1"/>
  <c r="E22"/>
  <c r="E27" s="1"/>
  <c r="B22"/>
  <c r="B27" s="1"/>
  <c r="C22"/>
  <c r="C27" s="1"/>
  <c r="G22"/>
  <c r="G27" s="1"/>
  <c r="W19"/>
  <c r="M23"/>
  <c r="M28" s="1"/>
  <c r="F23"/>
  <c r="F28" s="1"/>
  <c r="L23"/>
  <c r="L28" s="1"/>
  <c r="K23"/>
  <c r="K28" s="1"/>
  <c r="N23"/>
  <c r="N28" s="1"/>
  <c r="D22"/>
  <c r="D27" s="1"/>
  <c r="G23"/>
  <c r="G28" s="1"/>
  <c r="W18"/>
  <c r="M22"/>
  <c r="M27" s="1"/>
  <c r="L22"/>
  <c r="L27" s="1"/>
  <c r="N22"/>
  <c r="N27" s="1"/>
  <c r="F22"/>
  <c r="F27" s="1"/>
  <c r="K22"/>
  <c r="K27" s="1"/>
  <c r="I23"/>
  <c r="I28" s="1"/>
  <c r="H22"/>
  <c r="H27" s="1"/>
  <c r="C23"/>
  <c r="C28" s="1"/>
  <c r="H23"/>
  <c r="H28" s="1"/>
  <c r="J22"/>
  <c r="J27" s="1"/>
  <c r="N124" l="1"/>
  <c r="M124"/>
  <c r="M125" s="1"/>
  <c r="P125" s="1"/>
  <c r="Z123"/>
  <c r="U124"/>
  <c r="AB124"/>
  <c r="Y123"/>
  <c r="Z87"/>
  <c r="AA87" s="1"/>
  <c r="AA86"/>
  <c r="AF87" s="1"/>
  <c r="Z77"/>
  <c r="AA77" s="1"/>
  <c r="AA76"/>
  <c r="S125" l="1"/>
  <c r="AB125" s="1"/>
  <c r="P124"/>
  <c r="Y124" s="1"/>
  <c r="Q125"/>
  <c r="Q124"/>
  <c r="Z124" s="1"/>
  <c r="U125" l="1"/>
  <c r="Y125" s="1"/>
  <c r="Z125" l="1"/>
</calcChain>
</file>

<file path=xl/sharedStrings.xml><?xml version="1.0" encoding="utf-8"?>
<sst xmlns="http://schemas.openxmlformats.org/spreadsheetml/2006/main" count="301" uniqueCount="54">
  <si>
    <t>A</t>
  </si>
  <si>
    <t>B</t>
  </si>
  <si>
    <t>leverage</t>
  </si>
  <si>
    <t>shares</t>
  </si>
  <si>
    <t>portfolio</t>
  </si>
  <si>
    <t>weights</t>
  </si>
  <si>
    <t>test</t>
  </si>
  <si>
    <t>T.rebal</t>
  </si>
  <si>
    <t>T.pval</t>
  </si>
  <si>
    <t>when to value the portfolio</t>
  </si>
  <si>
    <t>when to rebalance</t>
  </si>
  <si>
    <t>T.alloc</t>
  </si>
  <si>
    <t>when to buy/sell (not rebalance)</t>
  </si>
  <si>
    <t>weightedreturns</t>
  </si>
  <si>
    <t>w</t>
  </si>
  <si>
    <t>result</t>
  </si>
  <si>
    <t>wealthindex</t>
  </si>
  <si>
    <t>wealthindex.weighted</t>
  </si>
  <si>
    <t>wealthindex.assets</t>
  </si>
  <si>
    <t xml:space="preserve">2% equity trade sizing </t>
  </si>
  <si>
    <t>unit size equity</t>
  </si>
  <si>
    <t>Buy</t>
  </si>
  <si>
    <t>Sell</t>
  </si>
  <si>
    <t>signals</t>
  </si>
  <si>
    <t>price</t>
  </si>
  <si>
    <t>weight</t>
  </si>
  <si>
    <t>unit share</t>
  </si>
  <si>
    <t>total</t>
  </si>
  <si>
    <t>cash</t>
  </si>
  <si>
    <t>PL</t>
  </si>
  <si>
    <t>equity</t>
  </si>
  <si>
    <t>expected perf</t>
  </si>
  <si>
    <t>chg</t>
  </si>
  <si>
    <t>GMV</t>
  </si>
  <si>
    <t>positions</t>
  </si>
  <si>
    <t>returns</t>
  </si>
  <si>
    <t>Short</t>
  </si>
  <si>
    <t>Cover</t>
  </si>
  <si>
    <t>unit share position</t>
  </si>
  <si>
    <t>price chg</t>
  </si>
  <si>
    <t>txn</t>
  </si>
  <si>
    <t>wealth index</t>
  </si>
  <si>
    <t>weighted wealth index</t>
  </si>
  <si>
    <t>target weight</t>
  </si>
  <si>
    <t>drifting weight</t>
  </si>
  <si>
    <t>portfolio return</t>
  </si>
  <si>
    <t>weight normalized</t>
  </si>
  <si>
    <t>return</t>
  </si>
  <si>
    <t>VERIFICATION</t>
  </si>
  <si>
    <t>(weight)</t>
  </si>
  <si>
    <t>target % of equity</t>
  </si>
  <si>
    <t>ROR</t>
  </si>
  <si>
    <t>position</t>
  </si>
  <si>
    <t>weights (start period)</t>
  </si>
</sst>
</file>

<file path=xl/styles.xml><?xml version="1.0" encoding="utf-8"?>
<styleSheet xmlns="http://schemas.openxmlformats.org/spreadsheetml/2006/main">
  <numFmts count="11">
    <numFmt numFmtId="43" formatCode="_-* #,##0.00_-;\-* #,##0.00_-;_-* &quot;-&quot;??_-;_-@_-"/>
    <numFmt numFmtId="164" formatCode="0.0%"/>
    <numFmt numFmtId="165" formatCode="_-* #,##0.000_-;\-* #,##0.000_-;_-* &quot;-&quot;??_-;_-@_-"/>
    <numFmt numFmtId="166" formatCode="_-* #,##0.000_-;\-* #,##0.000_-;_-* &quot;-&quot;???_-;_-@_-"/>
    <numFmt numFmtId="167" formatCode="_-* #,##0.00_-;\-* #,##0.00_-;_-* &quot;-&quot;???_-;_-@_-"/>
    <numFmt numFmtId="168" formatCode="0.000"/>
    <numFmt numFmtId="169" formatCode="0.00000"/>
    <numFmt numFmtId="170" formatCode="0.000%"/>
    <numFmt numFmtId="171" formatCode="0.000000"/>
    <numFmt numFmtId="172" formatCode="0.00000%"/>
    <numFmt numFmtId="173" formatCode="_-* #,##0.00000_-;\-* #,##0.00000_-;_-* &quot;-&quot;??_-;_-@_-"/>
  </numFmts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1" fillId="2" borderId="0" xfId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/>
    <xf numFmtId="0" fontId="4" fillId="0" borderId="0" xfId="0" applyFont="1"/>
    <xf numFmtId="164" fontId="0" fillId="0" borderId="0" xfId="3" applyNumberFormat="1" applyFont="1"/>
    <xf numFmtId="165" fontId="0" fillId="0" borderId="0" xfId="2" applyNumberFormat="1" applyFont="1"/>
    <xf numFmtId="166" fontId="0" fillId="0" borderId="0" xfId="0" applyNumberFormat="1"/>
    <xf numFmtId="43" fontId="0" fillId="0" borderId="0" xfId="0" applyNumberFormat="1"/>
    <xf numFmtId="10" fontId="0" fillId="0" borderId="0" xfId="3" applyNumberFormat="1" applyFont="1"/>
    <xf numFmtId="167" fontId="0" fillId="0" borderId="0" xfId="0" applyNumberFormat="1"/>
    <xf numFmtId="0" fontId="0" fillId="3" borderId="0" xfId="0" applyFill="1"/>
    <xf numFmtId="165" fontId="0" fillId="3" borderId="0" xfId="2" applyNumberFormat="1" applyFont="1" applyFill="1"/>
    <xf numFmtId="165" fontId="0" fillId="0" borderId="0" xfId="2" applyNumberFormat="1" applyFont="1" applyFill="1"/>
    <xf numFmtId="165" fontId="0" fillId="4" borderId="0" xfId="2" applyNumberFormat="1" applyFont="1" applyFill="1"/>
    <xf numFmtId="0" fontId="0" fillId="0" borderId="0" xfId="0" applyFill="1"/>
    <xf numFmtId="10" fontId="0" fillId="0" borderId="0" xfId="0" applyNumberFormat="1"/>
    <xf numFmtId="168" fontId="0" fillId="0" borderId="0" xfId="0" applyNumberFormat="1"/>
    <xf numFmtId="43" fontId="0" fillId="0" borderId="0" xfId="0" applyNumberFormat="1" applyFill="1"/>
    <xf numFmtId="10" fontId="0" fillId="0" borderId="0" xfId="3" applyNumberFormat="1" applyFont="1" applyFill="1"/>
    <xf numFmtId="169" fontId="0" fillId="0" borderId="0" xfId="0" applyNumberFormat="1"/>
    <xf numFmtId="164" fontId="0" fillId="0" borderId="0" xfId="0" applyNumberFormat="1"/>
    <xf numFmtId="170" fontId="0" fillId="0" borderId="0" xfId="3" applyNumberFormat="1" applyFont="1"/>
    <xf numFmtId="170" fontId="0" fillId="0" borderId="0" xfId="3" applyNumberFormat="1" applyFont="1" applyFill="1"/>
    <xf numFmtId="171" fontId="0" fillId="0" borderId="0" xfId="0" applyNumberFormat="1"/>
    <xf numFmtId="43" fontId="0" fillId="0" borderId="0" xfId="2" applyFont="1"/>
    <xf numFmtId="172" fontId="0" fillId="0" borderId="0" xfId="3" applyNumberFormat="1" applyFont="1"/>
    <xf numFmtId="0" fontId="0" fillId="0" borderId="1" xfId="0" applyBorder="1"/>
    <xf numFmtId="0" fontId="0" fillId="0" borderId="2" xfId="0" applyBorder="1"/>
    <xf numFmtId="0" fontId="0" fillId="5" borderId="0" xfId="0" applyFill="1" applyBorder="1"/>
    <xf numFmtId="0" fontId="0" fillId="0" borderId="3" xfId="0" applyBorder="1"/>
    <xf numFmtId="0" fontId="0" fillId="0" borderId="4" xfId="0" applyBorder="1"/>
    <xf numFmtId="9" fontId="0" fillId="0" borderId="3" xfId="0" applyNumberFormat="1" applyBorder="1"/>
    <xf numFmtId="9" fontId="0" fillId="0" borderId="4" xfId="0" applyNumberFormat="1" applyBorder="1"/>
    <xf numFmtId="164" fontId="0" fillId="5" borderId="0" xfId="3" applyNumberFormat="1" applyFont="1" applyFill="1" applyBorder="1"/>
    <xf numFmtId="10" fontId="0" fillId="5" borderId="0" xfId="3" applyNumberFormat="1" applyFont="1" applyFill="1" applyBorder="1"/>
    <xf numFmtId="9" fontId="0" fillId="0" borderId="5" xfId="0" applyNumberFormat="1" applyBorder="1"/>
    <xf numFmtId="9" fontId="0" fillId="0" borderId="6" xfId="0" applyNumberFormat="1" applyBorder="1"/>
    <xf numFmtId="0" fontId="0" fillId="0" borderId="5" xfId="0" applyBorder="1"/>
    <xf numFmtId="0" fontId="0" fillId="0" borderId="6" xfId="0" applyBorder="1"/>
    <xf numFmtId="173" fontId="0" fillId="0" borderId="0" xfId="2" applyNumberFormat="1" applyFont="1"/>
    <xf numFmtId="2" fontId="0" fillId="0" borderId="0" xfId="0" applyNumberFormat="1"/>
  </cellXfs>
  <cellStyles count="4">
    <cellStyle name="Comma" xfId="2" builtinId="3"/>
    <cellStyle name="Good" xfId="1" builtinId="26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H9"/>
  <sheetViews>
    <sheetView tabSelected="1" zoomScale="85" zoomScaleNormal="85" workbookViewId="0">
      <selection activeCell="AG10" sqref="AG10"/>
    </sheetView>
  </sheetViews>
  <sheetFormatPr defaultRowHeight="15"/>
  <cols>
    <col min="31" max="31" width="10.7109375" customWidth="1"/>
  </cols>
  <sheetData>
    <row r="2" spans="1:34">
      <c r="A2" t="s">
        <v>50</v>
      </c>
      <c r="D2" t="s">
        <v>25</v>
      </c>
      <c r="G2" t="s">
        <v>23</v>
      </c>
      <c r="J2" t="s">
        <v>38</v>
      </c>
      <c r="M2" t="s">
        <v>24</v>
      </c>
      <c r="P2" t="s">
        <v>51</v>
      </c>
      <c r="S2" t="s">
        <v>50</v>
      </c>
      <c r="V2" t="s">
        <v>40</v>
      </c>
      <c r="Y2" t="s">
        <v>52</v>
      </c>
      <c r="AB2" t="s">
        <v>29</v>
      </c>
      <c r="AE2" t="s">
        <v>30</v>
      </c>
      <c r="AG2" t="s">
        <v>53</v>
      </c>
    </row>
    <row r="3" spans="1:34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S3" t="s">
        <v>0</v>
      </c>
      <c r="T3" t="s">
        <v>1</v>
      </c>
      <c r="V3" t="s">
        <v>0</v>
      </c>
      <c r="W3" t="s">
        <v>1</v>
      </c>
      <c r="Y3" t="s">
        <v>0</v>
      </c>
      <c r="Z3" t="s">
        <v>1</v>
      </c>
      <c r="AE3" s="42">
        <v>100</v>
      </c>
    </row>
    <row r="4" spans="1:34">
      <c r="A4" s="4">
        <v>0.02</v>
      </c>
      <c r="B4" s="4">
        <v>0.02</v>
      </c>
      <c r="C4" s="4"/>
      <c r="D4" s="22">
        <f>A4/SUM($A4:$B4)</f>
        <v>0.5</v>
      </c>
      <c r="E4" s="22">
        <f>B4/SUM($A4:$B4)</f>
        <v>0.5</v>
      </c>
      <c r="J4">
        <v>0</v>
      </c>
      <c r="K4">
        <v>0</v>
      </c>
      <c r="M4">
        <v>100</v>
      </c>
      <c r="N4">
        <v>100</v>
      </c>
      <c r="S4" s="6">
        <f>IF(OR(G4="Buy", G4="Short"), A4*J4,0)</f>
        <v>0</v>
      </c>
      <c r="T4" s="6">
        <f>IF(OR(H4="Buy", H4="Short"), B4*K4,0)</f>
        <v>0</v>
      </c>
      <c r="V4" s="26">
        <f>S4*$AE3</f>
        <v>0</v>
      </c>
      <c r="W4" s="26">
        <f>T4*$AE3</f>
        <v>0</v>
      </c>
      <c r="AB4" s="18"/>
      <c r="AC4" s="18"/>
      <c r="AE4" s="42">
        <f>AE3+SUM(AB4:AC4)</f>
        <v>100</v>
      </c>
      <c r="AF4" s="18"/>
    </row>
    <row r="5" spans="1:34">
      <c r="A5" s="4">
        <v>0.02</v>
      </c>
      <c r="B5" s="4">
        <v>0.02</v>
      </c>
      <c r="C5" s="4"/>
      <c r="D5" s="22">
        <f>A5/SUM($A5:$B5)</f>
        <v>0.5</v>
      </c>
      <c r="E5" s="22">
        <f>B5/SUM($A5:$B5)</f>
        <v>0.5</v>
      </c>
      <c r="G5" t="s">
        <v>21</v>
      </c>
      <c r="J5" s="12">
        <v>1</v>
      </c>
      <c r="K5">
        <v>0</v>
      </c>
      <c r="M5">
        <v>150</v>
      </c>
      <c r="N5">
        <v>100</v>
      </c>
      <c r="P5" s="6">
        <f>M5/M4-1</f>
        <v>0.5</v>
      </c>
      <c r="Q5" s="6">
        <f>N5/N4-1</f>
        <v>0</v>
      </c>
      <c r="S5" s="6">
        <f>IF(OR(G5="Buy", G5="Short"), A5*J5,0)</f>
        <v>0.02</v>
      </c>
      <c r="T5" s="6">
        <f>IF(OR(H5="Buy", H5="Short"), B5*K5,0)</f>
        <v>0</v>
      </c>
      <c r="V5" s="26">
        <f>S5*$AE4</f>
        <v>2</v>
      </c>
      <c r="W5" s="26">
        <f>T5*$AE4</f>
        <v>0</v>
      </c>
      <c r="Y5" s="18">
        <f>IF(V5&lt;&gt;0,V5,IF(OR(G5="Sell",G5="Cover"),0,Y4))</f>
        <v>2</v>
      </c>
      <c r="Z5" s="18">
        <f>IF(W5&lt;&gt;0,K5*W5,Z4)</f>
        <v>0</v>
      </c>
      <c r="AB5" s="18">
        <f>P5*Y4</f>
        <v>0</v>
      </c>
      <c r="AC5" s="18">
        <f>Q5*Z4</f>
        <v>0</v>
      </c>
      <c r="AE5" s="42">
        <f>AE4+SUM(AB5:AC5)</f>
        <v>100</v>
      </c>
      <c r="AF5" s="18"/>
      <c r="AG5" s="10">
        <f>Y4/$AE4</f>
        <v>0</v>
      </c>
      <c r="AH5" s="10">
        <f>Z4/$AE4</f>
        <v>0</v>
      </c>
    </row>
    <row r="6" spans="1:34">
      <c r="A6" s="4">
        <v>0.02</v>
      </c>
      <c r="B6" s="4">
        <v>0.02</v>
      </c>
      <c r="C6" s="4"/>
      <c r="D6" s="22">
        <f>A6/SUM($A6:$B6)</f>
        <v>0.5</v>
      </c>
      <c r="E6" s="22">
        <f>B6/SUM($A6:$B6)</f>
        <v>0.5</v>
      </c>
      <c r="H6" t="s">
        <v>21</v>
      </c>
      <c r="J6">
        <v>1</v>
      </c>
      <c r="K6" s="12">
        <v>1</v>
      </c>
      <c r="M6">
        <v>130</v>
      </c>
      <c r="N6">
        <v>110</v>
      </c>
      <c r="P6" s="6">
        <f>M6/M5-1</f>
        <v>-0.1333333333333333</v>
      </c>
      <c r="Q6" s="6">
        <f>N6/N5-1</f>
        <v>0.10000000000000009</v>
      </c>
      <c r="S6" s="6">
        <f>IF(OR(G6="Buy", G6="Short"), A6*J6,0)</f>
        <v>0</v>
      </c>
      <c r="T6" s="6">
        <f>IF(OR(H6="Buy", H6="Short"), B6*K6,0)</f>
        <v>0.02</v>
      </c>
      <c r="V6" s="26">
        <f>S6*$AE5</f>
        <v>0</v>
      </c>
      <c r="W6" s="26">
        <f>T6*$AE5</f>
        <v>2</v>
      </c>
      <c r="Y6" s="18">
        <f>IF(V6&lt;&gt;0,V6,IF(OR(G6="Sell",G6="Cover"),0,Y5))</f>
        <v>2</v>
      </c>
      <c r="Z6" s="18">
        <f>IF(W6&lt;&gt;0,K6*W6,Z5)</f>
        <v>2</v>
      </c>
      <c r="AB6" s="18">
        <f>P6*Y5</f>
        <v>-0.26666666666666661</v>
      </c>
      <c r="AC6" s="18">
        <f>Q6*Z5</f>
        <v>0</v>
      </c>
      <c r="AE6" s="42">
        <f>AE5+SUM(AB6:AC6)</f>
        <v>99.733333333333334</v>
      </c>
      <c r="AF6" s="18"/>
      <c r="AG6" s="10">
        <f>Y5/$AE5</f>
        <v>0.02</v>
      </c>
      <c r="AH6" s="10">
        <f>Z5/$AE5</f>
        <v>0</v>
      </c>
    </row>
    <row r="7" spans="1:34">
      <c r="A7" s="4">
        <v>0.02</v>
      </c>
      <c r="B7" s="4">
        <v>0.02</v>
      </c>
      <c r="C7" s="4"/>
      <c r="D7" s="22">
        <f>A7/SUM($A7:$B7)</f>
        <v>0.5</v>
      </c>
      <c r="E7" s="22">
        <f>B7/SUM($A7:$B7)</f>
        <v>0.5</v>
      </c>
      <c r="G7" t="s">
        <v>22</v>
      </c>
      <c r="J7" s="12">
        <v>1</v>
      </c>
      <c r="K7">
        <v>1</v>
      </c>
      <c r="M7">
        <v>150</v>
      </c>
      <c r="N7">
        <v>1</v>
      </c>
      <c r="P7" s="6">
        <f>M7/M6-1</f>
        <v>0.15384615384615374</v>
      </c>
      <c r="Q7" s="6">
        <f>N7/N6-1</f>
        <v>-0.99090909090909096</v>
      </c>
      <c r="S7" s="6">
        <f>IF(OR(G7="Buy", G7="Short"), A7*J7,0)</f>
        <v>0</v>
      </c>
      <c r="T7" s="6">
        <f>IF(OR(H7="Buy", H7="Short"), B7*K7,0)</f>
        <v>0</v>
      </c>
      <c r="V7" s="26">
        <f>S7*$AE6</f>
        <v>0</v>
      </c>
      <c r="W7" s="26">
        <f>T7*$AE6</f>
        <v>0</v>
      </c>
      <c r="Y7" s="18">
        <f>IF(V7&lt;&gt;0,V7,IF(OR(G7="Sell",G7="Cover"),0,Y6))</f>
        <v>0</v>
      </c>
      <c r="Z7" s="18">
        <f>IF(W7&lt;&gt;0,K7*W7,Z6)</f>
        <v>2</v>
      </c>
      <c r="AB7" s="18">
        <f>P7*Y6</f>
        <v>0.30769230769230749</v>
      </c>
      <c r="AC7" s="18">
        <f>Q7*Z6</f>
        <v>-1.9818181818181819</v>
      </c>
      <c r="AE7" s="42">
        <f>AE6+SUM(AB7:AC7)</f>
        <v>98.059207459207457</v>
      </c>
      <c r="AF7" s="18"/>
      <c r="AG7" s="10">
        <f>Y6/$AE6</f>
        <v>2.0053475935828877E-2</v>
      </c>
      <c r="AH7" s="10">
        <f>Z6/$AE6</f>
        <v>2.0053475935828877E-2</v>
      </c>
    </row>
    <row r="8" spans="1:34">
      <c r="A8" s="4">
        <v>0.02</v>
      </c>
      <c r="B8" s="4">
        <v>0.02</v>
      </c>
      <c r="C8" s="4"/>
      <c r="D8" s="22">
        <f>A8/SUM($A8:$B8)</f>
        <v>0.5</v>
      </c>
      <c r="E8" s="22">
        <f>B8/SUM($A8:$B8)</f>
        <v>0.5</v>
      </c>
      <c r="H8" t="s">
        <v>36</v>
      </c>
      <c r="J8" s="16">
        <v>0</v>
      </c>
      <c r="K8" s="12">
        <v>-1</v>
      </c>
      <c r="M8">
        <v>1</v>
      </c>
      <c r="N8">
        <v>500</v>
      </c>
      <c r="P8" s="6">
        <f>M8/M7-1</f>
        <v>-0.99333333333333329</v>
      </c>
      <c r="Q8" s="6">
        <f>N8/N7-1</f>
        <v>499</v>
      </c>
      <c r="S8" s="6">
        <f>IF(OR(G8="Buy", G8="Short"), A8*J8,0)</f>
        <v>0</v>
      </c>
      <c r="T8" s="6">
        <f>IF(OR(H8="Buy", H8="Short"), B8*K8,0)</f>
        <v>-0.02</v>
      </c>
      <c r="V8" s="26">
        <f>S8*$AE7</f>
        <v>0</v>
      </c>
      <c r="W8" s="26">
        <f>T8*$AE7</f>
        <v>-1.9611841491841491</v>
      </c>
      <c r="Y8" s="18">
        <f>IF(V8&lt;&gt;0,V8,IF(OR(G8="Sell",G8="Cover"),0,Y7))</f>
        <v>0</v>
      </c>
      <c r="Z8" s="18">
        <f>IF(W8&lt;&gt;0,K8*W8,Z7)</f>
        <v>1.9611841491841491</v>
      </c>
      <c r="AB8" s="18">
        <f>P8*Y7</f>
        <v>0</v>
      </c>
      <c r="AC8" s="18">
        <f>Q8*Z7</f>
        <v>998</v>
      </c>
      <c r="AE8" s="42">
        <f>AE7+SUM(AB8:AC8)</f>
        <v>1096.0592074592075</v>
      </c>
      <c r="AF8" s="18"/>
      <c r="AG8" s="10">
        <f>Y7/$AE7</f>
        <v>0</v>
      </c>
      <c r="AH8" s="10">
        <f>Z7/$AE7</f>
        <v>2.0395840959983265E-2</v>
      </c>
    </row>
    <row r="9" spans="1:34">
      <c r="A9" s="4">
        <v>0.02</v>
      </c>
      <c r="B9" s="4">
        <v>0.02</v>
      </c>
      <c r="C9" s="4"/>
      <c r="D9" s="22">
        <f>A9/SUM($A9:$B9)</f>
        <v>0.5</v>
      </c>
      <c r="E9" s="22">
        <f>B9/SUM($A9:$B9)</f>
        <v>0.5</v>
      </c>
      <c r="H9" t="s">
        <v>37</v>
      </c>
      <c r="J9" s="16">
        <v>0</v>
      </c>
      <c r="K9" s="12">
        <v>-1</v>
      </c>
      <c r="M9">
        <v>1</v>
      </c>
      <c r="N9">
        <v>100</v>
      </c>
      <c r="P9" s="6">
        <f>M9/M8-1</f>
        <v>0</v>
      </c>
      <c r="Q9" s="6">
        <f>N9/N8-1</f>
        <v>-0.8</v>
      </c>
      <c r="S9" s="6">
        <f>IF(OR(G9="Buy", G9="Short"), A9*J9,0)</f>
        <v>0</v>
      </c>
      <c r="T9" s="6">
        <f>IF(OR(H9="Buy", H9="Short"), B9*K9,0)</f>
        <v>0</v>
      </c>
      <c r="V9" s="26">
        <f>S9*$AE8</f>
        <v>0</v>
      </c>
      <c r="W9" s="26">
        <f>T9*$AE8</f>
        <v>0</v>
      </c>
      <c r="Y9" s="18">
        <f>IF(V9&lt;&gt;0,V9,IF(OR(G9="Sell",G9="Cover"),0,Y8))</f>
        <v>0</v>
      </c>
      <c r="Z9" s="18">
        <f>IF(W9&lt;&gt;0,K9*W9,Z8)</f>
        <v>1.9611841491841491</v>
      </c>
      <c r="AB9" s="18">
        <f>P9*Y8</f>
        <v>0</v>
      </c>
      <c r="AC9" s="18">
        <f>Q9*Z8</f>
        <v>-1.5689473193473193</v>
      </c>
      <c r="AE9" s="42">
        <f>AE8+SUM(AB9:AC9)</f>
        <v>1094.4902601398603</v>
      </c>
      <c r="AF9" s="18"/>
      <c r="AG9" s="10">
        <f>Y8/$AE8</f>
        <v>0</v>
      </c>
      <c r="AH9" s="10">
        <f>Z8/$AE8</f>
        <v>1.7893049352054637E-3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46"/>
  <sheetViews>
    <sheetView topLeftCell="A106" zoomScale="85" zoomScaleNormal="85" workbookViewId="0">
      <selection activeCell="A130" sqref="A130:XFD137"/>
    </sheetView>
  </sheetViews>
  <sheetFormatPr defaultRowHeight="15"/>
  <cols>
    <col min="1" max="1" width="13.28515625" customWidth="1"/>
    <col min="16" max="17" width="9.28515625" bestFit="1" customWidth="1"/>
    <col min="20" max="20" width="14.42578125" bestFit="1" customWidth="1"/>
    <col min="22" max="22" width="9.28515625" bestFit="1" customWidth="1"/>
    <col min="25" max="25" width="10.7109375" customWidth="1"/>
    <col min="26" max="26" width="11.42578125" bestFit="1" customWidth="1"/>
    <col min="27" max="27" width="12.42578125" customWidth="1"/>
    <col min="28" max="28" width="12.42578125" bestFit="1" customWidth="1"/>
    <col min="29" max="29" width="11.42578125" customWidth="1"/>
    <col min="31" max="31" width="13" customWidth="1"/>
    <col min="32" max="32" width="11.140625" bestFit="1" customWidth="1"/>
  </cols>
  <sheetData>
    <row r="1" spans="1:23">
      <c r="A1" s="3"/>
    </row>
    <row r="2" spans="1:23">
      <c r="A2" s="2">
        <v>35461</v>
      </c>
      <c r="B2">
        <v>1.1900000000000001E-2</v>
      </c>
      <c r="C2">
        <v>3.9300000000000002E-2</v>
      </c>
      <c r="D2">
        <v>1.78E-2</v>
      </c>
      <c r="E2">
        <v>7.9100000000000004E-2</v>
      </c>
      <c r="F2">
        <v>1.89E-2</v>
      </c>
      <c r="G2">
        <v>2.1299999999999999E-2</v>
      </c>
      <c r="H2">
        <v>1.9099999999999999E-2</v>
      </c>
      <c r="I2">
        <v>5.7299999999999997E-2</v>
      </c>
      <c r="J2">
        <v>2.81E-2</v>
      </c>
      <c r="K2">
        <v>1.4999999999999999E-2</v>
      </c>
      <c r="L2">
        <v>1.7999999999999999E-2</v>
      </c>
      <c r="M2">
        <v>-1.66E-2</v>
      </c>
      <c r="N2">
        <v>3.1699999999999999E-2</v>
      </c>
      <c r="U2">
        <f>AVERAGE(B2:N2)</f>
        <v>2.6223076923076929E-2</v>
      </c>
      <c r="W2">
        <f>1/13</f>
        <v>7.6923076923076927E-2</v>
      </c>
    </row>
    <row r="3" spans="1:23">
      <c r="A3" s="2">
        <v>35489</v>
      </c>
      <c r="B3">
        <v>1.23E-2</v>
      </c>
      <c r="C3">
        <v>2.98E-2</v>
      </c>
      <c r="D3">
        <v>1.2200000000000001E-2</v>
      </c>
      <c r="E3">
        <v>5.2499999999999998E-2</v>
      </c>
      <c r="F3">
        <v>1.01E-2</v>
      </c>
      <c r="G3">
        <v>8.3999999999999995E-3</v>
      </c>
      <c r="H3">
        <v>1.2200000000000001E-2</v>
      </c>
      <c r="I3">
        <v>1.7500000000000002E-2</v>
      </c>
      <c r="J3">
        <v>-5.9999999999999995E-4</v>
      </c>
      <c r="K3">
        <v>3.3999999999999998E-3</v>
      </c>
      <c r="L3">
        <v>1.18E-2</v>
      </c>
      <c r="M3">
        <v>4.2599999999999999E-2</v>
      </c>
      <c r="N3">
        <v>1.06E-2</v>
      </c>
      <c r="U3">
        <f>AVERAGE(B3:N3)</f>
        <v>1.7138461538461536E-2</v>
      </c>
    </row>
    <row r="4" spans="1:23">
      <c r="A4" s="2">
        <v>35520</v>
      </c>
      <c r="B4">
        <v>7.7999999999999996E-3</v>
      </c>
      <c r="C4">
        <v>-2.0999999999999999E-3</v>
      </c>
      <c r="D4">
        <v>-1.1999999999999999E-3</v>
      </c>
      <c r="E4">
        <v>-1.2E-2</v>
      </c>
      <c r="F4">
        <v>1.6000000000000001E-3</v>
      </c>
      <c r="G4">
        <v>-2.3E-3</v>
      </c>
      <c r="H4">
        <v>1.09E-2</v>
      </c>
      <c r="I4">
        <v>-1.1900000000000001E-2</v>
      </c>
      <c r="J4">
        <v>-8.3999999999999995E-3</v>
      </c>
      <c r="K4">
        <v>6.0000000000000001E-3</v>
      </c>
      <c r="L4">
        <v>1E-3</v>
      </c>
      <c r="M4">
        <v>7.7799999999999994E-2</v>
      </c>
      <c r="N4">
        <v>-7.7000000000000002E-3</v>
      </c>
      <c r="U4">
        <f>AVERAGE(B4:N4)</f>
        <v>4.5769230769230765E-3</v>
      </c>
    </row>
    <row r="9" spans="1:23">
      <c r="B9">
        <f>(PRODUCT(1+B2))</f>
        <v>1.0119</v>
      </c>
      <c r="C9">
        <f>(PRODUCT(1+C2))</f>
        <v>1.0392999999999999</v>
      </c>
      <c r="D9">
        <f>(PRODUCT(1+D2))</f>
        <v>1.0178</v>
      </c>
      <c r="E9">
        <f>(PRODUCT(1+E2))</f>
        <v>1.0790999999999999</v>
      </c>
      <c r="F9">
        <f>(PRODUCT(1+F2))</f>
        <v>1.0188999999999999</v>
      </c>
      <c r="G9">
        <f>(PRODUCT(1+G2))</f>
        <v>1.0213000000000001</v>
      </c>
      <c r="H9">
        <f>(PRODUCT(1+H2))</f>
        <v>1.0190999999999999</v>
      </c>
      <c r="I9">
        <f>(PRODUCT(1+I2))</f>
        <v>1.0572999999999999</v>
      </c>
      <c r="J9">
        <f>(PRODUCT(1+J2))</f>
        <v>1.0281</v>
      </c>
      <c r="K9">
        <f>(PRODUCT(1+K2))</f>
        <v>1.0149999999999999</v>
      </c>
      <c r="L9">
        <f>(PRODUCT(1+L2))</f>
        <v>1.018</v>
      </c>
      <c r="M9">
        <f>(PRODUCT(1+M2))</f>
        <v>0.98340000000000005</v>
      </c>
      <c r="N9">
        <f>(PRODUCT(1+N2))</f>
        <v>1.0317000000000001</v>
      </c>
    </row>
    <row r="10" spans="1:23">
      <c r="B10">
        <f>(PRODUCT(1+B3))</f>
        <v>1.0123</v>
      </c>
      <c r="C10">
        <f>(PRODUCT(1+C3))</f>
        <v>1.0298</v>
      </c>
      <c r="D10">
        <f>(PRODUCT(1+D3))</f>
        <v>1.0122</v>
      </c>
      <c r="E10">
        <f>(PRODUCT(1+E3))</f>
        <v>1.0525</v>
      </c>
      <c r="F10">
        <f>(PRODUCT(1+F3))</f>
        <v>1.0101</v>
      </c>
      <c r="G10">
        <f>(PRODUCT(1+G3))</f>
        <v>1.0084</v>
      </c>
      <c r="H10">
        <f>(PRODUCT(1+H3))</f>
        <v>1.0122</v>
      </c>
      <c r="I10">
        <f>(PRODUCT(1+I3))</f>
        <v>1.0175000000000001</v>
      </c>
      <c r="J10">
        <f>(PRODUCT(1+J3))</f>
        <v>0.99939999999999996</v>
      </c>
      <c r="K10">
        <f>(PRODUCT(1+K3))</f>
        <v>1.0034000000000001</v>
      </c>
      <c r="L10">
        <f>(PRODUCT(1+L3))</f>
        <v>1.0118</v>
      </c>
      <c r="M10">
        <f>(PRODUCT(1+M3))</f>
        <v>1.0426</v>
      </c>
      <c r="N10">
        <f>(PRODUCT(1+N3))</f>
        <v>1.0105999999999999</v>
      </c>
    </row>
    <row r="11" spans="1:23">
      <c r="B11">
        <f>(PRODUCT(1+B4))</f>
        <v>1.0078</v>
      </c>
      <c r="C11">
        <f>(PRODUCT(1+C4))</f>
        <v>0.99790000000000001</v>
      </c>
      <c r="D11">
        <f>(PRODUCT(1+D4))</f>
        <v>0.99880000000000002</v>
      </c>
      <c r="E11">
        <f>(PRODUCT(1+E4))</f>
        <v>0.98799999999999999</v>
      </c>
      <c r="F11">
        <f>(PRODUCT(1+F4))</f>
        <v>1.0016</v>
      </c>
      <c r="G11">
        <f>(PRODUCT(1+G4))</f>
        <v>0.99770000000000003</v>
      </c>
      <c r="H11">
        <f>(PRODUCT(1+H4))</f>
        <v>1.0108999999999999</v>
      </c>
      <c r="I11">
        <f>(PRODUCT(1+I4))</f>
        <v>0.98809999999999998</v>
      </c>
      <c r="J11">
        <f>(PRODUCT(1+J4))</f>
        <v>0.99160000000000004</v>
      </c>
      <c r="K11">
        <f>(PRODUCT(1+K4))</f>
        <v>1.006</v>
      </c>
      <c r="L11">
        <f>(PRODUCT(1+L4))</f>
        <v>1.0009999999999999</v>
      </c>
      <c r="M11">
        <f>(PRODUCT(1+M4))</f>
        <v>1.0778000000000001</v>
      </c>
      <c r="N11">
        <f>(PRODUCT(1+N4))</f>
        <v>0.99229999999999996</v>
      </c>
    </row>
    <row r="12" spans="1:23">
      <c r="A12" t="s">
        <v>18</v>
      </c>
    </row>
    <row r="13" spans="1:23">
      <c r="B13">
        <f>B9</f>
        <v>1.0119</v>
      </c>
      <c r="C13">
        <f>C9</f>
        <v>1.0392999999999999</v>
      </c>
      <c r="D13">
        <f>D9</f>
        <v>1.0178</v>
      </c>
      <c r="E13">
        <f>E9</f>
        <v>1.0790999999999999</v>
      </c>
      <c r="F13">
        <f>F9</f>
        <v>1.0188999999999999</v>
      </c>
      <c r="G13">
        <f>G9</f>
        <v>1.0213000000000001</v>
      </c>
      <c r="H13">
        <f>H9</f>
        <v>1.0190999999999999</v>
      </c>
      <c r="I13">
        <f>I9</f>
        <v>1.0572999999999999</v>
      </c>
      <c r="J13">
        <f>J9</f>
        <v>1.0281</v>
      </c>
      <c r="K13">
        <f>K9</f>
        <v>1.0149999999999999</v>
      </c>
      <c r="L13">
        <f>L9</f>
        <v>1.018</v>
      </c>
      <c r="M13">
        <f>M9</f>
        <v>0.98340000000000005</v>
      </c>
      <c r="N13">
        <f>N9</f>
        <v>1.0317000000000001</v>
      </c>
    </row>
    <row r="14" spans="1:23">
      <c r="B14">
        <f>B13*B10</f>
        <v>1.02434637</v>
      </c>
      <c r="C14">
        <f>C13*C10</f>
        <v>1.07027114</v>
      </c>
      <c r="D14">
        <f>D13*D10</f>
        <v>1.0302171600000001</v>
      </c>
      <c r="E14">
        <f>E13*E10</f>
        <v>1.13575275</v>
      </c>
      <c r="F14">
        <f>F13*F10</f>
        <v>1.02919089</v>
      </c>
      <c r="G14">
        <f>G13*G10</f>
        <v>1.02987892</v>
      </c>
      <c r="H14">
        <f>H13*H10</f>
        <v>1.0315330199999999</v>
      </c>
      <c r="I14">
        <f>I13*I10</f>
        <v>1.07580275</v>
      </c>
      <c r="J14">
        <f>J13*J10</f>
        <v>1.02748314</v>
      </c>
      <c r="K14">
        <f>K13*K10</f>
        <v>1.018451</v>
      </c>
      <c r="L14">
        <f>L13*L10</f>
        <v>1.0300123999999999</v>
      </c>
      <c r="M14">
        <f>M13*M10</f>
        <v>1.0252928400000001</v>
      </c>
      <c r="N14">
        <f>N13*N10</f>
        <v>1.04263602</v>
      </c>
    </row>
    <row r="15" spans="1:23">
      <c r="B15">
        <f>B14*B11</f>
        <v>1.0323362716860001</v>
      </c>
      <c r="C15">
        <f>C14*C11</f>
        <v>1.068023570606</v>
      </c>
      <c r="D15">
        <f>D14*D11</f>
        <v>1.0289808994080001</v>
      </c>
      <c r="E15">
        <f>E14*E11</f>
        <v>1.122123717</v>
      </c>
      <c r="F15">
        <f>F14*F11</f>
        <v>1.0308375954240001</v>
      </c>
      <c r="G15">
        <f>G14*G11</f>
        <v>1.027510198484</v>
      </c>
      <c r="H15">
        <f>H14*H11</f>
        <v>1.0427767299179997</v>
      </c>
      <c r="I15">
        <f>I14*I11</f>
        <v>1.0630006972749999</v>
      </c>
      <c r="J15">
        <f>J14*J11</f>
        <v>1.018852281624</v>
      </c>
      <c r="K15">
        <f>K14*K11</f>
        <v>1.0245617060000001</v>
      </c>
      <c r="L15">
        <f>L14*L11</f>
        <v>1.0310424123999997</v>
      </c>
      <c r="M15">
        <f>M14*M11</f>
        <v>1.1050606229520001</v>
      </c>
      <c r="N15">
        <f>N14*N11</f>
        <v>1.034607722646</v>
      </c>
    </row>
    <row r="16" spans="1:23">
      <c r="A16" t="s">
        <v>17</v>
      </c>
      <c r="U16" t="s">
        <v>16</v>
      </c>
      <c r="W16" t="s">
        <v>15</v>
      </c>
    </row>
    <row r="17" spans="1:23">
      <c r="B17">
        <f>B13*$W$2</f>
        <v>7.7838461538461551E-2</v>
      </c>
      <c r="C17">
        <f>C13*$W$2</f>
        <v>7.9946153846153847E-2</v>
      </c>
      <c r="D17">
        <f>D13*$W$2</f>
        <v>7.8292307692307703E-2</v>
      </c>
      <c r="E17">
        <f>E13*$W$2</f>
        <v>8.300769230769231E-2</v>
      </c>
      <c r="F17">
        <f>F13*$W$2</f>
        <v>7.837692307692308E-2</v>
      </c>
      <c r="G17">
        <f>G13*$W$2</f>
        <v>7.8561538461538474E-2</v>
      </c>
      <c r="H17">
        <f>H13*$W$2</f>
        <v>7.8392307692307692E-2</v>
      </c>
      <c r="I17">
        <f>I13*$W$2</f>
        <v>8.1330769230769234E-2</v>
      </c>
      <c r="J17">
        <f>J13*$W$2</f>
        <v>7.9084615384615392E-2</v>
      </c>
      <c r="K17">
        <f>K13*$W$2</f>
        <v>7.8076923076923072E-2</v>
      </c>
      <c r="L17">
        <f>L13*$W$2</f>
        <v>7.8307692307692314E-2</v>
      </c>
      <c r="M17">
        <f>M13*$W$2</f>
        <v>7.5646153846153849E-2</v>
      </c>
      <c r="N17">
        <f>N13*$W$2</f>
        <v>7.9361538461538469E-2</v>
      </c>
      <c r="U17">
        <f>SUM(B17:N17)</f>
        <v>1.0262230769230769</v>
      </c>
      <c r="W17" s="1">
        <f>U17/SUM(W2*13)</f>
        <v>1.0262230769230769</v>
      </c>
    </row>
    <row r="18" spans="1:23">
      <c r="B18">
        <f>B14*$W$2</f>
        <v>7.879587461538462E-2</v>
      </c>
      <c r="C18">
        <f>C14*$W$2</f>
        <v>8.2328549230769238E-2</v>
      </c>
      <c r="D18">
        <f>D14*$W$2</f>
        <v>7.9247473846153854E-2</v>
      </c>
      <c r="E18">
        <f>E14*$W$2</f>
        <v>8.7365596153846162E-2</v>
      </c>
      <c r="F18">
        <f>F14*$W$2</f>
        <v>7.9168530000000001E-2</v>
      </c>
      <c r="G18">
        <f>G14*$W$2</f>
        <v>7.9221455384615391E-2</v>
      </c>
      <c r="H18">
        <f>H14*$W$2</f>
        <v>7.9348693846153839E-2</v>
      </c>
      <c r="I18">
        <f>I14*$W$2</f>
        <v>8.2754057692307703E-2</v>
      </c>
      <c r="J18">
        <f>J14*$W$2</f>
        <v>7.9037164615384611E-2</v>
      </c>
      <c r="K18">
        <f>K14*$W$2</f>
        <v>7.8342384615384619E-2</v>
      </c>
      <c r="L18">
        <f>L14*$W$2</f>
        <v>7.9231723076923083E-2</v>
      </c>
      <c r="M18">
        <f>M14*$W$2</f>
        <v>7.886868000000001E-2</v>
      </c>
      <c r="N18">
        <f>N14*$W$2</f>
        <v>8.0202770769230769E-2</v>
      </c>
      <c r="U18">
        <f>SUM(B18:N18)</f>
        <v>1.0439129538461538</v>
      </c>
      <c r="W18">
        <f>U18/U17-1</f>
        <v>1.7237847521531569E-2</v>
      </c>
    </row>
    <row r="19" spans="1:23">
      <c r="B19">
        <f>B15*$W$2</f>
        <v>7.9410482437384619E-2</v>
      </c>
      <c r="C19">
        <f>C15*$W$2</f>
        <v>8.2155659277384621E-2</v>
      </c>
      <c r="D19">
        <f>D15*$W$2</f>
        <v>7.9152376877538469E-2</v>
      </c>
      <c r="E19">
        <f>E15*$W$2</f>
        <v>8.6317209000000006E-2</v>
      </c>
      <c r="F19">
        <f>F15*$W$2</f>
        <v>7.9295199648000012E-2</v>
      </c>
      <c r="G19">
        <f>G15*$W$2</f>
        <v>7.9039246037230781E-2</v>
      </c>
      <c r="H19">
        <f>H15*$W$2</f>
        <v>8.0213594609076913E-2</v>
      </c>
      <c r="I19">
        <f>I15*$W$2</f>
        <v>8.1769284405769221E-2</v>
      </c>
      <c r="J19">
        <f>J15*$W$2</f>
        <v>7.8373252432615392E-2</v>
      </c>
      <c r="K19">
        <f>K15*$W$2</f>
        <v>7.8812438923076933E-2</v>
      </c>
      <c r="L19">
        <f>L15*$W$2</f>
        <v>7.9310954799999986E-2</v>
      </c>
      <c r="M19">
        <f>M15*$W$2</f>
        <v>8.5004663304000014E-2</v>
      </c>
      <c r="N19">
        <f>N15*$W$2</f>
        <v>7.9585209434307691E-2</v>
      </c>
      <c r="U19">
        <f>SUM(B19:N19)</f>
        <v>1.0484395711863848</v>
      </c>
      <c r="W19">
        <f>U19/U18-1</f>
        <v>4.3362019060624313E-3</v>
      </c>
    </row>
    <row r="20" spans="1:23">
      <c r="A20" t="s">
        <v>14</v>
      </c>
    </row>
    <row r="21" spans="1:23">
      <c r="B21">
        <f>$W$2</f>
        <v>7.6923076923076927E-2</v>
      </c>
      <c r="C21">
        <f>$W$2</f>
        <v>7.6923076923076927E-2</v>
      </c>
      <c r="D21">
        <f>$W$2</f>
        <v>7.6923076923076927E-2</v>
      </c>
      <c r="E21">
        <f>$W$2</f>
        <v>7.6923076923076927E-2</v>
      </c>
      <c r="F21">
        <f>$W$2</f>
        <v>7.6923076923076927E-2</v>
      </c>
      <c r="G21">
        <f>$W$2</f>
        <v>7.6923076923076927E-2</v>
      </c>
      <c r="H21">
        <f>$W$2</f>
        <v>7.6923076923076927E-2</v>
      </c>
      <c r="I21">
        <f>$W$2</f>
        <v>7.6923076923076927E-2</v>
      </c>
      <c r="J21">
        <f>$W$2</f>
        <v>7.6923076923076927E-2</v>
      </c>
      <c r="K21">
        <f>$W$2</f>
        <v>7.6923076923076927E-2</v>
      </c>
      <c r="L21">
        <f>$W$2</f>
        <v>7.6923076923076927E-2</v>
      </c>
      <c r="M21">
        <f>$W$2</f>
        <v>7.6923076923076927E-2</v>
      </c>
      <c r="N21">
        <f>$W$2</f>
        <v>7.6923076923076927E-2</v>
      </c>
    </row>
    <row r="22" spans="1:23">
      <c r="B22">
        <f>B18/$U18</f>
        <v>7.5481269127921108E-2</v>
      </c>
      <c r="C22">
        <f>C18/$U18</f>
        <v>7.8865339229138798E-2</v>
      </c>
      <c r="D22">
        <f>D18/$U18</f>
        <v>7.5913871510241759E-2</v>
      </c>
      <c r="E22">
        <f>E18/$U18</f>
        <v>8.3690499128265081E-2</v>
      </c>
      <c r="F22">
        <f>F18/$U18</f>
        <v>7.5838248494105212E-2</v>
      </c>
      <c r="G22">
        <f>G18/$U18</f>
        <v>7.5888947534116541E-2</v>
      </c>
      <c r="H22">
        <f>H18/$U18</f>
        <v>7.6010833617692439E-2</v>
      </c>
      <c r="I22">
        <f>I18/$U18</f>
        <v>7.9272948369317336E-2</v>
      </c>
      <c r="J22">
        <f>J18/$U18</f>
        <v>7.5712409089458116E-2</v>
      </c>
      <c r="K22">
        <f>K18/$U18</f>
        <v>7.5046855512945668E-2</v>
      </c>
      <c r="L22">
        <f>L18/$U18</f>
        <v>7.5898783308516946E-2</v>
      </c>
      <c r="M22">
        <f>M18/$U18</f>
        <v>7.5551011901345985E-2</v>
      </c>
      <c r="N22">
        <f>N18/$U18</f>
        <v>7.6828983176935095E-2</v>
      </c>
    </row>
    <row r="23" spans="1:23">
      <c r="B23">
        <f>B19/$U19</f>
        <v>7.5741592190693402E-2</v>
      </c>
      <c r="C23">
        <f>C19/$U19</f>
        <v>7.8359937506383495E-2</v>
      </c>
      <c r="D23">
        <f>D19/$U19</f>
        <v>7.5495411517110006E-2</v>
      </c>
      <c r="E23">
        <f>E19/$U19</f>
        <v>8.2329217030911839E-2</v>
      </c>
      <c r="F23">
        <f>F19/$U19</f>
        <v>7.5631635649035828E-2</v>
      </c>
      <c r="G23">
        <f>G19/$U19</f>
        <v>7.5387507501068651E-2</v>
      </c>
      <c r="H23">
        <f>H19/$U19</f>
        <v>7.6507599306185545E-2</v>
      </c>
      <c r="I23">
        <f>I19/$U19</f>
        <v>7.7991413766690817E-2</v>
      </c>
      <c r="J23">
        <f>J19/$U19</f>
        <v>7.4752283857361879E-2</v>
      </c>
      <c r="K23">
        <f>K19/$U19</f>
        <v>7.5171179235342098E-2</v>
      </c>
      <c r="L23">
        <f>L19/$U19</f>
        <v>7.5646662888023145E-2</v>
      </c>
      <c r="M23">
        <f>M19/$U19</f>
        <v>8.1077313027980352E-2</v>
      </c>
      <c r="N23">
        <f>N19/$U19</f>
        <v>7.5908246523212874E-2</v>
      </c>
    </row>
    <row r="25" spans="1:23">
      <c r="A25" t="s">
        <v>13</v>
      </c>
    </row>
    <row r="26" spans="1:23">
      <c r="B26">
        <f>B2*B21</f>
        <v>9.1538461538461554E-4</v>
      </c>
      <c r="C26">
        <f>C2*C21</f>
        <v>3.0230769230769235E-3</v>
      </c>
      <c r="D26">
        <f>D2*D21</f>
        <v>1.3692307692307693E-3</v>
      </c>
      <c r="E26">
        <f>E2*E21</f>
        <v>6.0846153846153854E-3</v>
      </c>
      <c r="F26">
        <f>F2*F21</f>
        <v>1.4538461538461539E-3</v>
      </c>
      <c r="G26">
        <f>G2*G21</f>
        <v>1.6384615384615385E-3</v>
      </c>
      <c r="H26">
        <f>H2*H21</f>
        <v>1.4692307692307693E-3</v>
      </c>
      <c r="I26">
        <f>I2*I21</f>
        <v>4.4076923076923078E-3</v>
      </c>
      <c r="J26">
        <f>J2*J21</f>
        <v>2.1615384615384617E-3</v>
      </c>
      <c r="K26">
        <f>K2*K21</f>
        <v>1.153846153846154E-3</v>
      </c>
      <c r="L26">
        <f>L2*L21</f>
        <v>1.3846153846153845E-3</v>
      </c>
      <c r="M26">
        <f>M2*M21</f>
        <v>-1.276923076923077E-3</v>
      </c>
      <c r="N26">
        <f>N2*N21</f>
        <v>2.4384615384615387E-3</v>
      </c>
    </row>
    <row r="27" spans="1:23">
      <c r="B27">
        <f>B3*B22</f>
        <v>9.2841961027342965E-4</v>
      </c>
      <c r="C27">
        <f>C3*C22</f>
        <v>2.3501871090283364E-3</v>
      </c>
      <c r="D27">
        <f>D3*D22</f>
        <v>9.2614923242494954E-4</v>
      </c>
      <c r="E27">
        <f>E3*E22</f>
        <v>4.3937512042339167E-3</v>
      </c>
      <c r="F27">
        <f>F3*F22</f>
        <v>7.6596630979046257E-4</v>
      </c>
      <c r="G27">
        <f>G3*G22</f>
        <v>6.374671592865789E-4</v>
      </c>
      <c r="H27">
        <f>H3*H22</f>
        <v>9.273321701358478E-4</v>
      </c>
      <c r="I27">
        <f>I3*I22</f>
        <v>1.3872765964630534E-3</v>
      </c>
      <c r="J27">
        <f>J3*J22</f>
        <v>-4.5427445453674866E-5</v>
      </c>
      <c r="K27">
        <f>K3*K22</f>
        <v>2.5515930874401525E-4</v>
      </c>
      <c r="L27">
        <f>L3*L22</f>
        <v>8.9560564304049992E-4</v>
      </c>
      <c r="M27">
        <f>M3*M22</f>
        <v>3.2184731069973388E-3</v>
      </c>
      <c r="N27">
        <f>N3*N22</f>
        <v>8.1438722167551201E-4</v>
      </c>
    </row>
    <row r="28" spans="1:23">
      <c r="B28">
        <f>B4*B23</f>
        <v>5.9078441908740856E-4</v>
      </c>
      <c r="C28">
        <f>C4*C23</f>
        <v>-1.6455586876340533E-4</v>
      </c>
      <c r="D28">
        <f>D4*D23</f>
        <v>-9.0594493820531999E-5</v>
      </c>
      <c r="E28">
        <f>E4*E23</f>
        <v>-9.8795060437094199E-4</v>
      </c>
      <c r="F28">
        <f>F4*F23</f>
        <v>1.2101061703845732E-4</v>
      </c>
      <c r="G28">
        <f>G4*G23</f>
        <v>-1.7339126725245788E-4</v>
      </c>
      <c r="H28">
        <f>H4*H23</f>
        <v>8.3393283243742239E-4</v>
      </c>
      <c r="I28">
        <f>I4*I23</f>
        <v>-9.2809782382362077E-4</v>
      </c>
      <c r="J28">
        <f>J4*J23</f>
        <v>-6.2791918440183972E-4</v>
      </c>
      <c r="K28">
        <f>K4*K23</f>
        <v>4.5102707541205258E-4</v>
      </c>
      <c r="L28">
        <f>L4*L23</f>
        <v>7.5646662888023146E-5</v>
      </c>
      <c r="M28">
        <f>M4*M23</f>
        <v>6.3078149535768712E-3</v>
      </c>
      <c r="N28">
        <f>N4*N23</f>
        <v>-5.8449349822873914E-4</v>
      </c>
    </row>
    <row r="35" spans="1:39">
      <c r="C35" t="s">
        <v>5</v>
      </c>
      <c r="F35" t="s">
        <v>24</v>
      </c>
      <c r="I35" t="s">
        <v>2</v>
      </c>
      <c r="L35" t="s">
        <v>3</v>
      </c>
      <c r="T35" t="s">
        <v>4</v>
      </c>
      <c r="X35" t="s">
        <v>6</v>
      </c>
    </row>
    <row r="36" spans="1:39">
      <c r="C36" t="s">
        <v>0</v>
      </c>
      <c r="D36" t="s">
        <v>1</v>
      </c>
    </row>
    <row r="37" spans="1:39">
      <c r="C37">
        <v>0.66666000000000003</v>
      </c>
      <c r="D37">
        <v>0.33333299999999999</v>
      </c>
      <c r="F37">
        <v>100</v>
      </c>
      <c r="G37">
        <v>200</v>
      </c>
      <c r="I37">
        <f>SUM($F$37:$G$37)/F37</f>
        <v>3</v>
      </c>
      <c r="J37">
        <f>SUM($F$37:$G$37)/G37</f>
        <v>1.5</v>
      </c>
      <c r="L37">
        <f>C37*I37</f>
        <v>1.9999800000000001</v>
      </c>
      <c r="M37">
        <f>D37*J37</f>
        <v>0.49999949999999999</v>
      </c>
      <c r="T37">
        <f>F37*L37</f>
        <v>199.99800000000002</v>
      </c>
      <c r="U37">
        <f>G37*M37</f>
        <v>99.999899999999997</v>
      </c>
      <c r="V37">
        <f>SUM(T37:U37)</f>
        <v>299.99790000000002</v>
      </c>
      <c r="X37">
        <f>T37/V37</f>
        <v>0.66666466665266655</v>
      </c>
      <c r="Y37">
        <f>U37/V37</f>
        <v>0.3333353333473334</v>
      </c>
    </row>
    <row r="41" spans="1:39">
      <c r="C41" t="s">
        <v>7</v>
      </c>
      <c r="E41" t="s">
        <v>10</v>
      </c>
    </row>
    <row r="42" spans="1:39">
      <c r="C42" t="s">
        <v>11</v>
      </c>
      <c r="E42" t="s">
        <v>12</v>
      </c>
    </row>
    <row r="43" spans="1:39">
      <c r="C43" t="s">
        <v>8</v>
      </c>
      <c r="E43" t="s">
        <v>9</v>
      </c>
    </row>
    <row r="47" spans="1:39">
      <c r="A47" t="s">
        <v>19</v>
      </c>
      <c r="C47" t="s">
        <v>25</v>
      </c>
      <c r="F47" t="s">
        <v>23</v>
      </c>
      <c r="I47" t="s">
        <v>26</v>
      </c>
      <c r="L47" t="s">
        <v>24</v>
      </c>
      <c r="O47" t="s">
        <v>24</v>
      </c>
      <c r="Q47" t="s">
        <v>2</v>
      </c>
      <c r="T47" t="s">
        <v>3</v>
      </c>
      <c r="W47" t="s">
        <v>4</v>
      </c>
      <c r="AD47" t="s">
        <v>31</v>
      </c>
      <c r="AH47" t="s">
        <v>20</v>
      </c>
      <c r="AK47" s="5"/>
      <c r="AM47" s="4">
        <v>0.02</v>
      </c>
    </row>
    <row r="48" spans="1:39">
      <c r="C48" t="s">
        <v>0</v>
      </c>
      <c r="D48" t="s">
        <v>1</v>
      </c>
      <c r="F48" t="s">
        <v>0</v>
      </c>
      <c r="G48" t="s">
        <v>1</v>
      </c>
      <c r="I48" t="s">
        <v>0</v>
      </c>
      <c r="J48" t="s">
        <v>1</v>
      </c>
      <c r="K48" t="s">
        <v>28</v>
      </c>
      <c r="L48" t="s">
        <v>0</v>
      </c>
      <c r="M48" t="s">
        <v>1</v>
      </c>
      <c r="N48" t="s">
        <v>28</v>
      </c>
      <c r="O48" t="s">
        <v>0</v>
      </c>
      <c r="P48" t="s">
        <v>1</v>
      </c>
      <c r="T48" t="s">
        <v>0</v>
      </c>
      <c r="W48" t="s">
        <v>0</v>
      </c>
      <c r="X48" t="s">
        <v>1</v>
      </c>
      <c r="AA48" t="s">
        <v>27</v>
      </c>
      <c r="AH48" t="s">
        <v>0</v>
      </c>
      <c r="AI48" t="s">
        <v>1</v>
      </c>
    </row>
    <row r="49" spans="1:44">
      <c r="C49" s="4">
        <v>0.02</v>
      </c>
      <c r="D49" s="4">
        <v>0.02</v>
      </c>
      <c r="E49" s="4">
        <f>1-SUM(C49:D49)</f>
        <v>0.96</v>
      </c>
      <c r="I49">
        <v>0</v>
      </c>
      <c r="J49">
        <v>0</v>
      </c>
      <c r="L49">
        <v>100</v>
      </c>
      <c r="M49">
        <v>100</v>
      </c>
      <c r="N49">
        <v>100</v>
      </c>
      <c r="Q49">
        <f>SUM($L49:$N49)/L49</f>
        <v>3</v>
      </c>
      <c r="R49">
        <f>SUM($L49:$N49)/M49</f>
        <v>3</v>
      </c>
      <c r="S49">
        <f>SUM($L49:$N49)/N49</f>
        <v>3</v>
      </c>
      <c r="T49" s="7">
        <f>C49*Q49*I49</f>
        <v>0</v>
      </c>
      <c r="U49" s="7">
        <f>D49*R49*J49</f>
        <v>0</v>
      </c>
      <c r="V49" s="7">
        <f>E49*S49</f>
        <v>2.88</v>
      </c>
      <c r="W49" s="8">
        <f>L49*T49</f>
        <v>0</v>
      </c>
      <c r="X49" s="8">
        <f>M49*U49</f>
        <v>0</v>
      </c>
      <c r="Y49" s="11">
        <f>N49*V49</f>
        <v>288</v>
      </c>
      <c r="Z49" s="8"/>
      <c r="AA49" s="8">
        <f>SUM(W49:Y49)</f>
        <v>288</v>
      </c>
      <c r="AH49">
        <v>100</v>
      </c>
      <c r="AI49">
        <v>100</v>
      </c>
      <c r="AK49">
        <f>SUM(AH49:AI49)</f>
        <v>200</v>
      </c>
    </row>
    <row r="50" spans="1:44">
      <c r="C50" s="4">
        <v>0.02</v>
      </c>
      <c r="D50" s="4">
        <v>0.02</v>
      </c>
      <c r="E50" s="4">
        <f>1-SUM(C50:D50)</f>
        <v>0.96</v>
      </c>
      <c r="F50" t="s">
        <v>21</v>
      </c>
      <c r="I50">
        <v>1</v>
      </c>
      <c r="J50">
        <v>0</v>
      </c>
      <c r="K50">
        <f>-(I50*L50+J50*M50)/N50</f>
        <v>-1</v>
      </c>
      <c r="L50">
        <v>100</v>
      </c>
      <c r="M50">
        <v>100</v>
      </c>
      <c r="N50">
        <v>100</v>
      </c>
      <c r="O50" s="6">
        <f>L50/L49-1</f>
        <v>0</v>
      </c>
      <c r="P50" s="6">
        <f>M50/M49-1</f>
        <v>0</v>
      </c>
      <c r="Q50">
        <f>SUM($L50:$N50)/L50</f>
        <v>3</v>
      </c>
      <c r="R50">
        <f>SUM($L50:$N50)/M50</f>
        <v>3</v>
      </c>
      <c r="S50">
        <f>SUM($L50:$N50)/N50</f>
        <v>3</v>
      </c>
      <c r="T50" s="7">
        <f>C50*Q50*I50</f>
        <v>0.06</v>
      </c>
      <c r="U50" s="7">
        <f>D50*R50*J50</f>
        <v>0</v>
      </c>
      <c r="V50" s="7">
        <f>E50*S50</f>
        <v>2.88</v>
      </c>
      <c r="W50" s="8">
        <f>L50*T50</f>
        <v>6</v>
      </c>
      <c r="X50" s="8">
        <f>M50*U50</f>
        <v>0</v>
      </c>
      <c r="Y50" s="11">
        <f>N50*V50</f>
        <v>288</v>
      </c>
      <c r="Z50" s="8"/>
      <c r="AA50" s="8">
        <f>SUM(W50:Y50)</f>
        <v>294</v>
      </c>
      <c r="AH50">
        <v>100</v>
      </c>
      <c r="AI50">
        <v>100</v>
      </c>
      <c r="AK50">
        <f>SUM(AH50:AI50)</f>
        <v>200</v>
      </c>
      <c r="AM50">
        <f>AK50*$AM$47</f>
        <v>4</v>
      </c>
      <c r="AO50">
        <f>AM50/L50</f>
        <v>0.04</v>
      </c>
    </row>
    <row r="51" spans="1:44">
      <c r="C51" s="4">
        <v>0.02</v>
      </c>
      <c r="D51" s="4">
        <v>0.02</v>
      </c>
      <c r="E51" s="4">
        <f>1-SUM(C51:D51)</f>
        <v>0.96</v>
      </c>
      <c r="G51" t="s">
        <v>21</v>
      </c>
      <c r="I51">
        <v>1</v>
      </c>
      <c r="J51">
        <v>1</v>
      </c>
      <c r="K51">
        <f>-(I51*L51+J51*M51)/N51</f>
        <v>-1.95</v>
      </c>
      <c r="L51">
        <v>95</v>
      </c>
      <c r="M51">
        <v>100</v>
      </c>
      <c r="N51">
        <v>100</v>
      </c>
      <c r="O51" s="6">
        <f>L51/L50-1</f>
        <v>-5.0000000000000044E-2</v>
      </c>
      <c r="P51" s="6">
        <f>M51/M50-1</f>
        <v>0</v>
      </c>
      <c r="Q51">
        <f>SUM($L51:$N51)/L51</f>
        <v>3.1052631578947367</v>
      </c>
      <c r="R51">
        <f>SUM($L51:$N51)/M51</f>
        <v>2.95</v>
      </c>
      <c r="S51">
        <f>SUM($L51:$N51)/N51</f>
        <v>2.95</v>
      </c>
      <c r="T51" s="7">
        <f>C51*Q51*I51</f>
        <v>6.2105263157894733E-2</v>
      </c>
      <c r="U51" s="7">
        <f>D51*R51*J51</f>
        <v>5.9000000000000004E-2</v>
      </c>
      <c r="V51" s="7">
        <f>E51*S51</f>
        <v>2.8319999999999999</v>
      </c>
      <c r="W51" s="8">
        <f>L51*T51</f>
        <v>5.8999999999999995</v>
      </c>
      <c r="X51" s="8">
        <f>M51*U51</f>
        <v>5.9</v>
      </c>
      <c r="Y51" s="11">
        <f>N51*V51</f>
        <v>283.2</v>
      </c>
      <c r="Z51" s="8"/>
      <c r="AA51" s="8">
        <f>SUM(W51:Y51)</f>
        <v>295</v>
      </c>
      <c r="AB51" s="6">
        <f>(W51-W50)/N50</f>
        <v>-1.0000000000000052E-3</v>
      </c>
      <c r="AC51" s="8"/>
      <c r="AD51" s="10">
        <f>C51*O51+D51*P51</f>
        <v>-1.0000000000000009E-3</v>
      </c>
      <c r="AE51" s="8"/>
      <c r="AF51" s="8"/>
      <c r="AG51" s="8"/>
      <c r="AH51">
        <v>95</v>
      </c>
      <c r="AI51">
        <v>100</v>
      </c>
      <c r="AK51">
        <f>SUM(AH51:AI51)</f>
        <v>195</v>
      </c>
      <c r="AM51">
        <f>AK51*$AM$47</f>
        <v>3.9</v>
      </c>
      <c r="AO51">
        <f>AM51/L51</f>
        <v>4.1052631578947368E-2</v>
      </c>
      <c r="AR51" s="6">
        <f>AC51/100</f>
        <v>0</v>
      </c>
    </row>
    <row r="52" spans="1:44">
      <c r="C52" s="4">
        <v>0.02</v>
      </c>
      <c r="D52" s="4">
        <v>0.02</v>
      </c>
      <c r="E52" s="4">
        <f>1-SUM(C52:D52)</f>
        <v>0.96</v>
      </c>
      <c r="F52" t="s">
        <v>22</v>
      </c>
      <c r="I52">
        <v>1</v>
      </c>
      <c r="J52">
        <v>1</v>
      </c>
      <c r="K52">
        <f>-(I52*L52+J52*M52)/N52</f>
        <v>-2.15</v>
      </c>
      <c r="L52">
        <v>105</v>
      </c>
      <c r="M52">
        <v>110</v>
      </c>
      <c r="N52">
        <v>100</v>
      </c>
      <c r="O52" s="6">
        <f>L52/L51-1</f>
        <v>0.10526315789473695</v>
      </c>
      <c r="P52" s="6">
        <f>M52/M51-1</f>
        <v>0.10000000000000009</v>
      </c>
      <c r="Q52">
        <f>SUM($L52:$N52)/L52</f>
        <v>3</v>
      </c>
      <c r="R52">
        <f>SUM($L52:$N52)/M52</f>
        <v>2.8636363636363638</v>
      </c>
      <c r="S52">
        <f>SUM($L52:$N52)/N52</f>
        <v>3.15</v>
      </c>
      <c r="T52" s="7">
        <f>C52*Q52*I52</f>
        <v>0.06</v>
      </c>
      <c r="U52" s="7">
        <f>D52*R52*J52</f>
        <v>5.7272727272727274E-2</v>
      </c>
      <c r="V52" s="7">
        <f>E52*S52</f>
        <v>3.024</v>
      </c>
      <c r="W52" s="8">
        <f>L52*T52</f>
        <v>6.3</v>
      </c>
      <c r="X52" s="8">
        <f>M52*U52</f>
        <v>6.3</v>
      </c>
      <c r="Y52" s="11">
        <f>N52*V52</f>
        <v>302.39999999999998</v>
      </c>
      <c r="Z52" s="8"/>
      <c r="AA52" s="8">
        <f>SUM(W52:Y52)</f>
        <v>315</v>
      </c>
      <c r="AB52" s="6">
        <f>(SUM(W52:X52)-SUM(W51:X51))/N51</f>
        <v>7.9999999999999898E-3</v>
      </c>
      <c r="AH52">
        <v>105</v>
      </c>
      <c r="AI52">
        <v>110</v>
      </c>
      <c r="AK52">
        <f>SUM(AH52:AI52)</f>
        <v>215</v>
      </c>
    </row>
    <row r="53" spans="1:44">
      <c r="C53" s="4">
        <v>0.02</v>
      </c>
      <c r="D53" s="4">
        <v>0.02</v>
      </c>
      <c r="E53" s="4">
        <f>1-SUM(C53:D53)</f>
        <v>0.96</v>
      </c>
      <c r="G53" t="s">
        <v>22</v>
      </c>
      <c r="I53">
        <v>0</v>
      </c>
      <c r="J53">
        <v>1</v>
      </c>
      <c r="K53">
        <f>-(I53*L53+J53*M53)/N53</f>
        <v>-0.95</v>
      </c>
      <c r="L53">
        <v>105</v>
      </c>
      <c r="M53">
        <v>95</v>
      </c>
      <c r="N53">
        <v>100</v>
      </c>
      <c r="O53" s="6">
        <f>L53/L52-1</f>
        <v>0</v>
      </c>
      <c r="P53" s="6">
        <f>M53/M52-1</f>
        <v>-0.13636363636363635</v>
      </c>
      <c r="Q53">
        <f>SUM($L53:$N53)/L53</f>
        <v>2.8571428571428572</v>
      </c>
      <c r="R53">
        <f>SUM($L53:$N53)/M53</f>
        <v>3.1578947368421053</v>
      </c>
      <c r="S53">
        <f>SUM($L53:$N53)/N53</f>
        <v>3</v>
      </c>
      <c r="T53" s="7">
        <f>C53*Q53*I53</f>
        <v>0</v>
      </c>
      <c r="U53" s="7">
        <f>D53*R53*J53</f>
        <v>6.3157894736842107E-2</v>
      </c>
      <c r="V53" s="7">
        <f>E53*S53</f>
        <v>2.88</v>
      </c>
      <c r="W53" s="8">
        <f>L53*T53</f>
        <v>0</v>
      </c>
      <c r="X53" s="8">
        <f>M53*U53</f>
        <v>6</v>
      </c>
      <c r="Y53" s="11">
        <f>N53*V53</f>
        <v>288</v>
      </c>
      <c r="Z53" s="8"/>
      <c r="AA53" s="8">
        <f>SUM(W53:Y53)</f>
        <v>294</v>
      </c>
      <c r="AB53" s="6">
        <f>AA53/AA52-1</f>
        <v>-6.6666666666666652E-2</v>
      </c>
      <c r="AH53">
        <v>105</v>
      </c>
      <c r="AI53">
        <v>95</v>
      </c>
      <c r="AK53">
        <f>SUM(AH53:AI53)</f>
        <v>200</v>
      </c>
    </row>
    <row r="55" spans="1:44">
      <c r="A55" t="s">
        <v>19</v>
      </c>
      <c r="C55" t="s">
        <v>25</v>
      </c>
      <c r="F55" t="s">
        <v>23</v>
      </c>
      <c r="I55" t="s">
        <v>26</v>
      </c>
      <c r="L55" t="s">
        <v>24</v>
      </c>
      <c r="O55" t="s">
        <v>32</v>
      </c>
      <c r="Q55" t="s">
        <v>2</v>
      </c>
      <c r="T55" t="s">
        <v>3</v>
      </c>
      <c r="W55" t="s">
        <v>4</v>
      </c>
      <c r="AA55" t="s">
        <v>30</v>
      </c>
      <c r="AN55" s="5"/>
    </row>
    <row r="56" spans="1:44">
      <c r="C56" t="s">
        <v>0</v>
      </c>
      <c r="E56" t="s">
        <v>28</v>
      </c>
      <c r="F56" t="s">
        <v>0</v>
      </c>
      <c r="I56" t="s">
        <v>0</v>
      </c>
      <c r="K56" t="s">
        <v>28</v>
      </c>
      <c r="L56" t="s">
        <v>0</v>
      </c>
      <c r="N56" t="s">
        <v>28</v>
      </c>
      <c r="W56" t="s">
        <v>0</v>
      </c>
      <c r="Y56" t="s">
        <v>28</v>
      </c>
      <c r="Z56" t="s">
        <v>28</v>
      </c>
      <c r="AA56">
        <v>100</v>
      </c>
    </row>
    <row r="57" spans="1:44">
      <c r="C57" s="4">
        <v>0.02</v>
      </c>
      <c r="E57" s="4">
        <f>1-SUM(C57:C57)</f>
        <v>0.98</v>
      </c>
      <c r="I57">
        <v>0</v>
      </c>
      <c r="L57">
        <v>100</v>
      </c>
      <c r="N57">
        <v>100</v>
      </c>
      <c r="W57" s="7"/>
      <c r="X57" s="7"/>
      <c r="Y57" s="7"/>
      <c r="Z57" s="7">
        <v>100</v>
      </c>
      <c r="AA57" s="11">
        <f>SUM(W57:Z57)</f>
        <v>100</v>
      </c>
      <c r="AB57" s="8"/>
      <c r="AC57" s="8"/>
      <c r="AD57" s="8"/>
    </row>
    <row r="58" spans="1:44">
      <c r="C58" s="4">
        <v>0.02</v>
      </c>
      <c r="E58" s="4">
        <f>1-SUM(C58:C58)</f>
        <v>0.98</v>
      </c>
      <c r="F58" t="s">
        <v>21</v>
      </c>
      <c r="I58">
        <v>1</v>
      </c>
      <c r="L58">
        <v>100</v>
      </c>
      <c r="N58">
        <v>100</v>
      </c>
      <c r="O58" s="6">
        <f>L58/L57-1</f>
        <v>0</v>
      </c>
      <c r="P58" s="6"/>
      <c r="T58" s="9">
        <f>I58*$AA57*C58/L58</f>
        <v>0.02</v>
      </c>
      <c r="W58" s="7">
        <f>L58*T58</f>
        <v>2</v>
      </c>
      <c r="X58" s="7"/>
      <c r="Y58" s="7">
        <v>-2</v>
      </c>
      <c r="Z58" s="7">
        <v>100</v>
      </c>
      <c r="AA58" s="11">
        <f>SUM(W58:Z58)</f>
        <v>100</v>
      </c>
      <c r="AB58" s="10">
        <f>AA58/AA57-1</f>
        <v>0</v>
      </c>
      <c r="AC58" s="8"/>
      <c r="AD58" s="8"/>
    </row>
    <row r="59" spans="1:44">
      <c r="C59" s="4">
        <v>0.02</v>
      </c>
      <c r="E59" s="4">
        <f>1-SUM(C59:C59)</f>
        <v>0.98</v>
      </c>
      <c r="I59">
        <v>1</v>
      </c>
      <c r="L59">
        <v>95</v>
      </c>
      <c r="N59">
        <v>100</v>
      </c>
      <c r="O59" s="6">
        <f>L59/L58-1</f>
        <v>-5.0000000000000044E-2</v>
      </c>
      <c r="P59" s="6"/>
      <c r="T59" s="9">
        <f>T58</f>
        <v>0.02</v>
      </c>
      <c r="W59" s="7">
        <f>L59*T59</f>
        <v>1.9000000000000001</v>
      </c>
      <c r="X59" s="7"/>
      <c r="Y59" s="7">
        <v>-2</v>
      </c>
      <c r="Z59" s="7">
        <v>100</v>
      </c>
      <c r="AA59" s="11">
        <f>SUM(W59:Z59)</f>
        <v>99.9</v>
      </c>
      <c r="AB59" s="10">
        <f>AA59/AA58-1</f>
        <v>-9.9999999999988987E-4</v>
      </c>
      <c r="AC59" s="8"/>
      <c r="AD59" s="8"/>
      <c r="AE59" s="6"/>
      <c r="AF59" s="8"/>
      <c r="AG59" s="10"/>
      <c r="AH59" s="8"/>
      <c r="AI59" s="8"/>
      <c r="AJ59" s="8"/>
    </row>
    <row r="60" spans="1:44">
      <c r="C60" s="4">
        <v>0.02</v>
      </c>
      <c r="E60" s="4">
        <f>1-SUM(C60:C60)</f>
        <v>0.98</v>
      </c>
      <c r="F60" t="s">
        <v>22</v>
      </c>
      <c r="I60">
        <v>1</v>
      </c>
      <c r="L60">
        <v>105</v>
      </c>
      <c r="N60">
        <v>100</v>
      </c>
      <c r="O60" s="6">
        <f>L60/L59-1</f>
        <v>0.10526315789473695</v>
      </c>
      <c r="P60" s="6"/>
      <c r="T60" s="9">
        <f>T59</f>
        <v>0.02</v>
      </c>
      <c r="W60" s="7">
        <f>L60*T60</f>
        <v>2.1</v>
      </c>
      <c r="X60" s="7"/>
      <c r="Y60" s="7">
        <v>-2</v>
      </c>
      <c r="Z60" s="7">
        <v>100</v>
      </c>
      <c r="AA60" s="11">
        <f>SUM(W60:Z60)</f>
        <v>100.1</v>
      </c>
      <c r="AB60" s="10">
        <f>AA60/AA59-1</f>
        <v>2.0020020020019569E-3</v>
      </c>
      <c r="AC60" s="8"/>
      <c r="AD60" s="8"/>
      <c r="AE60" s="6"/>
    </row>
    <row r="61" spans="1:44">
      <c r="C61" s="4">
        <v>0.02</v>
      </c>
      <c r="E61" s="4">
        <f>1-SUM(C61:C61)</f>
        <v>0.98</v>
      </c>
      <c r="I61">
        <v>0</v>
      </c>
      <c r="L61">
        <v>105</v>
      </c>
      <c r="N61">
        <v>100</v>
      </c>
      <c r="O61" s="6">
        <f>L61/L60-1</f>
        <v>0</v>
      </c>
      <c r="P61" s="6"/>
      <c r="T61" s="9">
        <v>0</v>
      </c>
      <c r="W61" s="7">
        <v>0</v>
      </c>
      <c r="X61" s="7"/>
      <c r="Y61" s="7"/>
      <c r="Z61" s="7">
        <v>100.1</v>
      </c>
      <c r="AA61" s="8"/>
      <c r="AB61" s="8"/>
      <c r="AC61" s="8"/>
      <c r="AD61" s="8"/>
      <c r="AE61" s="6"/>
    </row>
    <row r="63" spans="1:44">
      <c r="A63" t="s">
        <v>19</v>
      </c>
      <c r="C63" t="s">
        <v>25</v>
      </c>
      <c r="F63" t="s">
        <v>23</v>
      </c>
      <c r="I63" t="s">
        <v>26</v>
      </c>
      <c r="L63" t="s">
        <v>24</v>
      </c>
      <c r="O63" t="s">
        <v>32</v>
      </c>
      <c r="Q63" t="s">
        <v>2</v>
      </c>
      <c r="T63" t="s">
        <v>3</v>
      </c>
      <c r="W63" t="s">
        <v>34</v>
      </c>
      <c r="AA63" t="s">
        <v>33</v>
      </c>
      <c r="AD63" t="s">
        <v>29</v>
      </c>
    </row>
    <row r="64" spans="1:44">
      <c r="C64" t="s">
        <v>0</v>
      </c>
      <c r="E64" t="s">
        <v>28</v>
      </c>
      <c r="F64" t="s">
        <v>0</v>
      </c>
      <c r="I64" t="s">
        <v>0</v>
      </c>
      <c r="K64" t="s">
        <v>28</v>
      </c>
      <c r="L64" t="s">
        <v>0</v>
      </c>
      <c r="W64" t="s">
        <v>0</v>
      </c>
      <c r="Z64" t="s">
        <v>28</v>
      </c>
      <c r="AA64">
        <v>100</v>
      </c>
      <c r="AD64" t="s">
        <v>0</v>
      </c>
      <c r="AF64" t="s">
        <v>4</v>
      </c>
    </row>
    <row r="65" spans="1:33">
      <c r="C65" s="4">
        <v>0.02</v>
      </c>
      <c r="E65" s="4"/>
      <c r="I65">
        <v>0</v>
      </c>
      <c r="L65">
        <v>100</v>
      </c>
      <c r="Q65">
        <f>SUM($L65:$N65)/L65</f>
        <v>1</v>
      </c>
      <c r="W65" s="7"/>
      <c r="X65" s="7"/>
      <c r="Y65" s="7"/>
      <c r="Z65" s="7"/>
      <c r="AA65" s="11">
        <f>SUM(W65:Z65)</f>
        <v>0</v>
      </c>
      <c r="AB65" s="8"/>
    </row>
    <row r="66" spans="1:33">
      <c r="C66" s="4">
        <v>0.02</v>
      </c>
      <c r="E66" s="4"/>
      <c r="F66" t="s">
        <v>21</v>
      </c>
      <c r="I66">
        <v>1</v>
      </c>
      <c r="K66">
        <v>1</v>
      </c>
      <c r="L66">
        <v>100</v>
      </c>
      <c r="O66" s="6">
        <f>L66/L65-1</f>
        <v>0</v>
      </c>
      <c r="P66" s="6"/>
      <c r="Q66">
        <f>SUM($L66:$N66)/L66</f>
        <v>1</v>
      </c>
      <c r="T66" s="7">
        <f>C66*Q66*I66</f>
        <v>0.02</v>
      </c>
      <c r="U66" s="7">
        <f>D66*R66*J66</f>
        <v>0</v>
      </c>
      <c r="V66" s="7">
        <f>E66*S66*K66</f>
        <v>0</v>
      </c>
      <c r="W66" s="7">
        <f>L66*T66</f>
        <v>2</v>
      </c>
      <c r="X66" s="7"/>
      <c r="Y66" s="7"/>
      <c r="Z66" s="7">
        <v>98</v>
      </c>
      <c r="AA66" s="11">
        <f>SUM(W66:Z66)</f>
        <v>100</v>
      </c>
      <c r="AB66" s="10"/>
      <c r="AD66" s="9"/>
    </row>
    <row r="67" spans="1:33">
      <c r="C67" s="4">
        <v>0.02</v>
      </c>
      <c r="E67" s="4"/>
      <c r="I67">
        <v>1</v>
      </c>
      <c r="K67">
        <v>1</v>
      </c>
      <c r="L67">
        <v>95</v>
      </c>
      <c r="O67" s="6">
        <f>L67/L66-1</f>
        <v>-5.0000000000000044E-2</v>
      </c>
      <c r="P67" s="6"/>
      <c r="Q67">
        <f>SUM($L67:$N67)/L67</f>
        <v>1</v>
      </c>
      <c r="T67" s="7">
        <f>T66</f>
        <v>0.02</v>
      </c>
      <c r="W67" s="7">
        <f>L67*T67</f>
        <v>1.9000000000000001</v>
      </c>
      <c r="X67" s="7"/>
      <c r="Y67" s="7"/>
      <c r="Z67" s="7">
        <v>98</v>
      </c>
      <c r="AA67" s="11">
        <f>SUM(W67:Z67)</f>
        <v>99.9</v>
      </c>
      <c r="AB67" s="10"/>
      <c r="AD67" s="9">
        <f>O67*W66</f>
        <v>-0.10000000000000009</v>
      </c>
      <c r="AF67" s="6">
        <f>AD67/AA66</f>
        <v>-1.0000000000000009E-3</v>
      </c>
      <c r="AG67" s="10"/>
    </row>
    <row r="68" spans="1:33">
      <c r="C68" s="4">
        <v>0.02</v>
      </c>
      <c r="E68" s="4"/>
      <c r="F68" t="s">
        <v>22</v>
      </c>
      <c r="I68">
        <v>1</v>
      </c>
      <c r="L68">
        <v>105</v>
      </c>
      <c r="O68" s="6">
        <f>L68/L67-1</f>
        <v>0.10526315789473695</v>
      </c>
      <c r="P68" s="6"/>
      <c r="Q68">
        <f>SUM($L68:$N68)/L68</f>
        <v>1</v>
      </c>
      <c r="T68" s="7">
        <f>T67</f>
        <v>0.02</v>
      </c>
      <c r="W68" s="7">
        <f>L68*T68</f>
        <v>2.1</v>
      </c>
      <c r="X68" s="7"/>
      <c r="Y68" s="7"/>
      <c r="Z68" s="7"/>
      <c r="AA68" s="11">
        <f>SUM(W68:Z68)</f>
        <v>2.1</v>
      </c>
      <c r="AB68" s="10"/>
      <c r="AD68" s="9">
        <f>O68*W67</f>
        <v>0.20000000000000021</v>
      </c>
      <c r="AF68" s="10">
        <f>AD68/AA67</f>
        <v>2.0020020020020042E-3</v>
      </c>
    </row>
    <row r="69" spans="1:33">
      <c r="C69" s="4">
        <v>0.02</v>
      </c>
      <c r="E69" s="4"/>
      <c r="I69">
        <v>0</v>
      </c>
      <c r="L69">
        <v>105</v>
      </c>
      <c r="O69" s="6">
        <f>L69/L68-1</f>
        <v>0</v>
      </c>
      <c r="P69" s="6"/>
      <c r="Q69">
        <f>SUM($L69:$N69)/L69</f>
        <v>1</v>
      </c>
      <c r="T69" s="7">
        <f>C69*Q69*I69</f>
        <v>0</v>
      </c>
      <c r="W69" s="7">
        <v>0</v>
      </c>
      <c r="X69" s="7"/>
      <c r="Y69" s="7"/>
      <c r="Z69" s="7"/>
      <c r="AA69" s="8"/>
      <c r="AB69" s="8"/>
    </row>
    <row r="71" spans="1:33">
      <c r="A71" t="s">
        <v>19</v>
      </c>
      <c r="C71" t="s">
        <v>25</v>
      </c>
      <c r="F71" t="s">
        <v>23</v>
      </c>
      <c r="I71" t="s">
        <v>26</v>
      </c>
      <c r="L71" t="s">
        <v>24</v>
      </c>
      <c r="O71" t="s">
        <v>32</v>
      </c>
      <c r="Q71" t="s">
        <v>2</v>
      </c>
      <c r="T71" t="s">
        <v>3</v>
      </c>
      <c r="W71" t="s">
        <v>34</v>
      </c>
      <c r="AA71" t="s">
        <v>33</v>
      </c>
      <c r="AD71" t="s">
        <v>29</v>
      </c>
      <c r="AF71" t="s">
        <v>35</v>
      </c>
    </row>
    <row r="72" spans="1:33">
      <c r="C72" t="s">
        <v>0</v>
      </c>
      <c r="D72" t="s">
        <v>1</v>
      </c>
      <c r="E72" t="s">
        <v>28</v>
      </c>
      <c r="F72" t="s">
        <v>0</v>
      </c>
      <c r="G72" t="s">
        <v>1</v>
      </c>
      <c r="I72" t="s">
        <v>0</v>
      </c>
      <c r="J72" t="s">
        <v>1</v>
      </c>
      <c r="K72" t="s">
        <v>28</v>
      </c>
      <c r="L72" t="s">
        <v>0</v>
      </c>
      <c r="M72" t="s">
        <v>1</v>
      </c>
      <c r="W72" t="s">
        <v>0</v>
      </c>
      <c r="Z72" t="s">
        <v>28</v>
      </c>
      <c r="AA72">
        <v>100</v>
      </c>
      <c r="AD72" t="s">
        <v>0</v>
      </c>
      <c r="AF72" t="s">
        <v>4</v>
      </c>
    </row>
    <row r="73" spans="1:33">
      <c r="C73" s="4">
        <v>0.02</v>
      </c>
      <c r="D73" s="4">
        <v>0.02</v>
      </c>
      <c r="E73" s="4"/>
      <c r="I73">
        <v>0</v>
      </c>
      <c r="J73">
        <v>0</v>
      </c>
      <c r="L73">
        <v>100</v>
      </c>
      <c r="M73">
        <v>100</v>
      </c>
      <c r="Q73">
        <v>1</v>
      </c>
      <c r="R73">
        <v>1</v>
      </c>
      <c r="W73" s="7"/>
      <c r="X73" s="7"/>
      <c r="Y73" s="7"/>
      <c r="Z73" s="7">
        <v>100</v>
      </c>
      <c r="AA73" s="11">
        <f>SUM(W73:Z73)</f>
        <v>100</v>
      </c>
      <c r="AB73" s="8"/>
    </row>
    <row r="74" spans="1:33">
      <c r="C74" s="4">
        <v>0.02</v>
      </c>
      <c r="D74" s="4">
        <v>0.02</v>
      </c>
      <c r="E74" s="4"/>
      <c r="F74" t="s">
        <v>21</v>
      </c>
      <c r="I74" s="12">
        <v>1</v>
      </c>
      <c r="J74">
        <v>0</v>
      </c>
      <c r="K74">
        <v>1</v>
      </c>
      <c r="L74">
        <v>100</v>
      </c>
      <c r="M74">
        <v>100</v>
      </c>
      <c r="O74" s="6">
        <f>L74/L73-1</f>
        <v>0</v>
      </c>
      <c r="P74" s="6">
        <f>M74/M73-1</f>
        <v>0</v>
      </c>
      <c r="Q74">
        <v>1</v>
      </c>
      <c r="R74">
        <v>1</v>
      </c>
      <c r="T74" s="7">
        <f>C74*Q74*I74</f>
        <v>0.02</v>
      </c>
      <c r="U74" s="7">
        <f>D74*R74*J74</f>
        <v>0</v>
      </c>
      <c r="V74" s="7">
        <f>E74*S74*K74</f>
        <v>0</v>
      </c>
      <c r="W74" s="13">
        <f>I74*L74*T74</f>
        <v>2</v>
      </c>
      <c r="X74" s="7">
        <f>J74*M74*U74</f>
        <v>0</v>
      </c>
      <c r="Y74" s="13">
        <f>-W74</f>
        <v>-2</v>
      </c>
      <c r="Z74" s="7">
        <f>Z73+Y74</f>
        <v>98</v>
      </c>
      <c r="AA74" s="11">
        <f>SUM(W74:Z74)-Y74</f>
        <v>100</v>
      </c>
      <c r="AB74" s="10"/>
      <c r="AD74" s="9"/>
    </row>
    <row r="75" spans="1:33">
      <c r="C75" s="4">
        <v>0.02</v>
      </c>
      <c r="D75" s="4">
        <v>0.02</v>
      </c>
      <c r="E75" s="4"/>
      <c r="G75" t="s">
        <v>21</v>
      </c>
      <c r="I75">
        <v>1</v>
      </c>
      <c r="J75" s="12">
        <v>1</v>
      </c>
      <c r="K75">
        <v>1</v>
      </c>
      <c r="L75">
        <v>95</v>
      </c>
      <c r="M75">
        <v>100</v>
      </c>
      <c r="O75" s="6">
        <f>L75/L74-1</f>
        <v>-5.0000000000000044E-2</v>
      </c>
      <c r="P75" s="6">
        <f>M75/M74-1</f>
        <v>0</v>
      </c>
      <c r="Q75">
        <v>1</v>
      </c>
      <c r="R75">
        <v>1</v>
      </c>
      <c r="T75" s="7">
        <f>T74</f>
        <v>0.02</v>
      </c>
      <c r="U75" s="7">
        <f>D75*R75*J75</f>
        <v>0.02</v>
      </c>
      <c r="W75" s="7">
        <f>I75*L75*T75</f>
        <v>1.9000000000000001</v>
      </c>
      <c r="X75" s="13">
        <f>J75*M75*U75</f>
        <v>2</v>
      </c>
      <c r="Y75" s="13">
        <f>-X75</f>
        <v>-2</v>
      </c>
      <c r="Z75" s="7">
        <f>Z74+Y75</f>
        <v>96</v>
      </c>
      <c r="AA75" s="11">
        <f>SUM(W75:Z75)-Y75</f>
        <v>99.9</v>
      </c>
      <c r="AB75" s="10"/>
      <c r="AD75" s="9">
        <f>SUMPRODUCT(O75:P75,W74:X74)</f>
        <v>-0.10000000000000009</v>
      </c>
      <c r="AF75" s="6">
        <f>AD75/AA74</f>
        <v>-1.0000000000000009E-3</v>
      </c>
    </row>
    <row r="76" spans="1:33">
      <c r="C76" s="4">
        <v>0.02</v>
      </c>
      <c r="D76" s="4">
        <v>0.02</v>
      </c>
      <c r="E76" s="4"/>
      <c r="F76" t="s">
        <v>22</v>
      </c>
      <c r="I76" s="12">
        <v>1</v>
      </c>
      <c r="J76">
        <v>1</v>
      </c>
      <c r="L76">
        <v>105</v>
      </c>
      <c r="M76">
        <v>110</v>
      </c>
      <c r="O76" s="6">
        <f>L76/L75-1</f>
        <v>0.10526315789473695</v>
      </c>
      <c r="P76" s="6">
        <f>M76/M75-1</f>
        <v>0.10000000000000009</v>
      </c>
      <c r="Q76">
        <v>1</v>
      </c>
      <c r="R76">
        <v>1</v>
      </c>
      <c r="T76" s="7">
        <f>T75</f>
        <v>0.02</v>
      </c>
      <c r="U76" s="7">
        <f>D76*R76*J76</f>
        <v>0.02</v>
      </c>
      <c r="W76" s="15">
        <f>I76*L76*T76</f>
        <v>2.1</v>
      </c>
      <c r="X76" s="7">
        <f>J76*M76*U76</f>
        <v>2.2000000000000002</v>
      </c>
      <c r="Y76" s="15">
        <f>-Y74</f>
        <v>2</v>
      </c>
      <c r="Z76" s="7">
        <f>Z75+Y76</f>
        <v>98</v>
      </c>
      <c r="AA76" s="11">
        <f>SUM(W76:Z76)-Y76</f>
        <v>102.3</v>
      </c>
      <c r="AB76" s="10"/>
      <c r="AD76" s="9">
        <f>O76*W75</f>
        <v>0.20000000000000021</v>
      </c>
      <c r="AF76" s="10">
        <f>AD76/AA75</f>
        <v>2.0020020020020042E-3</v>
      </c>
    </row>
    <row r="77" spans="1:33">
      <c r="C77" s="4">
        <v>0.02</v>
      </c>
      <c r="D77" s="4">
        <v>0.02</v>
      </c>
      <c r="E77" s="4"/>
      <c r="G77" t="s">
        <v>22</v>
      </c>
      <c r="I77">
        <v>0</v>
      </c>
      <c r="J77" s="12">
        <v>1</v>
      </c>
      <c r="L77">
        <v>105</v>
      </c>
      <c r="M77">
        <v>95</v>
      </c>
      <c r="O77" s="6">
        <f>L77/L76-1</f>
        <v>0</v>
      </c>
      <c r="P77" s="6">
        <f>M77/M76-1</f>
        <v>-0.13636363636363635</v>
      </c>
      <c r="Q77">
        <v>1</v>
      </c>
      <c r="R77">
        <v>1</v>
      </c>
      <c r="T77" s="7">
        <f>C77*Q77*I77</f>
        <v>0</v>
      </c>
      <c r="U77" s="7">
        <f>D77*R77*J77</f>
        <v>0.02</v>
      </c>
      <c r="W77" s="7">
        <f>I77*L77*T77</f>
        <v>0</v>
      </c>
      <c r="X77" s="15">
        <f>J77*M77*U77</f>
        <v>1.9000000000000001</v>
      </c>
      <c r="Y77" s="15">
        <f>-Y75</f>
        <v>2</v>
      </c>
      <c r="Z77" s="7">
        <f>Z76+Y77</f>
        <v>100</v>
      </c>
      <c r="AA77" s="11">
        <f>SUM(W77:Z77)-Y77</f>
        <v>101.9</v>
      </c>
      <c r="AB77" s="8"/>
    </row>
    <row r="80" spans="1:33">
      <c r="C80" t="s">
        <v>25</v>
      </c>
      <c r="F80" t="s">
        <v>23</v>
      </c>
      <c r="I80" t="s">
        <v>38</v>
      </c>
      <c r="L80" t="s">
        <v>24</v>
      </c>
      <c r="O80" t="s">
        <v>39</v>
      </c>
      <c r="T80" t="s">
        <v>3</v>
      </c>
      <c r="W80" t="s">
        <v>34</v>
      </c>
      <c r="AA80" t="s">
        <v>30</v>
      </c>
      <c r="AD80" t="s">
        <v>29</v>
      </c>
      <c r="AF80" t="s">
        <v>35</v>
      </c>
    </row>
    <row r="81" spans="3:32">
      <c r="C81" t="s">
        <v>0</v>
      </c>
      <c r="D81" t="s">
        <v>1</v>
      </c>
      <c r="F81" t="s">
        <v>0</v>
      </c>
      <c r="G81" t="s">
        <v>1</v>
      </c>
      <c r="I81" t="s">
        <v>0</v>
      </c>
      <c r="J81" t="s">
        <v>1</v>
      </c>
      <c r="L81" t="s">
        <v>0</v>
      </c>
      <c r="M81" t="s">
        <v>1</v>
      </c>
      <c r="W81" t="s">
        <v>0</v>
      </c>
      <c r="X81" t="s">
        <v>1</v>
      </c>
      <c r="Y81" t="s">
        <v>40</v>
      </c>
      <c r="Z81" t="s">
        <v>28</v>
      </c>
      <c r="AA81">
        <v>100</v>
      </c>
      <c r="AF81" t="s">
        <v>4</v>
      </c>
    </row>
    <row r="82" spans="3:32">
      <c r="C82" s="4">
        <v>0.02</v>
      </c>
      <c r="D82" s="4">
        <v>0.02</v>
      </c>
      <c r="E82" s="4"/>
      <c r="I82">
        <v>0</v>
      </c>
      <c r="J82">
        <v>0</v>
      </c>
      <c r="L82">
        <v>100</v>
      </c>
      <c r="M82">
        <v>100</v>
      </c>
      <c r="W82" s="7"/>
      <c r="X82" s="7"/>
      <c r="Y82" s="7"/>
      <c r="Z82" s="7">
        <v>200</v>
      </c>
      <c r="AA82" s="11">
        <f>SUM(W82:Z82)</f>
        <v>200</v>
      </c>
      <c r="AB82" s="8"/>
    </row>
    <row r="83" spans="3:32">
      <c r="C83" s="4">
        <v>0.02</v>
      </c>
      <c r="D83" s="4">
        <v>0.02</v>
      </c>
      <c r="E83" s="4"/>
      <c r="F83" t="s">
        <v>21</v>
      </c>
      <c r="I83" s="12">
        <v>1</v>
      </c>
      <c r="J83">
        <v>0</v>
      </c>
      <c r="L83">
        <v>100</v>
      </c>
      <c r="M83">
        <v>100</v>
      </c>
      <c r="O83" s="6">
        <f>L83/L82-1</f>
        <v>0</v>
      </c>
      <c r="P83" s="6">
        <f>M83/M82-1</f>
        <v>0</v>
      </c>
      <c r="T83" s="7">
        <f>C83*I83</f>
        <v>0.02</v>
      </c>
      <c r="U83" s="7">
        <f>D83*J83</f>
        <v>0</v>
      </c>
      <c r="V83" s="7">
        <f>E83*S83*K83</f>
        <v>0</v>
      </c>
      <c r="W83" s="13">
        <f>I83*L83*T83</f>
        <v>2</v>
      </c>
      <c r="X83" s="7">
        <f>J83*M83*U83</f>
        <v>0</v>
      </c>
      <c r="Y83" s="13">
        <f>-W83</f>
        <v>-2</v>
      </c>
      <c r="Z83" s="7">
        <f>Z82+Y83</f>
        <v>198</v>
      </c>
      <c r="AA83" s="11">
        <f>SUM(W83:Z83)-Y83</f>
        <v>200</v>
      </c>
      <c r="AB83" s="10"/>
      <c r="AD83" s="9"/>
    </row>
    <row r="84" spans="3:32">
      <c r="C84" s="4">
        <v>0.02</v>
      </c>
      <c r="D84" s="4">
        <v>0.02</v>
      </c>
      <c r="E84" s="4"/>
      <c r="G84" t="s">
        <v>21</v>
      </c>
      <c r="I84">
        <v>1</v>
      </c>
      <c r="J84" s="12">
        <v>1</v>
      </c>
      <c r="L84">
        <v>95</v>
      </c>
      <c r="M84">
        <v>100</v>
      </c>
      <c r="O84" s="6">
        <f>L84/L83-1</f>
        <v>-5.0000000000000044E-2</v>
      </c>
      <c r="P84" s="6">
        <f>M84/M83-1</f>
        <v>0</v>
      </c>
      <c r="T84" s="7">
        <f>C84*I84</f>
        <v>0.02</v>
      </c>
      <c r="U84" s="7">
        <f>D84*J84</f>
        <v>0.02</v>
      </c>
      <c r="W84" s="7">
        <f>I84*L84*T84</f>
        <v>1.9000000000000001</v>
      </c>
      <c r="X84" s="13">
        <f>J84*M84*U84</f>
        <v>2</v>
      </c>
      <c r="Y84" s="13">
        <f>-X84</f>
        <v>-2</v>
      </c>
      <c r="Z84" s="7">
        <f>Z83+Y84</f>
        <v>196</v>
      </c>
      <c r="AA84" s="11">
        <f>SUM(W84:Z84)-Y84</f>
        <v>199.9</v>
      </c>
      <c r="AB84" s="10"/>
      <c r="AD84" s="9">
        <f>SUMPRODUCT(O84:P84,W83:X83)</f>
        <v>-0.10000000000000009</v>
      </c>
      <c r="AF84" s="10">
        <f>AD84/AA83</f>
        <v>-5.0000000000000044E-4</v>
      </c>
    </row>
    <row r="85" spans="3:32">
      <c r="C85" s="4">
        <v>0.02</v>
      </c>
      <c r="D85" s="4">
        <v>0.02</v>
      </c>
      <c r="E85" s="4"/>
      <c r="F85" t="s">
        <v>22</v>
      </c>
      <c r="I85" s="12">
        <v>1</v>
      </c>
      <c r="J85">
        <v>1</v>
      </c>
      <c r="L85">
        <v>105</v>
      </c>
      <c r="M85">
        <v>110</v>
      </c>
      <c r="O85" s="6">
        <f>L85/L84-1</f>
        <v>0.10526315789473695</v>
      </c>
      <c r="P85" s="6">
        <f>M85/M84-1</f>
        <v>0.10000000000000009</v>
      </c>
      <c r="T85" s="7">
        <f>C85*I85</f>
        <v>0.02</v>
      </c>
      <c r="U85" s="7">
        <f>D85*J85</f>
        <v>0.02</v>
      </c>
      <c r="W85" s="15">
        <f>I85*L85*T85</f>
        <v>2.1</v>
      </c>
      <c r="X85" s="7">
        <f>J85*M85*U85</f>
        <v>2.2000000000000002</v>
      </c>
      <c r="Y85" s="15">
        <f>-Y83</f>
        <v>2</v>
      </c>
      <c r="Z85" s="7">
        <f>Z84+Y85</f>
        <v>198</v>
      </c>
      <c r="AA85" s="11">
        <f>SUM(W85:Z85)-Y85</f>
        <v>202.3</v>
      </c>
      <c r="AB85" s="10"/>
      <c r="AD85" s="9">
        <f>SUMPRODUCT(O85:P85,W84:X84)</f>
        <v>0.40000000000000036</v>
      </c>
      <c r="AF85" s="10">
        <f>AD85/AA84</f>
        <v>2.0010005002501267E-3</v>
      </c>
    </row>
    <row r="86" spans="3:32">
      <c r="C86" s="4">
        <v>0.02</v>
      </c>
      <c r="D86" s="4">
        <v>0.02</v>
      </c>
      <c r="E86" s="4"/>
      <c r="G86" t="s">
        <v>36</v>
      </c>
      <c r="I86" s="16">
        <v>0</v>
      </c>
      <c r="J86" s="12">
        <v>-1</v>
      </c>
      <c r="L86">
        <v>102</v>
      </c>
      <c r="M86">
        <v>90</v>
      </c>
      <c r="O86" s="6">
        <f>L86/L85-1</f>
        <v>-2.8571428571428581E-2</v>
      </c>
      <c r="P86" s="6">
        <f>M86/M85-1</f>
        <v>-0.18181818181818177</v>
      </c>
      <c r="T86" s="7">
        <f>C86*I86</f>
        <v>0</v>
      </c>
      <c r="U86" s="7">
        <f>D86*J86</f>
        <v>-0.02</v>
      </c>
      <c r="W86" s="7">
        <f>I86*L86*T86</f>
        <v>0</v>
      </c>
      <c r="X86" s="13">
        <f>J86*M86*U86</f>
        <v>1.8</v>
      </c>
      <c r="Y86" s="13">
        <f>-X86</f>
        <v>-1.8</v>
      </c>
      <c r="Z86" s="7">
        <f>Z85+Y86</f>
        <v>196.2</v>
      </c>
      <c r="AA86" s="11">
        <f>SUM(W86:Z86)-Y86</f>
        <v>198</v>
      </c>
      <c r="AB86" s="10"/>
      <c r="AD86" s="9">
        <f>SUMPRODUCT(O86:P86,W85:X85)</f>
        <v>-0.45999999999999996</v>
      </c>
      <c r="AF86" s="10">
        <f>AD86/AA85</f>
        <v>-2.2738507167572907E-3</v>
      </c>
    </row>
    <row r="87" spans="3:32">
      <c r="C87" s="4">
        <v>0.02</v>
      </c>
      <c r="D87" s="4">
        <v>0.02</v>
      </c>
      <c r="E87" s="4"/>
      <c r="G87" t="s">
        <v>37</v>
      </c>
      <c r="I87" s="16">
        <v>0</v>
      </c>
      <c r="J87" s="12">
        <v>-1</v>
      </c>
      <c r="L87">
        <v>101</v>
      </c>
      <c r="M87">
        <v>110</v>
      </c>
      <c r="O87" s="6">
        <f>L87/L86-1</f>
        <v>-9.8039215686274161E-3</v>
      </c>
      <c r="P87" s="6">
        <f>M87/M86-1</f>
        <v>0.22222222222222232</v>
      </c>
      <c r="T87" s="7">
        <f>C87*I87</f>
        <v>0</v>
      </c>
      <c r="U87" s="7">
        <f>D87*J87</f>
        <v>-0.02</v>
      </c>
      <c r="W87" s="14">
        <f>I87*L87*T87</f>
        <v>0</v>
      </c>
      <c r="X87" s="15">
        <f>J87*M87*U87</f>
        <v>2.2000000000000002</v>
      </c>
      <c r="Y87" s="15">
        <f>-Y86</f>
        <v>1.8</v>
      </c>
      <c r="Z87" s="7">
        <f>Z86+Y87</f>
        <v>198</v>
      </c>
      <c r="AA87" s="11">
        <f>SUM(W87:Z87)-Y87</f>
        <v>200.2</v>
      </c>
      <c r="AB87" s="10"/>
      <c r="AD87" s="9">
        <f>SUMPRODUCT(O87:P87,W86:X86)</f>
        <v>0.40000000000000019</v>
      </c>
      <c r="AF87" s="10">
        <f>AD87/AA86</f>
        <v>2.0202020202020211E-3</v>
      </c>
    </row>
    <row r="89" spans="3:32">
      <c r="C89" t="s">
        <v>25</v>
      </c>
      <c r="F89" t="s">
        <v>23</v>
      </c>
      <c r="I89" t="s">
        <v>38</v>
      </c>
      <c r="L89" t="s">
        <v>24</v>
      </c>
      <c r="O89" t="s">
        <v>39</v>
      </c>
      <c r="T89" t="s">
        <v>3</v>
      </c>
      <c r="W89" t="s">
        <v>34</v>
      </c>
      <c r="Y89" t="s">
        <v>29</v>
      </c>
      <c r="AA89" t="s">
        <v>30</v>
      </c>
      <c r="AC89" t="s">
        <v>35</v>
      </c>
    </row>
    <row r="90" spans="3:32">
      <c r="C90" t="s">
        <v>0</v>
      </c>
      <c r="D90" t="s">
        <v>1</v>
      </c>
      <c r="F90" t="s">
        <v>0</v>
      </c>
      <c r="G90" t="s">
        <v>1</v>
      </c>
      <c r="I90" t="s">
        <v>0</v>
      </c>
      <c r="J90" t="s">
        <v>1</v>
      </c>
      <c r="L90" t="s">
        <v>0</v>
      </c>
      <c r="M90" t="s">
        <v>1</v>
      </c>
      <c r="W90" t="s">
        <v>0</v>
      </c>
      <c r="X90" t="s">
        <v>1</v>
      </c>
      <c r="Z90" t="s">
        <v>28</v>
      </c>
      <c r="AA90">
        <v>100</v>
      </c>
      <c r="AC90" t="s">
        <v>4</v>
      </c>
    </row>
    <row r="91" spans="3:32">
      <c r="C91" s="4">
        <v>0.02</v>
      </c>
      <c r="D91" s="4">
        <v>0.02</v>
      </c>
      <c r="E91" s="4"/>
      <c r="I91">
        <v>0</v>
      </c>
      <c r="J91">
        <v>0</v>
      </c>
      <c r="L91">
        <v>100</v>
      </c>
      <c r="M91">
        <v>100</v>
      </c>
      <c r="W91" s="7"/>
      <c r="X91" s="7"/>
      <c r="Z91" s="7">
        <v>200</v>
      </c>
      <c r="AA91" s="11">
        <f>SUM(W91:Z91)</f>
        <v>200</v>
      </c>
      <c r="AB91" s="8"/>
    </row>
    <row r="92" spans="3:32">
      <c r="C92" s="4">
        <v>0.02</v>
      </c>
      <c r="D92" s="4">
        <v>0.02</v>
      </c>
      <c r="E92" s="4"/>
      <c r="F92" t="s">
        <v>21</v>
      </c>
      <c r="I92" s="12">
        <v>1</v>
      </c>
      <c r="J92">
        <v>0</v>
      </c>
      <c r="L92">
        <v>100</v>
      </c>
      <c r="M92">
        <v>100</v>
      </c>
      <c r="O92" s="6">
        <f>L92/L91-1</f>
        <v>0</v>
      </c>
      <c r="P92" s="6">
        <f>M92/M91-1</f>
        <v>0</v>
      </c>
      <c r="T92" s="7">
        <f>C92*I92</f>
        <v>0.02</v>
      </c>
      <c r="U92" s="7">
        <f>D92*J92</f>
        <v>0</v>
      </c>
      <c r="V92" s="7">
        <f>E92*S92*K92</f>
        <v>0</v>
      </c>
      <c r="W92" s="13">
        <f>I92*L92*T92</f>
        <v>2</v>
      </c>
      <c r="X92" s="7">
        <f>J92*M92*U92</f>
        <v>0</v>
      </c>
      <c r="Y92" s="9"/>
      <c r="Z92" s="7">
        <f>Z91+Y92</f>
        <v>200</v>
      </c>
      <c r="AA92" s="11">
        <f>W92/C92</f>
        <v>100</v>
      </c>
      <c r="AB92" s="10"/>
      <c r="AD92" s="9"/>
    </row>
    <row r="93" spans="3:32">
      <c r="C93" s="4">
        <v>0.02</v>
      </c>
      <c r="D93" s="4">
        <v>0.02</v>
      </c>
      <c r="E93" s="4"/>
      <c r="G93" t="s">
        <v>21</v>
      </c>
      <c r="I93">
        <v>1</v>
      </c>
      <c r="J93" s="12">
        <v>1</v>
      </c>
      <c r="L93">
        <v>95</v>
      </c>
      <c r="M93">
        <v>100</v>
      </c>
      <c r="O93" s="6">
        <f>L93/L92-1</f>
        <v>-5.0000000000000044E-2</v>
      </c>
      <c r="P93" s="6">
        <f>M93/M92-1</f>
        <v>0</v>
      </c>
      <c r="T93" s="7">
        <f>C93*I93</f>
        <v>0.02</v>
      </c>
      <c r="U93" s="7">
        <f>D93*J93</f>
        <v>0.02</v>
      </c>
      <c r="W93" s="7">
        <f>I93*L93*T93</f>
        <v>1.9000000000000001</v>
      </c>
      <c r="X93" s="13">
        <f>J93*M93*U93</f>
        <v>2</v>
      </c>
      <c r="Y93" s="9">
        <f>SUMPRODUCT(O93:P93,W92:X92)</f>
        <v>-0.10000000000000009</v>
      </c>
      <c r="Z93" s="7">
        <f>Z92+Y93</f>
        <v>199.9</v>
      </c>
      <c r="AA93" s="11">
        <f>X93/D93+Y93</f>
        <v>99.9</v>
      </c>
      <c r="AB93" s="10"/>
      <c r="AC93" s="10">
        <f>Y93/AA92</f>
        <v>-1.0000000000000009E-3</v>
      </c>
      <c r="AD93" s="9"/>
    </row>
    <row r="94" spans="3:32">
      <c r="C94" s="4">
        <v>0.02</v>
      </c>
      <c r="D94" s="4">
        <v>0.02</v>
      </c>
      <c r="E94" s="4"/>
      <c r="F94" t="s">
        <v>22</v>
      </c>
      <c r="I94" s="12">
        <v>1</v>
      </c>
      <c r="J94">
        <v>1</v>
      </c>
      <c r="L94">
        <v>105</v>
      </c>
      <c r="M94">
        <v>110</v>
      </c>
      <c r="O94" s="6">
        <f>L94/L93-1</f>
        <v>0.10526315789473695</v>
      </c>
      <c r="P94" s="6">
        <f>M94/M93-1</f>
        <v>0.10000000000000009</v>
      </c>
      <c r="T94" s="7">
        <f>C94*I94</f>
        <v>0.02</v>
      </c>
      <c r="U94" s="7">
        <f>D94*J94</f>
        <v>0.02</v>
      </c>
      <c r="W94" s="15">
        <f>I94*L94*T94</f>
        <v>2.1</v>
      </c>
      <c r="X94" s="7">
        <f>J94*M94*U94</f>
        <v>2.2000000000000002</v>
      </c>
      <c r="Y94" s="9">
        <f>SUMPRODUCT(O94:P94,W93:X93)</f>
        <v>0.40000000000000036</v>
      </c>
      <c r="Z94" s="7">
        <f>Z93+Y94</f>
        <v>200.3</v>
      </c>
      <c r="AA94" s="11">
        <f>X94/D94+Y94</f>
        <v>110.4</v>
      </c>
      <c r="AB94" s="10"/>
      <c r="AC94" s="10">
        <f>Y94/AA93</f>
        <v>4.0040040040040074E-3</v>
      </c>
      <c r="AD94" s="9"/>
    </row>
    <row r="95" spans="3:32">
      <c r="C95" s="4">
        <v>0.02</v>
      </c>
      <c r="D95" s="4">
        <v>0.02</v>
      </c>
      <c r="E95" s="4"/>
      <c r="G95" t="s">
        <v>36</v>
      </c>
      <c r="I95" s="16">
        <v>0</v>
      </c>
      <c r="J95" s="12">
        <v>-1</v>
      </c>
      <c r="L95">
        <v>102</v>
      </c>
      <c r="M95">
        <v>90</v>
      </c>
      <c r="O95" s="6">
        <f>L95/L94-1</f>
        <v>-2.8571428571428581E-2</v>
      </c>
      <c r="P95" s="6">
        <f>M95/M94-1</f>
        <v>-0.18181818181818177</v>
      </c>
      <c r="T95" s="7">
        <f>C95*I95</f>
        <v>0</v>
      </c>
      <c r="U95" s="7">
        <f>D95*J95</f>
        <v>-0.02</v>
      </c>
      <c r="W95" s="7">
        <f>I95*L95*T95</f>
        <v>0</v>
      </c>
      <c r="X95" s="13">
        <f>J95*M95*U95</f>
        <v>1.8</v>
      </c>
      <c r="Y95" s="9">
        <f>SUMPRODUCT(O95:P95,W94:X94)</f>
        <v>-0.45999999999999996</v>
      </c>
      <c r="Z95" s="7">
        <f>Z94+Y95</f>
        <v>199.84</v>
      </c>
      <c r="AA95" s="11">
        <f>X95/D95+Y95</f>
        <v>89.54</v>
      </c>
      <c r="AB95" s="10"/>
      <c r="AC95" s="10">
        <f>Y95/AA94</f>
        <v>-4.1666666666666657E-3</v>
      </c>
      <c r="AD95" s="9"/>
    </row>
    <row r="96" spans="3:32">
      <c r="C96" s="4">
        <v>0.02</v>
      </c>
      <c r="D96" s="4">
        <v>0.02</v>
      </c>
      <c r="E96" s="4"/>
      <c r="G96" t="s">
        <v>37</v>
      </c>
      <c r="I96" s="16">
        <v>0</v>
      </c>
      <c r="J96" s="12">
        <v>-1</v>
      </c>
      <c r="L96">
        <v>101</v>
      </c>
      <c r="M96">
        <v>110</v>
      </c>
      <c r="O96" s="6">
        <f>L96/L95-1</f>
        <v>-9.8039215686274161E-3</v>
      </c>
      <c r="P96" s="6">
        <f>M96/M95-1</f>
        <v>0.22222222222222232</v>
      </c>
      <c r="T96" s="7">
        <f>C96*I96</f>
        <v>0</v>
      </c>
      <c r="U96" s="7">
        <f>D96*J96</f>
        <v>-0.02</v>
      </c>
      <c r="W96" s="14">
        <f>I96*L96*T96</f>
        <v>0</v>
      </c>
      <c r="X96" s="15">
        <f>J96*M96*U96</f>
        <v>2.2000000000000002</v>
      </c>
      <c r="Y96" s="9">
        <f>SUMPRODUCT(O96:P96,W95:X95)</f>
        <v>0.40000000000000019</v>
      </c>
      <c r="Z96" s="7">
        <f>Z95+Y96</f>
        <v>200.24</v>
      </c>
      <c r="AA96" s="11">
        <f>X96/D96+Y96</f>
        <v>110.4</v>
      </c>
      <c r="AB96" s="10"/>
      <c r="AC96" s="10">
        <f>Y96/AA95</f>
        <v>4.4672771945499234E-3</v>
      </c>
      <c r="AD96" s="9"/>
    </row>
    <row r="98" spans="1:30">
      <c r="C98" t="s">
        <v>25</v>
      </c>
      <c r="F98" t="s">
        <v>23</v>
      </c>
      <c r="I98" t="s">
        <v>38</v>
      </c>
      <c r="L98" t="s">
        <v>24</v>
      </c>
      <c r="O98" t="s">
        <v>39</v>
      </c>
      <c r="R98" t="s">
        <v>29</v>
      </c>
      <c r="U98" t="s">
        <v>3</v>
      </c>
      <c r="X98" t="s">
        <v>34</v>
      </c>
      <c r="Z98" t="s">
        <v>29</v>
      </c>
      <c r="AB98" t="s">
        <v>30</v>
      </c>
      <c r="AD98" t="s">
        <v>35</v>
      </c>
    </row>
    <row r="99" spans="1:30">
      <c r="C99" t="s">
        <v>0</v>
      </c>
      <c r="D99" t="s">
        <v>1</v>
      </c>
      <c r="F99" t="s">
        <v>0</v>
      </c>
      <c r="G99" t="s">
        <v>1</v>
      </c>
      <c r="I99" t="s">
        <v>0</v>
      </c>
      <c r="J99" t="s">
        <v>1</v>
      </c>
      <c r="L99" t="s">
        <v>0</v>
      </c>
      <c r="M99" t="s">
        <v>1</v>
      </c>
      <c r="R99" t="s">
        <v>0</v>
      </c>
      <c r="S99" t="s">
        <v>1</v>
      </c>
      <c r="X99" t="s">
        <v>0</v>
      </c>
      <c r="Y99" t="s">
        <v>1</v>
      </c>
      <c r="AA99" t="s">
        <v>28</v>
      </c>
      <c r="AB99">
        <v>100</v>
      </c>
      <c r="AD99" t="s">
        <v>4</v>
      </c>
    </row>
    <row r="100" spans="1:30">
      <c r="C100" s="4"/>
      <c r="D100" s="4"/>
      <c r="E100" s="4"/>
      <c r="I100">
        <v>0</v>
      </c>
      <c r="J100">
        <v>0</v>
      </c>
      <c r="L100">
        <v>100</v>
      </c>
      <c r="M100">
        <v>100</v>
      </c>
      <c r="O100" s="6">
        <f>IF(AND(I100&lt;&gt;0,I99&lt;&gt;0),L100/L99-1,0)</f>
        <v>0</v>
      </c>
      <c r="P100" s="6">
        <f>IF(AND(J100&lt;&gt;0,J99&lt;&gt;0),M100/M99-1,0)</f>
        <v>0</v>
      </c>
      <c r="R100" s="17">
        <f>2%*O100</f>
        <v>0</v>
      </c>
      <c r="S100" s="17">
        <f>2%*P100</f>
        <v>0</v>
      </c>
      <c r="X100" s="7"/>
      <c r="Y100" s="7"/>
      <c r="AA100" s="7">
        <v>200</v>
      </c>
      <c r="AB100" s="11">
        <f>SUM(X100:AA100)</f>
        <v>200</v>
      </c>
      <c r="AC100" s="8"/>
    </row>
    <row r="101" spans="1:30">
      <c r="C101" s="4">
        <v>0.02</v>
      </c>
      <c r="D101" s="4"/>
      <c r="E101" s="4"/>
      <c r="F101" t="s">
        <v>21</v>
      </c>
      <c r="I101" s="12">
        <v>1</v>
      </c>
      <c r="J101">
        <v>0</v>
      </c>
      <c r="L101">
        <v>101</v>
      </c>
      <c r="M101">
        <v>100</v>
      </c>
      <c r="O101" s="6">
        <f>IF(AND(I101&lt;&gt;0,I100&lt;&gt;0),L101/L100-1,0)</f>
        <v>0</v>
      </c>
      <c r="P101" s="6">
        <f>IF(AND(J101&lt;&gt;0,J100&lt;&gt;0),M101/M100-1,0)</f>
        <v>0</v>
      </c>
      <c r="R101" s="17">
        <f>2%*O101</f>
        <v>0</v>
      </c>
      <c r="S101" s="17">
        <f>2%*P101</f>
        <v>0</v>
      </c>
      <c r="U101" s="7">
        <f>C101*I101</f>
        <v>0.02</v>
      </c>
      <c r="V101" s="7">
        <f>D101*J101</f>
        <v>0</v>
      </c>
      <c r="W101" s="7">
        <f>E101*T101*K101</f>
        <v>0</v>
      </c>
      <c r="X101" s="13">
        <f>I101*L101*U101</f>
        <v>2.02</v>
      </c>
      <c r="Y101" s="7">
        <f>J101*M101*V101</f>
        <v>0</v>
      </c>
      <c r="Z101" s="9"/>
      <c r="AA101" s="7">
        <f>AA100+Z101</f>
        <v>200</v>
      </c>
      <c r="AB101" s="11">
        <f>X101/C101</f>
        <v>101</v>
      </c>
      <c r="AC101" s="10"/>
    </row>
    <row r="102" spans="1:30">
      <c r="C102" s="4"/>
      <c r="D102" s="4">
        <v>0.02</v>
      </c>
      <c r="E102" s="4"/>
      <c r="G102" t="s">
        <v>21</v>
      </c>
      <c r="I102">
        <v>1</v>
      </c>
      <c r="J102" s="12">
        <v>1</v>
      </c>
      <c r="L102">
        <v>95</v>
      </c>
      <c r="M102">
        <v>100</v>
      </c>
      <c r="O102" s="6">
        <f>IF(AND(I102&lt;&gt;0,I101&lt;&gt;0),L102/L101-1,0)</f>
        <v>-5.9405940594059459E-2</v>
      </c>
      <c r="P102" s="6">
        <f>IF(AND(J102&lt;&gt;0,J101&lt;&gt;0),M102/M101-1,0)</f>
        <v>0</v>
      </c>
      <c r="R102" s="17">
        <f>2%*O102</f>
        <v>-1.1881188118811892E-3</v>
      </c>
      <c r="S102" s="17">
        <f>2%*P102</f>
        <v>0</v>
      </c>
      <c r="U102" s="7">
        <f>C102*I102</f>
        <v>0</v>
      </c>
      <c r="V102" s="7">
        <f>D102*J102</f>
        <v>0.02</v>
      </c>
      <c r="X102" s="7">
        <f>I102*L102*U102</f>
        <v>0</v>
      </c>
      <c r="Y102" s="13">
        <f>J102*M102*V102</f>
        <v>2</v>
      </c>
      <c r="Z102" s="9">
        <f>SUMPRODUCT(O102:P102,X101:Y101)</f>
        <v>-0.12000000000000011</v>
      </c>
      <c r="AA102" s="7">
        <f>AA101+Z102</f>
        <v>199.88</v>
      </c>
      <c r="AB102" s="11">
        <f>Y102/D102+Z102</f>
        <v>99.88</v>
      </c>
      <c r="AC102" s="10"/>
      <c r="AD102" s="10">
        <f>Z102/AB101</f>
        <v>-1.1881188118811892E-3</v>
      </c>
    </row>
    <row r="103" spans="1:30">
      <c r="C103" s="4"/>
      <c r="D103" s="4"/>
      <c r="E103" s="4"/>
      <c r="F103" t="s">
        <v>22</v>
      </c>
      <c r="I103" s="12">
        <v>1</v>
      </c>
      <c r="J103">
        <v>1</v>
      </c>
      <c r="L103">
        <v>105</v>
      </c>
      <c r="M103">
        <v>110</v>
      </c>
      <c r="O103" s="6">
        <f>IF(AND(I103&lt;&gt;0,I102&lt;&gt;0),L103/L102-1,0)</f>
        <v>0.10526315789473695</v>
      </c>
      <c r="P103" s="6">
        <f>IF(AND(J103&lt;&gt;0,J102&lt;&gt;0),M103/M102-1,0)</f>
        <v>0.10000000000000009</v>
      </c>
      <c r="R103" s="17">
        <f>2%*O103</f>
        <v>2.105263157894739E-3</v>
      </c>
      <c r="S103" s="17">
        <f>2%*P103</f>
        <v>2.0000000000000018E-3</v>
      </c>
      <c r="U103" s="7">
        <f>C103*I103</f>
        <v>0</v>
      </c>
      <c r="V103" s="7">
        <f>D103*J103</f>
        <v>0</v>
      </c>
      <c r="X103" s="15">
        <f>I103*L103*U103</f>
        <v>0</v>
      </c>
      <c r="Y103" s="7">
        <f>J103*M103*V103</f>
        <v>0</v>
      </c>
      <c r="Z103" s="9">
        <f>SUMPRODUCT(O103:P103,X102:Y102)</f>
        <v>0.20000000000000018</v>
      </c>
      <c r="AA103" s="7">
        <f>AA102+Z103</f>
        <v>200.07999999999998</v>
      </c>
      <c r="AB103" s="11" t="e">
        <f>Y103/D103+Z103</f>
        <v>#DIV/0!</v>
      </c>
      <c r="AC103" s="10"/>
      <c r="AD103" s="10">
        <f>Z103/AB102</f>
        <v>2.0024028834601539E-3</v>
      </c>
    </row>
    <row r="104" spans="1:30">
      <c r="C104" s="4"/>
      <c r="D104" s="4">
        <v>0.02</v>
      </c>
      <c r="E104" s="4"/>
      <c r="G104" t="s">
        <v>36</v>
      </c>
      <c r="I104" s="16">
        <v>0</v>
      </c>
      <c r="J104" s="12">
        <v>-1</v>
      </c>
      <c r="L104">
        <v>102</v>
      </c>
      <c r="M104">
        <v>90</v>
      </c>
      <c r="O104" s="6">
        <f>IF(AND(I104&lt;&gt;0,I103&lt;&gt;0),L104/L103-1,0)</f>
        <v>0</v>
      </c>
      <c r="P104" s="6">
        <f>IF(AND(J104&lt;&gt;0,J103&lt;&gt;0),M104/M103-1,0)</f>
        <v>-0.18181818181818177</v>
      </c>
      <c r="R104" s="17">
        <f>2%*O104</f>
        <v>0</v>
      </c>
      <c r="S104" s="17">
        <f>2%*P104</f>
        <v>-3.6363636363636355E-3</v>
      </c>
      <c r="U104" s="7">
        <f>C104*I104</f>
        <v>0</v>
      </c>
      <c r="V104" s="7">
        <f>D104*J104</f>
        <v>-0.02</v>
      </c>
      <c r="X104" s="7">
        <f>I104*L104*U104</f>
        <v>0</v>
      </c>
      <c r="Y104" s="13">
        <f>J104*M104*V104</f>
        <v>1.8</v>
      </c>
      <c r="Z104" s="9">
        <f>SUMPRODUCT(O104:P104,X103:Y103)</f>
        <v>0</v>
      </c>
      <c r="AA104" s="7">
        <f>AA103+Z104</f>
        <v>200.07999999999998</v>
      </c>
      <c r="AB104" s="11">
        <f>Y104/D104+Z104</f>
        <v>90</v>
      </c>
      <c r="AC104" s="10"/>
      <c r="AD104" s="10" t="e">
        <f>Z104/AB103</f>
        <v>#DIV/0!</v>
      </c>
    </row>
    <row r="105" spans="1:30">
      <c r="C105" s="4"/>
      <c r="D105" s="4"/>
      <c r="E105" s="4"/>
      <c r="G105" t="s">
        <v>37</v>
      </c>
      <c r="I105" s="16">
        <v>0</v>
      </c>
      <c r="J105" s="12">
        <v>-1</v>
      </c>
      <c r="L105">
        <v>101</v>
      </c>
      <c r="M105">
        <v>110</v>
      </c>
      <c r="O105" s="6">
        <f>IF(AND(I105&lt;&gt;0,I104&lt;&gt;0),L105/L104-1,0)</f>
        <v>0</v>
      </c>
      <c r="P105" s="6">
        <f>IF(AND(J105&lt;&gt;0,J104&lt;&gt;0),M105/M104-1,0)</f>
        <v>0.22222222222222232</v>
      </c>
      <c r="R105" s="17">
        <f>2%*O105</f>
        <v>0</v>
      </c>
      <c r="S105" s="17">
        <f>2%*P105</f>
        <v>4.4444444444444462E-3</v>
      </c>
      <c r="U105" s="7">
        <f>C105*I105</f>
        <v>0</v>
      </c>
      <c r="V105" s="7">
        <f>D105*J105</f>
        <v>0</v>
      </c>
      <c r="X105" s="14">
        <f>I105*L105*U105</f>
        <v>0</v>
      </c>
      <c r="Y105" s="15">
        <f>J105*M105*V105</f>
        <v>0</v>
      </c>
      <c r="Z105" s="9">
        <f>SUMPRODUCT(O105:P105,X104:Y104)</f>
        <v>0.40000000000000019</v>
      </c>
      <c r="AA105" s="7">
        <f>AA104+Z105</f>
        <v>200.48</v>
      </c>
      <c r="AB105" s="11" t="e">
        <f>Y105/D105+Z105</f>
        <v>#DIV/0!</v>
      </c>
      <c r="AC105" s="10"/>
      <c r="AD105" s="10">
        <f>Z105/AB104</f>
        <v>4.4444444444444462E-3</v>
      </c>
    </row>
    <row r="107" spans="1:30">
      <c r="A107" t="s">
        <v>43</v>
      </c>
      <c r="D107" t="s">
        <v>23</v>
      </c>
      <c r="G107" t="s">
        <v>38</v>
      </c>
      <c r="J107" t="s">
        <v>24</v>
      </c>
      <c r="M107" t="s">
        <v>39</v>
      </c>
      <c r="P107" t="s">
        <v>41</v>
      </c>
      <c r="S107" t="s">
        <v>46</v>
      </c>
      <c r="V107" t="s">
        <v>42</v>
      </c>
      <c r="Y107" t="s">
        <v>44</v>
      </c>
      <c r="AA107" s="16"/>
      <c r="AB107" s="16" t="s">
        <v>45</v>
      </c>
    </row>
    <row r="108" spans="1:30">
      <c r="A108" t="s">
        <v>0</v>
      </c>
      <c r="B108" t="s">
        <v>1</v>
      </c>
      <c r="D108" t="s">
        <v>0</v>
      </c>
      <c r="E108" t="s">
        <v>1</v>
      </c>
      <c r="G108" t="s">
        <v>0</v>
      </c>
      <c r="H108" t="s">
        <v>1</v>
      </c>
      <c r="J108" t="s">
        <v>0</v>
      </c>
      <c r="K108" t="s">
        <v>1</v>
      </c>
      <c r="P108" t="s">
        <v>0</v>
      </c>
      <c r="Q108" t="s">
        <v>1</v>
      </c>
      <c r="S108" t="s">
        <v>0</v>
      </c>
      <c r="T108" t="s">
        <v>1</v>
      </c>
      <c r="Y108" t="s">
        <v>0</v>
      </c>
      <c r="Z108" t="s">
        <v>1</v>
      </c>
      <c r="AA108" s="16"/>
      <c r="AB108" s="16"/>
    </row>
    <row r="109" spans="1:30">
      <c r="A109" s="4">
        <v>0.02</v>
      </c>
      <c r="B109" s="4">
        <v>0.04</v>
      </c>
      <c r="C109" s="4"/>
      <c r="G109">
        <v>0</v>
      </c>
      <c r="H109">
        <v>0</v>
      </c>
      <c r="J109">
        <v>100</v>
      </c>
      <c r="K109">
        <v>100</v>
      </c>
      <c r="M109" s="6">
        <f>IF(AND(G109&lt;&gt;0,G108&lt;&gt;0),G108*(J109/J108-1),0)</f>
        <v>0</v>
      </c>
      <c r="N109" s="6">
        <f>IF(AND(H109&lt;&gt;0,H108&lt;&gt;0),H108*(K109/K108-1),0)</f>
        <v>0</v>
      </c>
      <c r="P109" s="18">
        <v>1</v>
      </c>
      <c r="Q109" s="18">
        <v>1</v>
      </c>
      <c r="S109" s="22">
        <f>A109/SUM($A$109:$B$109)</f>
        <v>0.33333333333333337</v>
      </c>
      <c r="T109" s="22">
        <f>B109/SUM($A$109:$B$109)</f>
        <v>0.66666666666666674</v>
      </c>
      <c r="V109" s="21">
        <f>A109*P109/SUM(A109:B109)</f>
        <v>0.33333333333333337</v>
      </c>
      <c r="W109" s="21">
        <f>B109*Q109/SUM(B109:C109)</f>
        <v>1</v>
      </c>
      <c r="Y109" s="10">
        <f>V109*SUM(A109:B109)</f>
        <v>0.02</v>
      </c>
      <c r="Z109" s="10">
        <f>W109*SUM(B109:C109)</f>
        <v>0.04</v>
      </c>
      <c r="AA109" s="16"/>
      <c r="AB109" s="14">
        <f>SUMPRODUCT(M109:N109)</f>
        <v>0</v>
      </c>
    </row>
    <row r="110" spans="1:30">
      <c r="A110" s="4">
        <v>0.02</v>
      </c>
      <c r="B110" s="4">
        <v>0.04</v>
      </c>
      <c r="C110" s="4"/>
      <c r="D110" t="s">
        <v>21</v>
      </c>
      <c r="G110" s="12">
        <v>1</v>
      </c>
      <c r="H110">
        <v>0</v>
      </c>
      <c r="J110">
        <v>150</v>
      </c>
      <c r="K110">
        <v>100</v>
      </c>
      <c r="M110" s="6">
        <f>IF(AND(G110&lt;&gt;0,G109&lt;&gt;0),G109*(J110/J109-1),0)</f>
        <v>0</v>
      </c>
      <c r="N110" s="6">
        <f>IF(AND(H110&lt;&gt;0,H109&lt;&gt;0),H109*(K110/K109-1),0)</f>
        <v>0</v>
      </c>
      <c r="P110" s="18">
        <f>P109*(1+G109*M110)</f>
        <v>1</v>
      </c>
      <c r="Q110" s="18">
        <f>Q109*(1+H109*N110)</f>
        <v>1</v>
      </c>
      <c r="S110" s="22">
        <f>A110/SUM($A$109:$B$109)</f>
        <v>0.33333333333333337</v>
      </c>
      <c r="T110" s="22">
        <f>B110/SUM($A$109:$B$109)</f>
        <v>0.66666666666666674</v>
      </c>
      <c r="V110" s="21">
        <f>A110*P110/SUM(A110:B110)</f>
        <v>0.33333333333333337</v>
      </c>
      <c r="W110" s="21">
        <f>B110*Q110/SUM(B110:C110)</f>
        <v>1</v>
      </c>
      <c r="X110" s="7"/>
      <c r="Y110" s="10">
        <f>V110*SUM(A110:B110)</f>
        <v>0.02</v>
      </c>
      <c r="Z110" s="10">
        <f>W110*SUM(B110:C110)</f>
        <v>0.04</v>
      </c>
      <c r="AA110" s="19"/>
      <c r="AB110" s="20">
        <f>SUMPRODUCT(M110:N110,Y109:Z109)</f>
        <v>0</v>
      </c>
    </row>
    <row r="111" spans="1:30">
      <c r="A111" s="4">
        <v>0.02</v>
      </c>
      <c r="B111" s="4">
        <v>0.04</v>
      </c>
      <c r="C111" s="4"/>
      <c r="E111" t="s">
        <v>21</v>
      </c>
      <c r="G111">
        <v>1</v>
      </c>
      <c r="H111" s="12">
        <v>1</v>
      </c>
      <c r="J111">
        <v>130</v>
      </c>
      <c r="K111">
        <v>110</v>
      </c>
      <c r="M111" s="6">
        <f>IF(AND(G111&lt;&gt;0,G110&lt;&gt;0),G110*(J111/J110-1),0)</f>
        <v>-0.1333333333333333</v>
      </c>
      <c r="N111" s="6">
        <f>IF(AND(H111&lt;&gt;0,H110&lt;&gt;0),H110*(K111/K110-1),0)</f>
        <v>0</v>
      </c>
      <c r="P111" s="18">
        <f>P110*(1+G110*M111)</f>
        <v>0.8666666666666667</v>
      </c>
      <c r="Q111" s="18">
        <f>Q110*(1+H110*N111)</f>
        <v>1</v>
      </c>
      <c r="S111" s="22">
        <f>A111/SUM($A$109:$B$109)</f>
        <v>0.33333333333333337</v>
      </c>
      <c r="T111" s="22">
        <f>B111/SUM($A$109:$B$109)</f>
        <v>0.66666666666666674</v>
      </c>
      <c r="V111" s="21">
        <f>A111*P111/SUM(A111:B111)</f>
        <v>0.28888888888888892</v>
      </c>
      <c r="W111" s="21">
        <f>B111*Q111/SUM(B111:C111)</f>
        <v>1</v>
      </c>
      <c r="Y111" s="10">
        <f>V111*SUM(A111:B111)</f>
        <v>1.7333333333333336E-2</v>
      </c>
      <c r="Z111" s="10">
        <f>W111*SUM(B111:C111)</f>
        <v>0.04</v>
      </c>
      <c r="AA111" s="19"/>
      <c r="AB111" s="24">
        <f>SUMPRODUCT(M111:N111,Y110:Z110)</f>
        <v>-2.6666666666666661E-3</v>
      </c>
    </row>
    <row r="112" spans="1:30">
      <c r="A112" s="4">
        <v>0.02</v>
      </c>
      <c r="B112" s="4">
        <v>0.04</v>
      </c>
      <c r="C112" s="4"/>
      <c r="D112" t="s">
        <v>22</v>
      </c>
      <c r="G112" s="12">
        <v>1</v>
      </c>
      <c r="H112">
        <v>1</v>
      </c>
      <c r="J112">
        <v>150</v>
      </c>
      <c r="K112">
        <v>1</v>
      </c>
      <c r="M112" s="6">
        <f>IF(AND(G112&lt;&gt;0,G111&lt;&gt;0),G111*(J112/J111-1),0)</f>
        <v>0.15384615384615374</v>
      </c>
      <c r="N112" s="6">
        <f>IF(AND(H112&lt;&gt;0,H111&lt;&gt;0),H111*(K112/K111-1),0)</f>
        <v>-0.99090909090909096</v>
      </c>
      <c r="P112" s="18">
        <f>P111*(1+G111*M112)</f>
        <v>1</v>
      </c>
      <c r="Q112" s="25">
        <f>Q111*(1+H111*N112)</f>
        <v>9.0909090909090384E-3</v>
      </c>
      <c r="S112" s="22">
        <f>A112/SUM($A$109:$B$109)</f>
        <v>0.33333333333333337</v>
      </c>
      <c r="T112" s="22">
        <f>B112/SUM($A$109:$B$109)</f>
        <v>0.66666666666666674</v>
      </c>
      <c r="V112" s="21">
        <f>A112*P112/SUM(A112:B112)</f>
        <v>0.33333333333333337</v>
      </c>
      <c r="W112" s="21">
        <f>B112*Q112/SUM(B112:C112)</f>
        <v>9.0909090909090384E-3</v>
      </c>
      <c r="Y112" s="10">
        <f>V112*SUM(A112:B112)</f>
        <v>0.02</v>
      </c>
      <c r="Z112" s="10">
        <f>W112*SUM(B112:C112)</f>
        <v>3.6363636363636155E-4</v>
      </c>
      <c r="AA112" s="19"/>
      <c r="AB112" s="24">
        <f>SUMPRODUCT(M112:N112,Y111:Z111)</f>
        <v>-3.6969696969696972E-2</v>
      </c>
    </row>
    <row r="113" spans="1:28">
      <c r="A113" s="4">
        <v>0.02</v>
      </c>
      <c r="B113" s="4">
        <v>0.04</v>
      </c>
      <c r="C113" s="4"/>
      <c r="E113" t="s">
        <v>36</v>
      </c>
      <c r="G113" s="16">
        <v>0</v>
      </c>
      <c r="H113" s="12">
        <v>-1</v>
      </c>
      <c r="J113">
        <v>1</v>
      </c>
      <c r="K113">
        <v>500</v>
      </c>
      <c r="M113" s="6">
        <f>IF(AND(G113&lt;&gt;0,G112&lt;&gt;0),G112*(J113/J112-1),0)</f>
        <v>0</v>
      </c>
      <c r="N113" s="6">
        <f>IF(AND(H113&lt;&gt;0,H112&lt;&gt;0),H112*(K113/K112-1),0)</f>
        <v>499</v>
      </c>
      <c r="P113" s="18">
        <f>P112*(1+G112*M113)</f>
        <v>1</v>
      </c>
      <c r="Q113" s="18">
        <f>Q112*(1+H112*N113)</f>
        <v>4.5454545454545192</v>
      </c>
      <c r="S113" s="22">
        <f>A113/SUM($A$109:$B$109)</f>
        <v>0.33333333333333337</v>
      </c>
      <c r="T113" s="22">
        <f>B113/SUM($A$109:$B$109)</f>
        <v>0.66666666666666674</v>
      </c>
      <c r="V113" s="21">
        <f>A113*P113/SUM(A113:B113)</f>
        <v>0.33333333333333337</v>
      </c>
      <c r="W113" s="21">
        <f>B113*Q113/SUM(B113:C113)</f>
        <v>4.5454545454545192</v>
      </c>
      <c r="Y113" s="10">
        <f>V113*SUM(A113:B113)</f>
        <v>0.02</v>
      </c>
      <c r="Z113" s="10">
        <v>0.04</v>
      </c>
      <c r="AA113" s="19"/>
      <c r="AB113" s="24">
        <f>SUMPRODUCT(M113:N113,Y112:Z112)</f>
        <v>0.18145454545454442</v>
      </c>
    </row>
    <row r="114" spans="1:28">
      <c r="A114" s="4">
        <v>0.02</v>
      </c>
      <c r="B114" s="4">
        <v>0.04</v>
      </c>
      <c r="C114" s="4"/>
      <c r="E114" t="s">
        <v>37</v>
      </c>
      <c r="G114" s="16">
        <v>0</v>
      </c>
      <c r="H114" s="12">
        <v>-1</v>
      </c>
      <c r="J114">
        <v>1</v>
      </c>
      <c r="K114">
        <v>100</v>
      </c>
      <c r="M114" s="6">
        <f>IF(AND(G114&lt;&gt;0,G113&lt;&gt;0),G113*(J114/J113-1),0)</f>
        <v>0</v>
      </c>
      <c r="N114" s="6">
        <f>IF(AND(H114&lt;&gt;0,H113&lt;&gt;0),H113*(K114/K113-1),0)</f>
        <v>0.8</v>
      </c>
      <c r="P114" s="18">
        <f>P113*(1+G113*M114)</f>
        <v>1</v>
      </c>
      <c r="Q114" s="18">
        <f>Q113*(1+H113*N114)</f>
        <v>0.90909090909090362</v>
      </c>
      <c r="S114" s="22">
        <f>A114/SUM($A$109:$B$109)</f>
        <v>0.33333333333333337</v>
      </c>
      <c r="T114" s="22">
        <f>B114/SUM($A$109:$B$109)</f>
        <v>0.66666666666666674</v>
      </c>
      <c r="V114" s="21">
        <f>A114*P114/SUM(A114:B114)</f>
        <v>0.33333333333333337</v>
      </c>
      <c r="W114" s="21">
        <f>B114*Q114/SUM(B114:C114)</f>
        <v>0.90909090909090362</v>
      </c>
      <c r="Y114" s="10">
        <f>V114*SUM(A114:B114)</f>
        <v>0.02</v>
      </c>
      <c r="Z114" s="10">
        <f>W114*SUM(B114:C114)</f>
        <v>3.6363636363636147E-2</v>
      </c>
      <c r="AA114" s="19"/>
      <c r="AB114" s="24">
        <f>SUMPRODUCT(M114:N114,Y113:Z113)</f>
        <v>3.2000000000000001E-2</v>
      </c>
    </row>
    <row r="117" spans="1:28">
      <c r="A117" t="s">
        <v>48</v>
      </c>
    </row>
    <row r="118" spans="1:28">
      <c r="A118" t="s">
        <v>43</v>
      </c>
      <c r="D118" t="s">
        <v>23</v>
      </c>
      <c r="G118" t="s">
        <v>38</v>
      </c>
      <c r="J118" t="s">
        <v>24</v>
      </c>
      <c r="M118" t="s">
        <v>3</v>
      </c>
      <c r="P118" t="s">
        <v>34</v>
      </c>
      <c r="S118" t="s">
        <v>29</v>
      </c>
      <c r="U118" t="s">
        <v>30</v>
      </c>
      <c r="Y118" t="s">
        <v>49</v>
      </c>
      <c r="AA118" s="16"/>
      <c r="AB118" t="s">
        <v>47</v>
      </c>
    </row>
    <row r="119" spans="1:28">
      <c r="A119" t="s">
        <v>0</v>
      </c>
      <c r="B119" t="s">
        <v>1</v>
      </c>
      <c r="D119" t="s">
        <v>0</v>
      </c>
      <c r="E119" t="s">
        <v>1</v>
      </c>
      <c r="G119" t="s">
        <v>0</v>
      </c>
      <c r="H119" t="s">
        <v>1</v>
      </c>
      <c r="J119" t="s">
        <v>0</v>
      </c>
      <c r="K119" t="s">
        <v>1</v>
      </c>
      <c r="M119" t="s">
        <v>0</v>
      </c>
      <c r="N119" t="s">
        <v>1</v>
      </c>
      <c r="U119">
        <v>100</v>
      </c>
      <c r="Y119" s="10">
        <f>P119/$U119</f>
        <v>0</v>
      </c>
      <c r="Z119" s="10">
        <f>Q119/$U119</f>
        <v>0</v>
      </c>
      <c r="AA119" s="16"/>
    </row>
    <row r="120" spans="1:28">
      <c r="A120" s="4">
        <v>0.02</v>
      </c>
      <c r="B120" s="4">
        <v>0.02</v>
      </c>
      <c r="C120" s="4"/>
      <c r="G120">
        <v>0</v>
      </c>
      <c r="H120">
        <v>0</v>
      </c>
      <c r="J120">
        <f>J109</f>
        <v>100</v>
      </c>
      <c r="K120">
        <f>K109</f>
        <v>100</v>
      </c>
      <c r="M120">
        <f>$U119*A120*G120/J120</f>
        <v>0</v>
      </c>
      <c r="N120">
        <f>$U119*B120*H120/K120</f>
        <v>0</v>
      </c>
      <c r="P120" s="7">
        <f>J120*M120</f>
        <v>0</v>
      </c>
      <c r="Q120" s="7">
        <f>K120*N120</f>
        <v>0</v>
      </c>
      <c r="S120">
        <v>0</v>
      </c>
      <c r="U120">
        <f>U119+S120</f>
        <v>100</v>
      </c>
      <c r="W120" s="21"/>
      <c r="Y120" s="10">
        <f>P120/$U120</f>
        <v>0</v>
      </c>
      <c r="Z120" s="10">
        <f>Q120/$U120</f>
        <v>0</v>
      </c>
      <c r="AA120" s="16"/>
      <c r="AB120" s="23">
        <f>S120/U119</f>
        <v>0</v>
      </c>
    </row>
    <row r="121" spans="1:28">
      <c r="A121" s="4">
        <v>0.02</v>
      </c>
      <c r="B121" s="4">
        <v>0.02</v>
      </c>
      <c r="C121" s="4"/>
      <c r="D121" t="s">
        <v>21</v>
      </c>
      <c r="G121" s="12">
        <v>1</v>
      </c>
      <c r="H121">
        <v>0</v>
      </c>
      <c r="J121">
        <f>J110</f>
        <v>150</v>
      </c>
      <c r="K121">
        <f>K110</f>
        <v>100</v>
      </c>
      <c r="M121">
        <f>IF(G121&lt;&gt;G120,$U120*A121*G121/J121,IF(OR(D121="Cover",D121="Sell"),0,M120))</f>
        <v>1.3333333333333334E-2</v>
      </c>
      <c r="N121">
        <f>IF(H121&lt;&gt;H120,$U120*B121*H121/K121,IF(OR(E121="Cover",E121="Sell"),0,N120))</f>
        <v>0</v>
      </c>
      <c r="P121" s="7">
        <f>J121*M121</f>
        <v>2</v>
      </c>
      <c r="Q121" s="7">
        <f>K121*N121</f>
        <v>0</v>
      </c>
      <c r="S121">
        <f>SUMPRODUCT(J121:K121-J120:K120,M120:N120)</f>
        <v>0</v>
      </c>
      <c r="U121">
        <f>U120+S121</f>
        <v>100</v>
      </c>
      <c r="W121" s="21"/>
      <c r="X121" s="7"/>
      <c r="Y121" s="10">
        <f>P121/$U121</f>
        <v>0.02</v>
      </c>
      <c r="Z121" s="10">
        <f>Q121/$U121</f>
        <v>0</v>
      </c>
      <c r="AA121" s="19"/>
      <c r="AB121" s="23">
        <f>S121/U120</f>
        <v>0</v>
      </c>
    </row>
    <row r="122" spans="1:28">
      <c r="A122" s="4">
        <v>0.02</v>
      </c>
      <c r="B122" s="4">
        <v>0.02</v>
      </c>
      <c r="C122" s="4"/>
      <c r="E122" t="s">
        <v>21</v>
      </c>
      <c r="G122">
        <v>1</v>
      </c>
      <c r="H122" s="12">
        <v>1</v>
      </c>
      <c r="J122">
        <f>J111</f>
        <v>130</v>
      </c>
      <c r="K122">
        <f>K111</f>
        <v>110</v>
      </c>
      <c r="M122">
        <f>IF(G122&lt;&gt;G121,$U121*A122*G122/J122,IF(OR(D122="Cover",D122="Sell"),0,M121))</f>
        <v>1.3333333333333334E-2</v>
      </c>
      <c r="N122">
        <f>IF(H122&lt;&gt;H121,$U121*B122*H122/K122,IF(OR(E122="Cover",E122="Sell"),0,N121))</f>
        <v>1.8181818181818181E-2</v>
      </c>
      <c r="P122" s="7">
        <f>J122*M122</f>
        <v>1.7333333333333334</v>
      </c>
      <c r="Q122" s="7">
        <f>K122*N122</f>
        <v>2</v>
      </c>
      <c r="S122">
        <f>SUMPRODUCT(J122:K122-J121:K121,M121:N121)</f>
        <v>-0.26666666666666666</v>
      </c>
      <c r="U122">
        <f>U121+S122</f>
        <v>99.733333333333334</v>
      </c>
      <c r="W122" s="21"/>
      <c r="Y122" s="10">
        <f>A122*P122/SUM($P$122:$Q$122)</f>
        <v>9.2857142857142878E-3</v>
      </c>
      <c r="Z122" s="10">
        <f>B122*Q122/SUM(Q122:R122)</f>
        <v>0.02</v>
      </c>
      <c r="AA122" s="19"/>
      <c r="AB122" s="23">
        <f>S122/U121</f>
        <v>-2.6666666666666666E-3</v>
      </c>
    </row>
    <row r="123" spans="1:28">
      <c r="A123" s="4">
        <v>0.02</v>
      </c>
      <c r="B123" s="4">
        <v>0.02</v>
      </c>
      <c r="C123" s="4"/>
      <c r="D123" t="s">
        <v>22</v>
      </c>
      <c r="G123" s="12">
        <v>1</v>
      </c>
      <c r="H123">
        <v>1</v>
      </c>
      <c r="J123">
        <f>J112</f>
        <v>150</v>
      </c>
      <c r="K123">
        <f>K112</f>
        <v>1</v>
      </c>
      <c r="M123">
        <f>IF(G123&lt;&gt;G122,$U122*A123*G123/J123,IF(OR(D123="Cover",D123="Sell"),0,M122))</f>
        <v>0</v>
      </c>
      <c r="N123">
        <f>IF(H123&lt;&gt;H122,$U122*B123*H123/K123,IF(OR(E123="Cover",E123="Sell"),0,N122))</f>
        <v>1.8181818181818181E-2</v>
      </c>
      <c r="P123" s="7">
        <f>J123*M123</f>
        <v>0</v>
      </c>
      <c r="Q123" s="7">
        <f>K123*N123</f>
        <v>1.8181818181818181E-2</v>
      </c>
      <c r="S123">
        <f>SUMPRODUCT(J123:K123-J122:K122,M122:N122)</f>
        <v>-1.7151515151515151</v>
      </c>
      <c r="U123">
        <f>U122+S123</f>
        <v>98.018181818181816</v>
      </c>
      <c r="W123" s="21"/>
      <c r="Y123" s="10">
        <f>P123/$U123</f>
        <v>0</v>
      </c>
      <c r="Z123" s="27">
        <f>Q123/$U123</f>
        <v>1.854943424225561E-4</v>
      </c>
      <c r="AA123" s="19"/>
      <c r="AB123" s="23">
        <f>S123/U122</f>
        <v>-1.7197374817695673E-2</v>
      </c>
    </row>
    <row r="124" spans="1:28">
      <c r="A124" s="4">
        <v>0.02</v>
      </c>
      <c r="B124" s="4">
        <v>0.02</v>
      </c>
      <c r="C124" s="4"/>
      <c r="E124" t="s">
        <v>36</v>
      </c>
      <c r="G124" s="16">
        <v>0</v>
      </c>
      <c r="H124" s="12">
        <v>-1</v>
      </c>
      <c r="J124">
        <f>J113</f>
        <v>1</v>
      </c>
      <c r="K124">
        <f>K113</f>
        <v>500</v>
      </c>
      <c r="M124">
        <f>IF(G124&lt;&gt;G123,$U123*A124*G124/J124,IF(OR(D124="Cover",D124="Sell"),0,M123))</f>
        <v>0</v>
      </c>
      <c r="N124">
        <f>IF(H124&lt;&gt;H123,$U123*B124*H124/K124,IF(OR(E124="Cover",E124="Sell"),0,N123))</f>
        <v>-3.9207272727272728E-3</v>
      </c>
      <c r="P124" s="7">
        <f>J124*M124</f>
        <v>0</v>
      </c>
      <c r="Q124" s="7">
        <f>K124*N124</f>
        <v>-1.9603636363636363</v>
      </c>
      <c r="S124">
        <f>SUMPRODUCT(J124:K124-J123:K123,M123:N123)</f>
        <v>9.0727272727272723</v>
      </c>
      <c r="U124">
        <f>U123+S124</f>
        <v>107.09090909090909</v>
      </c>
      <c r="W124" s="21"/>
      <c r="Y124" s="10">
        <f>P124/$U124</f>
        <v>0</v>
      </c>
      <c r="Z124" s="10">
        <f>Q124/$U124</f>
        <v>-1.830560271646859E-2</v>
      </c>
      <c r="AA124" s="19"/>
      <c r="AB124" s="23">
        <f>S124/U123</f>
        <v>9.2561676868855497E-2</v>
      </c>
    </row>
    <row r="125" spans="1:28">
      <c r="A125" s="4">
        <v>0.02</v>
      </c>
      <c r="B125" s="4">
        <v>0.02</v>
      </c>
      <c r="C125" s="4"/>
      <c r="E125" t="s">
        <v>37</v>
      </c>
      <c r="G125" s="16">
        <v>0</v>
      </c>
      <c r="H125" s="12">
        <v>-1</v>
      </c>
      <c r="J125">
        <f>J114</f>
        <v>1</v>
      </c>
      <c r="K125">
        <f>K114</f>
        <v>100</v>
      </c>
      <c r="M125">
        <f>IF(G125&lt;&gt;G124,$U124*A125*G125/J125,IF(OR(D125="Cover",D125="Sell"),0,M124))</f>
        <v>0</v>
      </c>
      <c r="N125">
        <f>IF(H125&lt;&gt;H124,$U124*B125*H125/K125,IF(OR(E125="Cover",E125="Sell"),0,N124))</f>
        <v>0</v>
      </c>
      <c r="P125" s="7">
        <f>J125*M125</f>
        <v>0</v>
      </c>
      <c r="Q125" s="7">
        <f>K125*N125</f>
        <v>0</v>
      </c>
      <c r="S125">
        <f>SUMPRODUCT(J125:K125-J124:K124,M124:N124)</f>
        <v>1.5682909090909092</v>
      </c>
      <c r="U125">
        <f>U124+S125</f>
        <v>108.6592</v>
      </c>
      <c r="W125" s="21"/>
      <c r="Y125" s="10">
        <f>P125/$U125</f>
        <v>0</v>
      </c>
      <c r="Z125" s="10">
        <f>Q125/$U125</f>
        <v>0</v>
      </c>
      <c r="AA125" s="19"/>
      <c r="AB125" s="23">
        <f>S125/U124</f>
        <v>1.4644482173174872E-2</v>
      </c>
    </row>
    <row r="138" spans="1:28" ht="15.75" thickBot="1"/>
    <row r="139" spans="1:28">
      <c r="A139" s="28"/>
      <c r="B139" s="29"/>
      <c r="D139" s="28"/>
      <c r="E139" s="29"/>
      <c r="J139" s="28"/>
      <c r="K139" s="29"/>
      <c r="AB139" s="30"/>
    </row>
    <row r="140" spans="1:28">
      <c r="A140" s="31"/>
      <c r="B140" s="32"/>
      <c r="D140" s="31"/>
      <c r="E140" s="32"/>
      <c r="J140" s="31"/>
      <c r="K140" s="32"/>
      <c r="AB140" s="30"/>
    </row>
    <row r="141" spans="1:28">
      <c r="A141" s="33"/>
      <c r="B141" s="34"/>
      <c r="C141" s="4"/>
      <c r="D141" s="31"/>
      <c r="E141" s="32"/>
      <c r="S141" s="7"/>
      <c r="T141" s="7"/>
      <c r="U141" s="7"/>
      <c r="V141" s="7"/>
      <c r="W141" s="11"/>
      <c r="X141" s="8"/>
      <c r="AB141" s="30"/>
    </row>
    <row r="142" spans="1:28">
      <c r="A142" s="33"/>
      <c r="B142" s="34"/>
      <c r="C142" s="4"/>
      <c r="D142" s="31"/>
      <c r="E142" s="32"/>
      <c r="G142" s="12"/>
      <c r="M142" s="6"/>
      <c r="N142" s="6"/>
      <c r="P142" s="41"/>
      <c r="Q142" s="41"/>
      <c r="R142" s="7"/>
      <c r="S142" s="13"/>
      <c r="T142" s="7"/>
      <c r="U142" s="13"/>
      <c r="V142" s="7"/>
      <c r="W142" s="11"/>
      <c r="X142" s="10"/>
      <c r="Z142" s="9"/>
      <c r="AB142" s="30"/>
    </row>
    <row r="143" spans="1:28">
      <c r="A143" s="33"/>
      <c r="B143" s="34"/>
      <c r="C143" s="4"/>
      <c r="D143" s="31"/>
      <c r="E143" s="32"/>
      <c r="H143" s="12"/>
      <c r="M143" s="6"/>
      <c r="N143" s="6"/>
      <c r="P143" s="41"/>
      <c r="Q143" s="41"/>
      <c r="S143" s="7"/>
      <c r="T143" s="13"/>
      <c r="U143" s="13"/>
      <c r="V143" s="7"/>
      <c r="W143" s="11"/>
      <c r="X143" s="10"/>
      <c r="Z143" s="9"/>
      <c r="AB143" s="35"/>
    </row>
    <row r="144" spans="1:28">
      <c r="A144" s="33"/>
      <c r="B144" s="34"/>
      <c r="C144" s="4"/>
      <c r="D144" s="31"/>
      <c r="E144" s="32"/>
      <c r="G144" s="12"/>
      <c r="M144" s="6"/>
      <c r="N144" s="6"/>
      <c r="P144" s="41"/>
      <c r="Q144" s="41"/>
      <c r="S144" s="15"/>
      <c r="T144" s="7"/>
      <c r="U144" s="15"/>
      <c r="V144" s="7"/>
      <c r="W144" s="11"/>
      <c r="X144" s="10"/>
      <c r="Z144" s="9"/>
      <c r="AB144" s="36"/>
    </row>
    <row r="145" spans="1:28">
      <c r="A145" s="33"/>
      <c r="B145" s="34"/>
      <c r="C145" s="4"/>
      <c r="D145" s="31"/>
      <c r="E145" s="32"/>
      <c r="G145" s="16"/>
      <c r="H145" s="12"/>
      <c r="M145" s="6"/>
      <c r="N145" s="6"/>
      <c r="P145" s="41"/>
      <c r="Q145" s="41"/>
      <c r="S145" s="7"/>
      <c r="T145" s="13"/>
      <c r="U145" s="13"/>
      <c r="V145" s="7"/>
      <c r="W145" s="11"/>
      <c r="X145" s="10"/>
      <c r="Z145" s="9"/>
      <c r="AB145" s="35"/>
    </row>
    <row r="146" spans="1:28" ht="15.75" thickBot="1">
      <c r="A146" s="37"/>
      <c r="B146" s="38"/>
      <c r="C146" s="4"/>
      <c r="D146" s="39"/>
      <c r="E146" s="40"/>
      <c r="G146" s="16"/>
      <c r="H146" s="12"/>
      <c r="M146" s="6"/>
      <c r="N146" s="6"/>
      <c r="P146" s="41"/>
      <c r="Q146" s="41"/>
      <c r="S146" s="14"/>
      <c r="T146" s="15"/>
      <c r="U146" s="15"/>
      <c r="V146" s="7"/>
      <c r="W146" s="11"/>
      <c r="X146" s="10"/>
      <c r="Z146" s="9"/>
      <c r="AB146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D4" workbookViewId="0">
      <selection activeCell="D6" sqref="D6:AA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solution</vt:lpstr>
      <vt:lpstr>trials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krizd</dc:creator>
  <cp:lastModifiedBy>krizd</cp:lastModifiedBy>
  <dcterms:created xsi:type="dcterms:W3CDTF">2013-11-14T12:08:03Z</dcterms:created>
  <dcterms:modified xsi:type="dcterms:W3CDTF">2013-12-10T15:11:29Z</dcterms:modified>
</cp:coreProperties>
</file>