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Instructions" sheetId="1" r:id="rId4"/>
    <sheet state="hidden" name="Data Validation" sheetId="2" r:id="rId5"/>
    <sheet state="hidden" name="Query" sheetId="3" r:id="rId6"/>
    <sheet state="visible" name="1 Dataset of Task-list" sheetId="4" r:id="rId7"/>
    <sheet state="visible" name="dashboard on case study 1" sheetId="5" r:id="rId8"/>
    <sheet state="hidden" name="Sample Dashboard" sheetId="6" r:id="rId9"/>
    <sheet state="hidden" name="Pivot Table 1" sheetId="7" r:id="rId10"/>
    <sheet state="hidden" name="Tasks and Ideas" sheetId="8" r:id="rId11"/>
    <sheet state="hidden" name="2 Sample sheet - Yash tasks" sheetId="9" r:id="rId12"/>
  </sheets>
  <definedNames>
    <definedName hidden="1" localSheetId="3" name="Z_C04C667C_AE8C_40A1_AE7D_3A97A3F50F9A_.wvu.FilterData">'1 Dataset of Task-list'!$J$1:$J$101</definedName>
    <definedName hidden="1" localSheetId="3" name="Z_98D3DE7E_3D14_4E3C_A7A4_65BF0C8B5A4D_.wvu.FilterData">'1 Dataset of Task-list'!$A$1:$Z$101</definedName>
  </definedNames>
  <calcPr/>
  <customWorkbookViews>
    <customWorkbookView activeSheetId="0" maximized="1" windowHeight="0" windowWidth="0" guid="{C04C667C-AE8C-40A1-AE7D-3A97A3F50F9A}" name="Filter 2"/>
    <customWorkbookView activeSheetId="0" maximized="1" windowHeight="0" windowWidth="0" guid="{98D3DE7E-3D14-4E3C-A7A4-65BF0C8B5A4D}" name="Filter 1"/>
  </customWorkbookViews>
  <pivotCaches>
    <pivotCache cacheId="0" r:id="rId13"/>
  </pivotCaches>
</workbook>
</file>

<file path=xl/sharedStrings.xml><?xml version="1.0" encoding="utf-8"?>
<sst xmlns="http://schemas.openxmlformats.org/spreadsheetml/2006/main" count="1011" uniqueCount="358">
  <si>
    <t>Instructions</t>
  </si>
  <si>
    <r>
      <rPr>
        <rFont val="Arial"/>
        <b/>
        <color theme="1"/>
      </rPr>
      <t>Sheet 1:</t>
    </r>
    <r>
      <rPr>
        <rFont val="Arial"/>
        <color theme="1"/>
      </rPr>
      <t xml:space="preserve"> has sample dataset of 100 tasks having various fields . It is only available to the Product Managers of any company who are managing different teams.</t>
    </r>
  </si>
  <si>
    <r>
      <rPr>
        <rFont val="Arial"/>
        <b/>
        <color theme="1"/>
      </rPr>
      <t xml:space="preserve">Sheet 2: </t>
    </r>
    <r>
      <rPr>
        <rFont val="Arial"/>
        <color theme="1"/>
      </rPr>
      <t xml:space="preserve">has sample sheet of all the tasks assigned to any particular person of the team (Here Yash). Similarly, this kind of sheet is shared to all the team members individually who have to perform the tasks.  </t>
    </r>
  </si>
  <si>
    <r>
      <rPr>
        <rFont val="Arial"/>
        <b/>
        <color theme="1"/>
      </rPr>
      <t xml:space="preserve">Task: </t>
    </r>
    <r>
      <rPr>
        <rFont val="Arial"/>
        <color theme="1"/>
      </rPr>
      <t xml:space="preserve">Create a dashboard utilizing the provided dataset with a focus on the viewpoint of product managers, taking into consideration that they oversee thousands of tasks. Try to understand the significance of all the columns before getting started. You can't add or delete any Columns of this dataset. </t>
    </r>
  </si>
  <si>
    <r>
      <rPr>
        <rFont val="Arial"/>
        <b/>
        <color theme="1"/>
      </rPr>
      <t xml:space="preserve">Tips: </t>
    </r>
    <r>
      <rPr>
        <rFont val="Arial"/>
        <color theme="1"/>
      </rPr>
      <t xml:space="preserve">Dashboard has to be neat and clean, all the elements should fill up the space in a screen and so no whitespace or background should be visible. You can make several screens/sections with atleast 2 sections as follows: (a) one section should contain all the intereactive elements which will be changed on changing some parameters. (b) other section should contain the static elements which are constants like cards, pivot tables, etc. </t>
    </r>
  </si>
  <si>
    <t>All Employees</t>
  </si>
  <si>
    <t>All levels</t>
  </si>
  <si>
    <t>All Story Points</t>
  </si>
  <si>
    <t>Atharva</t>
  </si>
  <si>
    <t>Medium</t>
  </si>
  <si>
    <t>Charul</t>
  </si>
  <si>
    <t>Shraddha</t>
  </si>
  <si>
    <t>Low</t>
  </si>
  <si>
    <t>Pallav</t>
  </si>
  <si>
    <t>Sparsh</t>
  </si>
  <si>
    <t>Saumya</t>
  </si>
  <si>
    <t>Vedant</t>
  </si>
  <si>
    <t>Yash</t>
  </si>
  <si>
    <t>Task No.</t>
  </si>
  <si>
    <t>Timestamp</t>
  </si>
  <si>
    <t>Your name</t>
  </si>
  <si>
    <t>Task (in a few words)</t>
  </si>
  <si>
    <t>Task details (if any)</t>
  </si>
  <si>
    <t>Upload screenshots (if any)</t>
  </si>
  <si>
    <t>Profile</t>
  </si>
  <si>
    <t>Urgency</t>
  </si>
  <si>
    <t>Team name</t>
  </si>
  <si>
    <t>Assign to</t>
  </si>
  <si>
    <t>Story points (1--&gt;2.25 hr; 4--&gt;1 day)</t>
  </si>
  <si>
    <t>Status</t>
  </si>
  <si>
    <t>Sprint (from)</t>
  </si>
  <si>
    <t>Sprint (to)</t>
  </si>
  <si>
    <t>Sprint started</t>
  </si>
  <si>
    <t>Comments (for next update)</t>
  </si>
  <si>
    <t>Deadline (date) &lt;Set calender event&gt;</t>
  </si>
  <si>
    <t>Deadline (time) &lt;Set calender event&gt; (Task update Shreeya; automatically 15 min., should show in calender also in purple colour)</t>
  </si>
  <si>
    <t>Merged (can hide/remove from sheet)</t>
  </si>
  <si>
    <t>Comments / Remarks</t>
  </si>
  <si>
    <t>Desc (Self Only)</t>
  </si>
  <si>
    <t>Slug (internal) (&lt;if content, CT, if Desgin, DT, etc&gt;)</t>
  </si>
  <si>
    <t>Blockers if any (either task no. or in a few words)</t>
  </si>
  <si>
    <t>Overdue</t>
  </si>
  <si>
    <t>Questions (if any)</t>
  </si>
  <si>
    <t>Next update on (IT SHOULD AUTOMATICALLY SEND NOTIFICATION IN MY MOBILE)</t>
  </si>
  <si>
    <t>Timestamp 1</t>
  </si>
  <si>
    <t xml:space="preserve">Name 1 </t>
  </si>
  <si>
    <t>This is task 1 for example: implement chatbot in your portal</t>
  </si>
  <si>
    <t>Task details 1: Details of the task</t>
  </si>
  <si>
    <t>Links of screenshots/images relevant to that task</t>
  </si>
  <si>
    <t>Data Analyst</t>
  </si>
  <si>
    <t>High</t>
  </si>
  <si>
    <t>Adit</t>
  </si>
  <si>
    <t>In Progress</t>
  </si>
  <si>
    <t>Comment on task 1</t>
  </si>
  <si>
    <t>Timestamp 2</t>
  </si>
  <si>
    <t>Name 2</t>
  </si>
  <si>
    <t>Task 2</t>
  </si>
  <si>
    <t>Task details 2</t>
  </si>
  <si>
    <t xml:space="preserve">&lt;link 1&gt;, &lt;link 2&gt;, &lt;link 3&gt; </t>
  </si>
  <si>
    <t>Design</t>
  </si>
  <si>
    <t>Done</t>
  </si>
  <si>
    <t>No</t>
  </si>
  <si>
    <t>Timestamp 3</t>
  </si>
  <si>
    <t>Name 3</t>
  </si>
  <si>
    <t>Task 3</t>
  </si>
  <si>
    <t>Task details 3</t>
  </si>
  <si>
    <t>Content</t>
  </si>
  <si>
    <t>Ankita</t>
  </si>
  <si>
    <t>Comment on task 2</t>
  </si>
  <si>
    <t>Timestamp 4</t>
  </si>
  <si>
    <t>Name 4</t>
  </si>
  <si>
    <t>Task 4</t>
  </si>
  <si>
    <t>Task details 4</t>
  </si>
  <si>
    <t>&lt;link 1&gt;, &lt;link 2&gt;</t>
  </si>
  <si>
    <t>Yes</t>
  </si>
  <si>
    <t>Timestamp 5</t>
  </si>
  <si>
    <t>Name 5</t>
  </si>
  <si>
    <t>Task 5</t>
  </si>
  <si>
    <t>Comment on task 4</t>
  </si>
  <si>
    <t>Timestamp 6</t>
  </si>
  <si>
    <t>Name 6</t>
  </si>
  <si>
    <t>Task 6</t>
  </si>
  <si>
    <t>Task details 6</t>
  </si>
  <si>
    <t>Timestamp 7</t>
  </si>
  <si>
    <t>Name 7</t>
  </si>
  <si>
    <t>Task 7</t>
  </si>
  <si>
    <t>&lt;link 1&gt;</t>
  </si>
  <si>
    <t>Webdev</t>
  </si>
  <si>
    <t>Comment on task 6</t>
  </si>
  <si>
    <t>Timestamp 8</t>
  </si>
  <si>
    <t>Name 8</t>
  </si>
  <si>
    <t>Task 8</t>
  </si>
  <si>
    <t>Comment on task 7</t>
  </si>
  <si>
    <t>Timestamp 9</t>
  </si>
  <si>
    <t>Name 9</t>
  </si>
  <si>
    <t>Task 9</t>
  </si>
  <si>
    <t>Task details 9</t>
  </si>
  <si>
    <t>Timestamp 10</t>
  </si>
  <si>
    <t>Name 10</t>
  </si>
  <si>
    <t>Task 10</t>
  </si>
  <si>
    <t>Task details 10</t>
  </si>
  <si>
    <t>Timestamp 11</t>
  </si>
  <si>
    <t>Name 11</t>
  </si>
  <si>
    <t>Task 11</t>
  </si>
  <si>
    <t>Task details 11</t>
  </si>
  <si>
    <t>Comment on task 10</t>
  </si>
  <si>
    <t>Timestamp 12</t>
  </si>
  <si>
    <t>Name 12</t>
  </si>
  <si>
    <t>Task 12</t>
  </si>
  <si>
    <t>Comment on task 11</t>
  </si>
  <si>
    <t>Timestamp 13</t>
  </si>
  <si>
    <t>Name 13</t>
  </si>
  <si>
    <t>Task 13</t>
  </si>
  <si>
    <t>Timestamp 14</t>
  </si>
  <si>
    <t>Name 14</t>
  </si>
  <si>
    <t>Task 14</t>
  </si>
  <si>
    <t>Task details 14</t>
  </si>
  <si>
    <t>Timestamp 15</t>
  </si>
  <si>
    <t>Name 15</t>
  </si>
  <si>
    <t>Task 15</t>
  </si>
  <si>
    <t>Comment on task 14</t>
  </si>
  <si>
    <t>Timestamp 16</t>
  </si>
  <si>
    <t>Name 16</t>
  </si>
  <si>
    <t>Task 16</t>
  </si>
  <si>
    <t>Task details 16</t>
  </si>
  <si>
    <t>Comment on task 15</t>
  </si>
  <si>
    <t>Timestamp 17</t>
  </si>
  <si>
    <t>Name 17</t>
  </si>
  <si>
    <t>Task 17</t>
  </si>
  <si>
    <t>Comment on task 16</t>
  </si>
  <si>
    <t>Timestamp 18</t>
  </si>
  <si>
    <t>Name 18</t>
  </si>
  <si>
    <t>Task 18</t>
  </si>
  <si>
    <t>Task details 18</t>
  </si>
  <si>
    <t>Comment on task 17</t>
  </si>
  <si>
    <t>Timestamp 19</t>
  </si>
  <si>
    <t>Name 19</t>
  </si>
  <si>
    <t>Task 19</t>
  </si>
  <si>
    <t>Task details 19</t>
  </si>
  <si>
    <t>Timestamp 20</t>
  </si>
  <si>
    <t>Name 20</t>
  </si>
  <si>
    <t>Task 20</t>
  </si>
  <si>
    <t>Task 21</t>
  </si>
  <si>
    <t>Task details 21</t>
  </si>
  <si>
    <t>Comment on task 20</t>
  </si>
  <si>
    <t>Task 22</t>
  </si>
  <si>
    <t>Task details 22</t>
  </si>
  <si>
    <t>Comment on task 21</t>
  </si>
  <si>
    <t>Task 23</t>
  </si>
  <si>
    <t>Comment on task 22</t>
  </si>
  <si>
    <t>Task 24</t>
  </si>
  <si>
    <t>Task 32</t>
  </si>
  <si>
    <t>Task details 32</t>
  </si>
  <si>
    <t>Task 26</t>
  </si>
  <si>
    <t>Task details 26</t>
  </si>
  <si>
    <t>Task 27</t>
  </si>
  <si>
    <t>Comment on task 26</t>
  </si>
  <si>
    <t>Task 28</t>
  </si>
  <si>
    <t>Task details 28</t>
  </si>
  <si>
    <t>Comment on task 27</t>
  </si>
  <si>
    <t>Task 29</t>
  </si>
  <si>
    <t>Task details 29</t>
  </si>
  <si>
    <t>Task 30</t>
  </si>
  <si>
    <t>Comment on task 29</t>
  </si>
  <si>
    <t>Task 31</t>
  </si>
  <si>
    <t>Task details 31</t>
  </si>
  <si>
    <t>Comment on task 30</t>
  </si>
  <si>
    <t>Task 55</t>
  </si>
  <si>
    <t>Task details 55</t>
  </si>
  <si>
    <t>Comment on task 54</t>
  </si>
  <si>
    <t>Task 33</t>
  </si>
  <si>
    <t>Task details 33</t>
  </si>
  <si>
    <t>Task 34</t>
  </si>
  <si>
    <t>Task 35</t>
  </si>
  <si>
    <t>Task 36</t>
  </si>
  <si>
    <t>Task details 36</t>
  </si>
  <si>
    <t>Comment on task 35</t>
  </si>
  <si>
    <t>Task 37</t>
  </si>
  <si>
    <t>Comment on task 36</t>
  </si>
  <si>
    <t>Task 38</t>
  </si>
  <si>
    <t>Task details 38</t>
  </si>
  <si>
    <t>Task 39</t>
  </si>
  <si>
    <t>Task details 39</t>
  </si>
  <si>
    <t>Comment on task 38</t>
  </si>
  <si>
    <t>Task 65</t>
  </si>
  <si>
    <t>Task details 65</t>
  </si>
  <si>
    <t>Comment on task 64</t>
  </si>
  <si>
    <t>Task 41</t>
  </si>
  <si>
    <t>Comment on task 40</t>
  </si>
  <si>
    <t>Task 42</t>
  </si>
  <si>
    <t>Task 43</t>
  </si>
  <si>
    <t>Task details 43</t>
  </si>
  <si>
    <t>Comment on task 42</t>
  </si>
  <si>
    <t>Task 44</t>
  </si>
  <si>
    <t>Task details 44</t>
  </si>
  <si>
    <t>Comment on task 43</t>
  </si>
  <si>
    <t>Task 45</t>
  </si>
  <si>
    <t>Comment on task 44</t>
  </si>
  <si>
    <t>Task 46</t>
  </si>
  <si>
    <t>Comment on task 45</t>
  </si>
  <si>
    <t>Task 47</t>
  </si>
  <si>
    <t>Task 48</t>
  </si>
  <si>
    <t>Task details 48</t>
  </si>
  <si>
    <t>Task 49</t>
  </si>
  <si>
    <t>Task details 49</t>
  </si>
  <si>
    <t>Comment on task 48</t>
  </si>
  <si>
    <t>Task 50</t>
  </si>
  <si>
    <t>Task details 50</t>
  </si>
  <si>
    <t>Comment on task 49</t>
  </si>
  <si>
    <t>Task 51</t>
  </si>
  <si>
    <t>Task details 51</t>
  </si>
  <si>
    <t>Task 52</t>
  </si>
  <si>
    <t>Task 53</t>
  </si>
  <si>
    <t>Comment on task 52</t>
  </si>
  <si>
    <t>Task 54</t>
  </si>
  <si>
    <t>Task details 54</t>
  </si>
  <si>
    <t>Comment on task 53</t>
  </si>
  <si>
    <t>Task 89</t>
  </si>
  <si>
    <t>Task details 89</t>
  </si>
  <si>
    <t>Task 56</t>
  </si>
  <si>
    <t>Task 57</t>
  </si>
  <si>
    <t>Task 58</t>
  </si>
  <si>
    <t>Task details 58</t>
  </si>
  <si>
    <t>Comment on task 57</t>
  </si>
  <si>
    <t>Task 59</t>
  </si>
  <si>
    <t>Task details 59</t>
  </si>
  <si>
    <t>Comment on task 58</t>
  </si>
  <si>
    <t>Task 60</t>
  </si>
  <si>
    <t>Task details 60</t>
  </si>
  <si>
    <t>Comment on task 59</t>
  </si>
  <si>
    <t>Task 61</t>
  </si>
  <si>
    <t>Task details 61</t>
  </si>
  <si>
    <t>Task 62</t>
  </si>
  <si>
    <t>Comment on task 61</t>
  </si>
  <si>
    <t>Task 63</t>
  </si>
  <si>
    <t>Task details 63</t>
  </si>
  <si>
    <t>Task 64</t>
  </si>
  <si>
    <t>Comment on task 63</t>
  </si>
  <si>
    <t>Task 25</t>
  </si>
  <si>
    <t>Task details 25</t>
  </si>
  <si>
    <t>Task 66</t>
  </si>
  <si>
    <t>Comment on task 65</t>
  </si>
  <si>
    <t>Task 67</t>
  </si>
  <si>
    <t>Task details 67</t>
  </si>
  <si>
    <t>Comment on task 66</t>
  </si>
  <si>
    <t>Task 68</t>
  </si>
  <si>
    <t>Task 69</t>
  </si>
  <si>
    <t>Task details 69</t>
  </si>
  <si>
    <t>Comment on task 68</t>
  </si>
  <si>
    <t>Task 70</t>
  </si>
  <si>
    <t>Comment on task 69</t>
  </si>
  <si>
    <t>Task 71</t>
  </si>
  <si>
    <t>Task 72</t>
  </si>
  <si>
    <t>Task details 72</t>
  </si>
  <si>
    <t>Comment on task 71</t>
  </si>
  <si>
    <t>Task 73</t>
  </si>
  <si>
    <t>Task details 73</t>
  </si>
  <si>
    <t>Task 40</t>
  </si>
  <si>
    <t>Task details 40</t>
  </si>
  <si>
    <t>Comment on task 39</t>
  </si>
  <si>
    <t>Task 75</t>
  </si>
  <si>
    <t>Comment on task 74</t>
  </si>
  <si>
    <t>Task 76</t>
  </si>
  <si>
    <t>Task details 76</t>
  </si>
  <si>
    <t>Task 77</t>
  </si>
  <si>
    <t>Task details 77</t>
  </si>
  <si>
    <t>Comment on task 76</t>
  </si>
  <si>
    <t>Task 78</t>
  </si>
  <si>
    <t>Task details 78</t>
  </si>
  <si>
    <t>Comment on task 77</t>
  </si>
  <si>
    <t>Task 79</t>
  </si>
  <si>
    <t>Task 80</t>
  </si>
  <si>
    <t>Comment on task 79</t>
  </si>
  <si>
    <t>Task 81</t>
  </si>
  <si>
    <t>Task details 81</t>
  </si>
  <si>
    <t>Comment on task 80</t>
  </si>
  <si>
    <t>Task 82</t>
  </si>
  <si>
    <t>Comment on task 81</t>
  </si>
  <si>
    <t>Task 83</t>
  </si>
  <si>
    <t>Task 84</t>
  </si>
  <si>
    <t>Task details 84</t>
  </si>
  <si>
    <t>Comment on task 83</t>
  </si>
  <si>
    <t>Task 85</t>
  </si>
  <si>
    <t>Task details 85</t>
  </si>
  <si>
    <t>Task 86</t>
  </si>
  <si>
    <t>Task details 86</t>
  </si>
  <si>
    <t>Task 87</t>
  </si>
  <si>
    <t>Comment on task 86</t>
  </si>
  <si>
    <t>Task 88</t>
  </si>
  <si>
    <t>Task details 88</t>
  </si>
  <si>
    <t>Comment on task 87</t>
  </si>
  <si>
    <t>Task 74</t>
  </si>
  <si>
    <t>Task details 74</t>
  </si>
  <si>
    <t>Comment on task 73</t>
  </si>
  <si>
    <t>Task 90</t>
  </si>
  <si>
    <t>Task details 90</t>
  </si>
  <si>
    <t>Task 91</t>
  </si>
  <si>
    <t>Task details 91</t>
  </si>
  <si>
    <t>Comment on task 90</t>
  </si>
  <si>
    <t>Task 92</t>
  </si>
  <si>
    <t>Comment on task 91</t>
  </si>
  <si>
    <t>Task 93</t>
  </si>
  <si>
    <t>Task details 93</t>
  </si>
  <si>
    <t>Comment on task 92</t>
  </si>
  <si>
    <t>Task 94</t>
  </si>
  <si>
    <t>Task details 94</t>
  </si>
  <si>
    <t>Task 95</t>
  </si>
  <si>
    <t>Task details 95</t>
  </si>
  <si>
    <t>Comment on task 94</t>
  </si>
  <si>
    <t>Task 96</t>
  </si>
  <si>
    <t>Task details 96</t>
  </si>
  <si>
    <t>Task 97</t>
  </si>
  <si>
    <t>Comment on task 96</t>
  </si>
  <si>
    <t>Task 98</t>
  </si>
  <si>
    <t>Task details 98</t>
  </si>
  <si>
    <t>Comment on task 97</t>
  </si>
  <si>
    <t>Task 99</t>
  </si>
  <si>
    <t>Task details 99</t>
  </si>
  <si>
    <t>Comment on task 98</t>
  </si>
  <si>
    <t>Task 100</t>
  </si>
  <si>
    <t>Task Management Dashboard</t>
  </si>
  <si>
    <t>Side-by-side comparison of total tasks and tasks under each team:</t>
  </si>
  <si>
    <t>Ongoing Tasks</t>
  </si>
  <si>
    <t>Completed Tasks</t>
  </si>
  <si>
    <t>Tasks to be started</t>
  </si>
  <si>
    <t xml:space="preserve"> </t>
  </si>
  <si>
    <t>Select Employee</t>
  </si>
  <si>
    <t xml:space="preserve">Urgency Level </t>
  </si>
  <si>
    <t xml:space="preserve">Story Point </t>
  </si>
  <si>
    <t>Total Story Points</t>
  </si>
  <si>
    <t>Total tasks of chosen category</t>
  </si>
  <si>
    <t>COUNT of Task No.</t>
  </si>
  <si>
    <t>COUNTA of Status</t>
  </si>
  <si>
    <t>Task</t>
  </si>
  <si>
    <t>To be done by</t>
  </si>
  <si>
    <t>Notes (The ideas that you extremely cool human beings come up with)</t>
  </si>
  <si>
    <t>Table(Covers- Urgency + Assign To)</t>
  </si>
  <si>
    <t>Sahil</t>
  </si>
  <si>
    <t>Columns that we'll be working with/ can be statistically depicted</t>
  </si>
  <si>
    <t>Profile+ Tasks</t>
  </si>
  <si>
    <t>Anika</t>
  </si>
  <si>
    <t>Tasks, Profile, Urgency, Assign To, Status, Story Points, Sprint from, to</t>
  </si>
  <si>
    <t>No. of tasks vs Urgency according to teams</t>
  </si>
  <si>
    <t>Madhura</t>
  </si>
  <si>
    <t>Kinda done(A minor doubt)</t>
  </si>
  <si>
    <t>We can choose one of these two</t>
  </si>
  <si>
    <t xml:space="preserve">No. of tasks under each team </t>
  </si>
  <si>
    <t>Possible Color combinations</t>
  </si>
  <si>
    <t>Sailor Blue (#00203FFF) and Mint (#ADEFD1FF)</t>
  </si>
  <si>
    <t>Forest Green (#2C5F2D) and Moss Green (#97BC62FF)</t>
  </si>
  <si>
    <t>Royal Blue (#00539CFF) and Peach (#EEA47FFF)</t>
  </si>
  <si>
    <t>Electric Blue Lemonade (#0063B2FF) and Aquamarine (#9CC3D5FF)</t>
  </si>
  <si>
    <t>Description</t>
  </si>
  <si>
    <t>Screenshots (if any)</t>
  </si>
  <si>
    <t>Sprint 
(From)</t>
  </si>
  <si>
    <t>Sprint
(To)</t>
  </si>
  <si>
    <t>Blockers (if any)</t>
  </si>
  <si>
    <t>In progress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</si>
</sst>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19">
    <font>
      <sz val="10.0"/>
      <color rgb="FF000000"/>
      <name val="Arial"/>
      <scheme val="minor"/>
    </font>
    <font>
      <b/>
      <sz val="12.0"/>
      <color rgb="FFFFFFFF"/>
      <name val="Arial"/>
      <scheme val="minor"/>
    </font>
    <font>
      <color theme="1"/>
      <name val="Arial"/>
      <scheme val="minor"/>
    </font>
    <font>
      <color theme="1"/>
      <name val="Arial"/>
    </font>
    <font>
      <sz val="9.0"/>
      <color rgb="FF000000"/>
      <name val="&quot;Google Sans Mono&quot;"/>
    </font>
    <font>
      <b/>
      <color theme="1"/>
      <name val="Arial"/>
      <scheme val="minor"/>
    </font>
    <font>
      <b/>
      <sz val="36.0"/>
      <color theme="1"/>
      <name val="Arial"/>
      <scheme val="minor"/>
    </font>
    <font>
      <b/>
      <sz val="11.0"/>
      <color rgb="FFFFFFFF"/>
      <name val="Arial"/>
      <scheme val="minor"/>
    </font>
    <font/>
    <font>
      <color rgb="FFFFFFFF"/>
      <name val="Arial"/>
      <scheme val="minor"/>
    </font>
    <font>
      <b/>
      <sz val="15.0"/>
      <color theme="1"/>
      <name val="Arial"/>
      <scheme val="minor"/>
    </font>
    <font>
      <b/>
      <sz val="10.0"/>
      <color theme="1"/>
      <name val="Arial"/>
      <scheme val="minor"/>
    </font>
    <font>
      <b/>
      <color rgb="FF000000"/>
      <name val="Arial"/>
      <scheme val="minor"/>
    </font>
    <font>
      <sz val="12.0"/>
      <color rgb="FFFFFFFF"/>
      <name val="Arial"/>
      <scheme val="minor"/>
    </font>
    <font>
      <color theme="0"/>
      <name val="Arial"/>
      <scheme val="minor"/>
    </font>
    <font>
      <b/>
      <color rgb="FFFFFFFF"/>
      <name val="Arial"/>
      <scheme val="minor"/>
    </font>
    <font>
      <color rgb="FF202124"/>
      <name val="Roboto"/>
    </font>
    <font>
      <b/>
      <color theme="1"/>
      <name val="Arial"/>
    </font>
    <font>
      <sz val="11.0"/>
      <color rgb="FF000000"/>
      <name val="Inconsolata"/>
    </font>
  </fonts>
  <fills count="12">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FFF2CC"/>
        <bgColor rgb="FFFFF2CC"/>
      </patternFill>
    </fill>
    <fill>
      <patternFill patternType="solid">
        <fgColor theme="0"/>
        <bgColor theme="0"/>
      </patternFill>
    </fill>
    <fill>
      <patternFill patternType="solid">
        <fgColor rgb="FF00539C"/>
        <bgColor rgb="FF00539C"/>
      </patternFill>
    </fill>
    <fill>
      <patternFill patternType="solid">
        <fgColor rgb="FF1A669A"/>
        <bgColor rgb="FF1A669A"/>
      </patternFill>
    </fill>
    <fill>
      <patternFill patternType="solid">
        <fgColor rgb="FF351C75"/>
        <bgColor rgb="FF351C75"/>
      </patternFill>
    </fill>
    <fill>
      <patternFill patternType="solid">
        <fgColor rgb="FFD9D9D9"/>
        <bgColor rgb="FFD9D9D9"/>
      </patternFill>
    </fill>
  </fills>
  <borders count="2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C9DAF8"/>
      </left>
      <top style="thick">
        <color rgb="FFC9DAF8"/>
      </top>
    </border>
    <border>
      <top style="thick">
        <color rgb="FFC9DAF8"/>
      </top>
    </border>
    <border>
      <right style="thick">
        <color rgb="FFC9DAF8"/>
      </right>
      <top style="thick">
        <color rgb="FFC9DAF8"/>
      </top>
    </border>
    <border>
      <left style="thick">
        <color rgb="FFC9DAF8"/>
      </left>
      <bottom style="thick">
        <color rgb="FFC9DAF8"/>
      </bottom>
    </border>
    <border>
      <bottom style="thick">
        <color rgb="FFC9DAF8"/>
      </bottom>
    </border>
    <border>
      <right style="thick">
        <color rgb="FFC9DAF8"/>
      </right>
      <bottom style="thick">
        <color rgb="FFC9DAF8"/>
      </bottom>
    </border>
    <border>
      <left style="thick">
        <color rgb="FFC9DAF8"/>
      </left>
      <right style="thick">
        <color rgb="FFC9DAF8"/>
      </right>
      <top style="thick">
        <color rgb="FFC9DAF8"/>
      </top>
      <bottom style="thick">
        <color rgb="FFC9DAF8"/>
      </bottom>
    </border>
    <border>
      <left style="thick">
        <color rgb="FFFFFFFF"/>
      </left>
      <right style="thick">
        <color rgb="FFFFFFFF"/>
      </right>
      <top style="thick">
        <color rgb="FFFFFFFF"/>
      </top>
    </border>
    <border>
      <left style="thick">
        <color rgb="FFFFFFFF"/>
      </left>
      <right style="thick">
        <color rgb="FFFFFFFF"/>
      </right>
      <bottom style="thick">
        <color rgb="FFFFFFFF"/>
      </bottom>
    </border>
    <border>
      <left style="thick">
        <color rgb="FFC9DAF8"/>
      </left>
      <right style="thick">
        <color rgb="FFC9DAF8"/>
      </right>
      <top style="thick">
        <color rgb="FFC9DAF8"/>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vertical="bottom"/>
    </xf>
    <xf borderId="0" fillId="0" fontId="2" numFmtId="0" xfId="0" applyFont="1"/>
    <xf borderId="0" fillId="0" fontId="3" numFmtId="0" xfId="0" applyAlignment="1" applyFont="1">
      <alignment vertical="bottom"/>
    </xf>
    <xf borderId="0" fillId="3" fontId="4" numFmtId="0" xfId="0" applyFill="1" applyFont="1"/>
    <xf borderId="1" fillId="0" fontId="5"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5" numFmtId="164" xfId="0" applyAlignment="1" applyBorder="1" applyFont="1" applyNumberFormat="1">
      <alignment readingOrder="0" shrinkToFit="0" vertical="center" wrapText="1"/>
    </xf>
    <xf borderId="1" fillId="4" fontId="2" numFmtId="0" xfId="0" applyAlignment="1" applyBorder="1" applyFill="1" applyFont="1">
      <alignment readingOrder="0" shrinkToFit="0" vertical="center" wrapText="1"/>
    </xf>
    <xf borderId="1" fillId="4" fontId="2" numFmtId="164" xfId="0" applyAlignment="1" applyBorder="1" applyFont="1" applyNumberFormat="1">
      <alignment readingOrder="0" shrinkToFit="0" vertical="center" wrapText="1"/>
    </xf>
    <xf borderId="1" fillId="4" fontId="2" numFmtId="0" xfId="0" applyAlignment="1" applyBorder="1" applyFont="1">
      <alignment shrinkToFit="0" vertical="center" wrapText="1"/>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164" xfId="0" applyAlignment="1" applyBorder="1" applyFont="1" applyNumberFormat="1">
      <alignment vertical="center"/>
    </xf>
    <xf borderId="1" fillId="0" fontId="2" numFmtId="0" xfId="0" applyAlignment="1" applyBorder="1" applyFont="1">
      <alignment vertical="center"/>
    </xf>
    <xf borderId="1" fillId="0" fontId="2" numFmtId="164" xfId="0" applyAlignment="1" applyBorder="1" applyFont="1" applyNumberFormat="1">
      <alignment readingOrder="0" vertical="center"/>
    </xf>
    <xf borderId="1" fillId="0" fontId="2" numFmtId="164" xfId="0" applyAlignment="1" applyBorder="1" applyFont="1" applyNumberFormat="1">
      <alignment readingOrder="0" vertical="center"/>
    </xf>
    <xf borderId="1" fillId="3" fontId="3" numFmtId="0" xfId="0" applyAlignment="1" applyBorder="1" applyFont="1">
      <alignment vertical="center"/>
    </xf>
    <xf borderId="1" fillId="5" fontId="3" numFmtId="0" xfId="0" applyAlignment="1" applyBorder="1" applyFill="1" applyFont="1">
      <alignment vertical="center"/>
    </xf>
    <xf borderId="1" fillId="0" fontId="3" numFmtId="0" xfId="0" applyAlignment="1" applyBorder="1" applyFont="1">
      <alignment shrinkToFit="0" wrapText="1"/>
    </xf>
    <xf borderId="2" fillId="0" fontId="3" numFmtId="0" xfId="0" applyBorder="1" applyFont="1"/>
    <xf borderId="2" fillId="0" fontId="3" numFmtId="0" xfId="0" applyBorder="1" applyFont="1"/>
    <xf borderId="1" fillId="3" fontId="3" numFmtId="0" xfId="0" applyBorder="1" applyFont="1"/>
    <xf borderId="2" fillId="5" fontId="3" numFmtId="0" xfId="0" applyBorder="1" applyFont="1"/>
    <xf borderId="2" fillId="3" fontId="3" numFmtId="0" xfId="0" applyBorder="1" applyFont="1"/>
    <xf borderId="2" fillId="0" fontId="2" numFmtId="0" xfId="0" applyAlignment="1" applyBorder="1" applyFont="1">
      <alignment vertical="center"/>
    </xf>
    <xf borderId="2" fillId="0" fontId="3" numFmtId="0" xfId="0" applyAlignment="1" applyBorder="1" applyFont="1">
      <alignment readingOrder="0"/>
    </xf>
    <xf borderId="1" fillId="0" fontId="3" numFmtId="0" xfId="0" applyBorder="1" applyFont="1"/>
    <xf borderId="1" fillId="0" fontId="3" numFmtId="0" xfId="0" applyBorder="1" applyFont="1"/>
    <xf borderId="2" fillId="3" fontId="3" numFmtId="0" xfId="0" applyBorder="1" applyFont="1"/>
    <xf borderId="2" fillId="5" fontId="3" numFmtId="0" xfId="0" applyBorder="1" applyFont="1"/>
    <xf borderId="1" fillId="3" fontId="3" numFmtId="0" xfId="0" applyAlignment="1" applyBorder="1" applyFont="1">
      <alignment readingOrder="0" vertical="center"/>
    </xf>
    <xf borderId="0" fillId="6" fontId="6" numFmtId="0" xfId="0" applyAlignment="1" applyFill="1" applyFont="1">
      <alignment horizontal="center" readingOrder="0" vertical="center"/>
    </xf>
    <xf borderId="0" fillId="3" fontId="2" numFmtId="0" xfId="0" applyFont="1"/>
    <xf borderId="0" fillId="7" fontId="2" numFmtId="0" xfId="0" applyFill="1" applyFont="1"/>
    <xf borderId="0" fillId="8" fontId="2" numFmtId="0" xfId="0" applyFill="1" applyFont="1"/>
    <xf borderId="3" fillId="8" fontId="7" numFmtId="0" xfId="0" applyAlignment="1" applyBorder="1" applyFont="1">
      <alignment horizontal="center" readingOrder="0" shrinkToFit="0" vertical="center" wrapText="1"/>
    </xf>
    <xf borderId="4" fillId="0" fontId="8" numFmtId="0" xfId="0" applyBorder="1" applyFont="1"/>
    <xf borderId="5" fillId="0" fontId="8" numFmtId="0" xfId="0" applyBorder="1" applyFont="1"/>
    <xf borderId="6" fillId="0" fontId="8" numFmtId="0" xfId="0" applyBorder="1" applyFont="1"/>
    <xf borderId="7" fillId="0" fontId="8" numFmtId="0" xfId="0" applyBorder="1" applyFont="1"/>
    <xf borderId="8" fillId="0" fontId="8" numFmtId="0" xfId="0" applyBorder="1" applyFont="1"/>
    <xf borderId="0" fillId="8" fontId="9" numFmtId="0" xfId="0" applyAlignment="1" applyFont="1">
      <alignment readingOrder="0"/>
    </xf>
    <xf borderId="9" fillId="9" fontId="2" numFmtId="0" xfId="0" applyAlignment="1" applyBorder="1" applyFill="1" applyFont="1">
      <alignment horizontal="center" readingOrder="0"/>
    </xf>
    <xf borderId="9" fillId="3" fontId="5" numFmtId="0" xfId="0" applyAlignment="1" applyBorder="1" applyFont="1">
      <alignment horizontal="center" readingOrder="0"/>
    </xf>
    <xf borderId="10" fillId="6" fontId="10" numFmtId="0" xfId="0" applyAlignment="1" applyBorder="1" applyFont="1">
      <alignment horizontal="center" vertical="center"/>
    </xf>
    <xf borderId="11" fillId="0" fontId="8" numFmtId="0" xfId="0" applyBorder="1" applyFont="1"/>
    <xf borderId="9" fillId="3" fontId="11" numFmtId="0" xfId="0" applyAlignment="1" applyBorder="1" applyFont="1">
      <alignment horizontal="center" readingOrder="0"/>
    </xf>
    <xf borderId="9" fillId="3" fontId="12" numFmtId="0" xfId="0" applyAlignment="1" applyBorder="1" applyFont="1">
      <alignment horizontal="center" readingOrder="0"/>
    </xf>
    <xf borderId="0" fillId="8" fontId="2" numFmtId="0" xfId="0" applyAlignment="1" applyFont="1">
      <alignment readingOrder="0"/>
    </xf>
    <xf borderId="9" fillId="3" fontId="5" numFmtId="0" xfId="0" applyAlignment="1" applyBorder="1" applyFont="1">
      <alignment readingOrder="0" vertical="center"/>
    </xf>
    <xf borderId="9" fillId="3" fontId="5" numFmtId="0" xfId="0" applyAlignment="1" applyBorder="1" applyFont="1">
      <alignment readingOrder="0" shrinkToFit="0" wrapText="1"/>
    </xf>
    <xf borderId="9" fillId="8" fontId="13" numFmtId="0" xfId="0" applyAlignment="1" applyBorder="1" applyFont="1">
      <alignment horizontal="center" readingOrder="0" vertical="center"/>
    </xf>
    <xf borderId="9" fillId="9" fontId="14" numFmtId="0" xfId="0" applyAlignment="1" applyBorder="1" applyFont="1">
      <alignment horizontal="center" readingOrder="0" shrinkToFit="0" wrapText="1"/>
    </xf>
    <xf borderId="12" fillId="9" fontId="14" numFmtId="0" xfId="0" applyAlignment="1" applyBorder="1" applyFont="1">
      <alignment horizontal="center" readingOrder="0" shrinkToFit="0" wrapText="1"/>
    </xf>
    <xf borderId="9" fillId="9" fontId="9" numFmtId="0" xfId="0" applyAlignment="1" applyBorder="1" applyFont="1">
      <alignment horizontal="center" shrinkToFit="0" wrapText="1"/>
    </xf>
    <xf borderId="0" fillId="3" fontId="0" numFmtId="0" xfId="0" applyFont="1"/>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xf>
    <xf borderId="0" fillId="0" fontId="5" numFmtId="0" xfId="0" applyAlignment="1" applyFont="1">
      <alignment horizontal="center" readingOrder="0"/>
    </xf>
    <xf borderId="0" fillId="0" fontId="2" numFmtId="0" xfId="0" applyAlignment="1" applyFont="1">
      <alignment horizontal="center" readingOrder="0"/>
    </xf>
    <xf borderId="0" fillId="10" fontId="15" numFmtId="0" xfId="0" applyAlignment="1" applyFill="1" applyFont="1">
      <alignment readingOrder="0"/>
    </xf>
    <xf borderId="0" fillId="10" fontId="15" numFmtId="0" xfId="0" applyAlignment="1" applyFont="1">
      <alignment readingOrder="0" shrinkToFit="0" wrapText="1"/>
    </xf>
    <xf borderId="13" fillId="0" fontId="2" numFmtId="0" xfId="0" applyAlignment="1" applyBorder="1" applyFont="1">
      <alignment readingOrder="0"/>
    </xf>
    <xf borderId="14" fillId="0" fontId="8" numFmtId="0" xfId="0" applyBorder="1" applyFont="1"/>
    <xf borderId="15" fillId="0" fontId="8" numFmtId="0" xfId="0" applyBorder="1" applyFont="1"/>
    <xf borderId="16" fillId="3" fontId="16" numFmtId="0" xfId="0" applyAlignment="1" applyBorder="1" applyFont="1">
      <alignment horizontal="left" readingOrder="0"/>
    </xf>
    <xf borderId="17" fillId="0" fontId="2" numFmtId="0" xfId="0" applyBorder="1" applyFont="1"/>
    <xf borderId="18" fillId="0" fontId="2" numFmtId="0" xfId="0" applyBorder="1" applyFont="1"/>
    <xf borderId="0" fillId="4" fontId="2" numFmtId="0" xfId="0" applyAlignment="1" applyFont="1">
      <alignment readingOrder="0"/>
    </xf>
    <xf borderId="0" fillId="4" fontId="2" numFmtId="0" xfId="0" applyAlignment="1" applyFont="1">
      <alignment readingOrder="0" shrinkToFit="0" wrapText="1"/>
    </xf>
    <xf borderId="0" fillId="4" fontId="2" numFmtId="0" xfId="0" applyFont="1"/>
    <xf borderId="0" fillId="3" fontId="16" numFmtId="0" xfId="0" applyAlignment="1" applyFont="1">
      <alignment horizontal="left" readingOrder="0"/>
    </xf>
    <xf borderId="0" fillId="0" fontId="2" numFmtId="0" xfId="0" applyAlignment="1" applyFont="1">
      <alignment readingOrder="0"/>
    </xf>
    <xf borderId="1" fillId="11" fontId="17" numFmtId="0" xfId="0" applyAlignment="1" applyBorder="1" applyFill="1" applyFont="1">
      <alignment horizontal="right" shrinkToFit="0" vertical="center" wrapText="1"/>
    </xf>
    <xf borderId="1" fillId="11" fontId="17" numFmtId="0" xfId="0" applyAlignment="1" applyBorder="1" applyFont="1">
      <alignment shrinkToFit="0" vertical="center" wrapText="1"/>
    </xf>
    <xf borderId="19" fillId="11" fontId="17" numFmtId="0" xfId="0" applyAlignment="1" applyBorder="1" applyFont="1">
      <alignment shrinkToFit="0" vertical="center" wrapText="1"/>
    </xf>
    <xf borderId="20" fillId="11" fontId="17" numFmtId="0" xfId="0" applyAlignment="1" applyBorder="1" applyFont="1">
      <alignment shrinkToFit="0" vertical="center" wrapText="1"/>
    </xf>
    <xf borderId="1" fillId="3" fontId="18" numFmtId="0" xfId="0" applyAlignment="1" applyBorder="1" applyFont="1">
      <alignment horizontal="right"/>
    </xf>
    <xf borderId="1" fillId="0" fontId="2" numFmtId="0" xfId="0" applyBorder="1" applyFont="1"/>
    <xf borderId="19" fillId="0" fontId="2" numFmtId="0" xfId="0" applyBorder="1" applyFont="1"/>
    <xf borderId="20" fillId="0" fontId="2" numFmtId="0" xfId="0" applyBorder="1" applyFont="1"/>
    <xf borderId="1" fillId="0" fontId="2" numFmtId="0" xfId="0" applyAlignment="1" applyBorder="1" applyFont="1">
      <alignment readingOrder="0"/>
    </xf>
    <xf borderId="1" fillId="0" fontId="2" numFmtId="0" xfId="0" applyAlignment="1" applyBorder="1" applyFont="1">
      <alignment horizontal="right"/>
    </xf>
    <xf borderId="0" fillId="0" fontId="2" numFmtId="0" xfId="0" applyAlignment="1" applyFont="1">
      <alignment horizontal="right"/>
    </xf>
    <xf borderId="0" fillId="0" fontId="2"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1 Dataset of Task-list-style">
      <tableStyleElement dxfId="1" type="headerRow"/>
      <tableStyleElement dxfId="2" type="firstRowStripe"/>
      <tableStyleElement dxfId="3" type="secondRowStripe"/>
    </tableStyle>
    <tableStyle count="3" pivot="0" name="2 Sample sheet - Yash task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according to urgency under each team</a:t>
            </a:r>
          </a:p>
        </c:rich>
      </c:tx>
      <c:overlay val="0"/>
    </c:title>
    <c:plotArea>
      <c:layout/>
      <c:barChart>
        <c:barDir val="bar"/>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Query!$F$2:$F$4</c:f>
            </c:strRef>
          </c:cat>
          <c:val>
            <c:numRef>
              <c:f>Query!$G$2:$G$4</c:f>
              <c:numCache/>
            </c:numRef>
          </c:val>
        </c:ser>
        <c:axId val="1883752798"/>
        <c:axId val="885207028"/>
      </c:barChart>
      <c:catAx>
        <c:axId val="188375279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Urgency</a:t>
                </a:r>
              </a:p>
            </c:rich>
          </c:tx>
          <c:overlay val="0"/>
        </c:title>
        <c:numFmt formatCode="General" sourceLinked="1"/>
        <c:majorTickMark val="none"/>
        <c:minorTickMark val="none"/>
        <c:spPr/>
        <c:txPr>
          <a:bodyPr/>
          <a:lstStyle/>
          <a:p>
            <a:pPr lvl="0">
              <a:defRPr b="0">
                <a:solidFill>
                  <a:srgbClr val="000000"/>
                </a:solidFill>
                <a:latin typeface="+mn-lt"/>
              </a:defRPr>
            </a:pPr>
          </a:p>
        </c:txPr>
        <c:crossAx val="885207028"/>
      </c:catAx>
      <c:valAx>
        <c:axId val="88520702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3752798"/>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according to urgency under all teams</a:t>
            </a:r>
          </a:p>
        </c:rich>
      </c:tx>
      <c:overlay val="0"/>
    </c:title>
    <c:plotArea>
      <c:layout/>
      <c:barChart>
        <c:barDir val="col"/>
        <c:ser>
          <c:idx val="0"/>
          <c:order val="0"/>
          <c:spPr>
            <a:solidFill>
              <a:schemeClr val="accent1"/>
            </a:solidFill>
            <a:ln cmpd="sng">
              <a:solidFill>
                <a:srgbClr val="000000"/>
              </a:solidFill>
            </a:ln>
          </c:spPr>
          <c:dPt>
            <c:idx val="0"/>
            <c:spPr>
              <a:solidFill>
                <a:srgbClr val="00539C"/>
              </a:solidFill>
              <a:ln cmpd="sng">
                <a:solidFill>
                  <a:srgbClr val="000000"/>
                </a:solidFill>
              </a:ln>
            </c:spPr>
          </c:dPt>
          <c:dPt>
            <c:idx val="1"/>
            <c:spPr>
              <a:solidFill>
                <a:srgbClr val="00539C"/>
              </a:solidFill>
              <a:ln cmpd="sng">
                <a:solidFill>
                  <a:srgbClr val="000000"/>
                </a:solidFill>
              </a:ln>
            </c:spPr>
          </c:dPt>
          <c:dPt>
            <c:idx val="2"/>
            <c:spPr>
              <a:solidFill>
                <a:srgbClr val="00539C"/>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Query!$I$3:$I$5</c:f>
            </c:strRef>
          </c:cat>
          <c:val>
            <c:numRef>
              <c:f>Query!$J$3:$J$5</c:f>
              <c:numCache/>
            </c:numRef>
          </c:val>
        </c:ser>
        <c:axId val="1791694007"/>
        <c:axId val="1930120306"/>
      </c:barChart>
      <c:catAx>
        <c:axId val="17916940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Urgency</a:t>
                </a:r>
              </a:p>
            </c:rich>
          </c:tx>
          <c:overlay val="0"/>
        </c:title>
        <c:numFmt formatCode="General" sourceLinked="1"/>
        <c:majorTickMark val="none"/>
        <c:minorTickMark val="none"/>
        <c:spPr/>
        <c:txPr>
          <a:bodyPr/>
          <a:lstStyle/>
          <a:p>
            <a:pPr lvl="0">
              <a:defRPr b="0">
                <a:solidFill>
                  <a:srgbClr val="000000"/>
                </a:solidFill>
                <a:latin typeface="+mn-lt"/>
              </a:defRPr>
            </a:pPr>
          </a:p>
        </c:txPr>
        <c:crossAx val="1930120306"/>
      </c:catAx>
      <c:valAx>
        <c:axId val="19301203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169400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Story points (1--&gt;2.25 hr; 4--&gt;1 day) vs Task No.</a:t>
            </a:r>
          </a:p>
        </c:rich>
      </c:tx>
      <c:overlay val="0"/>
    </c:title>
    <c:plotArea>
      <c:layout/>
      <c:barChart>
        <c:barDir val="col"/>
        <c:ser>
          <c:idx val="0"/>
          <c:order val="0"/>
          <c:tx>
            <c:strRef>
              <c:f>Query!$O$1</c:f>
            </c:strRef>
          </c:tx>
          <c:spPr>
            <a:solidFill>
              <a:schemeClr val="accent1"/>
            </a:solidFill>
            <a:ln cmpd="sng">
              <a:solidFill>
                <a:srgbClr val="000000"/>
              </a:solidFill>
            </a:ln>
          </c:spPr>
          <c:cat>
            <c:strRef>
              <c:f>Query!$N$2:$N$101</c:f>
            </c:strRef>
          </c:cat>
          <c:val>
            <c:numRef>
              <c:f>Query!$O$2:$O$101</c:f>
              <c:numCache/>
            </c:numRef>
          </c:val>
        </c:ser>
        <c:axId val="2126496678"/>
        <c:axId val="1992490932"/>
      </c:barChart>
      <c:catAx>
        <c:axId val="21264966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Task No.</a:t>
                </a:r>
              </a:p>
            </c:rich>
          </c:tx>
          <c:overlay val="0"/>
        </c:title>
        <c:numFmt formatCode="General" sourceLinked="1"/>
        <c:majorTickMark val="none"/>
        <c:minorTickMark val="none"/>
        <c:spPr/>
        <c:txPr>
          <a:bodyPr/>
          <a:lstStyle/>
          <a:p>
            <a:pPr lvl="0">
              <a:defRPr b="0">
                <a:solidFill>
                  <a:srgbClr val="000000"/>
                </a:solidFill>
                <a:latin typeface="+mn-lt"/>
              </a:defRPr>
            </a:pPr>
          </a:p>
        </c:txPr>
        <c:crossAx val="1992490932"/>
      </c:catAx>
      <c:valAx>
        <c:axId val="19924909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Story points (1--&gt;2.25 hr; 4--&gt;1 day)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2649667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according to urgency under each team</a:t>
            </a:r>
          </a:p>
        </c:rich>
      </c:tx>
      <c:overlay val="0"/>
    </c:title>
    <c:plotArea>
      <c:layout/>
      <c:barChart>
        <c:barDir val="col"/>
        <c:ser>
          <c:idx val="0"/>
          <c:order val="0"/>
          <c:spPr>
            <a:solidFill>
              <a:srgbClr val="00539C"/>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Query!$F$2:$F$4</c:f>
            </c:strRef>
          </c:cat>
          <c:val>
            <c:numRef>
              <c:f>Query!$G$2:$G$4</c:f>
              <c:numCache/>
            </c:numRef>
          </c:val>
        </c:ser>
        <c:axId val="1997315546"/>
        <c:axId val="487073135"/>
      </c:barChart>
      <c:catAx>
        <c:axId val="19973155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Urgency</a:t>
                </a:r>
              </a:p>
            </c:rich>
          </c:tx>
          <c:overlay val="0"/>
        </c:title>
        <c:numFmt formatCode="General" sourceLinked="1"/>
        <c:majorTickMark val="none"/>
        <c:minorTickMark val="none"/>
        <c:spPr/>
        <c:txPr>
          <a:bodyPr/>
          <a:lstStyle/>
          <a:p>
            <a:pPr lvl="0">
              <a:defRPr b="0">
                <a:solidFill>
                  <a:srgbClr val="000000"/>
                </a:solidFill>
                <a:latin typeface="+mn-lt"/>
              </a:defRPr>
            </a:pPr>
          </a:p>
        </c:txPr>
        <c:crossAx val="487073135"/>
      </c:catAx>
      <c:valAx>
        <c:axId val="4870731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731554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according to urgency under all teams</a:t>
            </a:r>
          </a:p>
        </c:rich>
      </c:tx>
      <c:overlay val="0"/>
    </c:title>
    <c:plotArea>
      <c:layout/>
      <c:barChart>
        <c:barDir val="col"/>
        <c:ser>
          <c:idx val="0"/>
          <c:order val="0"/>
          <c:spPr>
            <a:solidFill>
              <a:schemeClr val="accent1"/>
            </a:solidFill>
            <a:ln cmpd="sng">
              <a:solidFill>
                <a:srgbClr val="000000"/>
              </a:solidFill>
            </a:ln>
          </c:spPr>
          <c:dPt>
            <c:idx val="0"/>
            <c:spPr>
              <a:solidFill>
                <a:srgbClr val="00539C"/>
              </a:solidFill>
              <a:ln cmpd="sng">
                <a:solidFill>
                  <a:srgbClr val="000000"/>
                </a:solidFill>
              </a:ln>
            </c:spPr>
          </c:dPt>
          <c:dPt>
            <c:idx val="1"/>
            <c:spPr>
              <a:solidFill>
                <a:srgbClr val="00539C"/>
              </a:solidFill>
              <a:ln cmpd="sng">
                <a:solidFill>
                  <a:srgbClr val="000000"/>
                </a:solidFill>
              </a:ln>
            </c:spPr>
          </c:dPt>
          <c:dPt>
            <c:idx val="2"/>
            <c:spPr>
              <a:solidFill>
                <a:srgbClr val="00539C"/>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Query!$I$3:$I$5</c:f>
            </c:strRef>
          </c:cat>
          <c:val>
            <c:numRef>
              <c:f>Query!$J$3:$J$5</c:f>
              <c:numCache/>
            </c:numRef>
          </c:val>
        </c:ser>
        <c:axId val="918862791"/>
        <c:axId val="678083023"/>
      </c:barChart>
      <c:catAx>
        <c:axId val="9188627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Urgency</a:t>
                </a:r>
              </a:p>
            </c:rich>
          </c:tx>
          <c:overlay val="0"/>
        </c:title>
        <c:numFmt formatCode="General" sourceLinked="1"/>
        <c:majorTickMark val="none"/>
        <c:minorTickMark val="none"/>
        <c:spPr/>
        <c:txPr>
          <a:bodyPr/>
          <a:lstStyle/>
          <a:p>
            <a:pPr lvl="0">
              <a:defRPr b="0">
                <a:solidFill>
                  <a:srgbClr val="000000"/>
                </a:solidFill>
                <a:latin typeface="+mn-lt"/>
              </a:defRPr>
            </a:pPr>
          </a:p>
        </c:txPr>
        <c:crossAx val="678083023"/>
      </c:catAx>
      <c:valAx>
        <c:axId val="6780830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8862791"/>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Story points (1--&gt;2.25 hr; 4--&gt;1 day) vs Task No.</a:t>
            </a:r>
          </a:p>
        </c:rich>
      </c:tx>
      <c:overlay val="0"/>
    </c:title>
    <c:plotArea>
      <c:layout/>
      <c:barChart>
        <c:barDir val="col"/>
        <c:ser>
          <c:idx val="0"/>
          <c:order val="0"/>
          <c:tx>
            <c:strRef>
              <c:f>Query!$O$1</c:f>
            </c:strRef>
          </c:tx>
          <c:spPr>
            <a:solidFill>
              <a:srgbClr val="FFF2CC"/>
            </a:solidFill>
            <a:ln cmpd="sng">
              <a:solidFill>
                <a:srgbClr val="000000"/>
              </a:solidFill>
            </a:ln>
          </c:spPr>
          <c:cat>
            <c:strRef>
              <c:f>Query!$N$2:$N$101</c:f>
            </c:strRef>
          </c:cat>
          <c:val>
            <c:numRef>
              <c:f>Query!$O$2:$O$101</c:f>
              <c:numCache/>
            </c:numRef>
          </c:val>
        </c:ser>
        <c:axId val="123283084"/>
        <c:axId val="1679966700"/>
      </c:barChart>
      <c:catAx>
        <c:axId val="123283084"/>
        <c:scaling>
          <c:orientation val="minMax"/>
        </c:scaling>
        <c:delete val="0"/>
        <c:axPos val="b"/>
        <c:title>
          <c:tx>
            <c:rich>
              <a:bodyPr/>
              <a:lstStyle/>
              <a:p>
                <a:pPr lvl="0">
                  <a:defRPr b="0">
                    <a:solidFill>
                      <a:schemeClr val="lt1"/>
                    </a:solidFill>
                    <a:latin typeface="+mn-lt"/>
                  </a:defRPr>
                </a:pPr>
                <a:r>
                  <a:rPr b="0">
                    <a:solidFill>
                      <a:schemeClr val="lt1"/>
                    </a:solidFill>
                    <a:latin typeface="+mn-lt"/>
                  </a:rPr>
                  <a:t>Task No.</a:t>
                </a:r>
              </a:p>
            </c:rich>
          </c:tx>
          <c:overlay val="0"/>
        </c:title>
        <c:numFmt formatCode="General" sourceLinked="1"/>
        <c:majorTickMark val="none"/>
        <c:minorTickMark val="none"/>
        <c:spPr/>
        <c:txPr>
          <a:bodyPr/>
          <a:lstStyle/>
          <a:p>
            <a:pPr lvl="0">
              <a:defRPr b="0">
                <a:solidFill>
                  <a:srgbClr val="FFFFFF"/>
                </a:solidFill>
                <a:latin typeface="+mn-lt"/>
              </a:defRPr>
            </a:pPr>
          </a:p>
        </c:txPr>
        <c:crossAx val="1679966700"/>
      </c:catAx>
      <c:valAx>
        <c:axId val="1679966700"/>
        <c:scaling>
          <c:orientation val="minMax"/>
        </c:scaling>
        <c:delete val="0"/>
        <c:axPos val="l"/>
        <c:majorGridlines>
          <c:spPr>
            <a:ln>
              <a:solidFill>
                <a:srgbClr val="FFFFFF"/>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Story points (1--&gt;2.25 hr; 4--&gt;1 day)</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23283084"/>
      </c:valAx>
    </c:plotArea>
    <c:legend>
      <c:legendPos val="r"/>
      <c:overlay val="0"/>
      <c:txPr>
        <a:bodyPr/>
        <a:lstStyle/>
        <a:p>
          <a:pPr lvl="0">
            <a:defRPr b="0">
              <a:solidFill>
                <a:srgbClr val="1A1A1A"/>
              </a:solidFill>
              <a:latin typeface="+mn-lt"/>
            </a:defRPr>
          </a:pPr>
        </a:p>
      </c:txPr>
    </c:legend>
    <c:plotVisOnly val="1"/>
  </c:chart>
  <c:spPr>
    <a:solidFill>
      <a:srgbClr val="00539C"/>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according to urgency under each team</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Query!$F$2:$F$4</c:f>
            </c:strRef>
          </c:cat>
          <c:val>
            <c:numRef>
              <c:f>Query!$G$2:$G$4</c:f>
              <c:numCache/>
            </c:numRef>
          </c:val>
        </c:ser>
        <c:axId val="826926672"/>
        <c:axId val="935489771"/>
      </c:barChart>
      <c:catAx>
        <c:axId val="8269266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Urgency</a:t>
                </a:r>
              </a:p>
            </c:rich>
          </c:tx>
          <c:overlay val="0"/>
        </c:title>
        <c:numFmt formatCode="General" sourceLinked="1"/>
        <c:majorTickMark val="none"/>
        <c:minorTickMark val="none"/>
        <c:spPr/>
        <c:txPr>
          <a:bodyPr/>
          <a:lstStyle/>
          <a:p>
            <a:pPr lvl="0">
              <a:defRPr b="0">
                <a:solidFill>
                  <a:srgbClr val="000000"/>
                </a:solidFill>
                <a:latin typeface="+mn-lt"/>
              </a:defRPr>
            </a:pPr>
          </a:p>
        </c:txPr>
        <c:crossAx val="935489771"/>
      </c:catAx>
      <c:valAx>
        <c:axId val="9354897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6926672"/>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under each team</a:t>
            </a:r>
          </a:p>
        </c:rich>
      </c:tx>
      <c:overlay val="0"/>
    </c:title>
    <c:plotArea>
      <c:layout/>
      <c:lineChart>
        <c:varyColors val="0"/>
        <c:ser>
          <c:idx val="0"/>
          <c:order val="0"/>
          <c:tx>
            <c:strRef>
              <c:f>'Pivot Table 1'!$B$1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'Pivot Table 1'!$A$2:$A$5</c:f>
            </c:strRef>
          </c:cat>
          <c:val>
            <c:numRef>
              <c:f>'Pivot Table 1'!$B$2:$B$5</c:f>
              <c:numCache/>
            </c:numRef>
          </c:val>
          <c:smooth val="0"/>
        </c:ser>
        <c:axId val="1369083283"/>
        <c:axId val="1806357459"/>
      </c:lineChart>
      <c:catAx>
        <c:axId val="13690832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Team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806357459"/>
      </c:catAx>
      <c:valAx>
        <c:axId val="18063574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9083283"/>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tasks under each team</a:t>
            </a:r>
          </a:p>
        </c:rich>
      </c:tx>
      <c:overlay val="0"/>
    </c:title>
    <c:plotArea>
      <c:layout/>
      <c:lineChart>
        <c:varyColors val="0"/>
        <c:ser>
          <c:idx val="0"/>
          <c:order val="0"/>
          <c:tx>
            <c:strRef>
              <c:f>'Pivot Table 1'!$B$1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'Pivot Table 1'!$A$2:$A$5</c:f>
            </c:strRef>
          </c:cat>
          <c:val>
            <c:numRef>
              <c:f>'Pivot Table 1'!$B$2:$B$5</c:f>
              <c:numCache/>
            </c:numRef>
          </c:val>
          <c:smooth val="0"/>
        </c:ser>
        <c:axId val="102240712"/>
        <c:axId val="765050284"/>
      </c:lineChart>
      <c:catAx>
        <c:axId val="1022407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Team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765050284"/>
      </c:catAx>
      <c:valAx>
        <c:axId val="7650502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tasks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24071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933450</xdr:colOff>
      <xdr:row>10</xdr:row>
      <xdr:rowOff>38100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933450</xdr:colOff>
      <xdr:row>8</xdr:row>
      <xdr:rowOff>47625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552450</xdr:colOff>
      <xdr:row>84</xdr:row>
      <xdr:rowOff>190500</xdr:rowOff>
    </xdr:from>
    <xdr:ext cx="10963275"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466725</xdr:colOff>
      <xdr:row>12</xdr:row>
      <xdr:rowOff>142875</xdr:rowOff>
    </xdr:from>
    <xdr:ext cx="3971925" cy="27336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771525</xdr:colOff>
      <xdr:row>12</xdr:row>
      <xdr:rowOff>142875</xdr:rowOff>
    </xdr:from>
    <xdr:ext cx="3971925" cy="27336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923925</xdr:colOff>
      <xdr:row>30</xdr:row>
      <xdr:rowOff>123825</xdr:rowOff>
    </xdr:from>
    <xdr:ext cx="10306050" cy="35337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16</xdr:row>
      <xdr:rowOff>9525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0</xdr:colOff>
      <xdr:row>16</xdr:row>
      <xdr:rowOff>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571500</xdr:colOff>
      <xdr:row>3</xdr:row>
      <xdr:rowOff>104775</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P101" sheet="1 Dataset of Task-list"/>
  </cacheSource>
  <cacheFields>
    <cacheField name="Task No." numFmtId="0">
      <sharedItems containsSemiMixedTypes="0" containsString="0" containsNumber="1" containsInteger="1">
        <n v="1.0"/>
        <n v="2.0"/>
        <n v="3.0"/>
        <n v="4.0"/>
        <n v="5.0"/>
        <n v="6.0"/>
        <n v="7.0"/>
        <n v="8.0"/>
        <n v="9.0"/>
        <n v="10.0"/>
        <n v="11.0"/>
        <n v="12.0"/>
        <n v="13.0"/>
        <n v="14.0"/>
        <n v="15.0"/>
        <n v="16.0"/>
        <n v="17.0"/>
        <n v="18.0"/>
        <n v="19.0"/>
        <n v="20.0"/>
        <n v="21.0"/>
        <n v="22.0"/>
        <n v="23.0"/>
        <n v="24.0"/>
        <n v="32.0"/>
        <n v="26.0"/>
        <n v="27.0"/>
        <n v="28.0"/>
        <n v="29.0"/>
        <n v="30.0"/>
        <n v="31.0"/>
        <n v="55.0"/>
        <n v="33.0"/>
        <n v="34.0"/>
        <n v="35.0"/>
        <n v="36.0"/>
        <n v="37.0"/>
        <n v="38.0"/>
        <n v="39.0"/>
        <n v="65.0"/>
        <n v="41.0"/>
        <n v="42.0"/>
        <n v="43.0"/>
        <n v="44.0"/>
        <n v="45.0"/>
        <n v="46.0"/>
        <n v="47.0"/>
        <n v="48.0"/>
        <n v="49.0"/>
        <n v="50.0"/>
        <n v="51.0"/>
        <n v="52.0"/>
        <n v="53.0"/>
        <n v="54.0"/>
        <n v="89.0"/>
        <n v="56.0"/>
        <n v="57.0"/>
        <n v="58.0"/>
        <n v="59.0"/>
        <n v="60.0"/>
        <n v="61.0"/>
        <n v="62.0"/>
        <n v="63.0"/>
        <n v="64.0"/>
        <n v="25.0"/>
        <n v="66.0"/>
        <n v="67.0"/>
        <n v="68.0"/>
        <n v="69.0"/>
        <n v="70.0"/>
        <n v="71.0"/>
        <n v="72.0"/>
        <n v="73.0"/>
        <n v="40.0"/>
        <n v="75.0"/>
        <n v="76.0"/>
        <n v="77.0"/>
        <n v="78.0"/>
        <n v="79.0"/>
        <n v="80.0"/>
        <n v="81.0"/>
        <n v="82.0"/>
        <n v="83.0"/>
        <n v="84.0"/>
        <n v="85.0"/>
        <n v="86.0"/>
        <n v="87.0"/>
        <n v="88.0"/>
        <n v="74.0"/>
        <n v="90.0"/>
        <n v="91.0"/>
        <n v="92.0"/>
        <n v="93.0"/>
        <n v="94.0"/>
        <n v="95.0"/>
        <n v="96.0"/>
        <n v="97.0"/>
        <n v="98.0"/>
        <n v="99.0"/>
        <n v="100.0"/>
      </sharedItems>
    </cacheField>
    <cacheField name="Timestamp" numFmtId="0">
      <sharedItems containsBlank="1">
        <s v="Timestamp 1"/>
        <s v="Timestamp 2"/>
        <s v="Timestamp 3"/>
        <s v="Timestamp 4"/>
        <s v="Timestamp 5"/>
        <s v="Timestamp 6"/>
        <s v="Timestamp 7"/>
        <s v="Timestamp 8"/>
        <s v="Timestamp 9"/>
        <s v="Timestamp 10"/>
        <s v="Timestamp 11"/>
        <s v="Timestamp 12"/>
        <s v="Timestamp 13"/>
        <s v="Timestamp 14"/>
        <s v="Timestamp 15"/>
        <s v="Timestamp 16"/>
        <s v="Timestamp 17"/>
        <s v="Timestamp 18"/>
        <s v="Timestamp 19"/>
        <s v="Timestamp 20"/>
        <m/>
      </sharedItems>
    </cacheField>
    <cacheField name="Your name" numFmtId="0">
      <sharedItems containsBlank="1">
        <s v="Name 1 "/>
        <s v="Name 2"/>
        <s v="Name 3"/>
        <s v="Name 4"/>
        <s v="Name 5"/>
        <s v="Name 6"/>
        <s v="Name 7"/>
        <s v="Name 8"/>
        <s v="Name 9"/>
        <s v="Name 10"/>
        <s v="Name 11"/>
        <s v="Name 12"/>
        <s v="Name 13"/>
        <s v="Name 14"/>
        <s v="Name 15"/>
        <s v="Name 16"/>
        <s v="Name 17"/>
        <s v="Name 18"/>
        <s v="Name 19"/>
        <s v="Name 20"/>
        <m/>
      </sharedItems>
    </cacheField>
    <cacheField name="Task (in a few words)" numFmtId="0">
      <sharedItems>
        <s v="This is task 1 for example: implement chatbot in your portal"/>
        <s v="Task 2"/>
        <s v="Task 3"/>
        <s v="Task 4"/>
        <s v="Task 5"/>
        <s v="Task 6"/>
        <s v="Task 7"/>
        <s v="Task 8"/>
        <s v="Task 9"/>
        <s v="Task 10"/>
        <s v="Task 11"/>
        <s v="Task 12"/>
        <s v="Task 13"/>
        <s v="Task 14"/>
        <s v="Task 15"/>
        <s v="Task 16"/>
        <s v="Task 17"/>
        <s v="Task 18"/>
        <s v="Task 19"/>
        <s v="Task 20"/>
        <s v="Task 21"/>
        <s v="Task 22"/>
        <s v="Task 23"/>
        <s v="Task 24"/>
        <s v="Task 32"/>
        <s v="Task 26"/>
        <s v="Task 27"/>
        <s v="Task 28"/>
        <s v="Task 29"/>
        <s v="Task 30"/>
        <s v="Task 31"/>
        <s v="Task 55"/>
        <s v="Task 33"/>
        <s v="Task 34"/>
        <s v="Task 35"/>
        <s v="Task 36"/>
        <s v="Task 37"/>
        <s v="Task 38"/>
        <s v="Task 39"/>
        <s v="Task 65"/>
        <s v="Task 41"/>
        <s v="Task 42"/>
        <s v="Task 43"/>
        <s v="Task 44"/>
        <s v="Task 45"/>
        <s v="Task 46"/>
        <s v="Task 47"/>
        <s v="Task 48"/>
        <s v="Task 49"/>
        <s v="Task 50"/>
        <s v="Task 51"/>
        <s v="Task 52"/>
        <s v="Task 53"/>
        <s v="Task 54"/>
        <s v="Task 89"/>
        <s v="Task 56"/>
        <s v="Task 57"/>
        <s v="Task 58"/>
        <s v="Task 59"/>
        <s v="Task 60"/>
        <s v="Task 61"/>
        <s v="Task 62"/>
        <s v="Task 63"/>
        <s v="Task 64"/>
        <s v="Task 25"/>
        <s v="Task 66"/>
        <s v="Task 67"/>
        <s v="Task 68"/>
        <s v="Task 69"/>
        <s v="Task 70"/>
        <s v="Task 71"/>
        <s v="Task 72"/>
        <s v="Task 73"/>
        <s v="Task 40"/>
        <s v="Task 75"/>
        <s v="Task 76"/>
        <s v="Task 77"/>
        <s v="Task 78"/>
        <s v="Task 79"/>
        <s v="Task 80"/>
        <s v="Task 81"/>
        <s v="Task 82"/>
        <s v="Task 83"/>
        <s v="Task 84"/>
        <s v="Task 85"/>
        <s v="Task 86"/>
        <s v="Task 87"/>
        <s v="Task 88"/>
        <s v="Task 74"/>
        <s v="Task 90"/>
        <s v="Task 91"/>
        <s v="Task 92"/>
        <s v="Task 93"/>
        <s v="Task 94"/>
        <s v="Task 95"/>
        <s v="Task 96"/>
        <s v="Task 97"/>
        <s v="Task 98"/>
        <s v="Task 99"/>
        <s v="Task 100"/>
      </sharedItems>
    </cacheField>
    <cacheField name="Task details (if any)" numFmtId="0">
      <sharedItems containsBlank="1">
        <s v="Task details 1: Details of the task"/>
        <s v="Task details 2"/>
        <s v="Task details 3"/>
        <s v="Task details 4"/>
        <m/>
        <s v="Task details 6"/>
        <s v="Task details 9"/>
        <s v="Task details 10"/>
        <s v="Task details 11"/>
        <s v="Task details 14"/>
        <s v="Task details 16"/>
        <s v="Task details 18"/>
        <s v="Task details 19"/>
        <s v="Task details 21"/>
        <s v="Task details 22"/>
        <s v="Task details 32"/>
        <s v="Task details 26"/>
        <s v="Task details 28"/>
        <s v="Task details 29"/>
        <s v="Task details 31"/>
        <s v="Task details 55"/>
        <s v="Task details 33"/>
        <s v="Task details 36"/>
        <s v="Task details 38"/>
        <s v="Task details 39"/>
        <s v="Task details 65"/>
        <s v="Task details 43"/>
        <s v="Task details 44"/>
        <s v="Task details 48"/>
        <s v="Task details 49"/>
        <s v="Task details 50"/>
        <s v="Task details 51"/>
        <s v="Task details 54"/>
        <s v="Task details 89"/>
        <s v="Task details 58"/>
        <s v="Task details 59"/>
        <s v="Task details 60"/>
        <s v="Task details 61"/>
        <s v="Task details 63"/>
        <s v="Task details 25"/>
        <s v="Task details 67"/>
        <s v="Task details 69"/>
        <s v="Task details 72"/>
        <s v="Task details 73"/>
        <s v="Task details 40"/>
        <s v="Task details 76"/>
        <s v="Task details 77"/>
        <s v="Task details 78"/>
        <s v="Task details 81"/>
        <s v="Task details 84"/>
        <s v="Task details 85"/>
        <s v="Task details 86"/>
        <s v="Task details 88"/>
        <s v="Task details 74"/>
        <s v="Task details 90"/>
        <s v="Task details 91"/>
        <s v="Task details 93"/>
        <s v="Task details 94"/>
        <s v="Task details 95"/>
        <s v="Task details 96"/>
        <s v="Task details 98"/>
        <s v="Task details 99"/>
      </sharedItems>
    </cacheField>
    <cacheField name="Upload screenshots (if any)" numFmtId="0">
      <sharedItems containsBlank="1">
        <s v="Links of screenshots/images relevant to that task"/>
        <s v="&lt;link 1&gt;, &lt;link 2&gt;, &lt;link 3&gt; "/>
        <m/>
        <s v="&lt;link 1&gt;, &lt;link 2&gt;"/>
        <s v="&lt;link 1&gt;"/>
      </sharedItems>
    </cacheField>
    <cacheField name="Profile" numFmtId="0">
      <sharedItems>
        <s v="Data Analyst"/>
        <s v="Design"/>
        <s v="Content"/>
        <s v="Webdev"/>
      </sharedItems>
    </cacheField>
    <cacheField name="Urgency" numFmtId="0">
      <sharedItems>
        <s v="High"/>
        <s v="Medium"/>
        <s v="Low"/>
      </sharedItems>
    </cacheField>
    <cacheField name="Team name" numFmtId="0">
      <sharedItems>
        <s v="Adit"/>
        <s v="Saumya"/>
        <s v="Charul"/>
        <s v="Pallav"/>
      </sharedItems>
    </cacheField>
    <cacheField name="Assign to" numFmtId="0">
      <sharedItems containsBlank="1">
        <s v="Yash"/>
        <s v="Atharva"/>
        <s v="Ankita"/>
        <s v="Shraddha"/>
        <s v="Sparsh"/>
        <s v="Vedant"/>
        <m/>
      </sharedItems>
    </cacheField>
    <cacheField name="Story points (1--&gt;2.25 hr; 4--&gt;1 day)" numFmtId="0">
      <sharedItems containsSemiMixedTypes="0" containsString="0" containsNumber="1" containsInteger="1">
        <n v="2.0"/>
        <n v="4.0"/>
        <n v="1.0"/>
        <n v="3.0"/>
        <n v="5.0"/>
        <n v="25.0"/>
        <n v="9.0"/>
      </sharedItems>
    </cacheField>
    <cacheField name="Status" numFmtId="0">
      <sharedItems containsBlank="1">
        <s v="In Progress"/>
        <s v="Done"/>
        <m/>
      </sharedItems>
    </cacheField>
    <cacheField name="Sprint (from)" numFmtId="164">
      <sharedItems containsDate="1" containsString="0" containsBlank="1">
        <d v="2023-02-13T00:00:00Z"/>
        <m/>
        <d v="2023-04-10T00:00:00Z"/>
      </sharedItems>
    </cacheField>
    <cacheField name="Sprint (to)" numFmtId="164">
      <sharedItems containsDate="1" containsString="0" containsBlank="1">
        <d v="2023-02-18T00:00:00Z"/>
        <m/>
        <d v="2023-04-15T00:00:00Z"/>
      </sharedItems>
    </cacheField>
    <cacheField name="Sprint started" numFmtId="0">
      <sharedItems containsBlank="1">
        <m/>
        <s v="No"/>
        <s v="Yes"/>
      </sharedItems>
    </cacheField>
    <cacheField name="Comments (for next update)" numFmtId="0">
      <sharedItems containsBlank="1">
        <s v="Comment on task 1"/>
        <m/>
        <s v="Comment on task 2"/>
        <s v="Comment on task 4"/>
        <s v="Comment on task 6"/>
        <s v="Comment on task 7"/>
        <s v="Comment on task 10"/>
        <s v="Comment on task 11"/>
        <s v="Comment on task 14"/>
        <s v="Comment on task 15"/>
        <s v="Comment on task 16"/>
        <s v="Comment on task 17"/>
        <s v="Comment on task 20"/>
        <s v="Comment on task 21"/>
        <s v="Comment on task 22"/>
        <s v="Comment on task 26"/>
        <s v="Comment on task 27"/>
        <s v="Comment on task 29"/>
        <s v="Comment on task 30"/>
        <s v="Comment on task 54"/>
        <s v="Comment on task 35"/>
        <s v="Comment on task 36"/>
        <s v="Comment on task 38"/>
        <s v="Comment on task 64"/>
        <s v="Comment on task 40"/>
        <s v="Comment on task 42"/>
        <s v="Comment on task 43"/>
        <s v="Comment on task 44"/>
        <s v="Comment on task 45"/>
        <s v="Comment on task 48"/>
        <s v="Comment on task 49"/>
        <s v="Comment on task 52"/>
        <s v="Comment on task 53"/>
        <s v="Comment on task 57"/>
        <s v="Comment on task 58"/>
        <s v="Comment on task 59"/>
        <s v="Comment on task 61"/>
        <s v="Comment on task 63"/>
        <s v="Comment on task 65"/>
        <s v="Comment on task 66"/>
        <s v="Comment on task 68"/>
        <s v="Comment on task 69"/>
        <s v="Comment on task 71"/>
        <s v="Comment on task 39"/>
        <s v="Comment on task 74"/>
        <s v="Comment on task 76"/>
        <s v="Comment on task 77"/>
        <s v="Comment on task 79"/>
        <s v="Comment on task 80"/>
        <s v="Comment on task 81"/>
        <s v="Comment on task 83"/>
        <s v="Comment on task 86"/>
        <s v="Comment on task 87"/>
        <s v="Comment on task 73"/>
        <s v="Comment on task 90"/>
        <s v="Comment on task 91"/>
        <s v="Comment on task 92"/>
        <s v="Comment on task 94"/>
        <s v="Comment on task 96"/>
        <s v="Comment on task 97"/>
        <s v="Comment on task 98"/>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rowGrandTotals="0" compact="0" compactData="0">
  <location ref="A1:B5" firstHeaderRow="0" firstDataRow="1" firstDataCol="0"/>
  <pivotFields>
    <pivotField name="Task N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Timestamp"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Your 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ask (in a few word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Task details (if 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Upload screenshots (if any)" compact="0" outline="0" multipleItemSelectionAllowed="1" showAll="0">
      <items>
        <item x="0"/>
        <item x="1"/>
        <item x="2"/>
        <item x="3"/>
        <item x="4"/>
        <item t="default"/>
      </items>
    </pivotField>
    <pivotField name="Profile" compact="0" outline="0" multipleItemSelectionAllowed="1" showAll="0">
      <items>
        <item x="0"/>
        <item x="1"/>
        <item x="2"/>
        <item x="3"/>
        <item t="default"/>
      </items>
    </pivotField>
    <pivotField name="Urgency" compact="0" outline="0" multipleItemSelectionAllowed="1" showAll="0">
      <items>
        <item x="0"/>
        <item x="1"/>
        <item x="2"/>
        <item t="default"/>
      </items>
    </pivotField>
    <pivotField name="Team name" axis="axisRow" compact="0" outline="0" multipleItemSelectionAllowed="1" showAll="0" sortType="ascending">
      <items>
        <item x="0"/>
        <item x="2"/>
        <item x="3"/>
        <item x="1"/>
        <item t="default"/>
      </items>
    </pivotField>
    <pivotField name="Assign to" compact="0" outline="0" multipleItemSelectionAllowed="1" showAll="0">
      <items>
        <item x="0"/>
        <item x="1"/>
        <item x="2"/>
        <item x="3"/>
        <item x="4"/>
        <item x="5"/>
        <item x="6"/>
        <item t="default"/>
      </items>
    </pivotField>
    <pivotField name="Story points (1--&gt;2.25 hr; 4--&gt;1 day)" compact="0" outline="0" multipleItemSelectionAllowed="1" showAll="0">
      <items>
        <item x="0"/>
        <item x="1"/>
        <item x="2"/>
        <item x="3"/>
        <item x="4"/>
        <item x="5"/>
        <item x="6"/>
        <item t="default"/>
      </items>
    </pivotField>
    <pivotField name="Status" compact="0" outline="0" multipleItemSelectionAllowed="1" showAll="0">
      <items>
        <item x="0"/>
        <item x="1"/>
        <item x="2"/>
        <item t="default"/>
      </items>
    </pivotField>
    <pivotField name="Sprint (from)" compact="0" numFmtId="164" outline="0" multipleItemSelectionAllowed="1" showAll="0">
      <items>
        <item x="0"/>
        <item x="1"/>
        <item x="2"/>
        <item t="default"/>
      </items>
    </pivotField>
    <pivotField name="Sprint (to)" compact="0" numFmtId="164" outline="0" multipleItemSelectionAllowed="1" showAll="0">
      <items>
        <item x="0"/>
        <item x="1"/>
        <item x="2"/>
        <item t="default"/>
      </items>
    </pivotField>
    <pivotField name="Sprint started" compact="0" outline="0" multipleItemSelectionAllowed="1" showAll="0">
      <items>
        <item x="0"/>
        <item x="1"/>
        <item x="2"/>
        <item t="default"/>
      </items>
    </pivotField>
    <pivotField name="Comments (for next up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s>
  <rowFields>
    <field x="8"/>
  </rowFields>
  <dataFields>
    <dataField name="COUNT of Task No." fld="0" subtotal="countNums" baseField="0"/>
  </dataFields>
</pivotTableDefinition>
</file>

<file path=xl/pivotTables/pivotTable2.xml><?xml version="1.0" encoding="utf-8"?>
<pivotTableDefinition xmlns="http://schemas.openxmlformats.org/spreadsheetml/2006/main" name="Pivot Table 1 2" cacheId="0" dataCaption="" rowGrandTotals="0" compact="0" compactData="0">
  <location ref="D1:E3" firstHeaderRow="0" firstDataRow="1" firstDataCol="0"/>
  <pivotFields>
    <pivotField name="Task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Timestamp"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Your 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ask (in a few word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Task details (if 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Upload screenshots (if any)" compact="0" outline="0" multipleItemSelectionAllowed="1" showAll="0">
      <items>
        <item x="0"/>
        <item x="1"/>
        <item x="2"/>
        <item x="3"/>
        <item x="4"/>
        <item t="default"/>
      </items>
    </pivotField>
    <pivotField name="Profile" compact="0" outline="0" multipleItemSelectionAllowed="1" showAll="0">
      <items>
        <item x="0"/>
        <item x="1"/>
        <item x="2"/>
        <item x="3"/>
        <item t="default"/>
      </items>
    </pivotField>
    <pivotField name="Urgency" compact="0" outline="0" multipleItemSelectionAllowed="1" showAll="0">
      <items>
        <item x="0"/>
        <item x="1"/>
        <item x="2"/>
        <item t="default"/>
      </items>
    </pivotField>
    <pivotField name="Team name" compact="0" outline="0" multipleItemSelectionAllowed="1" showAll="0">
      <items>
        <item x="0"/>
        <item x="1"/>
        <item x="2"/>
        <item x="3"/>
        <item t="default"/>
      </items>
    </pivotField>
    <pivotField name="Assign to" compact="0" outline="0" multipleItemSelectionAllowed="1" showAll="0">
      <items>
        <item x="0"/>
        <item x="1"/>
        <item x="2"/>
        <item x="3"/>
        <item x="4"/>
        <item x="5"/>
        <item x="6"/>
        <item t="default"/>
      </items>
    </pivotField>
    <pivotField name="Story points (1--&gt;2.25 hr; 4--&gt;1 day)" compact="0" outline="0" multipleItemSelectionAllowed="1" showAll="0">
      <items>
        <item x="0"/>
        <item x="1"/>
        <item x="2"/>
        <item x="3"/>
        <item x="4"/>
        <item x="5"/>
        <item x="6"/>
        <item t="default"/>
      </items>
    </pivotField>
    <pivotField name="Status" axis="axisRow" dataField="1" compact="0" outline="0" multipleItemSelectionAllowed="1" showAll="0" sortType="ascending">
      <items>
        <item h="1" x="2"/>
        <item x="1"/>
        <item x="0"/>
        <item t="default"/>
      </items>
    </pivotField>
    <pivotField name="Sprint (from)" compact="0" numFmtId="164" outline="0" multipleItemSelectionAllowed="1" showAll="0">
      <items>
        <item x="0"/>
        <item x="1"/>
        <item x="2"/>
        <item t="default"/>
      </items>
    </pivotField>
    <pivotField name="Sprint (to)" compact="0" numFmtId="164" outline="0" multipleItemSelectionAllowed="1" showAll="0">
      <items>
        <item x="0"/>
        <item x="1"/>
        <item x="2"/>
        <item t="default"/>
      </items>
    </pivotField>
    <pivotField name="Sprint started" compact="0" outline="0" multipleItemSelectionAllowed="1" showAll="0">
      <items>
        <item x="0"/>
        <item x="1"/>
        <item x="2"/>
        <item t="default"/>
      </items>
    </pivotField>
    <pivotField name="Comments (for next up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s>
  <rowFields>
    <field x="11"/>
  </rowFields>
  <dataFields>
    <dataField name="COUNTA of Status" fld="11" subtotal="count" baseField="0"/>
  </dataFields>
</pivotTableDefinition>
</file>

<file path=xl/tables/table1.xml><?xml version="1.0" encoding="utf-8"?>
<table xmlns="http://schemas.openxmlformats.org/spreadsheetml/2006/main" ref="A1:Z101" displayName="Table_1" name="Table_1" id="1">
  <tableColumns count="26">
    <tableColumn name="Task No." id="1"/>
    <tableColumn name="Timestamp" id="2"/>
    <tableColumn name="Your name" id="3"/>
    <tableColumn name="Task (in a few words)" id="4"/>
    <tableColumn name="Task details (if any)" id="5"/>
    <tableColumn name="Upload screenshots (if any)" id="6"/>
    <tableColumn name="Profile" id="7"/>
    <tableColumn name="Urgency" id="8"/>
    <tableColumn name="Team name" id="9"/>
    <tableColumn name="Assign to" id="10"/>
    <tableColumn name="Story points (1--&gt;2.25 hr; 4--&gt;1 day)" id="11"/>
    <tableColumn name="Status" id="12"/>
    <tableColumn name="Sprint (from)" id="13"/>
    <tableColumn name="Sprint (to)" id="14"/>
    <tableColumn name="Sprint started" id="15"/>
    <tableColumn name="Comments (for next update)" id="16"/>
    <tableColumn name="Deadline (date) &lt;Set calender event&gt;" id="17"/>
    <tableColumn name="Deadline (time) &lt;Set calender event&gt; (Task update Shreeya; automatically 15 min., should show in calender also in purple colour)" id="18"/>
    <tableColumn name="Merged (can hide/remove from sheet)" id="19"/>
    <tableColumn name="Comments / Remarks" id="20"/>
    <tableColumn name="Desc (Self Only)" id="21"/>
    <tableColumn name="Slug (internal) (&lt;if content, CT, if Desgin, DT, etc&gt;)" id="22"/>
    <tableColumn name="Blockers if any (either task no. or in a few words)" id="23"/>
    <tableColumn name="Overdue" id="24"/>
    <tableColumn name="Questions (if any)" id="25"/>
    <tableColumn name="Next update on (IT SHOULD AUTOMATICALLY SEND NOTIFICATION IN MY MOBILE)" id="26"/>
  </tableColumns>
  <tableStyleInfo name="1 Dataset of Task-list-style" showColumnStripes="0" showFirstColumn="1" showLastColumn="1" showRowStripes="1"/>
</table>
</file>

<file path=xl/tables/table2.xml><?xml version="1.0" encoding="utf-8"?>
<table xmlns="http://schemas.openxmlformats.org/spreadsheetml/2006/main" ref="A1:K518" displayName="Table_2" name="Table_2" id="2">
  <tableColumns count="11">
    <tableColumn name="Task No." id="1"/>
    <tableColumn name="Task" id="2"/>
    <tableColumn name="Description" id="3"/>
    <tableColumn name="Screenshots (if any)" id="4"/>
    <tableColumn name="Urgency" id="5"/>
    <tableColumn name="Story points (1--&gt;2.25 hr; 4--&gt;1 day)" id="6"/>
    <tableColumn name="Sprint _x000a_(From)" id="7"/>
    <tableColumn name="Sprint_x000a_(To)" id="8"/>
    <tableColumn name="Questions (if any)" id="9"/>
    <tableColumn name="Blockers (if any)" id="10"/>
    <tableColumn name="Status" id="11"/>
  </tableColumns>
  <tableStyleInfo name="2 Sample sheet - Yash task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s>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v>
      </c>
      <c r="B1" s="3" t="s">
        <v>6</v>
      </c>
      <c r="C1" s="3" t="s">
        <v>7</v>
      </c>
      <c r="D1" s="4"/>
    </row>
    <row r="2">
      <c r="A2" s="5" t="str">
        <f t="array" ref="A2:A8">sort(UNIQUE('1 Dataset of Task-list'!J2:J1000))</f>
        <v>Ankita</v>
      </c>
      <c r="B2" s="5" t="str">
        <f t="array" ref="B2:B4">UNIQUE('1 Dataset of Task-list'!H2:H1000)</f>
        <v>High</v>
      </c>
      <c r="C2" s="5">
        <f t="array" ref="C2:C8">sort(UNIQUE('1 Dataset of Task-list'!K9:K1000))</f>
        <v>1</v>
      </c>
      <c r="D2" s="6" t="str">
        <f t="array" ref="D2:D6">UNIQUE(Query!A2:A1000)</f>
        <v>Adit</v>
      </c>
    </row>
    <row r="3">
      <c r="A3" s="5" t="s">
        <v>8</v>
      </c>
      <c r="B3" s="5" t="s">
        <v>9</v>
      </c>
      <c r="C3" s="5">
        <v>2.0</v>
      </c>
      <c r="D3" s="6" t="s">
        <v>10</v>
      </c>
    </row>
    <row r="4">
      <c r="A4" s="5" t="s">
        <v>11</v>
      </c>
      <c r="B4" s="5" t="s">
        <v>12</v>
      </c>
      <c r="C4" s="5">
        <v>3.0</v>
      </c>
      <c r="D4" s="6" t="s">
        <v>13</v>
      </c>
    </row>
    <row r="5">
      <c r="A5" s="5" t="s">
        <v>14</v>
      </c>
      <c r="C5" s="5">
        <v>4.0</v>
      </c>
      <c r="D5" s="6" t="s">
        <v>15</v>
      </c>
    </row>
    <row r="6">
      <c r="A6" s="5" t="s">
        <v>16</v>
      </c>
      <c r="C6" s="5">
        <v>5.0</v>
      </c>
      <c r="D6" s="5"/>
    </row>
    <row r="7">
      <c r="A7" s="5" t="s">
        <v>17</v>
      </c>
      <c r="C7" s="5">
        <v>9.0</v>
      </c>
    </row>
    <row r="8">
      <c r="A8" s="5"/>
      <c r="C8" s="5">
        <v>25.0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IFERROR(__xludf.DUMMYFUNCTION("query('1 Dataset of Task-list'!A1:P1000,""SELECT I,H, COUNT(H) GROUP BY I,H"",1)"),"Team name")</f>
        <v>Team name</v>
      </c>
      <c r="B1" s="5" t="str">
        <f>IFERROR(__xludf.DUMMYFUNCTION("""COMPUTED_VALUE"""),"Urgency")</f>
        <v>Urgency</v>
      </c>
      <c r="C1" s="5" t="str">
        <f>IFERROR(__xludf.DUMMYFUNCTION("""COMPUTED_VALUE"""),"count Urgency")</f>
        <v>count Urgency</v>
      </c>
      <c r="E1" s="7" t="str">
        <f>IFERROR(__xludf.DUMMYFUNCTION("QUERY(Query!A1:C1000,""SELECT A,B,C WHERE 1=1"" &amp;IF('dashboard on case study 1'!J12=""All Teams"","""","" AND LOWER(A)=LOWER('""&amp;'dashboard on case study 1'!J12&amp;""') ""),1)"),"Team name")</f>
        <v>Team name</v>
      </c>
      <c r="F1" s="5" t="str">
        <f>IFERROR(__xludf.DUMMYFUNCTION("""COMPUTED_VALUE"""),"Urgency")</f>
        <v>Urgency</v>
      </c>
      <c r="G1" s="5" t="str">
        <f>IFERROR(__xludf.DUMMYFUNCTION("""COMPUTED_VALUE"""),"count Urgency")</f>
        <v>count Urgency</v>
      </c>
      <c r="I1" s="5" t="str">
        <f>IFERROR(__xludf.DUMMYFUNCTION("query(B1:C1000,""SELECT B, SUM(C) GROUP BY B"",1)"),"Urgency")</f>
        <v>Urgency</v>
      </c>
      <c r="J1" s="5" t="str">
        <f>IFERROR(__xludf.DUMMYFUNCTION("""COMPUTED_VALUE"""),"sum count Urgency")</f>
        <v>sum count Urgency</v>
      </c>
      <c r="N1" s="5" t="str">
        <f>IFERROR(__xludf.DUMMYFUNCTION("QUERY('1 Dataset of Task-list'!A1:P1000,""SELECT A,K ORDER BY A"",1)"),"Task No.")</f>
        <v>Task No.</v>
      </c>
      <c r="O1" s="5" t="str">
        <f>IFERROR(__xludf.DUMMYFUNCTION("""COMPUTED_VALUE"""),"Story points (1--&gt;2.25 hr; 4--&gt;1 day)")</f>
        <v>Story points (1--&gt;2.25 hr; 4--&gt;1 day)</v>
      </c>
    </row>
    <row r="2">
      <c r="A2" s="5" t="str">
        <f>IFERROR(__xludf.DUMMYFUNCTION("""COMPUTED_VALUE"""),"Adit")</f>
        <v>Adit</v>
      </c>
      <c r="B2" s="5" t="str">
        <f>IFERROR(__xludf.DUMMYFUNCTION("""COMPUTED_VALUE"""),"High")</f>
        <v>High</v>
      </c>
      <c r="C2" s="5">
        <f>IFERROR(__xludf.DUMMYFUNCTION("""COMPUTED_VALUE"""),6.0)</f>
        <v>6</v>
      </c>
      <c r="E2" s="5" t="str">
        <f>IFERROR(__xludf.DUMMYFUNCTION("""COMPUTED_VALUE"""),"Adit")</f>
        <v>Adit</v>
      </c>
      <c r="F2" s="5" t="str">
        <f>IFERROR(__xludf.DUMMYFUNCTION("""COMPUTED_VALUE"""),"High")</f>
        <v>High</v>
      </c>
      <c r="G2" s="5">
        <f>IFERROR(__xludf.DUMMYFUNCTION("""COMPUTED_VALUE"""),6.0)</f>
        <v>6</v>
      </c>
      <c r="I2" s="5"/>
      <c r="J2" s="5"/>
      <c r="N2" s="5">
        <f>IFERROR(__xludf.DUMMYFUNCTION("""COMPUTED_VALUE"""),1.0)</f>
        <v>1</v>
      </c>
      <c r="O2" s="5">
        <f>IFERROR(__xludf.DUMMYFUNCTION("""COMPUTED_VALUE"""),2.0)</f>
        <v>2</v>
      </c>
    </row>
    <row r="3">
      <c r="A3" s="5" t="str">
        <f>IFERROR(__xludf.DUMMYFUNCTION("""COMPUTED_VALUE"""),"Adit")</f>
        <v>Adit</v>
      </c>
      <c r="B3" s="5" t="str">
        <f>IFERROR(__xludf.DUMMYFUNCTION("""COMPUTED_VALUE"""),"Low")</f>
        <v>Low</v>
      </c>
      <c r="C3" s="5">
        <f>IFERROR(__xludf.DUMMYFUNCTION("""COMPUTED_VALUE"""),14.0)</f>
        <v>14</v>
      </c>
      <c r="E3" s="5" t="str">
        <f>IFERROR(__xludf.DUMMYFUNCTION("""COMPUTED_VALUE"""),"Adit")</f>
        <v>Adit</v>
      </c>
      <c r="F3" s="5" t="str">
        <f>IFERROR(__xludf.DUMMYFUNCTION("""COMPUTED_VALUE"""),"Low")</f>
        <v>Low</v>
      </c>
      <c r="G3" s="5">
        <f>IFERROR(__xludf.DUMMYFUNCTION("""COMPUTED_VALUE"""),14.0)</f>
        <v>14</v>
      </c>
      <c r="I3" s="5" t="str">
        <f>IFERROR(__xludf.DUMMYFUNCTION("""COMPUTED_VALUE"""),"High")</f>
        <v>High</v>
      </c>
      <c r="J3" s="5">
        <f>IFERROR(__xludf.DUMMYFUNCTION("""COMPUTED_VALUE"""),38.0)</f>
        <v>38</v>
      </c>
      <c r="N3" s="5">
        <f>IFERROR(__xludf.DUMMYFUNCTION("""COMPUTED_VALUE"""),2.0)</f>
        <v>2</v>
      </c>
      <c r="O3" s="5">
        <f>IFERROR(__xludf.DUMMYFUNCTION("""COMPUTED_VALUE"""),4.0)</f>
        <v>4</v>
      </c>
    </row>
    <row r="4">
      <c r="A4" s="5" t="str">
        <f>IFERROR(__xludf.DUMMYFUNCTION("""COMPUTED_VALUE"""),"Adit")</f>
        <v>Adit</v>
      </c>
      <c r="B4" s="5" t="str">
        <f>IFERROR(__xludf.DUMMYFUNCTION("""COMPUTED_VALUE"""),"Medium")</f>
        <v>Medium</v>
      </c>
      <c r="C4" s="5">
        <f>IFERROR(__xludf.DUMMYFUNCTION("""COMPUTED_VALUE"""),3.0)</f>
        <v>3</v>
      </c>
      <c r="E4" s="5" t="str">
        <f>IFERROR(__xludf.DUMMYFUNCTION("""COMPUTED_VALUE"""),"Adit")</f>
        <v>Adit</v>
      </c>
      <c r="F4" s="5" t="str">
        <f>IFERROR(__xludf.DUMMYFUNCTION("""COMPUTED_VALUE"""),"Medium")</f>
        <v>Medium</v>
      </c>
      <c r="G4" s="5">
        <f>IFERROR(__xludf.DUMMYFUNCTION("""COMPUTED_VALUE"""),3.0)</f>
        <v>3</v>
      </c>
      <c r="I4" s="5" t="str">
        <f>IFERROR(__xludf.DUMMYFUNCTION("""COMPUTED_VALUE"""),"Low")</f>
        <v>Low</v>
      </c>
      <c r="J4" s="5">
        <f>IFERROR(__xludf.DUMMYFUNCTION("""COMPUTED_VALUE"""),47.0)</f>
        <v>47</v>
      </c>
      <c r="N4" s="5">
        <f>IFERROR(__xludf.DUMMYFUNCTION("""COMPUTED_VALUE"""),3.0)</f>
        <v>3</v>
      </c>
      <c r="O4" s="5">
        <f>IFERROR(__xludf.DUMMYFUNCTION("""COMPUTED_VALUE"""),4.0)</f>
        <v>4</v>
      </c>
    </row>
    <row r="5">
      <c r="A5" s="5" t="str">
        <f>IFERROR(__xludf.DUMMYFUNCTION("""COMPUTED_VALUE"""),"Charul")</f>
        <v>Charul</v>
      </c>
      <c r="B5" s="5" t="str">
        <f>IFERROR(__xludf.DUMMYFUNCTION("""COMPUTED_VALUE"""),"High")</f>
        <v>High</v>
      </c>
      <c r="C5" s="5">
        <f>IFERROR(__xludf.DUMMYFUNCTION("""COMPUTED_VALUE"""),13.0)</f>
        <v>13</v>
      </c>
      <c r="I5" s="5" t="str">
        <f>IFERROR(__xludf.DUMMYFUNCTION("""COMPUTED_VALUE"""),"Medium")</f>
        <v>Medium</v>
      </c>
      <c r="J5" s="5">
        <f>IFERROR(__xludf.DUMMYFUNCTION("""COMPUTED_VALUE"""),15.0)</f>
        <v>15</v>
      </c>
      <c r="N5" s="5">
        <f>IFERROR(__xludf.DUMMYFUNCTION("""COMPUTED_VALUE"""),4.0)</f>
        <v>4</v>
      </c>
      <c r="O5" s="5">
        <f>IFERROR(__xludf.DUMMYFUNCTION("""COMPUTED_VALUE"""),1.0)</f>
        <v>1</v>
      </c>
    </row>
    <row r="6">
      <c r="A6" s="5" t="str">
        <f>IFERROR(__xludf.DUMMYFUNCTION("""COMPUTED_VALUE"""),"Charul")</f>
        <v>Charul</v>
      </c>
      <c r="B6" s="5" t="str">
        <f>IFERROR(__xludf.DUMMYFUNCTION("""COMPUTED_VALUE"""),"Low")</f>
        <v>Low</v>
      </c>
      <c r="C6" s="5">
        <f>IFERROR(__xludf.DUMMYFUNCTION("""COMPUTED_VALUE"""),16.0)</f>
        <v>16</v>
      </c>
      <c r="N6" s="5">
        <f>IFERROR(__xludf.DUMMYFUNCTION("""COMPUTED_VALUE"""),5.0)</f>
        <v>5</v>
      </c>
      <c r="O6" s="5">
        <f>IFERROR(__xludf.DUMMYFUNCTION("""COMPUTED_VALUE"""),3.0)</f>
        <v>3</v>
      </c>
    </row>
    <row r="7">
      <c r="A7" s="5" t="str">
        <f>IFERROR(__xludf.DUMMYFUNCTION("""COMPUTED_VALUE"""),"Charul")</f>
        <v>Charul</v>
      </c>
      <c r="B7" s="5" t="str">
        <f>IFERROR(__xludf.DUMMYFUNCTION("""COMPUTED_VALUE"""),"Medium")</f>
        <v>Medium</v>
      </c>
      <c r="C7" s="5">
        <f>IFERROR(__xludf.DUMMYFUNCTION("""COMPUTED_VALUE"""),2.0)</f>
        <v>2</v>
      </c>
      <c r="N7" s="5">
        <f>IFERROR(__xludf.DUMMYFUNCTION("""COMPUTED_VALUE"""),6.0)</f>
        <v>6</v>
      </c>
      <c r="O7" s="5">
        <f>IFERROR(__xludf.DUMMYFUNCTION("""COMPUTED_VALUE"""),5.0)</f>
        <v>5</v>
      </c>
    </row>
    <row r="8">
      <c r="A8" s="5" t="str">
        <f>IFERROR(__xludf.DUMMYFUNCTION("""COMPUTED_VALUE"""),"Pallav")</f>
        <v>Pallav</v>
      </c>
      <c r="B8" s="5" t="str">
        <f>IFERROR(__xludf.DUMMYFUNCTION("""COMPUTED_VALUE"""),"High")</f>
        <v>High</v>
      </c>
      <c r="C8" s="5">
        <f>IFERROR(__xludf.DUMMYFUNCTION("""COMPUTED_VALUE"""),14.0)</f>
        <v>14</v>
      </c>
      <c r="N8" s="5">
        <f>IFERROR(__xludf.DUMMYFUNCTION("""COMPUTED_VALUE"""),7.0)</f>
        <v>7</v>
      </c>
      <c r="O8" s="5">
        <f>IFERROR(__xludf.DUMMYFUNCTION("""COMPUTED_VALUE"""),4.0)</f>
        <v>4</v>
      </c>
    </row>
    <row r="9">
      <c r="A9" s="5" t="str">
        <f>IFERROR(__xludf.DUMMYFUNCTION("""COMPUTED_VALUE"""),"Pallav")</f>
        <v>Pallav</v>
      </c>
      <c r="B9" s="5" t="str">
        <f>IFERROR(__xludf.DUMMYFUNCTION("""COMPUTED_VALUE"""),"Low")</f>
        <v>Low</v>
      </c>
      <c r="C9" s="5">
        <f>IFERROR(__xludf.DUMMYFUNCTION("""COMPUTED_VALUE"""),8.0)</f>
        <v>8</v>
      </c>
      <c r="N9" s="5">
        <f>IFERROR(__xludf.DUMMYFUNCTION("""COMPUTED_VALUE"""),8.0)</f>
        <v>8</v>
      </c>
      <c r="O9" s="5">
        <f>IFERROR(__xludf.DUMMYFUNCTION("""COMPUTED_VALUE"""),4.0)</f>
        <v>4</v>
      </c>
    </row>
    <row r="10">
      <c r="A10" s="5" t="str">
        <f>IFERROR(__xludf.DUMMYFUNCTION("""COMPUTED_VALUE"""),"Pallav")</f>
        <v>Pallav</v>
      </c>
      <c r="B10" s="5" t="str">
        <f>IFERROR(__xludf.DUMMYFUNCTION("""COMPUTED_VALUE"""),"Medium")</f>
        <v>Medium</v>
      </c>
      <c r="C10" s="5">
        <f>IFERROR(__xludf.DUMMYFUNCTION("""COMPUTED_VALUE"""),4.0)</f>
        <v>4</v>
      </c>
      <c r="N10" s="5">
        <f>IFERROR(__xludf.DUMMYFUNCTION("""COMPUTED_VALUE"""),9.0)</f>
        <v>9</v>
      </c>
      <c r="O10" s="5">
        <f>IFERROR(__xludf.DUMMYFUNCTION("""COMPUTED_VALUE"""),4.0)</f>
        <v>4</v>
      </c>
    </row>
    <row r="11">
      <c r="A11" s="5" t="str">
        <f>IFERROR(__xludf.DUMMYFUNCTION("""COMPUTED_VALUE"""),"Saumya")</f>
        <v>Saumya</v>
      </c>
      <c r="B11" s="5" t="str">
        <f>IFERROR(__xludf.DUMMYFUNCTION("""COMPUTED_VALUE"""),"High")</f>
        <v>High</v>
      </c>
      <c r="C11" s="5">
        <f>IFERROR(__xludf.DUMMYFUNCTION("""COMPUTED_VALUE"""),5.0)</f>
        <v>5</v>
      </c>
      <c r="N11" s="5">
        <f>IFERROR(__xludf.DUMMYFUNCTION("""COMPUTED_VALUE"""),10.0)</f>
        <v>10</v>
      </c>
      <c r="O11" s="5">
        <f>IFERROR(__xludf.DUMMYFUNCTION("""COMPUTED_VALUE"""),1.0)</f>
        <v>1</v>
      </c>
    </row>
    <row r="12">
      <c r="A12" s="5" t="str">
        <f>IFERROR(__xludf.DUMMYFUNCTION("""COMPUTED_VALUE"""),"Saumya")</f>
        <v>Saumya</v>
      </c>
      <c r="B12" s="5" t="str">
        <f>IFERROR(__xludf.DUMMYFUNCTION("""COMPUTED_VALUE"""),"Low")</f>
        <v>Low</v>
      </c>
      <c r="C12" s="5">
        <f>IFERROR(__xludf.DUMMYFUNCTION("""COMPUTED_VALUE"""),9.0)</f>
        <v>9</v>
      </c>
      <c r="N12" s="5">
        <f>IFERROR(__xludf.DUMMYFUNCTION("""COMPUTED_VALUE"""),11.0)</f>
        <v>11</v>
      </c>
      <c r="O12" s="5">
        <f>IFERROR(__xludf.DUMMYFUNCTION("""COMPUTED_VALUE"""),3.0)</f>
        <v>3</v>
      </c>
    </row>
    <row r="13">
      <c r="A13" s="5" t="str">
        <f>IFERROR(__xludf.DUMMYFUNCTION("""COMPUTED_VALUE"""),"Saumya")</f>
        <v>Saumya</v>
      </c>
      <c r="B13" s="5" t="str">
        <f>IFERROR(__xludf.DUMMYFUNCTION("""COMPUTED_VALUE"""),"Medium")</f>
        <v>Medium</v>
      </c>
      <c r="C13" s="5">
        <f>IFERROR(__xludf.DUMMYFUNCTION("""COMPUTED_VALUE"""),6.0)</f>
        <v>6</v>
      </c>
      <c r="N13" s="5">
        <f>IFERROR(__xludf.DUMMYFUNCTION("""COMPUTED_VALUE"""),12.0)</f>
        <v>12</v>
      </c>
      <c r="O13" s="5">
        <f>IFERROR(__xludf.DUMMYFUNCTION("""COMPUTED_VALUE"""),5.0)</f>
        <v>5</v>
      </c>
    </row>
    <row r="14">
      <c r="N14" s="5">
        <f>IFERROR(__xludf.DUMMYFUNCTION("""COMPUTED_VALUE"""),13.0)</f>
        <v>13</v>
      </c>
      <c r="O14" s="5">
        <f>IFERROR(__xludf.DUMMYFUNCTION("""COMPUTED_VALUE"""),4.0)</f>
        <v>4</v>
      </c>
    </row>
    <row r="15">
      <c r="N15" s="5">
        <f>IFERROR(__xludf.DUMMYFUNCTION("""COMPUTED_VALUE"""),14.0)</f>
        <v>14</v>
      </c>
      <c r="O15" s="5">
        <f>IFERROR(__xludf.DUMMYFUNCTION("""COMPUTED_VALUE"""),25.0)</f>
        <v>25</v>
      </c>
    </row>
    <row r="16">
      <c r="N16" s="5">
        <f>IFERROR(__xludf.DUMMYFUNCTION("""COMPUTED_VALUE"""),15.0)</f>
        <v>15</v>
      </c>
      <c r="O16" s="5">
        <f>IFERROR(__xludf.DUMMYFUNCTION("""COMPUTED_VALUE"""),1.0)</f>
        <v>1</v>
      </c>
    </row>
    <row r="17">
      <c r="N17" s="5">
        <f>IFERROR(__xludf.DUMMYFUNCTION("""COMPUTED_VALUE"""),16.0)</f>
        <v>16</v>
      </c>
      <c r="O17" s="5">
        <f>IFERROR(__xludf.DUMMYFUNCTION("""COMPUTED_VALUE"""),3.0)</f>
        <v>3</v>
      </c>
    </row>
    <row r="18">
      <c r="N18" s="5">
        <f>IFERROR(__xludf.DUMMYFUNCTION("""COMPUTED_VALUE"""),17.0)</f>
        <v>17</v>
      </c>
      <c r="O18" s="5">
        <f>IFERROR(__xludf.DUMMYFUNCTION("""COMPUTED_VALUE"""),5.0)</f>
        <v>5</v>
      </c>
    </row>
    <row r="19">
      <c r="N19" s="5">
        <f>IFERROR(__xludf.DUMMYFUNCTION("""COMPUTED_VALUE"""),18.0)</f>
        <v>18</v>
      </c>
      <c r="O19" s="5">
        <f>IFERROR(__xludf.DUMMYFUNCTION("""COMPUTED_VALUE"""),4.0)</f>
        <v>4</v>
      </c>
    </row>
    <row r="20">
      <c r="N20" s="5">
        <f>IFERROR(__xludf.DUMMYFUNCTION("""COMPUTED_VALUE"""),19.0)</f>
        <v>19</v>
      </c>
      <c r="O20" s="5">
        <f>IFERROR(__xludf.DUMMYFUNCTION("""COMPUTED_VALUE"""),5.0)</f>
        <v>5</v>
      </c>
    </row>
    <row r="21">
      <c r="N21" s="5">
        <f>IFERROR(__xludf.DUMMYFUNCTION("""COMPUTED_VALUE"""),20.0)</f>
        <v>20</v>
      </c>
      <c r="O21" s="5">
        <f>IFERROR(__xludf.DUMMYFUNCTION("""COMPUTED_VALUE"""),4.0)</f>
        <v>4</v>
      </c>
    </row>
    <row r="22">
      <c r="N22" s="5">
        <f>IFERROR(__xludf.DUMMYFUNCTION("""COMPUTED_VALUE"""),21.0)</f>
        <v>21</v>
      </c>
      <c r="O22" s="5">
        <f>IFERROR(__xludf.DUMMYFUNCTION("""COMPUTED_VALUE"""),4.0)</f>
        <v>4</v>
      </c>
    </row>
    <row r="23">
      <c r="N23" s="5">
        <f>IFERROR(__xludf.DUMMYFUNCTION("""COMPUTED_VALUE"""),22.0)</f>
        <v>22</v>
      </c>
      <c r="O23" s="5">
        <f>IFERROR(__xludf.DUMMYFUNCTION("""COMPUTED_VALUE"""),4.0)</f>
        <v>4</v>
      </c>
    </row>
    <row r="24">
      <c r="N24" s="5">
        <f>IFERROR(__xludf.DUMMYFUNCTION("""COMPUTED_VALUE"""),23.0)</f>
        <v>23</v>
      </c>
      <c r="O24" s="5">
        <f>IFERROR(__xludf.DUMMYFUNCTION("""COMPUTED_VALUE"""),1.0)</f>
        <v>1</v>
      </c>
    </row>
    <row r="25">
      <c r="N25" s="5">
        <f>IFERROR(__xludf.DUMMYFUNCTION("""COMPUTED_VALUE"""),24.0)</f>
        <v>24</v>
      </c>
      <c r="O25" s="5">
        <f>IFERROR(__xludf.DUMMYFUNCTION("""COMPUTED_VALUE"""),3.0)</f>
        <v>3</v>
      </c>
    </row>
    <row r="26">
      <c r="N26" s="5">
        <f>IFERROR(__xludf.DUMMYFUNCTION("""COMPUTED_VALUE"""),25.0)</f>
        <v>25</v>
      </c>
      <c r="O26" s="5">
        <f>IFERROR(__xludf.DUMMYFUNCTION("""COMPUTED_VALUE"""),5.0)</f>
        <v>5</v>
      </c>
    </row>
    <row r="27">
      <c r="N27" s="5">
        <f>IFERROR(__xludf.DUMMYFUNCTION("""COMPUTED_VALUE"""),26.0)</f>
        <v>26</v>
      </c>
      <c r="O27" s="5">
        <f>IFERROR(__xludf.DUMMYFUNCTION("""COMPUTED_VALUE"""),4.0)</f>
        <v>4</v>
      </c>
    </row>
    <row r="28">
      <c r="N28" s="5">
        <f>IFERROR(__xludf.DUMMYFUNCTION("""COMPUTED_VALUE"""),27.0)</f>
        <v>27</v>
      </c>
      <c r="O28" s="5">
        <f>IFERROR(__xludf.DUMMYFUNCTION("""COMPUTED_VALUE"""),25.0)</f>
        <v>25</v>
      </c>
    </row>
    <row r="29">
      <c r="N29" s="5">
        <f>IFERROR(__xludf.DUMMYFUNCTION("""COMPUTED_VALUE"""),28.0)</f>
        <v>28</v>
      </c>
      <c r="O29" s="5">
        <f>IFERROR(__xludf.DUMMYFUNCTION("""COMPUTED_VALUE"""),5.0)</f>
        <v>5</v>
      </c>
    </row>
    <row r="30">
      <c r="N30" s="5">
        <f>IFERROR(__xludf.DUMMYFUNCTION("""COMPUTED_VALUE"""),29.0)</f>
        <v>29</v>
      </c>
      <c r="O30" s="5">
        <f>IFERROR(__xludf.DUMMYFUNCTION("""COMPUTED_VALUE"""),4.0)</f>
        <v>4</v>
      </c>
    </row>
    <row r="31">
      <c r="N31" s="5">
        <f>IFERROR(__xludf.DUMMYFUNCTION("""COMPUTED_VALUE"""),30.0)</f>
        <v>30</v>
      </c>
      <c r="O31" s="5">
        <f>IFERROR(__xludf.DUMMYFUNCTION("""COMPUTED_VALUE"""),4.0)</f>
        <v>4</v>
      </c>
    </row>
    <row r="32">
      <c r="N32" s="5">
        <f>IFERROR(__xludf.DUMMYFUNCTION("""COMPUTED_VALUE"""),31.0)</f>
        <v>31</v>
      </c>
      <c r="O32" s="5">
        <f>IFERROR(__xludf.DUMMYFUNCTION("""COMPUTED_VALUE"""),4.0)</f>
        <v>4</v>
      </c>
    </row>
    <row r="33">
      <c r="N33" s="5">
        <f>IFERROR(__xludf.DUMMYFUNCTION("""COMPUTED_VALUE"""),32.0)</f>
        <v>32</v>
      </c>
      <c r="O33" s="5">
        <f>IFERROR(__xludf.DUMMYFUNCTION("""COMPUTED_VALUE"""),1.0)</f>
        <v>1</v>
      </c>
    </row>
    <row r="34">
      <c r="N34" s="5">
        <f>IFERROR(__xludf.DUMMYFUNCTION("""COMPUTED_VALUE"""),33.0)</f>
        <v>33</v>
      </c>
      <c r="O34" s="5">
        <f>IFERROR(__xludf.DUMMYFUNCTION("""COMPUTED_VALUE"""),3.0)</f>
        <v>3</v>
      </c>
    </row>
    <row r="35">
      <c r="N35" s="5">
        <f>IFERROR(__xludf.DUMMYFUNCTION("""COMPUTED_VALUE"""),34.0)</f>
        <v>34</v>
      </c>
      <c r="O35" s="5">
        <f>IFERROR(__xludf.DUMMYFUNCTION("""COMPUTED_VALUE"""),5.0)</f>
        <v>5</v>
      </c>
    </row>
    <row r="36">
      <c r="N36" s="5">
        <f>IFERROR(__xludf.DUMMYFUNCTION("""COMPUTED_VALUE"""),35.0)</f>
        <v>35</v>
      </c>
      <c r="O36" s="5">
        <f>IFERROR(__xludf.DUMMYFUNCTION("""COMPUTED_VALUE"""),4.0)</f>
        <v>4</v>
      </c>
    </row>
    <row r="37">
      <c r="N37" s="5">
        <f>IFERROR(__xludf.DUMMYFUNCTION("""COMPUTED_VALUE"""),36.0)</f>
        <v>36</v>
      </c>
      <c r="O37" s="5">
        <f>IFERROR(__xludf.DUMMYFUNCTION("""COMPUTED_VALUE"""),25.0)</f>
        <v>25</v>
      </c>
    </row>
    <row r="38">
      <c r="N38" s="5">
        <f>IFERROR(__xludf.DUMMYFUNCTION("""COMPUTED_VALUE"""),37.0)</f>
        <v>37</v>
      </c>
      <c r="O38" s="5">
        <f>IFERROR(__xludf.DUMMYFUNCTION("""COMPUTED_VALUE"""),1.0)</f>
        <v>1</v>
      </c>
    </row>
    <row r="39">
      <c r="N39" s="5">
        <f>IFERROR(__xludf.DUMMYFUNCTION("""COMPUTED_VALUE"""),38.0)</f>
        <v>38</v>
      </c>
      <c r="O39" s="5">
        <f>IFERROR(__xludf.DUMMYFUNCTION("""COMPUTED_VALUE"""),3.0)</f>
        <v>3</v>
      </c>
    </row>
    <row r="40">
      <c r="N40" s="5">
        <f>IFERROR(__xludf.DUMMYFUNCTION("""COMPUTED_VALUE"""),39.0)</f>
        <v>39</v>
      </c>
      <c r="O40" s="5">
        <f>IFERROR(__xludf.DUMMYFUNCTION("""COMPUTED_VALUE"""),5.0)</f>
        <v>5</v>
      </c>
    </row>
    <row r="41">
      <c r="N41" s="5">
        <f>IFERROR(__xludf.DUMMYFUNCTION("""COMPUTED_VALUE"""),40.0)</f>
        <v>40</v>
      </c>
      <c r="O41" s="5">
        <f>IFERROR(__xludf.DUMMYFUNCTION("""COMPUTED_VALUE"""),5.0)</f>
        <v>5</v>
      </c>
    </row>
    <row r="42">
      <c r="N42" s="5">
        <f>IFERROR(__xludf.DUMMYFUNCTION("""COMPUTED_VALUE"""),41.0)</f>
        <v>41</v>
      </c>
      <c r="O42" s="5">
        <f>IFERROR(__xludf.DUMMYFUNCTION("""COMPUTED_VALUE"""),4.0)</f>
        <v>4</v>
      </c>
    </row>
    <row r="43">
      <c r="N43" s="5">
        <f>IFERROR(__xludf.DUMMYFUNCTION("""COMPUTED_VALUE"""),42.0)</f>
        <v>42</v>
      </c>
      <c r="O43" s="5">
        <f>IFERROR(__xludf.DUMMYFUNCTION("""COMPUTED_VALUE"""),4.0)</f>
        <v>4</v>
      </c>
    </row>
    <row r="44">
      <c r="N44" s="5">
        <f>IFERROR(__xludf.DUMMYFUNCTION("""COMPUTED_VALUE"""),43.0)</f>
        <v>43</v>
      </c>
      <c r="O44" s="5">
        <f>IFERROR(__xludf.DUMMYFUNCTION("""COMPUTED_VALUE"""),4.0)</f>
        <v>4</v>
      </c>
    </row>
    <row r="45">
      <c r="N45" s="5">
        <f>IFERROR(__xludf.DUMMYFUNCTION("""COMPUTED_VALUE"""),44.0)</f>
        <v>44</v>
      </c>
      <c r="O45" s="5">
        <f>IFERROR(__xludf.DUMMYFUNCTION("""COMPUTED_VALUE"""),1.0)</f>
        <v>1</v>
      </c>
    </row>
    <row r="46">
      <c r="N46" s="5">
        <f>IFERROR(__xludf.DUMMYFUNCTION("""COMPUTED_VALUE"""),45.0)</f>
        <v>45</v>
      </c>
      <c r="O46" s="5">
        <f>IFERROR(__xludf.DUMMYFUNCTION("""COMPUTED_VALUE"""),3.0)</f>
        <v>3</v>
      </c>
    </row>
    <row r="47">
      <c r="N47" s="5">
        <f>IFERROR(__xludf.DUMMYFUNCTION("""COMPUTED_VALUE"""),46.0)</f>
        <v>46</v>
      </c>
      <c r="O47" s="5">
        <f>IFERROR(__xludf.DUMMYFUNCTION("""COMPUTED_VALUE"""),5.0)</f>
        <v>5</v>
      </c>
    </row>
    <row r="48">
      <c r="N48" s="5">
        <f>IFERROR(__xludf.DUMMYFUNCTION("""COMPUTED_VALUE"""),47.0)</f>
        <v>47</v>
      </c>
      <c r="O48" s="5">
        <f>IFERROR(__xludf.DUMMYFUNCTION("""COMPUTED_VALUE"""),4.0)</f>
        <v>4</v>
      </c>
    </row>
    <row r="49">
      <c r="N49" s="5">
        <f>IFERROR(__xludf.DUMMYFUNCTION("""COMPUTED_VALUE"""),48.0)</f>
        <v>48</v>
      </c>
      <c r="O49" s="5">
        <f>IFERROR(__xludf.DUMMYFUNCTION("""COMPUTED_VALUE"""),25.0)</f>
        <v>25</v>
      </c>
    </row>
    <row r="50">
      <c r="N50" s="5">
        <f>IFERROR(__xludf.DUMMYFUNCTION("""COMPUTED_VALUE"""),49.0)</f>
        <v>49</v>
      </c>
      <c r="O50" s="5">
        <f>IFERROR(__xludf.DUMMYFUNCTION("""COMPUTED_VALUE"""),1.0)</f>
        <v>1</v>
      </c>
    </row>
    <row r="51">
      <c r="N51" s="5">
        <f>IFERROR(__xludf.DUMMYFUNCTION("""COMPUTED_VALUE"""),50.0)</f>
        <v>50</v>
      </c>
      <c r="O51" s="5">
        <f>IFERROR(__xludf.DUMMYFUNCTION("""COMPUTED_VALUE"""),5.0)</f>
        <v>5</v>
      </c>
    </row>
    <row r="52">
      <c r="N52" s="5">
        <f>IFERROR(__xludf.DUMMYFUNCTION("""COMPUTED_VALUE"""),51.0)</f>
        <v>51</v>
      </c>
      <c r="O52" s="5">
        <f>IFERROR(__xludf.DUMMYFUNCTION("""COMPUTED_VALUE"""),4.0)</f>
        <v>4</v>
      </c>
    </row>
    <row r="53">
      <c r="N53" s="5">
        <f>IFERROR(__xludf.DUMMYFUNCTION("""COMPUTED_VALUE"""),52.0)</f>
        <v>52</v>
      </c>
      <c r="O53" s="5">
        <f>IFERROR(__xludf.DUMMYFUNCTION("""COMPUTED_VALUE"""),4.0)</f>
        <v>4</v>
      </c>
    </row>
    <row r="54">
      <c r="N54" s="5">
        <f>IFERROR(__xludf.DUMMYFUNCTION("""COMPUTED_VALUE"""),53.0)</f>
        <v>53</v>
      </c>
      <c r="O54" s="5">
        <f>IFERROR(__xludf.DUMMYFUNCTION("""COMPUTED_VALUE"""),4.0)</f>
        <v>4</v>
      </c>
    </row>
    <row r="55">
      <c r="N55" s="5">
        <f>IFERROR(__xludf.DUMMYFUNCTION("""COMPUTED_VALUE"""),54.0)</f>
        <v>54</v>
      </c>
      <c r="O55" s="5">
        <f>IFERROR(__xludf.DUMMYFUNCTION("""COMPUTED_VALUE"""),1.0)</f>
        <v>1</v>
      </c>
    </row>
    <row r="56">
      <c r="N56" s="5">
        <f>IFERROR(__xludf.DUMMYFUNCTION("""COMPUTED_VALUE"""),55.0)</f>
        <v>55</v>
      </c>
      <c r="O56" s="5">
        <f>IFERROR(__xludf.DUMMYFUNCTION("""COMPUTED_VALUE"""),3.0)</f>
        <v>3</v>
      </c>
    </row>
    <row r="57">
      <c r="N57" s="5">
        <f>IFERROR(__xludf.DUMMYFUNCTION("""COMPUTED_VALUE"""),56.0)</f>
        <v>56</v>
      </c>
      <c r="O57" s="5">
        <f>IFERROR(__xludf.DUMMYFUNCTION("""COMPUTED_VALUE"""),5.0)</f>
        <v>5</v>
      </c>
    </row>
    <row r="58">
      <c r="N58" s="5">
        <f>IFERROR(__xludf.DUMMYFUNCTION("""COMPUTED_VALUE"""),57.0)</f>
        <v>57</v>
      </c>
      <c r="O58" s="5">
        <f>IFERROR(__xludf.DUMMYFUNCTION("""COMPUTED_VALUE"""),4.0)</f>
        <v>4</v>
      </c>
    </row>
    <row r="59">
      <c r="N59" s="5">
        <f>IFERROR(__xludf.DUMMYFUNCTION("""COMPUTED_VALUE"""),58.0)</f>
        <v>58</v>
      </c>
      <c r="O59" s="5">
        <f>IFERROR(__xludf.DUMMYFUNCTION("""COMPUTED_VALUE"""),9.0)</f>
        <v>9</v>
      </c>
    </row>
    <row r="60">
      <c r="N60" s="5">
        <f>IFERROR(__xludf.DUMMYFUNCTION("""COMPUTED_VALUE"""),59.0)</f>
        <v>59</v>
      </c>
      <c r="O60" s="5">
        <f>IFERROR(__xludf.DUMMYFUNCTION("""COMPUTED_VALUE"""),1.0)</f>
        <v>1</v>
      </c>
    </row>
    <row r="61">
      <c r="N61" s="5">
        <f>IFERROR(__xludf.DUMMYFUNCTION("""COMPUTED_VALUE"""),60.0)</f>
        <v>60</v>
      </c>
      <c r="O61" s="5">
        <f>IFERROR(__xludf.DUMMYFUNCTION("""COMPUTED_VALUE"""),3.0)</f>
        <v>3</v>
      </c>
    </row>
    <row r="62">
      <c r="N62" s="5">
        <f>IFERROR(__xludf.DUMMYFUNCTION("""COMPUTED_VALUE"""),61.0)</f>
        <v>61</v>
      </c>
      <c r="O62" s="5">
        <f>IFERROR(__xludf.DUMMYFUNCTION("""COMPUTED_VALUE"""),5.0)</f>
        <v>5</v>
      </c>
    </row>
    <row r="63">
      <c r="N63" s="5">
        <f>IFERROR(__xludf.DUMMYFUNCTION("""COMPUTED_VALUE"""),62.0)</f>
        <v>62</v>
      </c>
      <c r="O63" s="5">
        <f>IFERROR(__xludf.DUMMYFUNCTION("""COMPUTED_VALUE"""),5.0)</f>
        <v>5</v>
      </c>
    </row>
    <row r="64">
      <c r="N64" s="5">
        <f>IFERROR(__xludf.DUMMYFUNCTION("""COMPUTED_VALUE"""),63.0)</f>
        <v>63</v>
      </c>
      <c r="O64" s="5">
        <f>IFERROR(__xludf.DUMMYFUNCTION("""COMPUTED_VALUE"""),4.0)</f>
        <v>4</v>
      </c>
    </row>
    <row r="65">
      <c r="N65" s="5">
        <f>IFERROR(__xludf.DUMMYFUNCTION("""COMPUTED_VALUE"""),64.0)</f>
        <v>64</v>
      </c>
      <c r="O65" s="5">
        <f>IFERROR(__xludf.DUMMYFUNCTION("""COMPUTED_VALUE"""),4.0)</f>
        <v>4</v>
      </c>
    </row>
    <row r="66">
      <c r="N66" s="5">
        <f>IFERROR(__xludf.DUMMYFUNCTION("""COMPUTED_VALUE"""),65.0)</f>
        <v>65</v>
      </c>
      <c r="O66" s="5">
        <f>IFERROR(__xludf.DUMMYFUNCTION("""COMPUTED_VALUE"""),4.0)</f>
        <v>4</v>
      </c>
    </row>
    <row r="67">
      <c r="N67" s="5">
        <f>IFERROR(__xludf.DUMMYFUNCTION("""COMPUTED_VALUE"""),66.0)</f>
        <v>66</v>
      </c>
      <c r="O67" s="5">
        <f>IFERROR(__xludf.DUMMYFUNCTION("""COMPUTED_VALUE"""),1.0)</f>
        <v>1</v>
      </c>
    </row>
    <row r="68">
      <c r="N68" s="5">
        <f>IFERROR(__xludf.DUMMYFUNCTION("""COMPUTED_VALUE"""),67.0)</f>
        <v>67</v>
      </c>
      <c r="O68" s="5">
        <f>IFERROR(__xludf.DUMMYFUNCTION("""COMPUTED_VALUE"""),3.0)</f>
        <v>3</v>
      </c>
    </row>
    <row r="69">
      <c r="N69" s="5">
        <f>IFERROR(__xludf.DUMMYFUNCTION("""COMPUTED_VALUE"""),68.0)</f>
        <v>68</v>
      </c>
      <c r="O69" s="5">
        <f>IFERROR(__xludf.DUMMYFUNCTION("""COMPUTED_VALUE"""),5.0)</f>
        <v>5</v>
      </c>
    </row>
    <row r="70">
      <c r="N70" s="5">
        <f>IFERROR(__xludf.DUMMYFUNCTION("""COMPUTED_VALUE"""),69.0)</f>
        <v>69</v>
      </c>
      <c r="O70" s="5">
        <f>IFERROR(__xludf.DUMMYFUNCTION("""COMPUTED_VALUE"""),4.0)</f>
        <v>4</v>
      </c>
    </row>
    <row r="71">
      <c r="N71" s="5">
        <f>IFERROR(__xludf.DUMMYFUNCTION("""COMPUTED_VALUE"""),70.0)</f>
        <v>70</v>
      </c>
      <c r="O71" s="5">
        <f>IFERROR(__xludf.DUMMYFUNCTION("""COMPUTED_VALUE"""),4.0)</f>
        <v>4</v>
      </c>
    </row>
    <row r="72">
      <c r="N72" s="5">
        <f>IFERROR(__xludf.DUMMYFUNCTION("""COMPUTED_VALUE"""),71.0)</f>
        <v>71</v>
      </c>
      <c r="O72" s="5">
        <f>IFERROR(__xludf.DUMMYFUNCTION("""COMPUTED_VALUE"""),4.0)</f>
        <v>4</v>
      </c>
    </row>
    <row r="73">
      <c r="N73" s="5">
        <f>IFERROR(__xludf.DUMMYFUNCTION("""COMPUTED_VALUE"""),72.0)</f>
        <v>72</v>
      </c>
      <c r="O73" s="5">
        <f>IFERROR(__xludf.DUMMYFUNCTION("""COMPUTED_VALUE"""),1.0)</f>
        <v>1</v>
      </c>
    </row>
    <row r="74">
      <c r="N74" s="5">
        <f>IFERROR(__xludf.DUMMYFUNCTION("""COMPUTED_VALUE"""),73.0)</f>
        <v>73</v>
      </c>
      <c r="O74" s="5">
        <f>IFERROR(__xludf.DUMMYFUNCTION("""COMPUTED_VALUE"""),3.0)</f>
        <v>3</v>
      </c>
    </row>
    <row r="75">
      <c r="N75" s="5">
        <f>IFERROR(__xludf.DUMMYFUNCTION("""COMPUTED_VALUE"""),74.0)</f>
        <v>74</v>
      </c>
      <c r="O75" s="5">
        <f>IFERROR(__xludf.DUMMYFUNCTION("""COMPUTED_VALUE"""),5.0)</f>
        <v>5</v>
      </c>
    </row>
    <row r="76">
      <c r="N76" s="5">
        <f>IFERROR(__xludf.DUMMYFUNCTION("""COMPUTED_VALUE"""),75.0)</f>
        <v>75</v>
      </c>
      <c r="O76" s="5">
        <f>IFERROR(__xludf.DUMMYFUNCTION("""COMPUTED_VALUE"""),4.0)</f>
        <v>4</v>
      </c>
    </row>
    <row r="77">
      <c r="N77" s="5">
        <f>IFERROR(__xludf.DUMMYFUNCTION("""COMPUTED_VALUE"""),76.0)</f>
        <v>76</v>
      </c>
      <c r="O77" s="5">
        <f>IFERROR(__xludf.DUMMYFUNCTION("""COMPUTED_VALUE"""),25.0)</f>
        <v>25</v>
      </c>
    </row>
    <row r="78">
      <c r="N78" s="5">
        <f>IFERROR(__xludf.DUMMYFUNCTION("""COMPUTED_VALUE"""),77.0)</f>
        <v>77</v>
      </c>
      <c r="O78" s="5">
        <f>IFERROR(__xludf.DUMMYFUNCTION("""COMPUTED_VALUE"""),5.0)</f>
        <v>5</v>
      </c>
    </row>
    <row r="79">
      <c r="N79" s="5">
        <f>IFERROR(__xludf.DUMMYFUNCTION("""COMPUTED_VALUE"""),78.0)</f>
        <v>78</v>
      </c>
      <c r="O79" s="5">
        <f>IFERROR(__xludf.DUMMYFUNCTION("""COMPUTED_VALUE"""),4.0)</f>
        <v>4</v>
      </c>
    </row>
    <row r="80">
      <c r="N80" s="5">
        <f>IFERROR(__xludf.DUMMYFUNCTION("""COMPUTED_VALUE"""),79.0)</f>
        <v>79</v>
      </c>
      <c r="O80" s="5">
        <f>IFERROR(__xludf.DUMMYFUNCTION("""COMPUTED_VALUE"""),4.0)</f>
        <v>4</v>
      </c>
    </row>
    <row r="81">
      <c r="N81" s="5">
        <f>IFERROR(__xludf.DUMMYFUNCTION("""COMPUTED_VALUE"""),80.0)</f>
        <v>80</v>
      </c>
      <c r="O81" s="5">
        <f>IFERROR(__xludf.DUMMYFUNCTION("""COMPUTED_VALUE"""),4.0)</f>
        <v>4</v>
      </c>
    </row>
    <row r="82">
      <c r="N82" s="5">
        <f>IFERROR(__xludf.DUMMYFUNCTION("""COMPUTED_VALUE"""),81.0)</f>
        <v>81</v>
      </c>
      <c r="O82" s="5">
        <f>IFERROR(__xludf.DUMMYFUNCTION("""COMPUTED_VALUE"""),1.0)</f>
        <v>1</v>
      </c>
    </row>
    <row r="83">
      <c r="N83" s="5">
        <f>IFERROR(__xludf.DUMMYFUNCTION("""COMPUTED_VALUE"""),82.0)</f>
        <v>82</v>
      </c>
      <c r="O83" s="5">
        <f>IFERROR(__xludf.DUMMYFUNCTION("""COMPUTED_VALUE"""),3.0)</f>
        <v>3</v>
      </c>
    </row>
    <row r="84">
      <c r="N84" s="5">
        <f>IFERROR(__xludf.DUMMYFUNCTION("""COMPUTED_VALUE"""),83.0)</f>
        <v>83</v>
      </c>
      <c r="O84" s="5">
        <f>IFERROR(__xludf.DUMMYFUNCTION("""COMPUTED_VALUE"""),5.0)</f>
        <v>5</v>
      </c>
    </row>
    <row r="85">
      <c r="N85" s="5">
        <f>IFERROR(__xludf.DUMMYFUNCTION("""COMPUTED_VALUE"""),84.0)</f>
        <v>84</v>
      </c>
      <c r="O85" s="5">
        <f>IFERROR(__xludf.DUMMYFUNCTION("""COMPUTED_VALUE"""),4.0)</f>
        <v>4</v>
      </c>
    </row>
    <row r="86">
      <c r="N86" s="5">
        <f>IFERROR(__xludf.DUMMYFUNCTION("""COMPUTED_VALUE"""),85.0)</f>
        <v>85</v>
      </c>
      <c r="O86" s="5">
        <f>IFERROR(__xludf.DUMMYFUNCTION("""COMPUTED_VALUE"""),25.0)</f>
        <v>25</v>
      </c>
    </row>
    <row r="87">
      <c r="N87" s="5">
        <f>IFERROR(__xludf.DUMMYFUNCTION("""COMPUTED_VALUE"""),86.0)</f>
        <v>86</v>
      </c>
      <c r="O87" s="5">
        <f>IFERROR(__xludf.DUMMYFUNCTION("""COMPUTED_VALUE"""),1.0)</f>
        <v>1</v>
      </c>
    </row>
    <row r="88">
      <c r="N88" s="5">
        <f>IFERROR(__xludf.DUMMYFUNCTION("""COMPUTED_VALUE"""),87.0)</f>
        <v>87</v>
      </c>
      <c r="O88" s="5">
        <f>IFERROR(__xludf.DUMMYFUNCTION("""COMPUTED_VALUE"""),5.0)</f>
        <v>5</v>
      </c>
    </row>
    <row r="89">
      <c r="N89" s="5">
        <f>IFERROR(__xludf.DUMMYFUNCTION("""COMPUTED_VALUE"""),88.0)</f>
        <v>88</v>
      </c>
      <c r="O89" s="5">
        <f>IFERROR(__xludf.DUMMYFUNCTION("""COMPUTED_VALUE"""),4.0)</f>
        <v>4</v>
      </c>
    </row>
    <row r="90">
      <c r="N90" s="5">
        <f>IFERROR(__xludf.DUMMYFUNCTION("""COMPUTED_VALUE"""),89.0)</f>
        <v>89</v>
      </c>
      <c r="O90" s="5">
        <f>IFERROR(__xludf.DUMMYFUNCTION("""COMPUTED_VALUE"""),4.0)</f>
        <v>4</v>
      </c>
    </row>
    <row r="91">
      <c r="N91" s="5">
        <f>IFERROR(__xludf.DUMMYFUNCTION("""COMPUTED_VALUE"""),90.0)</f>
        <v>90</v>
      </c>
      <c r="O91" s="5">
        <f>IFERROR(__xludf.DUMMYFUNCTION("""COMPUTED_VALUE"""),4.0)</f>
        <v>4</v>
      </c>
    </row>
    <row r="92">
      <c r="N92" s="5">
        <f>IFERROR(__xludf.DUMMYFUNCTION("""COMPUTED_VALUE"""),91.0)</f>
        <v>91</v>
      </c>
      <c r="O92" s="5">
        <f>IFERROR(__xludf.DUMMYFUNCTION("""COMPUTED_VALUE"""),1.0)</f>
        <v>1</v>
      </c>
    </row>
    <row r="93">
      <c r="N93" s="5">
        <f>IFERROR(__xludf.DUMMYFUNCTION("""COMPUTED_VALUE"""),92.0)</f>
        <v>92</v>
      </c>
      <c r="O93" s="5">
        <f>IFERROR(__xludf.DUMMYFUNCTION("""COMPUTED_VALUE"""),3.0)</f>
        <v>3</v>
      </c>
    </row>
    <row r="94">
      <c r="N94" s="5">
        <f>IFERROR(__xludf.DUMMYFUNCTION("""COMPUTED_VALUE"""),93.0)</f>
        <v>93</v>
      </c>
      <c r="O94" s="5">
        <f>IFERROR(__xludf.DUMMYFUNCTION("""COMPUTED_VALUE"""),5.0)</f>
        <v>5</v>
      </c>
    </row>
    <row r="95">
      <c r="N95" s="5">
        <f>IFERROR(__xludf.DUMMYFUNCTION("""COMPUTED_VALUE"""),94.0)</f>
        <v>94</v>
      </c>
      <c r="O95" s="5">
        <f>IFERROR(__xludf.DUMMYFUNCTION("""COMPUTED_VALUE"""),4.0)</f>
        <v>4</v>
      </c>
    </row>
    <row r="96">
      <c r="N96" s="5">
        <f>IFERROR(__xludf.DUMMYFUNCTION("""COMPUTED_VALUE"""),95.0)</f>
        <v>95</v>
      </c>
      <c r="O96" s="5">
        <f>IFERROR(__xludf.DUMMYFUNCTION("""COMPUTED_VALUE"""),25.0)</f>
        <v>25</v>
      </c>
    </row>
    <row r="97">
      <c r="N97" s="5">
        <f>IFERROR(__xludf.DUMMYFUNCTION("""COMPUTED_VALUE"""),96.0)</f>
        <v>96</v>
      </c>
      <c r="O97" s="5">
        <f>IFERROR(__xludf.DUMMYFUNCTION("""COMPUTED_VALUE"""),1.0)</f>
        <v>1</v>
      </c>
    </row>
    <row r="98">
      <c r="N98" s="5">
        <f>IFERROR(__xludf.DUMMYFUNCTION("""COMPUTED_VALUE"""),97.0)</f>
        <v>97</v>
      </c>
      <c r="O98" s="5">
        <f>IFERROR(__xludf.DUMMYFUNCTION("""COMPUTED_VALUE"""),3.0)</f>
        <v>3</v>
      </c>
    </row>
    <row r="99">
      <c r="N99" s="5">
        <f>IFERROR(__xludf.DUMMYFUNCTION("""COMPUTED_VALUE"""),98.0)</f>
        <v>98</v>
      </c>
      <c r="O99" s="5">
        <f>IFERROR(__xludf.DUMMYFUNCTION("""COMPUTED_VALUE"""),5.0)</f>
        <v>5</v>
      </c>
    </row>
    <row r="100">
      <c r="N100" s="5">
        <f>IFERROR(__xludf.DUMMYFUNCTION("""COMPUTED_VALUE"""),99.0)</f>
        <v>99</v>
      </c>
      <c r="O100" s="5">
        <f>IFERROR(__xludf.DUMMYFUNCTION("""COMPUTED_VALUE"""),3.0)</f>
        <v>3</v>
      </c>
    </row>
    <row r="101">
      <c r="N101" s="5">
        <f>IFERROR(__xludf.DUMMYFUNCTION("""COMPUTED_VALUE"""),100.0)</f>
        <v>100</v>
      </c>
      <c r="O101" s="5">
        <f>IFERROR(__xludf.DUMMYFUNCTION("""COMPUTED_VALUE"""),2.0)</f>
        <v>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5"/>
    <col hidden="1" min="2" max="3" width="12.63"/>
    <col customWidth="1" min="4" max="4" width="22.63"/>
    <col customWidth="1" min="5" max="5" width="20.25"/>
    <col customWidth="1" min="6" max="6" width="24.5"/>
    <col customWidth="1" min="8" max="8" width="9.38"/>
    <col customWidth="1" min="9" max="9" width="13.5"/>
    <col customWidth="1" min="10" max="10" width="10.75"/>
    <col customWidth="1" min="11" max="11" width="11.25"/>
    <col customWidth="1" min="16" max="16" width="19.25"/>
    <col customWidth="1" hidden="1" min="17" max="17" width="18.13"/>
    <col hidden="1" min="18" max="26" width="12.63"/>
  </cols>
  <sheetData>
    <row r="1">
      <c r="A1" s="8" t="s">
        <v>18</v>
      </c>
      <c r="B1" s="8" t="s">
        <v>19</v>
      </c>
      <c r="C1" s="8" t="s">
        <v>20</v>
      </c>
      <c r="D1" s="8" t="s">
        <v>21</v>
      </c>
      <c r="E1" s="8" t="s">
        <v>22</v>
      </c>
      <c r="F1" s="8" t="s">
        <v>23</v>
      </c>
      <c r="G1" s="8" t="s">
        <v>24</v>
      </c>
      <c r="H1" s="8" t="s">
        <v>25</v>
      </c>
      <c r="I1" s="8" t="s">
        <v>26</v>
      </c>
      <c r="J1" s="8" t="s">
        <v>27</v>
      </c>
      <c r="K1" s="8" t="s">
        <v>28</v>
      </c>
      <c r="L1" s="8" t="s">
        <v>29</v>
      </c>
      <c r="M1" s="9" t="s">
        <v>30</v>
      </c>
      <c r="N1" s="9" t="s">
        <v>31</v>
      </c>
      <c r="O1" s="9" t="s">
        <v>32</v>
      </c>
      <c r="P1" s="8" t="s">
        <v>33</v>
      </c>
      <c r="Q1" s="10" t="s">
        <v>34</v>
      </c>
      <c r="R1" s="8" t="s">
        <v>35</v>
      </c>
      <c r="S1" s="8" t="s">
        <v>36</v>
      </c>
      <c r="T1" s="8" t="s">
        <v>37</v>
      </c>
      <c r="U1" s="8" t="s">
        <v>38</v>
      </c>
      <c r="V1" s="8" t="s">
        <v>39</v>
      </c>
      <c r="W1" s="8" t="s">
        <v>40</v>
      </c>
      <c r="X1" s="8" t="s">
        <v>41</v>
      </c>
      <c r="Y1" s="8" t="s">
        <v>42</v>
      </c>
      <c r="Z1" s="8" t="s">
        <v>43</v>
      </c>
    </row>
    <row r="2">
      <c r="A2" s="11">
        <v>1.0</v>
      </c>
      <c r="B2" s="11" t="s">
        <v>44</v>
      </c>
      <c r="C2" s="11" t="s">
        <v>45</v>
      </c>
      <c r="D2" s="11" t="s">
        <v>46</v>
      </c>
      <c r="E2" s="11" t="s">
        <v>47</v>
      </c>
      <c r="F2" s="11" t="s">
        <v>48</v>
      </c>
      <c r="G2" s="11" t="s">
        <v>49</v>
      </c>
      <c r="H2" s="11" t="s">
        <v>50</v>
      </c>
      <c r="I2" s="11" t="s">
        <v>51</v>
      </c>
      <c r="J2" s="11" t="s">
        <v>17</v>
      </c>
      <c r="K2" s="11">
        <v>2.0</v>
      </c>
      <c r="L2" s="11" t="s">
        <v>52</v>
      </c>
      <c r="M2" s="12">
        <v>44970.0</v>
      </c>
      <c r="N2" s="12">
        <v>44975.0</v>
      </c>
      <c r="O2" s="13"/>
      <c r="P2" s="11" t="s">
        <v>53</v>
      </c>
      <c r="Q2" s="12">
        <v>45070.0</v>
      </c>
      <c r="R2" s="13"/>
      <c r="S2" s="13"/>
      <c r="T2" s="13"/>
      <c r="U2" s="13"/>
      <c r="V2" s="13"/>
      <c r="W2" s="13"/>
      <c r="X2" s="13"/>
      <c r="Y2" s="13"/>
      <c r="Z2" s="13"/>
    </row>
    <row r="3">
      <c r="A3" s="14">
        <v>2.0</v>
      </c>
      <c r="B3" s="14" t="s">
        <v>54</v>
      </c>
      <c r="C3" s="14" t="s">
        <v>55</v>
      </c>
      <c r="D3" s="15" t="s">
        <v>56</v>
      </c>
      <c r="E3" s="14" t="s">
        <v>57</v>
      </c>
      <c r="F3" s="14" t="s">
        <v>58</v>
      </c>
      <c r="G3" s="14" t="s">
        <v>59</v>
      </c>
      <c r="H3" s="14" t="s">
        <v>9</v>
      </c>
      <c r="I3" s="14" t="s">
        <v>15</v>
      </c>
      <c r="J3" s="14" t="s">
        <v>8</v>
      </c>
      <c r="K3" s="14">
        <v>4.0</v>
      </c>
      <c r="L3" s="14" t="s">
        <v>60</v>
      </c>
      <c r="M3" s="16"/>
      <c r="N3" s="16"/>
      <c r="O3" s="16" t="s">
        <v>61</v>
      </c>
      <c r="P3" s="14"/>
      <c r="Q3" s="17"/>
      <c r="R3" s="18"/>
      <c r="S3" s="18"/>
      <c r="T3" s="18"/>
      <c r="U3" s="18"/>
      <c r="V3" s="18"/>
      <c r="W3" s="18"/>
      <c r="X3" s="18"/>
      <c r="Y3" s="18"/>
      <c r="Z3" s="18"/>
    </row>
    <row r="4">
      <c r="A4" s="14">
        <v>3.0</v>
      </c>
      <c r="B4" s="14" t="s">
        <v>62</v>
      </c>
      <c r="C4" s="14" t="s">
        <v>63</v>
      </c>
      <c r="D4" s="15" t="s">
        <v>64</v>
      </c>
      <c r="E4" s="14" t="s">
        <v>65</v>
      </c>
      <c r="F4" s="14"/>
      <c r="G4" s="14" t="s">
        <v>66</v>
      </c>
      <c r="H4" s="14" t="s">
        <v>9</v>
      </c>
      <c r="I4" s="14" t="s">
        <v>10</v>
      </c>
      <c r="J4" s="14" t="s">
        <v>67</v>
      </c>
      <c r="K4" s="14">
        <v>4.0</v>
      </c>
      <c r="L4" s="18"/>
      <c r="M4" s="16"/>
      <c r="N4" s="16"/>
      <c r="O4" s="16" t="s">
        <v>61</v>
      </c>
      <c r="P4" s="14" t="s">
        <v>68</v>
      </c>
      <c r="Q4" s="17"/>
      <c r="R4" s="18"/>
      <c r="S4" s="18"/>
      <c r="T4" s="18"/>
      <c r="U4" s="18"/>
      <c r="V4" s="18"/>
      <c r="W4" s="18"/>
      <c r="X4" s="18"/>
      <c r="Y4" s="18"/>
      <c r="Z4" s="18"/>
    </row>
    <row r="5">
      <c r="A5" s="14">
        <v>4.0</v>
      </c>
      <c r="B5" s="14" t="s">
        <v>69</v>
      </c>
      <c r="C5" s="14" t="s">
        <v>70</v>
      </c>
      <c r="D5" s="15" t="s">
        <v>71</v>
      </c>
      <c r="E5" s="14" t="s">
        <v>72</v>
      </c>
      <c r="F5" s="14" t="s">
        <v>73</v>
      </c>
      <c r="G5" s="14" t="s">
        <v>49</v>
      </c>
      <c r="H5" s="14" t="s">
        <v>12</v>
      </c>
      <c r="I5" s="14" t="s">
        <v>51</v>
      </c>
      <c r="J5" s="14" t="s">
        <v>11</v>
      </c>
      <c r="K5" s="14">
        <v>1.0</v>
      </c>
      <c r="L5" s="14" t="s">
        <v>52</v>
      </c>
      <c r="M5" s="19">
        <v>45026.0</v>
      </c>
      <c r="N5" s="19">
        <v>45031.0</v>
      </c>
      <c r="O5" s="16" t="s">
        <v>74</v>
      </c>
      <c r="P5" s="14"/>
      <c r="Q5" s="17"/>
      <c r="R5" s="18"/>
      <c r="S5" s="18"/>
      <c r="T5" s="18"/>
      <c r="U5" s="18"/>
      <c r="V5" s="18"/>
      <c r="W5" s="18"/>
      <c r="X5" s="18"/>
      <c r="Y5" s="18"/>
      <c r="Z5" s="18"/>
    </row>
    <row r="6">
      <c r="A6" s="14">
        <v>5.0</v>
      </c>
      <c r="B6" s="14" t="s">
        <v>75</v>
      </c>
      <c r="C6" s="14" t="s">
        <v>76</v>
      </c>
      <c r="D6" s="15" t="s">
        <v>77</v>
      </c>
      <c r="E6" s="14"/>
      <c r="F6" s="14"/>
      <c r="G6" s="14" t="s">
        <v>49</v>
      </c>
      <c r="H6" s="14" t="s">
        <v>50</v>
      </c>
      <c r="I6" s="14" t="s">
        <v>13</v>
      </c>
      <c r="J6" s="14" t="s">
        <v>17</v>
      </c>
      <c r="K6" s="14">
        <v>3.0</v>
      </c>
      <c r="L6" s="14" t="s">
        <v>52</v>
      </c>
      <c r="M6" s="19">
        <v>44970.0</v>
      </c>
      <c r="N6" s="19">
        <v>44975.0</v>
      </c>
      <c r="O6" s="16" t="s">
        <v>74</v>
      </c>
      <c r="P6" s="14" t="s">
        <v>78</v>
      </c>
      <c r="Q6" s="20">
        <v>44987.0</v>
      </c>
      <c r="R6" s="18"/>
      <c r="S6" s="18"/>
      <c r="T6" s="18"/>
      <c r="U6" s="18"/>
      <c r="V6" s="18"/>
      <c r="W6" s="18"/>
      <c r="X6" s="18"/>
      <c r="Y6" s="18"/>
      <c r="Z6" s="18"/>
    </row>
    <row r="7">
      <c r="A7" s="14">
        <v>6.0</v>
      </c>
      <c r="B7" s="14" t="s">
        <v>79</v>
      </c>
      <c r="C7" s="14" t="s">
        <v>80</v>
      </c>
      <c r="D7" s="15" t="s">
        <v>81</v>
      </c>
      <c r="E7" s="14" t="s">
        <v>82</v>
      </c>
      <c r="F7" s="14" t="s">
        <v>58</v>
      </c>
      <c r="G7" s="14" t="s">
        <v>66</v>
      </c>
      <c r="H7" s="14" t="s">
        <v>12</v>
      </c>
      <c r="I7" s="14" t="s">
        <v>15</v>
      </c>
      <c r="J7" s="14" t="s">
        <v>14</v>
      </c>
      <c r="K7" s="14">
        <v>5.0</v>
      </c>
      <c r="L7" s="14" t="s">
        <v>52</v>
      </c>
      <c r="M7" s="16"/>
      <c r="N7" s="16"/>
      <c r="O7" s="16" t="s">
        <v>61</v>
      </c>
      <c r="P7" s="14"/>
      <c r="Q7" s="17"/>
      <c r="R7" s="18"/>
      <c r="S7" s="18"/>
      <c r="T7" s="18"/>
      <c r="U7" s="18"/>
      <c r="V7" s="18"/>
      <c r="W7" s="18"/>
      <c r="X7" s="18"/>
      <c r="Y7" s="18"/>
      <c r="Z7" s="18"/>
    </row>
    <row r="8">
      <c r="A8" s="14">
        <v>7.0</v>
      </c>
      <c r="B8" s="14" t="s">
        <v>83</v>
      </c>
      <c r="C8" s="14" t="s">
        <v>84</v>
      </c>
      <c r="D8" s="15" t="s">
        <v>85</v>
      </c>
      <c r="E8" s="14"/>
      <c r="F8" s="14" t="s">
        <v>86</v>
      </c>
      <c r="G8" s="14" t="s">
        <v>87</v>
      </c>
      <c r="H8" s="14" t="s">
        <v>12</v>
      </c>
      <c r="I8" s="14" t="s">
        <v>10</v>
      </c>
      <c r="J8" s="14" t="s">
        <v>17</v>
      </c>
      <c r="K8" s="14">
        <v>4.0</v>
      </c>
      <c r="L8" s="18"/>
      <c r="M8" s="19">
        <v>45026.0</v>
      </c>
      <c r="N8" s="19">
        <v>45031.0</v>
      </c>
      <c r="O8" s="16" t="s">
        <v>74</v>
      </c>
      <c r="P8" s="14" t="s">
        <v>88</v>
      </c>
      <c r="Q8" s="17"/>
      <c r="R8" s="18"/>
      <c r="S8" s="18"/>
      <c r="T8" s="18"/>
      <c r="U8" s="18"/>
      <c r="V8" s="18"/>
      <c r="W8" s="18"/>
      <c r="X8" s="18"/>
      <c r="Y8" s="18"/>
      <c r="Z8" s="18"/>
    </row>
    <row r="9">
      <c r="A9" s="14">
        <v>8.0</v>
      </c>
      <c r="B9" s="14" t="s">
        <v>89</v>
      </c>
      <c r="C9" s="14" t="s">
        <v>90</v>
      </c>
      <c r="D9" s="15" t="s">
        <v>91</v>
      </c>
      <c r="E9" s="14"/>
      <c r="F9" s="14" t="s">
        <v>73</v>
      </c>
      <c r="G9" s="14" t="s">
        <v>59</v>
      </c>
      <c r="H9" s="14" t="s">
        <v>50</v>
      </c>
      <c r="I9" s="14" t="s">
        <v>13</v>
      </c>
      <c r="J9" s="14" t="s">
        <v>8</v>
      </c>
      <c r="K9" s="14">
        <v>4.0</v>
      </c>
      <c r="L9" s="18"/>
      <c r="M9" s="16"/>
      <c r="N9" s="16"/>
      <c r="O9" s="16" t="s">
        <v>61</v>
      </c>
      <c r="P9" s="14" t="s">
        <v>92</v>
      </c>
      <c r="Q9" s="17"/>
      <c r="R9" s="18"/>
      <c r="S9" s="18"/>
      <c r="T9" s="18"/>
      <c r="U9" s="18"/>
      <c r="V9" s="18"/>
      <c r="W9" s="18"/>
      <c r="X9" s="18"/>
      <c r="Y9" s="18"/>
      <c r="Z9" s="18"/>
    </row>
    <row r="10">
      <c r="A10" s="14">
        <v>9.0</v>
      </c>
      <c r="B10" s="14" t="s">
        <v>93</v>
      </c>
      <c r="C10" s="14" t="s">
        <v>94</v>
      </c>
      <c r="D10" s="15" t="s">
        <v>95</v>
      </c>
      <c r="E10" s="14" t="s">
        <v>96</v>
      </c>
      <c r="F10" s="14" t="s">
        <v>86</v>
      </c>
      <c r="G10" s="14" t="s">
        <v>66</v>
      </c>
      <c r="H10" s="14" t="s">
        <v>12</v>
      </c>
      <c r="I10" s="14" t="s">
        <v>10</v>
      </c>
      <c r="J10" s="14" t="s">
        <v>14</v>
      </c>
      <c r="K10" s="14">
        <v>4.0</v>
      </c>
      <c r="L10" s="14" t="s">
        <v>60</v>
      </c>
      <c r="M10" s="16"/>
      <c r="N10" s="16"/>
      <c r="O10" s="16" t="s">
        <v>61</v>
      </c>
      <c r="P10" s="14"/>
      <c r="Q10" s="17"/>
      <c r="R10" s="18"/>
      <c r="S10" s="18"/>
      <c r="T10" s="18"/>
      <c r="U10" s="18"/>
      <c r="V10" s="18"/>
      <c r="W10" s="18"/>
      <c r="X10" s="18"/>
      <c r="Y10" s="18"/>
      <c r="Z10" s="18"/>
    </row>
    <row r="11">
      <c r="A11" s="14">
        <v>10.0</v>
      </c>
      <c r="B11" s="14" t="s">
        <v>97</v>
      </c>
      <c r="C11" s="14" t="s">
        <v>98</v>
      </c>
      <c r="D11" s="15" t="s">
        <v>99</v>
      </c>
      <c r="E11" s="14" t="s">
        <v>100</v>
      </c>
      <c r="F11" s="14" t="s">
        <v>58</v>
      </c>
      <c r="G11" s="14" t="s">
        <v>49</v>
      </c>
      <c r="H11" s="14" t="s">
        <v>50</v>
      </c>
      <c r="I11" s="14" t="s">
        <v>15</v>
      </c>
      <c r="J11" s="14" t="s">
        <v>17</v>
      </c>
      <c r="K11" s="14">
        <v>1.0</v>
      </c>
      <c r="L11" s="18"/>
      <c r="M11" s="19">
        <v>44970.0</v>
      </c>
      <c r="N11" s="19">
        <v>44975.0</v>
      </c>
      <c r="O11" s="16" t="s">
        <v>74</v>
      </c>
      <c r="P11" s="14"/>
      <c r="Q11" s="17"/>
      <c r="R11" s="18"/>
      <c r="S11" s="18"/>
      <c r="T11" s="18"/>
      <c r="U11" s="18"/>
      <c r="V11" s="18"/>
      <c r="W11" s="18"/>
      <c r="X11" s="18"/>
      <c r="Y11" s="18"/>
      <c r="Z11" s="18"/>
    </row>
    <row r="12">
      <c r="A12" s="14">
        <v>11.0</v>
      </c>
      <c r="B12" s="14" t="s">
        <v>101</v>
      </c>
      <c r="C12" s="14" t="s">
        <v>102</v>
      </c>
      <c r="D12" s="15" t="s">
        <v>103</v>
      </c>
      <c r="E12" s="14" t="s">
        <v>104</v>
      </c>
      <c r="F12" s="14" t="s">
        <v>73</v>
      </c>
      <c r="G12" s="14" t="s">
        <v>49</v>
      </c>
      <c r="H12" s="14" t="s">
        <v>12</v>
      </c>
      <c r="I12" s="14" t="s">
        <v>51</v>
      </c>
      <c r="J12" s="14" t="s">
        <v>16</v>
      </c>
      <c r="K12" s="14">
        <v>3.0</v>
      </c>
      <c r="L12" s="18"/>
      <c r="M12" s="16"/>
      <c r="N12" s="16"/>
      <c r="O12" s="16" t="s">
        <v>61</v>
      </c>
      <c r="P12" s="14" t="s">
        <v>105</v>
      </c>
      <c r="Q12" s="17"/>
      <c r="R12" s="18"/>
      <c r="S12" s="18"/>
      <c r="T12" s="18"/>
      <c r="U12" s="18"/>
      <c r="V12" s="18"/>
      <c r="W12" s="18"/>
      <c r="X12" s="18"/>
      <c r="Y12" s="18"/>
      <c r="Z12" s="18"/>
    </row>
    <row r="13">
      <c r="A13" s="14">
        <v>12.0</v>
      </c>
      <c r="B13" s="14" t="s">
        <v>106</v>
      </c>
      <c r="C13" s="14" t="s">
        <v>107</v>
      </c>
      <c r="D13" s="15" t="s">
        <v>108</v>
      </c>
      <c r="E13" s="14"/>
      <c r="F13" s="14" t="s">
        <v>73</v>
      </c>
      <c r="G13" s="14" t="s">
        <v>49</v>
      </c>
      <c r="H13" s="14" t="s">
        <v>9</v>
      </c>
      <c r="I13" s="14" t="s">
        <v>13</v>
      </c>
      <c r="J13" s="14" t="s">
        <v>67</v>
      </c>
      <c r="K13" s="14">
        <v>5.0</v>
      </c>
      <c r="L13" s="11" t="s">
        <v>52</v>
      </c>
      <c r="M13" s="19">
        <v>44970.0</v>
      </c>
      <c r="N13" s="19">
        <v>44975.0</v>
      </c>
      <c r="O13" s="16" t="s">
        <v>74</v>
      </c>
      <c r="P13" s="14" t="s">
        <v>109</v>
      </c>
      <c r="Q13" s="17"/>
      <c r="R13" s="18"/>
      <c r="S13" s="18"/>
      <c r="T13" s="18"/>
      <c r="U13" s="18"/>
      <c r="V13" s="18"/>
      <c r="W13" s="18"/>
      <c r="X13" s="18"/>
      <c r="Y13" s="18"/>
      <c r="Z13" s="18"/>
    </row>
    <row r="14">
      <c r="A14" s="14">
        <v>13.0</v>
      </c>
      <c r="B14" s="14" t="s">
        <v>110</v>
      </c>
      <c r="C14" s="14" t="s">
        <v>111</v>
      </c>
      <c r="D14" s="15" t="s">
        <v>112</v>
      </c>
      <c r="E14" s="14"/>
      <c r="F14" s="14" t="s">
        <v>73</v>
      </c>
      <c r="G14" s="14" t="s">
        <v>49</v>
      </c>
      <c r="H14" s="14" t="s">
        <v>12</v>
      </c>
      <c r="I14" s="14" t="s">
        <v>10</v>
      </c>
      <c r="J14" s="14" t="s">
        <v>11</v>
      </c>
      <c r="K14" s="14">
        <v>4.0</v>
      </c>
      <c r="L14" s="14" t="s">
        <v>60</v>
      </c>
      <c r="M14" s="16"/>
      <c r="N14" s="16"/>
      <c r="O14" s="16" t="s">
        <v>61</v>
      </c>
      <c r="P14" s="14"/>
      <c r="Q14" s="20">
        <v>45049.0</v>
      </c>
      <c r="R14" s="18"/>
      <c r="S14" s="18"/>
      <c r="T14" s="18"/>
      <c r="U14" s="18"/>
      <c r="V14" s="18"/>
      <c r="W14" s="18"/>
      <c r="X14" s="18"/>
      <c r="Y14" s="18"/>
      <c r="Z14" s="18"/>
    </row>
    <row r="15">
      <c r="A15" s="14">
        <v>14.0</v>
      </c>
      <c r="B15" s="14" t="s">
        <v>113</v>
      </c>
      <c r="C15" s="14" t="s">
        <v>114</v>
      </c>
      <c r="D15" s="15" t="s">
        <v>115</v>
      </c>
      <c r="E15" s="14" t="s">
        <v>116</v>
      </c>
      <c r="F15" s="14" t="s">
        <v>86</v>
      </c>
      <c r="G15" s="14" t="s">
        <v>87</v>
      </c>
      <c r="H15" s="14" t="s">
        <v>12</v>
      </c>
      <c r="I15" s="14" t="s">
        <v>51</v>
      </c>
      <c r="J15" s="14"/>
      <c r="K15" s="14">
        <v>25.0</v>
      </c>
      <c r="L15" s="14" t="s">
        <v>60</v>
      </c>
      <c r="M15" s="16"/>
      <c r="N15" s="16"/>
      <c r="O15" s="16" t="s">
        <v>61</v>
      </c>
      <c r="P15" s="14"/>
      <c r="Q15" s="17"/>
      <c r="R15" s="18"/>
      <c r="S15" s="18"/>
      <c r="T15" s="18"/>
      <c r="U15" s="18"/>
      <c r="V15" s="18"/>
      <c r="W15" s="18"/>
      <c r="X15" s="18"/>
      <c r="Y15" s="18"/>
      <c r="Z15" s="18"/>
    </row>
    <row r="16">
      <c r="A16" s="14">
        <v>15.0</v>
      </c>
      <c r="B16" s="14" t="s">
        <v>117</v>
      </c>
      <c r="C16" s="14" t="s">
        <v>118</v>
      </c>
      <c r="D16" s="15" t="s">
        <v>119</v>
      </c>
      <c r="E16" s="14"/>
      <c r="F16" s="14" t="s">
        <v>58</v>
      </c>
      <c r="G16" s="14" t="s">
        <v>59</v>
      </c>
      <c r="H16" s="14" t="s">
        <v>9</v>
      </c>
      <c r="I16" s="14" t="s">
        <v>15</v>
      </c>
      <c r="J16" s="14" t="s">
        <v>14</v>
      </c>
      <c r="K16" s="14">
        <v>1.0</v>
      </c>
      <c r="L16" s="18"/>
      <c r="M16" s="19">
        <v>44970.0</v>
      </c>
      <c r="N16" s="19">
        <v>44975.0</v>
      </c>
      <c r="O16" s="16" t="s">
        <v>74</v>
      </c>
      <c r="P16" s="14" t="s">
        <v>120</v>
      </c>
      <c r="Q16" s="17"/>
      <c r="R16" s="18"/>
      <c r="S16" s="18"/>
      <c r="T16" s="18"/>
      <c r="U16" s="18"/>
      <c r="V16" s="18"/>
      <c r="W16" s="18"/>
      <c r="X16" s="18"/>
      <c r="Y16" s="18"/>
      <c r="Z16" s="18"/>
    </row>
    <row r="17">
      <c r="A17" s="14">
        <v>16.0</v>
      </c>
      <c r="B17" s="14" t="s">
        <v>121</v>
      </c>
      <c r="C17" s="14" t="s">
        <v>122</v>
      </c>
      <c r="D17" s="15" t="s">
        <v>123</v>
      </c>
      <c r="E17" s="14" t="s">
        <v>124</v>
      </c>
      <c r="F17" s="14"/>
      <c r="G17" s="14" t="s">
        <v>66</v>
      </c>
      <c r="H17" s="14" t="s">
        <v>12</v>
      </c>
      <c r="I17" s="14" t="s">
        <v>10</v>
      </c>
      <c r="J17" s="14" t="s">
        <v>16</v>
      </c>
      <c r="K17" s="14">
        <v>3.0</v>
      </c>
      <c r="L17" s="14" t="s">
        <v>52</v>
      </c>
      <c r="M17" s="16"/>
      <c r="N17" s="16"/>
      <c r="O17" s="16" t="s">
        <v>61</v>
      </c>
      <c r="P17" s="14" t="s">
        <v>125</v>
      </c>
      <c r="Q17" s="17"/>
      <c r="R17" s="18"/>
      <c r="S17" s="18"/>
      <c r="T17" s="18"/>
      <c r="U17" s="18"/>
      <c r="V17" s="18"/>
      <c r="W17" s="18"/>
      <c r="X17" s="18"/>
      <c r="Y17" s="18"/>
      <c r="Z17" s="18"/>
    </row>
    <row r="18">
      <c r="A18" s="14">
        <v>17.0</v>
      </c>
      <c r="B18" s="14" t="s">
        <v>126</v>
      </c>
      <c r="C18" s="14" t="s">
        <v>127</v>
      </c>
      <c r="D18" s="15" t="s">
        <v>128</v>
      </c>
      <c r="E18" s="14"/>
      <c r="F18" s="14" t="s">
        <v>86</v>
      </c>
      <c r="G18" s="14" t="s">
        <v>49</v>
      </c>
      <c r="H18" s="14" t="s">
        <v>50</v>
      </c>
      <c r="I18" s="14" t="s">
        <v>13</v>
      </c>
      <c r="J18" s="14" t="s">
        <v>17</v>
      </c>
      <c r="K18" s="14">
        <v>5.0</v>
      </c>
      <c r="L18" s="18"/>
      <c r="M18" s="16"/>
      <c r="N18" s="16"/>
      <c r="O18" s="16" t="s">
        <v>61</v>
      </c>
      <c r="P18" s="14" t="s">
        <v>129</v>
      </c>
      <c r="Q18" s="17"/>
      <c r="R18" s="18"/>
      <c r="S18" s="18"/>
      <c r="T18" s="18"/>
      <c r="U18" s="18"/>
      <c r="V18" s="18"/>
      <c r="W18" s="18"/>
      <c r="X18" s="18"/>
      <c r="Y18" s="18"/>
      <c r="Z18" s="18"/>
    </row>
    <row r="19">
      <c r="A19" s="14">
        <v>18.0</v>
      </c>
      <c r="B19" s="14" t="s">
        <v>130</v>
      </c>
      <c r="C19" s="14" t="s">
        <v>131</v>
      </c>
      <c r="D19" s="15" t="s">
        <v>132</v>
      </c>
      <c r="E19" s="14" t="s">
        <v>133</v>
      </c>
      <c r="F19" s="14" t="s">
        <v>73</v>
      </c>
      <c r="G19" s="21" t="s">
        <v>87</v>
      </c>
      <c r="H19" s="14" t="s">
        <v>12</v>
      </c>
      <c r="I19" s="14" t="s">
        <v>10</v>
      </c>
      <c r="J19" s="14" t="s">
        <v>67</v>
      </c>
      <c r="K19" s="14">
        <v>4.0</v>
      </c>
      <c r="L19" s="18"/>
      <c r="M19" s="19">
        <v>44970.0</v>
      </c>
      <c r="N19" s="19">
        <v>44975.0</v>
      </c>
      <c r="O19" s="16" t="s">
        <v>74</v>
      </c>
      <c r="P19" s="14" t="s">
        <v>134</v>
      </c>
      <c r="Q19" s="20">
        <v>44929.0</v>
      </c>
      <c r="R19" s="18"/>
      <c r="S19" s="18"/>
      <c r="T19" s="18"/>
      <c r="U19" s="18"/>
      <c r="V19" s="18"/>
      <c r="W19" s="18"/>
      <c r="X19" s="18"/>
      <c r="Y19" s="18"/>
      <c r="Z19" s="18"/>
    </row>
    <row r="20">
      <c r="A20" s="14">
        <v>19.0</v>
      </c>
      <c r="B20" s="14" t="s">
        <v>135</v>
      </c>
      <c r="C20" s="14" t="s">
        <v>136</v>
      </c>
      <c r="D20" s="15" t="s">
        <v>137</v>
      </c>
      <c r="E20" s="14" t="s">
        <v>138</v>
      </c>
      <c r="F20" s="14" t="s">
        <v>86</v>
      </c>
      <c r="G20" s="22" t="s">
        <v>59</v>
      </c>
      <c r="H20" s="14" t="s">
        <v>12</v>
      </c>
      <c r="I20" s="14" t="s">
        <v>51</v>
      </c>
      <c r="J20" s="14" t="s">
        <v>16</v>
      </c>
      <c r="K20" s="14">
        <v>5.0</v>
      </c>
      <c r="L20" s="23" t="s">
        <v>52</v>
      </c>
      <c r="M20" s="16"/>
      <c r="N20" s="16"/>
      <c r="O20" s="16" t="s">
        <v>61</v>
      </c>
      <c r="P20" s="14"/>
      <c r="Q20" s="17"/>
      <c r="R20" s="18"/>
      <c r="S20" s="18"/>
      <c r="T20" s="18"/>
      <c r="U20" s="18"/>
      <c r="V20" s="18"/>
      <c r="W20" s="18"/>
      <c r="X20" s="18"/>
      <c r="Y20" s="18"/>
      <c r="Z20" s="18"/>
    </row>
    <row r="21">
      <c r="A21" s="14">
        <v>20.0</v>
      </c>
      <c r="B21" s="14" t="s">
        <v>139</v>
      </c>
      <c r="C21" s="14" t="s">
        <v>140</v>
      </c>
      <c r="D21" s="15" t="s">
        <v>141</v>
      </c>
      <c r="E21" s="14"/>
      <c r="F21" s="14" t="s">
        <v>58</v>
      </c>
      <c r="G21" s="21" t="s">
        <v>66</v>
      </c>
      <c r="H21" s="14" t="s">
        <v>50</v>
      </c>
      <c r="I21" s="14" t="s">
        <v>10</v>
      </c>
      <c r="J21" s="14" t="s">
        <v>67</v>
      </c>
      <c r="K21" s="14">
        <v>4.0</v>
      </c>
      <c r="L21" s="24" t="s">
        <v>60</v>
      </c>
      <c r="M21" s="19">
        <v>45026.0</v>
      </c>
      <c r="N21" s="19">
        <v>45031.0</v>
      </c>
      <c r="O21" s="16" t="s">
        <v>74</v>
      </c>
      <c r="P21" s="14"/>
      <c r="Q21" s="17"/>
      <c r="R21" s="18"/>
      <c r="S21" s="18"/>
      <c r="T21" s="18"/>
      <c r="U21" s="18"/>
      <c r="V21" s="18"/>
      <c r="W21" s="18"/>
      <c r="X21" s="18"/>
      <c r="Y21" s="18"/>
      <c r="Z21" s="18"/>
    </row>
    <row r="22">
      <c r="A22" s="14">
        <v>21.0</v>
      </c>
      <c r="B22" s="14"/>
      <c r="C22" s="14"/>
      <c r="D22" s="15" t="s">
        <v>142</v>
      </c>
      <c r="E22" s="14" t="s">
        <v>143</v>
      </c>
      <c r="F22" s="14" t="s">
        <v>58</v>
      </c>
      <c r="G22" s="14" t="s">
        <v>59</v>
      </c>
      <c r="H22" s="14" t="s">
        <v>12</v>
      </c>
      <c r="I22" s="14" t="s">
        <v>51</v>
      </c>
      <c r="J22" s="14" t="s">
        <v>11</v>
      </c>
      <c r="K22" s="14">
        <v>4.0</v>
      </c>
      <c r="L22" s="18"/>
      <c r="M22" s="19">
        <v>45026.0</v>
      </c>
      <c r="N22" s="19">
        <v>45031.0</v>
      </c>
      <c r="O22" s="16" t="s">
        <v>74</v>
      </c>
      <c r="P22" s="14" t="s">
        <v>144</v>
      </c>
      <c r="Q22" s="17"/>
      <c r="R22" s="18"/>
      <c r="S22" s="18"/>
      <c r="T22" s="18"/>
      <c r="U22" s="18"/>
      <c r="V22" s="18"/>
      <c r="W22" s="18"/>
      <c r="X22" s="18"/>
      <c r="Y22" s="18"/>
      <c r="Z22" s="18"/>
    </row>
    <row r="23">
      <c r="A23" s="14">
        <v>22.0</v>
      </c>
      <c r="B23" s="14"/>
      <c r="C23" s="14"/>
      <c r="D23" s="15" t="s">
        <v>145</v>
      </c>
      <c r="E23" s="14" t="s">
        <v>146</v>
      </c>
      <c r="F23" s="14" t="s">
        <v>86</v>
      </c>
      <c r="G23" s="14" t="s">
        <v>66</v>
      </c>
      <c r="H23" s="14" t="s">
        <v>12</v>
      </c>
      <c r="I23" s="14" t="s">
        <v>13</v>
      </c>
      <c r="J23" s="14" t="s">
        <v>8</v>
      </c>
      <c r="K23" s="14">
        <v>4.0</v>
      </c>
      <c r="L23" s="25" t="s">
        <v>60</v>
      </c>
      <c r="M23" s="16"/>
      <c r="N23" s="16"/>
      <c r="O23" s="16" t="s">
        <v>61</v>
      </c>
      <c r="P23" s="14" t="s">
        <v>147</v>
      </c>
      <c r="Q23" s="17"/>
      <c r="R23" s="18"/>
      <c r="S23" s="18"/>
      <c r="T23" s="18"/>
      <c r="U23" s="18"/>
      <c r="V23" s="18"/>
      <c r="W23" s="18"/>
      <c r="X23" s="18"/>
      <c r="Y23" s="18"/>
      <c r="Z23" s="18"/>
    </row>
    <row r="24">
      <c r="A24" s="14">
        <v>23.0</v>
      </c>
      <c r="B24" s="14"/>
      <c r="C24" s="14"/>
      <c r="D24" s="15" t="s">
        <v>148</v>
      </c>
      <c r="E24" s="14"/>
      <c r="F24" s="14" t="s">
        <v>58</v>
      </c>
      <c r="G24" s="14" t="s">
        <v>49</v>
      </c>
      <c r="H24" s="14" t="s">
        <v>12</v>
      </c>
      <c r="I24" s="14" t="s">
        <v>15</v>
      </c>
      <c r="J24" s="14" t="s">
        <v>14</v>
      </c>
      <c r="K24" s="14">
        <v>1.0</v>
      </c>
      <c r="L24" s="25" t="s">
        <v>52</v>
      </c>
      <c r="M24" s="16"/>
      <c r="N24" s="16"/>
      <c r="O24" s="16" t="s">
        <v>61</v>
      </c>
      <c r="P24" s="14" t="s">
        <v>149</v>
      </c>
      <c r="Q24" s="17"/>
      <c r="R24" s="18"/>
      <c r="S24" s="18"/>
      <c r="T24" s="18"/>
      <c r="U24" s="18"/>
      <c r="V24" s="18"/>
      <c r="W24" s="18"/>
      <c r="X24" s="18"/>
      <c r="Y24" s="18"/>
      <c r="Z24" s="18"/>
    </row>
    <row r="25">
      <c r="A25" s="14">
        <v>24.0</v>
      </c>
      <c r="B25" s="14"/>
      <c r="C25" s="14"/>
      <c r="D25" s="15" t="s">
        <v>150</v>
      </c>
      <c r="E25" s="14"/>
      <c r="F25" s="14"/>
      <c r="G25" s="14" t="s">
        <v>49</v>
      </c>
      <c r="H25" s="14" t="s">
        <v>12</v>
      </c>
      <c r="I25" s="14" t="s">
        <v>10</v>
      </c>
      <c r="J25" s="14" t="s">
        <v>16</v>
      </c>
      <c r="K25" s="14">
        <v>3.0</v>
      </c>
      <c r="L25" s="25" t="s">
        <v>60</v>
      </c>
      <c r="M25" s="19">
        <v>45026.0</v>
      </c>
      <c r="N25" s="19">
        <v>45031.0</v>
      </c>
      <c r="O25" s="16" t="s">
        <v>74</v>
      </c>
      <c r="P25" s="14"/>
      <c r="Q25" s="17"/>
      <c r="R25" s="18"/>
      <c r="S25" s="18"/>
      <c r="T25" s="18"/>
      <c r="U25" s="18"/>
      <c r="V25" s="18"/>
      <c r="W25" s="18"/>
      <c r="X25" s="18"/>
      <c r="Y25" s="18"/>
      <c r="Z25" s="18"/>
    </row>
    <row r="26">
      <c r="A26" s="14">
        <v>32.0</v>
      </c>
      <c r="B26" s="14"/>
      <c r="C26" s="14"/>
      <c r="D26" s="15" t="s">
        <v>151</v>
      </c>
      <c r="E26" s="14" t="s">
        <v>152</v>
      </c>
      <c r="F26" s="14" t="s">
        <v>73</v>
      </c>
      <c r="G26" s="14" t="s">
        <v>66</v>
      </c>
      <c r="H26" s="14" t="s">
        <v>50</v>
      </c>
      <c r="I26" s="14" t="s">
        <v>10</v>
      </c>
      <c r="J26" s="26" t="s">
        <v>16</v>
      </c>
      <c r="K26" s="14">
        <v>1.0</v>
      </c>
      <c r="L26" s="25" t="s">
        <v>60</v>
      </c>
      <c r="M26" s="16"/>
      <c r="N26" s="16"/>
      <c r="O26" s="16" t="s">
        <v>61</v>
      </c>
      <c r="P26" s="14"/>
      <c r="Q26" s="17"/>
      <c r="R26" s="18"/>
      <c r="S26" s="18"/>
      <c r="T26" s="18"/>
      <c r="U26" s="18"/>
      <c r="V26" s="18"/>
      <c r="W26" s="18"/>
      <c r="X26" s="18"/>
      <c r="Y26" s="18"/>
      <c r="Z26" s="18"/>
    </row>
    <row r="27">
      <c r="A27" s="14">
        <v>26.0</v>
      </c>
      <c r="B27" s="14"/>
      <c r="C27" s="14"/>
      <c r="D27" s="15" t="s">
        <v>153</v>
      </c>
      <c r="E27" s="14" t="s">
        <v>154</v>
      </c>
      <c r="F27" s="14" t="s">
        <v>86</v>
      </c>
      <c r="G27" s="14" t="s">
        <v>87</v>
      </c>
      <c r="H27" s="14" t="s">
        <v>12</v>
      </c>
      <c r="I27" s="14" t="s">
        <v>10</v>
      </c>
      <c r="J27" s="27" t="s">
        <v>67</v>
      </c>
      <c r="K27" s="14">
        <v>4.0</v>
      </c>
      <c r="L27" s="25"/>
      <c r="M27" s="16"/>
      <c r="N27" s="16"/>
      <c r="O27" s="16" t="s">
        <v>61</v>
      </c>
      <c r="P27" s="14"/>
      <c r="Q27" s="17"/>
      <c r="R27" s="18"/>
      <c r="S27" s="18"/>
      <c r="T27" s="18"/>
      <c r="U27" s="18"/>
      <c r="V27" s="18"/>
      <c r="W27" s="18"/>
      <c r="X27" s="18"/>
      <c r="Y27" s="18"/>
      <c r="Z27" s="18"/>
    </row>
    <row r="28">
      <c r="A28" s="14">
        <v>27.0</v>
      </c>
      <c r="B28" s="14"/>
      <c r="C28" s="14"/>
      <c r="D28" s="15" t="s">
        <v>155</v>
      </c>
      <c r="E28" s="14"/>
      <c r="F28" s="14" t="s">
        <v>58</v>
      </c>
      <c r="G28" s="14" t="s">
        <v>59</v>
      </c>
      <c r="H28" s="14" t="s">
        <v>9</v>
      </c>
      <c r="I28" s="14" t="s">
        <v>15</v>
      </c>
      <c r="J28" s="28" t="s">
        <v>11</v>
      </c>
      <c r="K28" s="14">
        <v>25.0</v>
      </c>
      <c r="L28" s="25" t="s">
        <v>60</v>
      </c>
      <c r="M28" s="16"/>
      <c r="N28" s="16"/>
      <c r="O28" s="16" t="s">
        <v>61</v>
      </c>
      <c r="P28" s="14" t="s">
        <v>156</v>
      </c>
      <c r="Q28" s="17"/>
      <c r="R28" s="18"/>
      <c r="S28" s="18"/>
      <c r="T28" s="18"/>
      <c r="U28" s="18"/>
      <c r="V28" s="18"/>
      <c r="W28" s="18"/>
      <c r="X28" s="18"/>
      <c r="Y28" s="18"/>
      <c r="Z28" s="18"/>
    </row>
    <row r="29">
      <c r="A29" s="14">
        <v>28.0</v>
      </c>
      <c r="B29" s="14"/>
      <c r="C29" s="14"/>
      <c r="D29" s="15" t="s">
        <v>157</v>
      </c>
      <c r="E29" s="14" t="s">
        <v>158</v>
      </c>
      <c r="F29" s="14" t="s">
        <v>73</v>
      </c>
      <c r="G29" s="14" t="s">
        <v>59</v>
      </c>
      <c r="H29" s="14" t="s">
        <v>50</v>
      </c>
      <c r="I29" s="14" t="s">
        <v>51</v>
      </c>
      <c r="J29" s="27" t="s">
        <v>8</v>
      </c>
      <c r="K29" s="14">
        <v>5.0</v>
      </c>
      <c r="L29" s="25"/>
      <c r="M29" s="19">
        <v>45026.0</v>
      </c>
      <c r="N29" s="19">
        <v>45031.0</v>
      </c>
      <c r="O29" s="16" t="s">
        <v>74</v>
      </c>
      <c r="P29" s="14" t="s">
        <v>159</v>
      </c>
      <c r="Q29" s="17"/>
      <c r="R29" s="18"/>
      <c r="S29" s="18"/>
      <c r="T29" s="18"/>
      <c r="U29" s="18"/>
      <c r="V29" s="18"/>
      <c r="W29" s="18"/>
      <c r="X29" s="18"/>
      <c r="Y29" s="18"/>
      <c r="Z29" s="18"/>
    </row>
    <row r="30">
      <c r="A30" s="14">
        <v>29.0</v>
      </c>
      <c r="B30" s="14"/>
      <c r="C30" s="14"/>
      <c r="D30" s="15" t="s">
        <v>160</v>
      </c>
      <c r="E30" s="14" t="s">
        <v>161</v>
      </c>
      <c r="F30" s="14" t="s">
        <v>58</v>
      </c>
      <c r="G30" s="14" t="s">
        <v>66</v>
      </c>
      <c r="H30" s="14" t="s">
        <v>50</v>
      </c>
      <c r="I30" s="14" t="s">
        <v>13</v>
      </c>
      <c r="J30" s="28" t="s">
        <v>14</v>
      </c>
      <c r="K30" s="14">
        <v>4.0</v>
      </c>
      <c r="L30" s="18"/>
      <c r="M30" s="16"/>
      <c r="N30" s="16"/>
      <c r="O30" s="16" t="s">
        <v>61</v>
      </c>
      <c r="P30" s="14"/>
      <c r="Q30" s="17"/>
      <c r="R30" s="18"/>
      <c r="S30" s="18"/>
      <c r="T30" s="18"/>
      <c r="U30" s="18"/>
      <c r="V30" s="18"/>
      <c r="W30" s="18"/>
      <c r="X30" s="18"/>
      <c r="Y30" s="18"/>
      <c r="Z30" s="18"/>
    </row>
    <row r="31">
      <c r="A31" s="14">
        <v>30.0</v>
      </c>
      <c r="B31" s="14"/>
      <c r="C31" s="14"/>
      <c r="D31" s="15" t="s">
        <v>162</v>
      </c>
      <c r="E31" s="14"/>
      <c r="F31" s="14" t="s">
        <v>86</v>
      </c>
      <c r="G31" s="14" t="s">
        <v>49</v>
      </c>
      <c r="H31" s="14" t="s">
        <v>12</v>
      </c>
      <c r="I31" s="14" t="s">
        <v>10</v>
      </c>
      <c r="J31" s="27" t="s">
        <v>16</v>
      </c>
      <c r="K31" s="14">
        <v>4.0</v>
      </c>
      <c r="L31" s="25" t="s">
        <v>60</v>
      </c>
      <c r="M31" s="16"/>
      <c r="N31" s="16"/>
      <c r="O31" s="16" t="s">
        <v>61</v>
      </c>
      <c r="P31" s="14" t="s">
        <v>163</v>
      </c>
      <c r="Q31" s="17"/>
      <c r="R31" s="18"/>
      <c r="S31" s="18"/>
      <c r="T31" s="18"/>
      <c r="U31" s="18"/>
      <c r="V31" s="18"/>
      <c r="W31" s="18"/>
      <c r="X31" s="18"/>
      <c r="Y31" s="18"/>
      <c r="Z31" s="18"/>
    </row>
    <row r="32">
      <c r="A32" s="14">
        <v>31.0</v>
      </c>
      <c r="B32" s="14"/>
      <c r="C32" s="14"/>
      <c r="D32" s="15" t="s">
        <v>164</v>
      </c>
      <c r="E32" s="14" t="s">
        <v>165</v>
      </c>
      <c r="F32" s="14" t="s">
        <v>58</v>
      </c>
      <c r="G32" s="14" t="s">
        <v>49</v>
      </c>
      <c r="H32" s="14" t="s">
        <v>12</v>
      </c>
      <c r="I32" s="14" t="s">
        <v>51</v>
      </c>
      <c r="J32" s="28" t="s">
        <v>17</v>
      </c>
      <c r="K32" s="14">
        <v>4.0</v>
      </c>
      <c r="L32" s="25" t="s">
        <v>52</v>
      </c>
      <c r="M32" s="19">
        <v>45026.0</v>
      </c>
      <c r="N32" s="19">
        <v>45031.0</v>
      </c>
      <c r="O32" s="16" t="s">
        <v>74</v>
      </c>
      <c r="P32" s="14" t="s">
        <v>166</v>
      </c>
      <c r="Q32" s="17"/>
      <c r="R32" s="18"/>
      <c r="S32" s="18"/>
      <c r="T32" s="18"/>
      <c r="U32" s="18"/>
      <c r="V32" s="18"/>
      <c r="W32" s="18"/>
      <c r="X32" s="18"/>
      <c r="Y32" s="18"/>
      <c r="Z32" s="18"/>
    </row>
    <row r="33">
      <c r="A33" s="14">
        <v>55.0</v>
      </c>
      <c r="B33" s="14"/>
      <c r="C33" s="14"/>
      <c r="D33" s="15" t="s">
        <v>167</v>
      </c>
      <c r="E33" s="14" t="s">
        <v>168</v>
      </c>
      <c r="F33" s="14" t="s">
        <v>73</v>
      </c>
      <c r="G33" s="14" t="s">
        <v>49</v>
      </c>
      <c r="H33" s="14" t="s">
        <v>50</v>
      </c>
      <c r="I33" s="14" t="s">
        <v>10</v>
      </c>
      <c r="J33" s="14" t="s">
        <v>16</v>
      </c>
      <c r="K33" s="14">
        <v>3.0</v>
      </c>
      <c r="L33" s="29"/>
      <c r="M33" s="19">
        <v>45026.0</v>
      </c>
      <c r="N33" s="19">
        <v>45031.0</v>
      </c>
      <c r="O33" s="16" t="s">
        <v>74</v>
      </c>
      <c r="P33" s="14" t="s">
        <v>169</v>
      </c>
      <c r="Q33" s="17"/>
      <c r="R33" s="18"/>
      <c r="S33" s="18"/>
      <c r="T33" s="18"/>
      <c r="U33" s="18"/>
      <c r="V33" s="18"/>
      <c r="W33" s="18"/>
      <c r="X33" s="18"/>
      <c r="Y33" s="18"/>
      <c r="Z33" s="18"/>
    </row>
    <row r="34">
      <c r="A34" s="14">
        <v>33.0</v>
      </c>
      <c r="B34" s="14"/>
      <c r="C34" s="14"/>
      <c r="D34" s="15" t="s">
        <v>170</v>
      </c>
      <c r="E34" s="14" t="s">
        <v>171</v>
      </c>
      <c r="F34" s="14" t="s">
        <v>58</v>
      </c>
      <c r="G34" s="14" t="s">
        <v>87</v>
      </c>
      <c r="H34" s="14" t="s">
        <v>9</v>
      </c>
      <c r="I34" s="14" t="s">
        <v>51</v>
      </c>
      <c r="J34" s="27" t="s">
        <v>67</v>
      </c>
      <c r="K34" s="14">
        <v>3.0</v>
      </c>
      <c r="L34" s="25" t="s">
        <v>52</v>
      </c>
      <c r="M34" s="16"/>
      <c r="N34" s="16"/>
      <c r="O34" s="16" t="s">
        <v>61</v>
      </c>
      <c r="P34" s="14"/>
      <c r="Q34" s="17"/>
      <c r="R34" s="18"/>
      <c r="S34" s="18"/>
      <c r="T34" s="18"/>
      <c r="U34" s="18"/>
      <c r="V34" s="18"/>
      <c r="W34" s="18"/>
      <c r="X34" s="18"/>
      <c r="Y34" s="18"/>
      <c r="Z34" s="18"/>
    </row>
    <row r="35">
      <c r="A35" s="14">
        <v>34.0</v>
      </c>
      <c r="B35" s="14"/>
      <c r="C35" s="14"/>
      <c r="D35" s="15" t="s">
        <v>172</v>
      </c>
      <c r="E35" s="14"/>
      <c r="F35" s="14" t="s">
        <v>86</v>
      </c>
      <c r="G35" s="14" t="s">
        <v>59</v>
      </c>
      <c r="H35" s="14" t="s">
        <v>50</v>
      </c>
      <c r="I35" s="14" t="s">
        <v>13</v>
      </c>
      <c r="J35" s="14" t="s">
        <v>11</v>
      </c>
      <c r="K35" s="14">
        <v>5.0</v>
      </c>
      <c r="L35" s="25"/>
      <c r="M35" s="16"/>
      <c r="N35" s="16"/>
      <c r="O35" s="16" t="s">
        <v>61</v>
      </c>
      <c r="P35" s="14"/>
      <c r="Q35" s="17"/>
      <c r="R35" s="18"/>
      <c r="S35" s="18"/>
      <c r="T35" s="18"/>
      <c r="U35" s="18"/>
      <c r="V35" s="18"/>
      <c r="W35" s="18"/>
      <c r="X35" s="18"/>
      <c r="Y35" s="18"/>
      <c r="Z35" s="18"/>
    </row>
    <row r="36">
      <c r="A36" s="14">
        <v>35.0</v>
      </c>
      <c r="B36" s="14"/>
      <c r="C36" s="14"/>
      <c r="D36" s="15" t="s">
        <v>173</v>
      </c>
      <c r="E36" s="14"/>
      <c r="F36" s="14" t="s">
        <v>73</v>
      </c>
      <c r="G36" s="14" t="s">
        <v>66</v>
      </c>
      <c r="H36" s="14" t="s">
        <v>50</v>
      </c>
      <c r="I36" s="14" t="s">
        <v>15</v>
      </c>
      <c r="J36" s="14" t="s">
        <v>8</v>
      </c>
      <c r="K36" s="14">
        <v>4.0</v>
      </c>
      <c r="L36" s="25" t="s">
        <v>60</v>
      </c>
      <c r="M36" s="19">
        <v>45026.0</v>
      </c>
      <c r="N36" s="19">
        <v>45031.0</v>
      </c>
      <c r="O36" s="16" t="s">
        <v>74</v>
      </c>
      <c r="P36" s="14"/>
      <c r="Q36" s="17"/>
      <c r="R36" s="18"/>
      <c r="S36" s="18"/>
      <c r="T36" s="18"/>
      <c r="U36" s="18"/>
      <c r="V36" s="18"/>
      <c r="W36" s="18"/>
      <c r="X36" s="18"/>
      <c r="Y36" s="18"/>
      <c r="Z36" s="18"/>
    </row>
    <row r="37">
      <c r="A37" s="14">
        <v>36.0</v>
      </c>
      <c r="B37" s="14"/>
      <c r="C37" s="14"/>
      <c r="D37" s="15" t="s">
        <v>174</v>
      </c>
      <c r="E37" s="14" t="s">
        <v>175</v>
      </c>
      <c r="F37" s="14" t="s">
        <v>86</v>
      </c>
      <c r="G37" s="14" t="s">
        <v>59</v>
      </c>
      <c r="H37" s="14" t="s">
        <v>12</v>
      </c>
      <c r="I37" s="14" t="s">
        <v>10</v>
      </c>
      <c r="J37" s="14" t="s">
        <v>14</v>
      </c>
      <c r="K37" s="14">
        <v>25.0</v>
      </c>
      <c r="L37" s="25"/>
      <c r="M37" s="19">
        <v>44970.0</v>
      </c>
      <c r="N37" s="19">
        <v>44975.0</v>
      </c>
      <c r="O37" s="16" t="s">
        <v>74</v>
      </c>
      <c r="P37" s="14" t="s">
        <v>176</v>
      </c>
      <c r="Q37" s="17"/>
      <c r="R37" s="18"/>
      <c r="S37" s="18"/>
      <c r="T37" s="18"/>
      <c r="U37" s="18"/>
      <c r="V37" s="18"/>
      <c r="W37" s="18"/>
      <c r="X37" s="18"/>
      <c r="Y37" s="18"/>
      <c r="Z37" s="18"/>
    </row>
    <row r="38">
      <c r="A38" s="14">
        <v>37.0</v>
      </c>
      <c r="B38" s="14"/>
      <c r="C38" s="14"/>
      <c r="D38" s="15" t="s">
        <v>177</v>
      </c>
      <c r="E38" s="14"/>
      <c r="F38" s="14" t="s">
        <v>73</v>
      </c>
      <c r="G38" s="14" t="s">
        <v>66</v>
      </c>
      <c r="H38" s="14" t="s">
        <v>12</v>
      </c>
      <c r="I38" s="14" t="s">
        <v>51</v>
      </c>
      <c r="J38" s="14" t="s">
        <v>16</v>
      </c>
      <c r="K38" s="14">
        <v>1.0</v>
      </c>
      <c r="L38" s="25" t="s">
        <v>60</v>
      </c>
      <c r="M38" s="19">
        <v>45026.0</v>
      </c>
      <c r="N38" s="19">
        <v>45031.0</v>
      </c>
      <c r="O38" s="16" t="s">
        <v>74</v>
      </c>
      <c r="P38" s="14" t="s">
        <v>178</v>
      </c>
      <c r="Q38" s="17"/>
      <c r="R38" s="18"/>
      <c r="S38" s="18"/>
      <c r="T38" s="18"/>
      <c r="U38" s="18"/>
      <c r="V38" s="18"/>
      <c r="W38" s="18"/>
      <c r="X38" s="18"/>
      <c r="Y38" s="18"/>
      <c r="Z38" s="18"/>
    </row>
    <row r="39">
      <c r="A39" s="14">
        <v>38.0</v>
      </c>
      <c r="B39" s="14"/>
      <c r="C39" s="14"/>
      <c r="D39" s="15" t="s">
        <v>179</v>
      </c>
      <c r="E39" s="14" t="s">
        <v>180</v>
      </c>
      <c r="F39" s="14" t="s">
        <v>58</v>
      </c>
      <c r="G39" s="14" t="s">
        <v>49</v>
      </c>
      <c r="H39" s="14" t="s">
        <v>50</v>
      </c>
      <c r="I39" s="14" t="s">
        <v>13</v>
      </c>
      <c r="J39" s="14" t="s">
        <v>17</v>
      </c>
      <c r="K39" s="14">
        <v>3.0</v>
      </c>
      <c r="L39" s="25"/>
      <c r="M39" s="16"/>
      <c r="N39" s="16"/>
      <c r="O39" s="16" t="s">
        <v>61</v>
      </c>
      <c r="P39" s="14"/>
      <c r="Q39" s="17"/>
      <c r="R39" s="18"/>
      <c r="S39" s="18"/>
      <c r="T39" s="18"/>
      <c r="U39" s="18"/>
      <c r="V39" s="18"/>
      <c r="W39" s="18"/>
      <c r="X39" s="18"/>
      <c r="Y39" s="18"/>
      <c r="Z39" s="18"/>
    </row>
    <row r="40">
      <c r="A40" s="14">
        <v>39.0</v>
      </c>
      <c r="B40" s="14"/>
      <c r="C40" s="14"/>
      <c r="D40" s="15" t="s">
        <v>181</v>
      </c>
      <c r="E40" s="14" t="s">
        <v>182</v>
      </c>
      <c r="F40" s="14" t="s">
        <v>58</v>
      </c>
      <c r="G40" s="14" t="s">
        <v>49</v>
      </c>
      <c r="H40" s="14" t="s">
        <v>12</v>
      </c>
      <c r="I40" s="14" t="s">
        <v>15</v>
      </c>
      <c r="J40" s="14" t="s">
        <v>67</v>
      </c>
      <c r="K40" s="14">
        <v>5.0</v>
      </c>
      <c r="L40" s="23" t="s">
        <v>52</v>
      </c>
      <c r="M40" s="16"/>
      <c r="N40" s="16"/>
      <c r="O40" s="16" t="s">
        <v>61</v>
      </c>
      <c r="P40" s="14" t="s">
        <v>183</v>
      </c>
      <c r="Q40" s="17"/>
      <c r="R40" s="18"/>
      <c r="S40" s="18"/>
      <c r="T40" s="18"/>
      <c r="U40" s="18"/>
      <c r="V40" s="18"/>
      <c r="W40" s="18"/>
      <c r="X40" s="18"/>
      <c r="Y40" s="18"/>
      <c r="Z40" s="18"/>
    </row>
    <row r="41">
      <c r="A41" s="14">
        <v>65.0</v>
      </c>
      <c r="B41" s="14"/>
      <c r="C41" s="14"/>
      <c r="D41" s="15" t="s">
        <v>184</v>
      </c>
      <c r="E41" s="14" t="s">
        <v>185</v>
      </c>
      <c r="F41" s="14" t="s">
        <v>58</v>
      </c>
      <c r="G41" s="14" t="s">
        <v>49</v>
      </c>
      <c r="H41" s="14" t="s">
        <v>50</v>
      </c>
      <c r="I41" s="14" t="s">
        <v>10</v>
      </c>
      <c r="J41" s="14" t="s">
        <v>16</v>
      </c>
      <c r="K41" s="14">
        <v>4.0</v>
      </c>
      <c r="L41" s="30" t="s">
        <v>52</v>
      </c>
      <c r="M41" s="19">
        <v>45026.0</v>
      </c>
      <c r="N41" s="19">
        <v>45031.0</v>
      </c>
      <c r="O41" s="16" t="s">
        <v>74</v>
      </c>
      <c r="P41" s="14" t="s">
        <v>186</v>
      </c>
      <c r="Q41" s="17"/>
      <c r="R41" s="18"/>
      <c r="S41" s="18"/>
      <c r="T41" s="18"/>
      <c r="U41" s="18"/>
      <c r="V41" s="18"/>
      <c r="W41" s="18"/>
      <c r="X41" s="18"/>
      <c r="Y41" s="18"/>
      <c r="Z41" s="18"/>
    </row>
    <row r="42">
      <c r="A42" s="14">
        <v>41.0</v>
      </c>
      <c r="B42" s="14"/>
      <c r="C42" s="14"/>
      <c r="D42" s="15" t="s">
        <v>187</v>
      </c>
      <c r="E42" s="14"/>
      <c r="F42" s="14" t="s">
        <v>73</v>
      </c>
      <c r="G42" s="14" t="s">
        <v>87</v>
      </c>
      <c r="H42" s="14" t="s">
        <v>12</v>
      </c>
      <c r="I42" s="14" t="s">
        <v>13</v>
      </c>
      <c r="J42" s="14" t="s">
        <v>67</v>
      </c>
      <c r="K42" s="14">
        <v>4.0</v>
      </c>
      <c r="L42" s="25" t="s">
        <v>60</v>
      </c>
      <c r="M42" s="16"/>
      <c r="N42" s="16"/>
      <c r="O42" s="16" t="s">
        <v>61</v>
      </c>
      <c r="P42" s="14" t="s">
        <v>188</v>
      </c>
      <c r="Q42" s="17"/>
      <c r="R42" s="18"/>
      <c r="S42" s="18"/>
      <c r="T42" s="18"/>
      <c r="U42" s="18"/>
      <c r="V42" s="18"/>
      <c r="W42" s="18"/>
      <c r="X42" s="18"/>
      <c r="Y42" s="18"/>
      <c r="Z42" s="18"/>
    </row>
    <row r="43">
      <c r="A43" s="14">
        <v>42.0</v>
      </c>
      <c r="B43" s="14"/>
      <c r="C43" s="14"/>
      <c r="D43" s="15" t="s">
        <v>189</v>
      </c>
      <c r="E43" s="14"/>
      <c r="F43" s="14" t="s">
        <v>58</v>
      </c>
      <c r="G43" s="14" t="s">
        <v>49</v>
      </c>
      <c r="H43" s="14" t="s">
        <v>50</v>
      </c>
      <c r="I43" s="14" t="s">
        <v>10</v>
      </c>
      <c r="J43" s="14" t="s">
        <v>8</v>
      </c>
      <c r="K43" s="14">
        <v>4.0</v>
      </c>
      <c r="L43" s="25" t="s">
        <v>60</v>
      </c>
      <c r="M43" s="19">
        <v>44970.0</v>
      </c>
      <c r="N43" s="19">
        <v>44975.0</v>
      </c>
      <c r="O43" s="16" t="s">
        <v>74</v>
      </c>
      <c r="P43" s="14"/>
      <c r="Q43" s="17"/>
      <c r="R43" s="18"/>
      <c r="S43" s="18"/>
      <c r="T43" s="18"/>
      <c r="U43" s="18"/>
      <c r="V43" s="18"/>
      <c r="W43" s="18"/>
      <c r="X43" s="18"/>
      <c r="Y43" s="18"/>
      <c r="Z43" s="18"/>
    </row>
    <row r="44">
      <c r="A44" s="14">
        <v>43.0</v>
      </c>
      <c r="B44" s="14"/>
      <c r="C44" s="14"/>
      <c r="D44" s="15" t="s">
        <v>190</v>
      </c>
      <c r="E44" s="14" t="s">
        <v>191</v>
      </c>
      <c r="F44" s="14"/>
      <c r="G44" s="14" t="s">
        <v>49</v>
      </c>
      <c r="H44" s="14" t="s">
        <v>12</v>
      </c>
      <c r="I44" s="14" t="s">
        <v>15</v>
      </c>
      <c r="J44" s="14" t="s">
        <v>11</v>
      </c>
      <c r="K44" s="14">
        <v>4.0</v>
      </c>
      <c r="L44" s="25" t="s">
        <v>52</v>
      </c>
      <c r="M44" s="16"/>
      <c r="N44" s="16"/>
      <c r="O44" s="16" t="s">
        <v>61</v>
      </c>
      <c r="P44" s="14" t="s">
        <v>192</v>
      </c>
      <c r="Q44" s="17"/>
      <c r="R44" s="18"/>
      <c r="S44" s="18"/>
      <c r="T44" s="18"/>
      <c r="U44" s="18"/>
      <c r="V44" s="18"/>
      <c r="W44" s="18"/>
      <c r="X44" s="18"/>
      <c r="Y44" s="18"/>
      <c r="Z44" s="18"/>
    </row>
    <row r="45">
      <c r="A45" s="14">
        <v>44.0</v>
      </c>
      <c r="B45" s="14"/>
      <c r="C45" s="14"/>
      <c r="D45" s="15" t="s">
        <v>193</v>
      </c>
      <c r="E45" s="14" t="s">
        <v>194</v>
      </c>
      <c r="F45" s="14" t="s">
        <v>86</v>
      </c>
      <c r="G45" s="14" t="s">
        <v>49</v>
      </c>
      <c r="H45" s="14" t="s">
        <v>12</v>
      </c>
      <c r="I45" s="14" t="s">
        <v>51</v>
      </c>
      <c r="J45" s="14" t="s">
        <v>17</v>
      </c>
      <c r="K45" s="14">
        <v>1.0</v>
      </c>
      <c r="L45" s="25" t="s">
        <v>60</v>
      </c>
      <c r="M45" s="16"/>
      <c r="N45" s="16"/>
      <c r="O45" s="16" t="s">
        <v>61</v>
      </c>
      <c r="P45" s="14" t="s">
        <v>195</v>
      </c>
      <c r="Q45" s="17"/>
      <c r="R45" s="18"/>
      <c r="S45" s="18"/>
      <c r="T45" s="18"/>
      <c r="U45" s="18"/>
      <c r="V45" s="18"/>
      <c r="W45" s="18"/>
      <c r="X45" s="18"/>
      <c r="Y45" s="18"/>
      <c r="Z45" s="18"/>
    </row>
    <row r="46">
      <c r="A46" s="14">
        <v>45.0</v>
      </c>
      <c r="B46" s="14"/>
      <c r="C46" s="14"/>
      <c r="D46" s="15" t="s">
        <v>196</v>
      </c>
      <c r="E46" s="14"/>
      <c r="F46" s="14" t="s">
        <v>58</v>
      </c>
      <c r="G46" s="14" t="s">
        <v>87</v>
      </c>
      <c r="H46" s="14" t="s">
        <v>12</v>
      </c>
      <c r="I46" s="14" t="s">
        <v>13</v>
      </c>
      <c r="J46" s="27" t="s">
        <v>67</v>
      </c>
      <c r="K46" s="14">
        <v>3.0</v>
      </c>
      <c r="L46" s="25"/>
      <c r="M46" s="19">
        <v>45026.0</v>
      </c>
      <c r="N46" s="19">
        <v>45031.0</v>
      </c>
      <c r="O46" s="16" t="s">
        <v>74</v>
      </c>
      <c r="P46" s="14" t="s">
        <v>197</v>
      </c>
      <c r="Q46" s="17"/>
      <c r="R46" s="18"/>
      <c r="S46" s="18"/>
      <c r="T46" s="18"/>
      <c r="U46" s="18"/>
      <c r="V46" s="18"/>
      <c r="W46" s="18"/>
      <c r="X46" s="18"/>
      <c r="Y46" s="18"/>
      <c r="Z46" s="18"/>
    </row>
    <row r="47">
      <c r="A47" s="14">
        <v>46.0</v>
      </c>
      <c r="B47" s="14"/>
      <c r="C47" s="14"/>
      <c r="D47" s="15" t="s">
        <v>198</v>
      </c>
      <c r="E47" s="14"/>
      <c r="F47" s="14"/>
      <c r="G47" s="14" t="s">
        <v>59</v>
      </c>
      <c r="H47" s="14" t="s">
        <v>50</v>
      </c>
      <c r="I47" s="14" t="s">
        <v>10</v>
      </c>
      <c r="J47" s="28" t="s">
        <v>11</v>
      </c>
      <c r="K47" s="14">
        <v>5.0</v>
      </c>
      <c r="L47" s="25"/>
      <c r="M47" s="16"/>
      <c r="N47" s="16"/>
      <c r="O47" s="16" t="s">
        <v>61</v>
      </c>
      <c r="P47" s="14" t="s">
        <v>199</v>
      </c>
      <c r="Q47" s="17"/>
      <c r="R47" s="18"/>
      <c r="S47" s="18"/>
      <c r="T47" s="18"/>
      <c r="U47" s="18"/>
      <c r="V47" s="18"/>
      <c r="W47" s="18"/>
      <c r="X47" s="18"/>
      <c r="Y47" s="18"/>
      <c r="Z47" s="18"/>
    </row>
    <row r="48">
      <c r="A48" s="14">
        <v>47.0</v>
      </c>
      <c r="B48" s="14"/>
      <c r="C48" s="14"/>
      <c r="D48" s="15" t="s">
        <v>200</v>
      </c>
      <c r="E48" s="14"/>
      <c r="F48" s="14"/>
      <c r="G48" s="14" t="s">
        <v>66</v>
      </c>
      <c r="H48" s="14" t="s">
        <v>9</v>
      </c>
      <c r="I48" s="14" t="s">
        <v>51</v>
      </c>
      <c r="J48" s="14" t="s">
        <v>8</v>
      </c>
      <c r="K48" s="14">
        <v>4.0</v>
      </c>
      <c r="L48" s="25" t="s">
        <v>60</v>
      </c>
      <c r="M48" s="19">
        <v>44970.0</v>
      </c>
      <c r="N48" s="19">
        <v>44975.0</v>
      </c>
      <c r="O48" s="16" t="s">
        <v>74</v>
      </c>
      <c r="P48" s="14"/>
      <c r="Q48" s="17"/>
      <c r="R48" s="18"/>
      <c r="S48" s="18"/>
      <c r="T48" s="18"/>
      <c r="U48" s="18"/>
      <c r="V48" s="18"/>
      <c r="W48" s="18"/>
      <c r="X48" s="18"/>
      <c r="Y48" s="18"/>
      <c r="Z48" s="18"/>
    </row>
    <row r="49">
      <c r="A49" s="14">
        <v>48.0</v>
      </c>
      <c r="B49" s="14"/>
      <c r="C49" s="14"/>
      <c r="D49" s="15" t="s">
        <v>201</v>
      </c>
      <c r="E49" s="14" t="s">
        <v>202</v>
      </c>
      <c r="F49" s="14" t="s">
        <v>86</v>
      </c>
      <c r="G49" s="14" t="s">
        <v>49</v>
      </c>
      <c r="H49" s="14" t="s">
        <v>50</v>
      </c>
      <c r="I49" s="14" t="s">
        <v>13</v>
      </c>
      <c r="J49" s="14" t="s">
        <v>67</v>
      </c>
      <c r="K49" s="14">
        <v>25.0</v>
      </c>
      <c r="L49" s="25"/>
      <c r="M49" s="19">
        <v>44970.0</v>
      </c>
      <c r="N49" s="19">
        <v>44975.0</v>
      </c>
      <c r="O49" s="16" t="s">
        <v>74</v>
      </c>
      <c r="P49" s="14"/>
      <c r="Q49" s="17"/>
      <c r="R49" s="18"/>
      <c r="S49" s="18"/>
      <c r="T49" s="18"/>
      <c r="U49" s="18"/>
      <c r="V49" s="18"/>
      <c r="W49" s="18"/>
      <c r="X49" s="18"/>
      <c r="Y49" s="18"/>
      <c r="Z49" s="18"/>
    </row>
    <row r="50">
      <c r="A50" s="14">
        <v>49.0</v>
      </c>
      <c r="B50" s="14"/>
      <c r="C50" s="14"/>
      <c r="D50" s="15" t="s">
        <v>203</v>
      </c>
      <c r="E50" s="14" t="s">
        <v>204</v>
      </c>
      <c r="F50" s="14"/>
      <c r="G50" s="14" t="s">
        <v>49</v>
      </c>
      <c r="H50" s="14" t="s">
        <v>50</v>
      </c>
      <c r="I50" s="14" t="s">
        <v>15</v>
      </c>
      <c r="J50" s="14" t="s">
        <v>11</v>
      </c>
      <c r="K50" s="14">
        <v>1.0</v>
      </c>
      <c r="L50" s="25" t="s">
        <v>52</v>
      </c>
      <c r="M50" s="16"/>
      <c r="N50" s="16"/>
      <c r="O50" s="16" t="s">
        <v>61</v>
      </c>
      <c r="P50" s="14" t="s">
        <v>205</v>
      </c>
      <c r="Q50" s="17"/>
      <c r="R50" s="18"/>
      <c r="S50" s="18"/>
      <c r="T50" s="18"/>
      <c r="U50" s="18"/>
      <c r="V50" s="18"/>
      <c r="W50" s="18"/>
      <c r="X50" s="18"/>
      <c r="Y50" s="18"/>
      <c r="Z50" s="18"/>
    </row>
    <row r="51">
      <c r="A51" s="14">
        <v>50.0</v>
      </c>
      <c r="B51" s="14"/>
      <c r="C51" s="14"/>
      <c r="D51" s="15" t="s">
        <v>206</v>
      </c>
      <c r="E51" s="14" t="s">
        <v>207</v>
      </c>
      <c r="F51" s="14"/>
      <c r="G51" s="14" t="s">
        <v>49</v>
      </c>
      <c r="H51" s="14" t="s">
        <v>12</v>
      </c>
      <c r="I51" s="14" t="s">
        <v>10</v>
      </c>
      <c r="J51" s="14" t="s">
        <v>17</v>
      </c>
      <c r="K51" s="14">
        <v>5.0</v>
      </c>
      <c r="L51" s="25"/>
      <c r="M51" s="16"/>
      <c r="N51" s="16"/>
      <c r="O51" s="16" t="s">
        <v>61</v>
      </c>
      <c r="P51" s="14" t="s">
        <v>208</v>
      </c>
      <c r="Q51" s="17"/>
      <c r="R51" s="18"/>
      <c r="S51" s="18"/>
      <c r="T51" s="18"/>
      <c r="U51" s="18"/>
      <c r="V51" s="18"/>
      <c r="W51" s="18"/>
      <c r="X51" s="18"/>
      <c r="Y51" s="18"/>
      <c r="Z51" s="18"/>
    </row>
    <row r="52">
      <c r="A52" s="14">
        <v>51.0</v>
      </c>
      <c r="B52" s="14"/>
      <c r="C52" s="14"/>
      <c r="D52" s="15" t="s">
        <v>209</v>
      </c>
      <c r="E52" s="14" t="s">
        <v>210</v>
      </c>
      <c r="F52" s="14" t="s">
        <v>86</v>
      </c>
      <c r="G52" s="14" t="s">
        <v>66</v>
      </c>
      <c r="H52" s="14" t="s">
        <v>12</v>
      </c>
      <c r="I52" s="14" t="s">
        <v>13</v>
      </c>
      <c r="J52" s="14" t="s">
        <v>14</v>
      </c>
      <c r="K52" s="14">
        <v>4.0</v>
      </c>
      <c r="L52" s="25" t="s">
        <v>52</v>
      </c>
      <c r="M52" s="16"/>
      <c r="N52" s="16"/>
      <c r="O52" s="16" t="s">
        <v>61</v>
      </c>
      <c r="P52" s="14"/>
      <c r="Q52" s="17"/>
      <c r="R52" s="18"/>
      <c r="S52" s="18"/>
      <c r="T52" s="18"/>
      <c r="U52" s="18"/>
      <c r="V52" s="18"/>
      <c r="W52" s="18"/>
      <c r="X52" s="18"/>
      <c r="Y52" s="18"/>
      <c r="Z52" s="18"/>
    </row>
    <row r="53">
      <c r="A53" s="14">
        <v>52.0</v>
      </c>
      <c r="B53" s="14"/>
      <c r="C53" s="14"/>
      <c r="D53" s="15" t="s">
        <v>211</v>
      </c>
      <c r="E53" s="14"/>
      <c r="F53" s="14" t="s">
        <v>58</v>
      </c>
      <c r="G53" s="14" t="s">
        <v>87</v>
      </c>
      <c r="H53" s="14" t="s">
        <v>50</v>
      </c>
      <c r="I53" s="14" t="s">
        <v>10</v>
      </c>
      <c r="J53" s="14" t="s">
        <v>11</v>
      </c>
      <c r="K53" s="14">
        <v>4.0</v>
      </c>
      <c r="L53" s="25" t="s">
        <v>60</v>
      </c>
      <c r="M53" s="16"/>
      <c r="N53" s="16"/>
      <c r="O53" s="16" t="s">
        <v>61</v>
      </c>
      <c r="P53" s="14"/>
      <c r="Q53" s="17"/>
      <c r="R53" s="18"/>
      <c r="S53" s="18"/>
      <c r="T53" s="18"/>
      <c r="U53" s="18"/>
      <c r="V53" s="18"/>
      <c r="W53" s="18"/>
      <c r="X53" s="18"/>
      <c r="Y53" s="18"/>
      <c r="Z53" s="18"/>
    </row>
    <row r="54">
      <c r="A54" s="14">
        <v>53.0</v>
      </c>
      <c r="B54" s="14"/>
      <c r="C54" s="14"/>
      <c r="D54" s="15" t="s">
        <v>212</v>
      </c>
      <c r="E54" s="14"/>
      <c r="F54" s="14"/>
      <c r="G54" s="14" t="s">
        <v>59</v>
      </c>
      <c r="H54" s="14" t="s">
        <v>12</v>
      </c>
      <c r="I54" s="14" t="s">
        <v>15</v>
      </c>
      <c r="J54" s="14" t="s">
        <v>8</v>
      </c>
      <c r="K54" s="14">
        <v>4.0</v>
      </c>
      <c r="L54" s="18"/>
      <c r="M54" s="19">
        <v>44970.0</v>
      </c>
      <c r="N54" s="19">
        <v>44975.0</v>
      </c>
      <c r="O54" s="16" t="s">
        <v>74</v>
      </c>
      <c r="P54" s="14" t="s">
        <v>213</v>
      </c>
      <c r="Q54" s="17"/>
      <c r="R54" s="18"/>
      <c r="S54" s="18"/>
      <c r="T54" s="18"/>
      <c r="U54" s="18"/>
      <c r="V54" s="18"/>
      <c r="W54" s="18"/>
      <c r="X54" s="18"/>
      <c r="Y54" s="18"/>
      <c r="Z54" s="18"/>
    </row>
    <row r="55">
      <c r="A55" s="14">
        <v>54.0</v>
      </c>
      <c r="B55" s="14"/>
      <c r="C55" s="14"/>
      <c r="D55" s="15" t="s">
        <v>214</v>
      </c>
      <c r="E55" s="14" t="s">
        <v>215</v>
      </c>
      <c r="F55" s="14" t="s">
        <v>58</v>
      </c>
      <c r="G55" s="14" t="s">
        <v>49</v>
      </c>
      <c r="H55" s="14" t="s">
        <v>9</v>
      </c>
      <c r="I55" s="14" t="s">
        <v>51</v>
      </c>
      <c r="J55" s="14" t="s">
        <v>14</v>
      </c>
      <c r="K55" s="14">
        <v>1.0</v>
      </c>
      <c r="L55" s="18"/>
      <c r="M55" s="16"/>
      <c r="N55" s="16"/>
      <c r="O55" s="16" t="s">
        <v>61</v>
      </c>
      <c r="P55" s="14" t="s">
        <v>216</v>
      </c>
      <c r="Q55" s="17"/>
      <c r="R55" s="18"/>
      <c r="S55" s="18"/>
      <c r="T55" s="18"/>
      <c r="U55" s="18"/>
      <c r="V55" s="18"/>
      <c r="W55" s="18"/>
      <c r="X55" s="18"/>
      <c r="Y55" s="18"/>
      <c r="Z55" s="18"/>
    </row>
    <row r="56">
      <c r="A56" s="14">
        <v>89.0</v>
      </c>
      <c r="B56" s="14"/>
      <c r="C56" s="14"/>
      <c r="D56" s="15" t="s">
        <v>217</v>
      </c>
      <c r="E56" s="14" t="s">
        <v>218</v>
      </c>
      <c r="F56" s="14" t="s">
        <v>73</v>
      </c>
      <c r="G56" s="21" t="s">
        <v>66</v>
      </c>
      <c r="H56" s="31" t="s">
        <v>50</v>
      </c>
      <c r="I56" s="14" t="s">
        <v>51</v>
      </c>
      <c r="J56" s="14" t="s">
        <v>16</v>
      </c>
      <c r="K56" s="14">
        <v>4.0</v>
      </c>
      <c r="L56" s="32" t="s">
        <v>60</v>
      </c>
      <c r="M56" s="16"/>
      <c r="N56" s="16"/>
      <c r="O56" s="16" t="s">
        <v>61</v>
      </c>
      <c r="P56" s="14"/>
      <c r="Q56" s="17"/>
      <c r="R56" s="18"/>
      <c r="S56" s="18"/>
      <c r="T56" s="18"/>
      <c r="U56" s="18"/>
      <c r="V56" s="18"/>
      <c r="W56" s="18"/>
      <c r="X56" s="18"/>
      <c r="Y56" s="18"/>
      <c r="Z56" s="18"/>
    </row>
    <row r="57">
      <c r="A57" s="14">
        <v>56.0</v>
      </c>
      <c r="B57" s="14"/>
      <c r="C57" s="14"/>
      <c r="D57" s="15" t="s">
        <v>219</v>
      </c>
      <c r="E57" s="14"/>
      <c r="F57" s="14" t="s">
        <v>86</v>
      </c>
      <c r="G57" s="14" t="s">
        <v>66</v>
      </c>
      <c r="H57" s="14" t="s">
        <v>12</v>
      </c>
      <c r="I57" s="14" t="s">
        <v>51</v>
      </c>
      <c r="J57" s="14" t="s">
        <v>17</v>
      </c>
      <c r="K57" s="14">
        <v>5.0</v>
      </c>
      <c r="L57" s="25" t="s">
        <v>52</v>
      </c>
      <c r="M57" s="16"/>
      <c r="N57" s="16"/>
      <c r="O57" s="16" t="s">
        <v>61</v>
      </c>
      <c r="P57" s="14"/>
      <c r="Q57" s="17"/>
      <c r="R57" s="18"/>
      <c r="S57" s="18"/>
      <c r="T57" s="18"/>
      <c r="U57" s="18"/>
      <c r="V57" s="18"/>
      <c r="W57" s="18"/>
      <c r="X57" s="18"/>
      <c r="Y57" s="18"/>
      <c r="Z57" s="18"/>
    </row>
    <row r="58">
      <c r="A58" s="14">
        <v>57.0</v>
      </c>
      <c r="B58" s="14"/>
      <c r="C58" s="14"/>
      <c r="D58" s="15" t="s">
        <v>220</v>
      </c>
      <c r="E58" s="14"/>
      <c r="F58" s="14"/>
      <c r="G58" s="14" t="s">
        <v>87</v>
      </c>
      <c r="H58" s="14" t="s">
        <v>50</v>
      </c>
      <c r="I58" s="14" t="s">
        <v>13</v>
      </c>
      <c r="J58" s="14" t="s">
        <v>67</v>
      </c>
      <c r="K58" s="14">
        <v>4.0</v>
      </c>
      <c r="L58" s="25" t="s">
        <v>52</v>
      </c>
      <c r="M58" s="16"/>
      <c r="N58" s="16"/>
      <c r="O58" s="16" t="s">
        <v>61</v>
      </c>
      <c r="P58" s="14"/>
      <c r="Q58" s="17"/>
      <c r="R58" s="18"/>
      <c r="S58" s="18"/>
      <c r="T58" s="18"/>
      <c r="U58" s="18"/>
      <c r="V58" s="18"/>
      <c r="W58" s="18"/>
      <c r="X58" s="18"/>
      <c r="Y58" s="18"/>
      <c r="Z58" s="18"/>
    </row>
    <row r="59">
      <c r="A59" s="14">
        <v>58.0</v>
      </c>
      <c r="B59" s="14"/>
      <c r="C59" s="14"/>
      <c r="D59" s="15" t="s">
        <v>221</v>
      </c>
      <c r="E59" s="14" t="s">
        <v>222</v>
      </c>
      <c r="F59" s="14" t="s">
        <v>58</v>
      </c>
      <c r="G59" s="14" t="s">
        <v>59</v>
      </c>
      <c r="H59" s="14" t="s">
        <v>12</v>
      </c>
      <c r="I59" s="14" t="s">
        <v>15</v>
      </c>
      <c r="J59" s="14" t="s">
        <v>16</v>
      </c>
      <c r="K59" s="14">
        <v>9.0</v>
      </c>
      <c r="L59" s="25" t="s">
        <v>60</v>
      </c>
      <c r="M59" s="19">
        <v>45026.0</v>
      </c>
      <c r="N59" s="19">
        <v>45031.0</v>
      </c>
      <c r="O59" s="16" t="s">
        <v>74</v>
      </c>
      <c r="P59" s="14" t="s">
        <v>223</v>
      </c>
      <c r="Q59" s="17"/>
      <c r="R59" s="18"/>
      <c r="S59" s="18"/>
      <c r="T59" s="18"/>
      <c r="U59" s="18"/>
      <c r="V59" s="18"/>
      <c r="W59" s="18"/>
      <c r="X59" s="18"/>
      <c r="Y59" s="18"/>
      <c r="Z59" s="18"/>
    </row>
    <row r="60">
      <c r="A60" s="14">
        <v>59.0</v>
      </c>
      <c r="B60" s="14"/>
      <c r="C60" s="14"/>
      <c r="D60" s="15" t="s">
        <v>224</v>
      </c>
      <c r="E60" s="14" t="s">
        <v>225</v>
      </c>
      <c r="F60" s="14" t="s">
        <v>73</v>
      </c>
      <c r="G60" s="14" t="s">
        <v>66</v>
      </c>
      <c r="H60" s="14" t="s">
        <v>12</v>
      </c>
      <c r="I60" s="14" t="s">
        <v>10</v>
      </c>
      <c r="J60" s="14" t="s">
        <v>11</v>
      </c>
      <c r="K60" s="14">
        <v>1.0</v>
      </c>
      <c r="L60" s="18"/>
      <c r="M60" s="16"/>
      <c r="N60" s="16"/>
      <c r="O60" s="16" t="s">
        <v>61</v>
      </c>
      <c r="P60" s="14" t="s">
        <v>226</v>
      </c>
      <c r="Q60" s="17"/>
      <c r="R60" s="18"/>
      <c r="S60" s="18"/>
      <c r="T60" s="18"/>
      <c r="U60" s="18"/>
      <c r="V60" s="18"/>
      <c r="W60" s="18"/>
      <c r="X60" s="18"/>
      <c r="Y60" s="18"/>
      <c r="Z60" s="18"/>
    </row>
    <row r="61">
      <c r="A61" s="14">
        <v>60.0</v>
      </c>
      <c r="B61" s="14"/>
      <c r="C61" s="14"/>
      <c r="D61" s="15" t="s">
        <v>227</v>
      </c>
      <c r="E61" s="14" t="s">
        <v>228</v>
      </c>
      <c r="F61" s="14" t="s">
        <v>86</v>
      </c>
      <c r="G61" s="14" t="s">
        <v>49</v>
      </c>
      <c r="H61" s="14" t="s">
        <v>50</v>
      </c>
      <c r="I61" s="14" t="s">
        <v>13</v>
      </c>
      <c r="J61" s="14" t="s">
        <v>8</v>
      </c>
      <c r="K61" s="14">
        <v>3.0</v>
      </c>
      <c r="L61" s="25" t="s">
        <v>60</v>
      </c>
      <c r="M61" s="16"/>
      <c r="N61" s="16"/>
      <c r="O61" s="16" t="s">
        <v>61</v>
      </c>
      <c r="P61" s="14" t="s">
        <v>229</v>
      </c>
      <c r="Q61" s="17"/>
      <c r="R61" s="18"/>
      <c r="S61" s="18"/>
      <c r="T61" s="18"/>
      <c r="U61" s="18"/>
      <c r="V61" s="18"/>
      <c r="W61" s="18"/>
      <c r="X61" s="18"/>
      <c r="Y61" s="18"/>
      <c r="Z61" s="18"/>
    </row>
    <row r="62">
      <c r="A62" s="14">
        <v>61.0</v>
      </c>
      <c r="B62" s="14"/>
      <c r="C62" s="14"/>
      <c r="D62" s="15" t="s">
        <v>230</v>
      </c>
      <c r="E62" s="14" t="s">
        <v>231</v>
      </c>
      <c r="F62" s="14"/>
      <c r="G62" s="14" t="s">
        <v>49</v>
      </c>
      <c r="H62" s="14" t="s">
        <v>12</v>
      </c>
      <c r="I62" s="14" t="s">
        <v>10</v>
      </c>
      <c r="J62" s="14" t="s">
        <v>14</v>
      </c>
      <c r="K62" s="14">
        <v>5.0</v>
      </c>
      <c r="L62" s="18"/>
      <c r="M62" s="19">
        <v>45026.0</v>
      </c>
      <c r="N62" s="19">
        <v>45031.0</v>
      </c>
      <c r="O62" s="16" t="s">
        <v>74</v>
      </c>
      <c r="P62" s="14"/>
      <c r="Q62" s="17"/>
      <c r="R62" s="18"/>
      <c r="S62" s="18"/>
      <c r="T62" s="18"/>
      <c r="U62" s="18"/>
      <c r="V62" s="18"/>
      <c r="W62" s="18"/>
      <c r="X62" s="18"/>
      <c r="Y62" s="18"/>
      <c r="Z62" s="18"/>
    </row>
    <row r="63">
      <c r="A63" s="14">
        <v>62.0</v>
      </c>
      <c r="B63" s="14"/>
      <c r="C63" s="14"/>
      <c r="D63" s="15" t="s">
        <v>232</v>
      </c>
      <c r="E63" s="14"/>
      <c r="F63" s="14" t="s">
        <v>58</v>
      </c>
      <c r="G63" s="14" t="s">
        <v>87</v>
      </c>
      <c r="H63" s="14" t="s">
        <v>12</v>
      </c>
      <c r="I63" s="14" t="s">
        <v>15</v>
      </c>
      <c r="J63" s="14" t="s">
        <v>16</v>
      </c>
      <c r="K63" s="14">
        <v>5.0</v>
      </c>
      <c r="L63" s="18"/>
      <c r="M63" s="16"/>
      <c r="N63" s="16"/>
      <c r="O63" s="16" t="s">
        <v>61</v>
      </c>
      <c r="P63" s="14" t="s">
        <v>233</v>
      </c>
      <c r="Q63" s="17"/>
      <c r="R63" s="18"/>
      <c r="S63" s="18"/>
      <c r="T63" s="18"/>
      <c r="U63" s="18"/>
      <c r="V63" s="18"/>
      <c r="W63" s="18"/>
      <c r="X63" s="18"/>
      <c r="Y63" s="18"/>
      <c r="Z63" s="18"/>
    </row>
    <row r="64">
      <c r="A64" s="14">
        <v>63.0</v>
      </c>
      <c r="B64" s="14"/>
      <c r="C64" s="14"/>
      <c r="D64" s="15" t="s">
        <v>234</v>
      </c>
      <c r="E64" s="14" t="s">
        <v>235</v>
      </c>
      <c r="F64" s="14" t="s">
        <v>73</v>
      </c>
      <c r="G64" s="14" t="s">
        <v>59</v>
      </c>
      <c r="H64" s="14" t="s">
        <v>50</v>
      </c>
      <c r="I64" s="14" t="s">
        <v>51</v>
      </c>
      <c r="J64" s="14" t="s">
        <v>17</v>
      </c>
      <c r="K64" s="14">
        <v>4.0</v>
      </c>
      <c r="L64" s="23" t="s">
        <v>52</v>
      </c>
      <c r="M64" s="16"/>
      <c r="N64" s="16"/>
      <c r="O64" s="16" t="s">
        <v>61</v>
      </c>
      <c r="P64" s="14"/>
      <c r="Q64" s="17"/>
      <c r="R64" s="18"/>
      <c r="S64" s="18"/>
      <c r="T64" s="18"/>
      <c r="U64" s="18"/>
      <c r="V64" s="18"/>
      <c r="W64" s="18"/>
      <c r="X64" s="18"/>
      <c r="Y64" s="18"/>
      <c r="Z64" s="18"/>
    </row>
    <row r="65">
      <c r="A65" s="14">
        <v>64.0</v>
      </c>
      <c r="B65" s="14"/>
      <c r="C65" s="14"/>
      <c r="D65" s="15" t="s">
        <v>236</v>
      </c>
      <c r="E65" s="14"/>
      <c r="F65" s="14" t="s">
        <v>86</v>
      </c>
      <c r="G65" s="14" t="s">
        <v>66</v>
      </c>
      <c r="H65" s="14" t="s">
        <v>9</v>
      </c>
      <c r="I65" s="14" t="s">
        <v>13</v>
      </c>
      <c r="J65" s="14" t="s">
        <v>67</v>
      </c>
      <c r="K65" s="14">
        <v>4.0</v>
      </c>
      <c r="L65" s="25" t="s">
        <v>60</v>
      </c>
      <c r="M65" s="16"/>
      <c r="N65" s="16"/>
      <c r="O65" s="16" t="s">
        <v>61</v>
      </c>
      <c r="P65" s="14" t="s">
        <v>237</v>
      </c>
      <c r="Q65" s="17"/>
      <c r="R65" s="18"/>
      <c r="S65" s="18"/>
      <c r="T65" s="18"/>
      <c r="U65" s="18"/>
      <c r="V65" s="18"/>
      <c r="W65" s="18"/>
      <c r="X65" s="18"/>
      <c r="Y65" s="18"/>
      <c r="Z65" s="18"/>
    </row>
    <row r="66">
      <c r="A66" s="14">
        <v>25.0</v>
      </c>
      <c r="B66" s="14"/>
      <c r="C66" s="14"/>
      <c r="D66" s="15" t="s">
        <v>238</v>
      </c>
      <c r="E66" s="14" t="s">
        <v>239</v>
      </c>
      <c r="F66" s="14" t="s">
        <v>73</v>
      </c>
      <c r="G66" s="14" t="s">
        <v>66</v>
      </c>
      <c r="H66" s="14" t="s">
        <v>50</v>
      </c>
      <c r="I66" s="14" t="s">
        <v>13</v>
      </c>
      <c r="J66" s="26" t="s">
        <v>16</v>
      </c>
      <c r="K66" s="14">
        <v>5.0</v>
      </c>
      <c r="L66" s="25"/>
      <c r="M66" s="16"/>
      <c r="N66" s="16"/>
      <c r="O66" s="16" t="s">
        <v>61</v>
      </c>
      <c r="P66" s="14"/>
      <c r="Q66" s="17"/>
      <c r="R66" s="18"/>
      <c r="S66" s="18"/>
      <c r="T66" s="18"/>
      <c r="U66" s="18"/>
      <c r="V66" s="18"/>
      <c r="W66" s="18"/>
      <c r="X66" s="18"/>
      <c r="Y66" s="18"/>
      <c r="Z66" s="18"/>
    </row>
    <row r="67">
      <c r="A67" s="14">
        <v>66.0</v>
      </c>
      <c r="B67" s="14"/>
      <c r="C67" s="14"/>
      <c r="D67" s="15" t="s">
        <v>240</v>
      </c>
      <c r="E67" s="14"/>
      <c r="F67" s="14" t="s">
        <v>58</v>
      </c>
      <c r="G67" s="14" t="s">
        <v>49</v>
      </c>
      <c r="H67" s="14" t="s">
        <v>50</v>
      </c>
      <c r="I67" s="14" t="s">
        <v>51</v>
      </c>
      <c r="J67" s="14" t="s">
        <v>67</v>
      </c>
      <c r="K67" s="14">
        <v>1.0</v>
      </c>
      <c r="L67" s="25" t="s">
        <v>60</v>
      </c>
      <c r="M67" s="16"/>
      <c r="N67" s="16"/>
      <c r="O67" s="16" t="s">
        <v>61</v>
      </c>
      <c r="P67" s="14" t="s">
        <v>241</v>
      </c>
      <c r="Q67" s="17"/>
      <c r="R67" s="18"/>
      <c r="S67" s="18"/>
      <c r="T67" s="18"/>
      <c r="U67" s="18"/>
      <c r="V67" s="18"/>
      <c r="W67" s="18"/>
      <c r="X67" s="18"/>
      <c r="Y67" s="18"/>
      <c r="Z67" s="18"/>
    </row>
    <row r="68">
      <c r="A68" s="14">
        <v>67.0</v>
      </c>
      <c r="B68" s="14"/>
      <c r="C68" s="14"/>
      <c r="D68" s="15" t="s">
        <v>242</v>
      </c>
      <c r="E68" s="14" t="s">
        <v>243</v>
      </c>
      <c r="F68" s="14"/>
      <c r="G68" s="14" t="s">
        <v>49</v>
      </c>
      <c r="H68" s="14" t="s">
        <v>12</v>
      </c>
      <c r="I68" s="14" t="s">
        <v>13</v>
      </c>
      <c r="J68" s="14" t="s">
        <v>17</v>
      </c>
      <c r="K68" s="14">
        <v>3.0</v>
      </c>
      <c r="L68" s="25" t="s">
        <v>52</v>
      </c>
      <c r="M68" s="16"/>
      <c r="N68" s="16"/>
      <c r="O68" s="16" t="s">
        <v>61</v>
      </c>
      <c r="P68" s="14" t="s">
        <v>244</v>
      </c>
      <c r="Q68" s="17"/>
      <c r="R68" s="18"/>
      <c r="S68" s="18"/>
      <c r="T68" s="18"/>
      <c r="U68" s="18"/>
      <c r="V68" s="18"/>
      <c r="W68" s="18"/>
      <c r="X68" s="18"/>
      <c r="Y68" s="18"/>
      <c r="Z68" s="18"/>
    </row>
    <row r="69">
      <c r="A69" s="14">
        <v>68.0</v>
      </c>
      <c r="B69" s="14"/>
      <c r="C69" s="14"/>
      <c r="D69" s="15" t="s">
        <v>245</v>
      </c>
      <c r="E69" s="14"/>
      <c r="F69" s="14" t="s">
        <v>73</v>
      </c>
      <c r="G69" s="14" t="s">
        <v>59</v>
      </c>
      <c r="H69" s="14" t="s">
        <v>9</v>
      </c>
      <c r="I69" s="14" t="s">
        <v>15</v>
      </c>
      <c r="J69" s="14" t="s">
        <v>14</v>
      </c>
      <c r="K69" s="14">
        <v>5.0</v>
      </c>
      <c r="L69" s="25" t="s">
        <v>60</v>
      </c>
      <c r="M69" s="19">
        <v>44970.0</v>
      </c>
      <c r="N69" s="19">
        <v>44975.0</v>
      </c>
      <c r="O69" s="16" t="s">
        <v>74</v>
      </c>
      <c r="P69" s="14"/>
      <c r="Q69" s="17"/>
      <c r="R69" s="18"/>
      <c r="S69" s="18"/>
      <c r="T69" s="18"/>
      <c r="U69" s="18"/>
      <c r="V69" s="18"/>
      <c r="W69" s="18"/>
      <c r="X69" s="18"/>
      <c r="Y69" s="18"/>
      <c r="Z69" s="18"/>
    </row>
    <row r="70">
      <c r="A70" s="14">
        <v>69.0</v>
      </c>
      <c r="B70" s="14"/>
      <c r="C70" s="14"/>
      <c r="D70" s="15" t="s">
        <v>246</v>
      </c>
      <c r="E70" s="14" t="s">
        <v>247</v>
      </c>
      <c r="F70" s="14" t="s">
        <v>86</v>
      </c>
      <c r="G70" s="14" t="s">
        <v>66</v>
      </c>
      <c r="H70" s="14" t="s">
        <v>50</v>
      </c>
      <c r="I70" s="14" t="s">
        <v>10</v>
      </c>
      <c r="J70" s="14" t="s">
        <v>67</v>
      </c>
      <c r="K70" s="14">
        <v>4.0</v>
      </c>
      <c r="L70" s="25" t="s">
        <v>60</v>
      </c>
      <c r="M70" s="16"/>
      <c r="N70" s="16"/>
      <c r="O70" s="16" t="s">
        <v>61</v>
      </c>
      <c r="P70" s="14" t="s">
        <v>248</v>
      </c>
      <c r="Q70" s="17"/>
      <c r="R70" s="18"/>
      <c r="S70" s="18"/>
      <c r="T70" s="18"/>
      <c r="U70" s="18"/>
      <c r="V70" s="18"/>
      <c r="W70" s="18"/>
      <c r="X70" s="18"/>
      <c r="Y70" s="18"/>
      <c r="Z70" s="18"/>
    </row>
    <row r="71">
      <c r="A71" s="14">
        <v>70.0</v>
      </c>
      <c r="B71" s="14"/>
      <c r="C71" s="14"/>
      <c r="D71" s="15" t="s">
        <v>249</v>
      </c>
      <c r="E71" s="14"/>
      <c r="F71" s="14" t="s">
        <v>58</v>
      </c>
      <c r="G71" s="14" t="s">
        <v>49</v>
      </c>
      <c r="H71" s="14" t="s">
        <v>12</v>
      </c>
      <c r="I71" s="14" t="s">
        <v>13</v>
      </c>
      <c r="J71" s="14" t="s">
        <v>8</v>
      </c>
      <c r="K71" s="14">
        <v>4.0</v>
      </c>
      <c r="L71" s="25" t="s">
        <v>52</v>
      </c>
      <c r="M71" s="19">
        <v>45026.0</v>
      </c>
      <c r="N71" s="19">
        <v>45031.0</v>
      </c>
      <c r="O71" s="16" t="s">
        <v>74</v>
      </c>
      <c r="P71" s="14" t="s">
        <v>250</v>
      </c>
      <c r="Q71" s="17"/>
      <c r="R71" s="18"/>
      <c r="S71" s="18"/>
      <c r="T71" s="18"/>
      <c r="U71" s="18"/>
      <c r="V71" s="18"/>
      <c r="W71" s="18"/>
      <c r="X71" s="18"/>
      <c r="Y71" s="18"/>
      <c r="Z71" s="18"/>
    </row>
    <row r="72">
      <c r="A72" s="14">
        <v>71.0</v>
      </c>
      <c r="B72" s="14"/>
      <c r="C72" s="14"/>
      <c r="D72" s="15" t="s">
        <v>251</v>
      </c>
      <c r="E72" s="14"/>
      <c r="F72" s="14"/>
      <c r="G72" s="21" t="s">
        <v>87</v>
      </c>
      <c r="H72" s="14" t="s">
        <v>50</v>
      </c>
      <c r="I72" s="14" t="s">
        <v>10</v>
      </c>
      <c r="J72" s="14" t="s">
        <v>11</v>
      </c>
      <c r="K72" s="14">
        <v>4.0</v>
      </c>
      <c r="L72" s="25" t="s">
        <v>60</v>
      </c>
      <c r="M72" s="16"/>
      <c r="N72" s="16"/>
      <c r="O72" s="16" t="s">
        <v>61</v>
      </c>
      <c r="P72" s="14"/>
      <c r="Q72" s="17"/>
      <c r="R72" s="18"/>
      <c r="S72" s="18"/>
      <c r="T72" s="18"/>
      <c r="U72" s="18"/>
      <c r="V72" s="18"/>
      <c r="W72" s="18"/>
      <c r="X72" s="18"/>
      <c r="Y72" s="18"/>
      <c r="Z72" s="18"/>
    </row>
    <row r="73">
      <c r="A73" s="14">
        <v>72.0</v>
      </c>
      <c r="B73" s="14"/>
      <c r="C73" s="14"/>
      <c r="D73" s="15" t="s">
        <v>252</v>
      </c>
      <c r="E73" s="14" t="s">
        <v>253</v>
      </c>
      <c r="F73" s="14" t="s">
        <v>58</v>
      </c>
      <c r="G73" s="22" t="s">
        <v>59</v>
      </c>
      <c r="H73" s="14" t="s">
        <v>12</v>
      </c>
      <c r="I73" s="14" t="s">
        <v>15</v>
      </c>
      <c r="J73" s="14" t="s">
        <v>8</v>
      </c>
      <c r="K73" s="14">
        <v>1.0</v>
      </c>
      <c r="L73" s="25" t="s">
        <v>52</v>
      </c>
      <c r="M73" s="16"/>
      <c r="N73" s="16"/>
      <c r="O73" s="16" t="s">
        <v>61</v>
      </c>
      <c r="P73" s="14" t="s">
        <v>254</v>
      </c>
      <c r="Q73" s="17"/>
      <c r="R73" s="18"/>
      <c r="S73" s="18"/>
      <c r="T73" s="18"/>
      <c r="U73" s="18"/>
      <c r="V73" s="18"/>
      <c r="W73" s="18"/>
      <c r="X73" s="18"/>
      <c r="Y73" s="18"/>
      <c r="Z73" s="18"/>
    </row>
    <row r="74">
      <c r="A74" s="14">
        <v>73.0</v>
      </c>
      <c r="B74" s="14"/>
      <c r="C74" s="14"/>
      <c r="D74" s="15" t="s">
        <v>255</v>
      </c>
      <c r="E74" s="14" t="s">
        <v>256</v>
      </c>
      <c r="F74" s="14" t="s">
        <v>86</v>
      </c>
      <c r="G74" s="21" t="s">
        <v>66</v>
      </c>
      <c r="H74" s="14" t="s">
        <v>12</v>
      </c>
      <c r="I74" s="14" t="s">
        <v>51</v>
      </c>
      <c r="J74" s="14" t="s">
        <v>14</v>
      </c>
      <c r="K74" s="14">
        <v>3.0</v>
      </c>
      <c r="L74" s="25"/>
      <c r="M74" s="19">
        <v>44970.0</v>
      </c>
      <c r="N74" s="19">
        <v>44975.0</v>
      </c>
      <c r="O74" s="16" t="s">
        <v>74</v>
      </c>
      <c r="P74" s="14"/>
      <c r="Q74" s="17"/>
      <c r="R74" s="18"/>
      <c r="S74" s="18"/>
      <c r="T74" s="18"/>
      <c r="U74" s="18"/>
      <c r="V74" s="18"/>
      <c r="W74" s="18"/>
      <c r="X74" s="18"/>
      <c r="Y74" s="18"/>
      <c r="Z74" s="18"/>
    </row>
    <row r="75">
      <c r="A75" s="14">
        <v>40.0</v>
      </c>
      <c r="B75" s="14"/>
      <c r="C75" s="14"/>
      <c r="D75" s="15" t="s">
        <v>257</v>
      </c>
      <c r="E75" s="14" t="s">
        <v>258</v>
      </c>
      <c r="F75" s="14"/>
      <c r="G75" s="14" t="s">
        <v>66</v>
      </c>
      <c r="H75" s="14" t="s">
        <v>50</v>
      </c>
      <c r="I75" s="14" t="s">
        <v>10</v>
      </c>
      <c r="J75" s="14" t="s">
        <v>16</v>
      </c>
      <c r="K75" s="14">
        <v>5.0</v>
      </c>
      <c r="L75" s="25" t="s">
        <v>52</v>
      </c>
      <c r="M75" s="19"/>
      <c r="N75" s="19"/>
      <c r="O75" s="16" t="s">
        <v>74</v>
      </c>
      <c r="P75" s="14" t="s">
        <v>259</v>
      </c>
      <c r="Q75" s="17"/>
      <c r="R75" s="18"/>
      <c r="S75" s="18"/>
      <c r="T75" s="18"/>
      <c r="U75" s="18"/>
      <c r="V75" s="18"/>
      <c r="W75" s="18"/>
      <c r="X75" s="18"/>
      <c r="Y75" s="18"/>
      <c r="Z75" s="18"/>
    </row>
    <row r="76">
      <c r="A76" s="14">
        <v>75.0</v>
      </c>
      <c r="B76" s="14"/>
      <c r="C76" s="14"/>
      <c r="D76" s="15" t="s">
        <v>260</v>
      </c>
      <c r="E76" s="14"/>
      <c r="F76" s="14" t="s">
        <v>58</v>
      </c>
      <c r="G76" s="14" t="s">
        <v>66</v>
      </c>
      <c r="H76" s="14" t="s">
        <v>50</v>
      </c>
      <c r="I76" s="14" t="s">
        <v>10</v>
      </c>
      <c r="J76" s="14" t="s">
        <v>17</v>
      </c>
      <c r="K76" s="14">
        <v>4.0</v>
      </c>
      <c r="L76" s="25"/>
      <c r="M76" s="19">
        <v>45026.0</v>
      </c>
      <c r="N76" s="19">
        <v>45031.0</v>
      </c>
      <c r="O76" s="16" t="s">
        <v>74</v>
      </c>
      <c r="P76" s="14" t="s">
        <v>261</v>
      </c>
      <c r="Q76" s="17"/>
      <c r="R76" s="18"/>
      <c r="S76" s="18"/>
      <c r="T76" s="18"/>
      <c r="U76" s="18"/>
      <c r="V76" s="18"/>
      <c r="W76" s="18"/>
      <c r="X76" s="18"/>
      <c r="Y76" s="18"/>
      <c r="Z76" s="18"/>
    </row>
    <row r="77">
      <c r="A77" s="14">
        <v>76.0</v>
      </c>
      <c r="B77" s="14"/>
      <c r="C77" s="14"/>
      <c r="D77" s="15" t="s">
        <v>262</v>
      </c>
      <c r="E77" s="14" t="s">
        <v>263</v>
      </c>
      <c r="F77" s="14"/>
      <c r="G77" s="14" t="s">
        <v>49</v>
      </c>
      <c r="H77" s="14" t="s">
        <v>12</v>
      </c>
      <c r="I77" s="14" t="s">
        <v>51</v>
      </c>
      <c r="J77" s="14" t="s">
        <v>67</v>
      </c>
      <c r="K77" s="14">
        <v>25.0</v>
      </c>
      <c r="L77" s="25" t="s">
        <v>60</v>
      </c>
      <c r="M77" s="16"/>
      <c r="N77" s="16"/>
      <c r="O77" s="16" t="s">
        <v>61</v>
      </c>
      <c r="P77" s="14"/>
      <c r="Q77" s="17"/>
      <c r="R77" s="18"/>
      <c r="S77" s="18"/>
      <c r="T77" s="18"/>
      <c r="U77" s="18"/>
      <c r="V77" s="18"/>
      <c r="W77" s="18"/>
      <c r="X77" s="18"/>
      <c r="Y77" s="18"/>
      <c r="Z77" s="18"/>
    </row>
    <row r="78">
      <c r="A78" s="14">
        <v>77.0</v>
      </c>
      <c r="B78" s="14"/>
      <c r="C78" s="14"/>
      <c r="D78" s="15" t="s">
        <v>264</v>
      </c>
      <c r="E78" s="14" t="s">
        <v>265</v>
      </c>
      <c r="F78" s="14" t="s">
        <v>86</v>
      </c>
      <c r="G78" s="14" t="s">
        <v>66</v>
      </c>
      <c r="H78" s="14" t="s">
        <v>12</v>
      </c>
      <c r="I78" s="14" t="s">
        <v>13</v>
      </c>
      <c r="J78" s="14" t="s">
        <v>16</v>
      </c>
      <c r="K78" s="14">
        <v>5.0</v>
      </c>
      <c r="L78" s="23" t="s">
        <v>52</v>
      </c>
      <c r="M78" s="19">
        <v>44970.0</v>
      </c>
      <c r="N78" s="19">
        <v>44975.0</v>
      </c>
      <c r="O78" s="16" t="s">
        <v>74</v>
      </c>
      <c r="P78" s="14" t="s">
        <v>266</v>
      </c>
      <c r="Q78" s="17"/>
      <c r="R78" s="18"/>
      <c r="S78" s="18"/>
      <c r="T78" s="18"/>
      <c r="U78" s="18"/>
      <c r="V78" s="18"/>
      <c r="W78" s="18"/>
      <c r="X78" s="18"/>
      <c r="Y78" s="18"/>
      <c r="Z78" s="18"/>
    </row>
    <row r="79">
      <c r="A79" s="14">
        <v>78.0</v>
      </c>
      <c r="B79" s="14"/>
      <c r="C79" s="14"/>
      <c r="D79" s="15" t="s">
        <v>267</v>
      </c>
      <c r="E79" s="14" t="s">
        <v>268</v>
      </c>
      <c r="F79" s="14" t="s">
        <v>73</v>
      </c>
      <c r="G79" s="14" t="s">
        <v>87</v>
      </c>
      <c r="H79" s="14" t="s">
        <v>50</v>
      </c>
      <c r="I79" s="14" t="s">
        <v>15</v>
      </c>
      <c r="J79" s="14" t="s">
        <v>67</v>
      </c>
      <c r="K79" s="14">
        <v>4.0</v>
      </c>
      <c r="L79" s="25" t="s">
        <v>60</v>
      </c>
      <c r="M79" s="19">
        <v>45026.0</v>
      </c>
      <c r="N79" s="19">
        <v>45031.0</v>
      </c>
      <c r="O79" s="16" t="s">
        <v>74</v>
      </c>
      <c r="P79" s="14" t="s">
        <v>269</v>
      </c>
      <c r="Q79" s="17"/>
      <c r="R79" s="18"/>
      <c r="S79" s="18"/>
      <c r="T79" s="18"/>
      <c r="U79" s="18"/>
      <c r="V79" s="18"/>
      <c r="W79" s="18"/>
      <c r="X79" s="18"/>
      <c r="Y79" s="18"/>
      <c r="Z79" s="18"/>
    </row>
    <row r="80">
      <c r="A80" s="14">
        <v>79.0</v>
      </c>
      <c r="B80" s="14"/>
      <c r="C80" s="14"/>
      <c r="D80" s="15" t="s">
        <v>270</v>
      </c>
      <c r="E80" s="14"/>
      <c r="F80" s="14" t="s">
        <v>58</v>
      </c>
      <c r="G80" s="14" t="s">
        <v>59</v>
      </c>
      <c r="H80" s="14" t="s">
        <v>12</v>
      </c>
      <c r="I80" s="14" t="s">
        <v>10</v>
      </c>
      <c r="J80" s="14" t="s">
        <v>17</v>
      </c>
      <c r="K80" s="14">
        <v>4.0</v>
      </c>
      <c r="L80" s="25" t="s">
        <v>52</v>
      </c>
      <c r="M80" s="16"/>
      <c r="N80" s="16"/>
      <c r="O80" s="16" t="s">
        <v>61</v>
      </c>
      <c r="P80" s="14"/>
      <c r="Q80" s="17"/>
      <c r="R80" s="18"/>
      <c r="S80" s="18"/>
      <c r="T80" s="18"/>
      <c r="U80" s="18"/>
      <c r="V80" s="18"/>
      <c r="W80" s="18"/>
      <c r="X80" s="18"/>
      <c r="Y80" s="18"/>
      <c r="Z80" s="18"/>
    </row>
    <row r="81">
      <c r="A81" s="14">
        <v>80.0</v>
      </c>
      <c r="B81" s="14"/>
      <c r="C81" s="14"/>
      <c r="D81" s="15" t="s">
        <v>271</v>
      </c>
      <c r="E81" s="14"/>
      <c r="F81" s="14" t="s">
        <v>58</v>
      </c>
      <c r="G81" s="14" t="s">
        <v>66</v>
      </c>
      <c r="H81" s="14" t="s">
        <v>12</v>
      </c>
      <c r="I81" s="14" t="s">
        <v>13</v>
      </c>
      <c r="J81" s="14" t="s">
        <v>14</v>
      </c>
      <c r="K81" s="14">
        <v>4.0</v>
      </c>
      <c r="L81" s="25" t="s">
        <v>60</v>
      </c>
      <c r="M81" s="16"/>
      <c r="N81" s="16"/>
      <c r="O81" s="16" t="s">
        <v>61</v>
      </c>
      <c r="P81" s="14" t="s">
        <v>272</v>
      </c>
      <c r="Q81" s="17"/>
      <c r="R81" s="18"/>
      <c r="S81" s="18"/>
      <c r="T81" s="18"/>
      <c r="U81" s="18"/>
      <c r="V81" s="18"/>
      <c r="W81" s="18"/>
      <c r="X81" s="18"/>
      <c r="Y81" s="18"/>
      <c r="Z81" s="18"/>
    </row>
    <row r="82">
      <c r="A82" s="14">
        <v>81.0</v>
      </c>
      <c r="B82" s="14"/>
      <c r="C82" s="14"/>
      <c r="D82" s="15" t="s">
        <v>273</v>
      </c>
      <c r="E82" s="14" t="s">
        <v>274</v>
      </c>
      <c r="F82" s="14"/>
      <c r="G82" s="14" t="s">
        <v>49</v>
      </c>
      <c r="H82" s="14" t="s">
        <v>50</v>
      </c>
      <c r="I82" s="14" t="s">
        <v>10</v>
      </c>
      <c r="J82" s="14" t="s">
        <v>67</v>
      </c>
      <c r="K82" s="14">
        <v>1.0</v>
      </c>
      <c r="L82" s="25" t="s">
        <v>52</v>
      </c>
      <c r="M82" s="19">
        <v>44970.0</v>
      </c>
      <c r="N82" s="19">
        <v>44975.0</v>
      </c>
      <c r="O82" s="16" t="s">
        <v>74</v>
      </c>
      <c r="P82" s="14" t="s">
        <v>275</v>
      </c>
      <c r="Q82" s="17"/>
      <c r="R82" s="18"/>
      <c r="S82" s="18"/>
      <c r="T82" s="18"/>
      <c r="U82" s="18"/>
      <c r="V82" s="18"/>
      <c r="W82" s="18"/>
      <c r="X82" s="18"/>
      <c r="Y82" s="18"/>
      <c r="Z82" s="18"/>
    </row>
    <row r="83">
      <c r="A83" s="14">
        <v>82.0</v>
      </c>
      <c r="B83" s="14"/>
      <c r="C83" s="14"/>
      <c r="D83" s="15" t="s">
        <v>276</v>
      </c>
      <c r="E83" s="14"/>
      <c r="F83" s="14" t="s">
        <v>73</v>
      </c>
      <c r="G83" s="14" t="s">
        <v>49</v>
      </c>
      <c r="H83" s="24" t="s">
        <v>9</v>
      </c>
      <c r="I83" s="14" t="s">
        <v>15</v>
      </c>
      <c r="J83" s="14" t="s">
        <v>8</v>
      </c>
      <c r="K83" s="14">
        <v>3.0</v>
      </c>
      <c r="L83" s="25"/>
      <c r="M83" s="16"/>
      <c r="N83" s="16"/>
      <c r="O83" s="16" t="s">
        <v>61</v>
      </c>
      <c r="P83" s="14" t="s">
        <v>277</v>
      </c>
      <c r="Q83" s="17"/>
      <c r="R83" s="18"/>
      <c r="S83" s="18"/>
      <c r="T83" s="18"/>
      <c r="U83" s="18"/>
      <c r="V83" s="18"/>
      <c r="W83" s="18"/>
      <c r="X83" s="18"/>
      <c r="Y83" s="18"/>
      <c r="Z83" s="18"/>
    </row>
    <row r="84">
      <c r="A84" s="14">
        <v>83.0</v>
      </c>
      <c r="B84" s="14"/>
      <c r="C84" s="14"/>
      <c r="D84" s="15" t="s">
        <v>278</v>
      </c>
      <c r="E84" s="14"/>
      <c r="F84" s="14" t="s">
        <v>58</v>
      </c>
      <c r="G84" s="14" t="s">
        <v>87</v>
      </c>
      <c r="H84" s="14" t="s">
        <v>12</v>
      </c>
      <c r="I84" s="14" t="s">
        <v>51</v>
      </c>
      <c r="J84" s="14" t="s">
        <v>11</v>
      </c>
      <c r="K84" s="14">
        <v>5.0</v>
      </c>
      <c r="L84" s="25" t="s">
        <v>52</v>
      </c>
      <c r="M84" s="16"/>
      <c r="N84" s="16"/>
      <c r="O84" s="16" t="s">
        <v>61</v>
      </c>
      <c r="P84" s="14"/>
      <c r="Q84" s="17"/>
      <c r="R84" s="18"/>
      <c r="S84" s="18"/>
      <c r="T84" s="18"/>
      <c r="U84" s="18"/>
      <c r="V84" s="18"/>
      <c r="W84" s="18"/>
      <c r="X84" s="18"/>
      <c r="Y84" s="18"/>
      <c r="Z84" s="18"/>
    </row>
    <row r="85">
      <c r="A85" s="14">
        <v>84.0</v>
      </c>
      <c r="B85" s="14"/>
      <c r="C85" s="14"/>
      <c r="D85" s="15" t="s">
        <v>279</v>
      </c>
      <c r="E85" s="14" t="s">
        <v>280</v>
      </c>
      <c r="F85" s="14" t="s">
        <v>86</v>
      </c>
      <c r="G85" s="14" t="s">
        <v>59</v>
      </c>
      <c r="H85" s="14" t="s">
        <v>50</v>
      </c>
      <c r="I85" s="14" t="s">
        <v>13</v>
      </c>
      <c r="J85" s="14" t="s">
        <v>8</v>
      </c>
      <c r="K85" s="14">
        <v>4.0</v>
      </c>
      <c r="L85" s="25"/>
      <c r="M85" s="19">
        <v>45026.0</v>
      </c>
      <c r="N85" s="19">
        <v>45031.0</v>
      </c>
      <c r="O85" s="16" t="s">
        <v>74</v>
      </c>
      <c r="P85" s="14" t="s">
        <v>281</v>
      </c>
      <c r="Q85" s="17"/>
      <c r="R85" s="18"/>
      <c r="S85" s="18"/>
      <c r="T85" s="18"/>
      <c r="U85" s="18"/>
      <c r="V85" s="18"/>
      <c r="W85" s="18"/>
      <c r="X85" s="18"/>
      <c r="Y85" s="18"/>
      <c r="Z85" s="18"/>
    </row>
    <row r="86">
      <c r="A86" s="14">
        <v>85.0</v>
      </c>
      <c r="B86" s="14"/>
      <c r="C86" s="14"/>
      <c r="D86" s="15" t="s">
        <v>282</v>
      </c>
      <c r="E86" s="14" t="s">
        <v>283</v>
      </c>
      <c r="F86" s="14" t="s">
        <v>73</v>
      </c>
      <c r="G86" s="14" t="s">
        <v>66</v>
      </c>
      <c r="H86" s="14" t="s">
        <v>12</v>
      </c>
      <c r="I86" s="14" t="s">
        <v>10</v>
      </c>
      <c r="J86" s="14" t="s">
        <v>14</v>
      </c>
      <c r="K86" s="14">
        <v>25.0</v>
      </c>
      <c r="L86" s="25" t="s">
        <v>60</v>
      </c>
      <c r="M86" s="16"/>
      <c r="N86" s="16"/>
      <c r="O86" s="16" t="s">
        <v>61</v>
      </c>
      <c r="P86" s="14"/>
      <c r="Q86" s="17"/>
      <c r="R86" s="18"/>
      <c r="S86" s="18"/>
      <c r="T86" s="18"/>
      <c r="U86" s="18"/>
      <c r="V86" s="18"/>
      <c r="W86" s="18"/>
      <c r="X86" s="18"/>
      <c r="Y86" s="18"/>
      <c r="Z86" s="18"/>
    </row>
    <row r="87">
      <c r="A87" s="14">
        <v>86.0</v>
      </c>
      <c r="B87" s="14"/>
      <c r="C87" s="14"/>
      <c r="D87" s="15" t="s">
        <v>284</v>
      </c>
      <c r="E87" s="14" t="s">
        <v>285</v>
      </c>
      <c r="F87" s="14"/>
      <c r="G87" s="14" t="s">
        <v>49</v>
      </c>
      <c r="H87" s="14" t="s">
        <v>12</v>
      </c>
      <c r="I87" s="14" t="s">
        <v>51</v>
      </c>
      <c r="J87" s="14" t="s">
        <v>16</v>
      </c>
      <c r="K87" s="14">
        <v>1.0</v>
      </c>
      <c r="L87" s="23" t="s">
        <v>52</v>
      </c>
      <c r="M87" s="16"/>
      <c r="N87" s="16"/>
      <c r="O87" s="16" t="s">
        <v>61</v>
      </c>
      <c r="P87" s="14"/>
      <c r="Q87" s="17"/>
      <c r="R87" s="18"/>
      <c r="S87" s="18"/>
      <c r="T87" s="18"/>
      <c r="U87" s="18"/>
      <c r="V87" s="18"/>
      <c r="W87" s="18"/>
      <c r="X87" s="18"/>
      <c r="Y87" s="18"/>
      <c r="Z87" s="18"/>
    </row>
    <row r="88">
      <c r="A88" s="14">
        <v>87.0</v>
      </c>
      <c r="B88" s="14"/>
      <c r="C88" s="14"/>
      <c r="D88" s="15" t="s">
        <v>286</v>
      </c>
      <c r="E88" s="14"/>
      <c r="F88" s="14" t="s">
        <v>86</v>
      </c>
      <c r="G88" s="21" t="s">
        <v>87</v>
      </c>
      <c r="H88" s="24" t="s">
        <v>9</v>
      </c>
      <c r="I88" s="14" t="s">
        <v>13</v>
      </c>
      <c r="J88" s="14" t="s">
        <v>17</v>
      </c>
      <c r="K88" s="14">
        <v>5.0</v>
      </c>
      <c r="L88" s="25" t="s">
        <v>52</v>
      </c>
      <c r="M88" s="16"/>
      <c r="N88" s="16"/>
      <c r="O88" s="16" t="s">
        <v>61</v>
      </c>
      <c r="P88" s="14" t="s">
        <v>287</v>
      </c>
      <c r="Q88" s="17"/>
      <c r="R88" s="18"/>
      <c r="S88" s="18"/>
      <c r="T88" s="18"/>
      <c r="U88" s="18"/>
      <c r="V88" s="18"/>
      <c r="W88" s="18"/>
      <c r="X88" s="18"/>
      <c r="Y88" s="18"/>
      <c r="Z88" s="18"/>
    </row>
    <row r="89">
      <c r="A89" s="14">
        <v>88.0</v>
      </c>
      <c r="B89" s="14"/>
      <c r="C89" s="14"/>
      <c r="D89" s="15" t="s">
        <v>288</v>
      </c>
      <c r="E89" s="14" t="s">
        <v>289</v>
      </c>
      <c r="F89" s="14" t="s">
        <v>58</v>
      </c>
      <c r="G89" s="22" t="s">
        <v>59</v>
      </c>
      <c r="H89" s="24" t="s">
        <v>50</v>
      </c>
      <c r="I89" s="14" t="s">
        <v>10</v>
      </c>
      <c r="J89" s="14" t="s">
        <v>67</v>
      </c>
      <c r="K89" s="14">
        <v>4.0</v>
      </c>
      <c r="L89" s="25" t="s">
        <v>60</v>
      </c>
      <c r="M89" s="19">
        <v>45026.0</v>
      </c>
      <c r="N89" s="19">
        <v>45031.0</v>
      </c>
      <c r="O89" s="16" t="s">
        <v>74</v>
      </c>
      <c r="P89" s="14" t="s">
        <v>290</v>
      </c>
      <c r="Q89" s="17"/>
      <c r="R89" s="18"/>
      <c r="S89" s="18"/>
      <c r="T89" s="18"/>
      <c r="U89" s="18"/>
      <c r="V89" s="18"/>
      <c r="W89" s="18"/>
      <c r="X89" s="18"/>
      <c r="Y89" s="18"/>
      <c r="Z89" s="18"/>
    </row>
    <row r="90">
      <c r="A90" s="14">
        <v>74.0</v>
      </c>
      <c r="B90" s="14"/>
      <c r="C90" s="14"/>
      <c r="D90" s="15" t="s">
        <v>291</v>
      </c>
      <c r="E90" s="14" t="s">
        <v>292</v>
      </c>
      <c r="F90" s="14" t="s">
        <v>58</v>
      </c>
      <c r="G90" s="14" t="s">
        <v>59</v>
      </c>
      <c r="H90" s="14" t="s">
        <v>50</v>
      </c>
      <c r="I90" s="14" t="s">
        <v>13</v>
      </c>
      <c r="J90" s="14" t="s">
        <v>16</v>
      </c>
      <c r="K90" s="14">
        <v>5.0</v>
      </c>
      <c r="L90" s="25"/>
      <c r="M90" s="16"/>
      <c r="N90" s="16"/>
      <c r="O90" s="16" t="s">
        <v>61</v>
      </c>
      <c r="P90" s="14" t="s">
        <v>293</v>
      </c>
      <c r="Q90" s="17"/>
      <c r="R90" s="18"/>
      <c r="S90" s="18"/>
      <c r="T90" s="18"/>
      <c r="U90" s="18"/>
      <c r="V90" s="18"/>
      <c r="W90" s="18"/>
      <c r="X90" s="18"/>
      <c r="Y90" s="18"/>
      <c r="Z90" s="18"/>
    </row>
    <row r="91">
      <c r="A91" s="14">
        <v>90.0</v>
      </c>
      <c r="B91" s="14"/>
      <c r="C91" s="14"/>
      <c r="D91" s="15" t="s">
        <v>294</v>
      </c>
      <c r="E91" s="14" t="s">
        <v>295</v>
      </c>
      <c r="F91" s="14" t="s">
        <v>86</v>
      </c>
      <c r="G91" s="14" t="s">
        <v>49</v>
      </c>
      <c r="H91" s="24" t="s">
        <v>9</v>
      </c>
      <c r="I91" s="14" t="s">
        <v>13</v>
      </c>
      <c r="J91" s="14" t="s">
        <v>67</v>
      </c>
      <c r="K91" s="14">
        <v>4.0</v>
      </c>
      <c r="L91" s="25" t="s">
        <v>52</v>
      </c>
      <c r="M91" s="19">
        <v>44970.0</v>
      </c>
      <c r="N91" s="19">
        <v>44975.0</v>
      </c>
      <c r="O91" s="16" t="s">
        <v>74</v>
      </c>
      <c r="P91" s="14"/>
      <c r="Q91" s="17"/>
      <c r="R91" s="18"/>
      <c r="S91" s="18"/>
      <c r="T91" s="18"/>
      <c r="U91" s="18"/>
      <c r="V91" s="18"/>
      <c r="W91" s="18"/>
      <c r="X91" s="18"/>
      <c r="Y91" s="18"/>
      <c r="Z91" s="18"/>
    </row>
    <row r="92">
      <c r="A92" s="14">
        <v>91.0</v>
      </c>
      <c r="B92" s="14"/>
      <c r="C92" s="14"/>
      <c r="D92" s="15" t="s">
        <v>296</v>
      </c>
      <c r="E92" s="14" t="s">
        <v>297</v>
      </c>
      <c r="F92" s="14" t="s">
        <v>58</v>
      </c>
      <c r="G92" s="14" t="s">
        <v>49</v>
      </c>
      <c r="H92" s="24" t="s">
        <v>9</v>
      </c>
      <c r="I92" s="14" t="s">
        <v>15</v>
      </c>
      <c r="J92" s="14" t="s">
        <v>8</v>
      </c>
      <c r="K92" s="14">
        <v>1.0</v>
      </c>
      <c r="L92" s="30" t="s">
        <v>52</v>
      </c>
      <c r="M92" s="16"/>
      <c r="N92" s="16"/>
      <c r="O92" s="16" t="s">
        <v>61</v>
      </c>
      <c r="P92" s="14" t="s">
        <v>298</v>
      </c>
      <c r="Q92" s="17"/>
      <c r="R92" s="18"/>
      <c r="S92" s="18"/>
      <c r="T92" s="18"/>
      <c r="U92" s="18"/>
      <c r="V92" s="18"/>
      <c r="W92" s="18"/>
      <c r="X92" s="18"/>
      <c r="Y92" s="18"/>
      <c r="Z92" s="18"/>
    </row>
    <row r="93">
      <c r="A93" s="14">
        <v>92.0</v>
      </c>
      <c r="B93" s="14"/>
      <c r="C93" s="14"/>
      <c r="D93" s="15" t="s">
        <v>299</v>
      </c>
      <c r="E93" s="14"/>
      <c r="F93" s="14"/>
      <c r="G93" s="14" t="s">
        <v>66</v>
      </c>
      <c r="H93" s="14" t="s">
        <v>12</v>
      </c>
      <c r="I93" s="14" t="s">
        <v>10</v>
      </c>
      <c r="J93" s="14" t="s">
        <v>8</v>
      </c>
      <c r="K93" s="14">
        <v>3.0</v>
      </c>
      <c r="L93" s="25"/>
      <c r="M93" s="16"/>
      <c r="N93" s="16"/>
      <c r="O93" s="16" t="s">
        <v>61</v>
      </c>
      <c r="P93" s="14" t="s">
        <v>300</v>
      </c>
      <c r="Q93" s="17"/>
      <c r="R93" s="18"/>
      <c r="S93" s="18"/>
      <c r="T93" s="18"/>
      <c r="U93" s="18"/>
      <c r="V93" s="18"/>
      <c r="W93" s="18"/>
      <c r="X93" s="18"/>
      <c r="Y93" s="18"/>
      <c r="Z93" s="18"/>
    </row>
    <row r="94">
      <c r="A94" s="14">
        <v>93.0</v>
      </c>
      <c r="B94" s="14"/>
      <c r="C94" s="14"/>
      <c r="D94" s="15" t="s">
        <v>301</v>
      </c>
      <c r="E94" s="14" t="s">
        <v>302</v>
      </c>
      <c r="F94" s="14" t="s">
        <v>86</v>
      </c>
      <c r="G94" s="14" t="s">
        <v>87</v>
      </c>
      <c r="H94" s="14" t="s">
        <v>50</v>
      </c>
      <c r="I94" s="14" t="s">
        <v>13</v>
      </c>
      <c r="J94" s="14" t="s">
        <v>67</v>
      </c>
      <c r="K94" s="14">
        <v>5.0</v>
      </c>
      <c r="L94" s="25"/>
      <c r="M94" s="19">
        <v>45026.0</v>
      </c>
      <c r="N94" s="19">
        <v>45031.0</v>
      </c>
      <c r="O94" s="16" t="s">
        <v>74</v>
      </c>
      <c r="P94" s="14" t="s">
        <v>303</v>
      </c>
      <c r="Q94" s="17"/>
      <c r="R94" s="18"/>
      <c r="S94" s="18"/>
      <c r="T94" s="18"/>
      <c r="U94" s="18"/>
      <c r="V94" s="18"/>
      <c r="W94" s="18"/>
      <c r="X94" s="18"/>
      <c r="Y94" s="18"/>
      <c r="Z94" s="18"/>
    </row>
    <row r="95">
      <c r="A95" s="14">
        <v>94.0</v>
      </c>
      <c r="B95" s="14"/>
      <c r="C95" s="14"/>
      <c r="D95" s="15" t="s">
        <v>304</v>
      </c>
      <c r="E95" s="14" t="s">
        <v>305</v>
      </c>
      <c r="F95" s="14" t="s">
        <v>58</v>
      </c>
      <c r="G95" s="14" t="s">
        <v>59</v>
      </c>
      <c r="H95" s="14" t="s">
        <v>12</v>
      </c>
      <c r="I95" s="14" t="s">
        <v>10</v>
      </c>
      <c r="J95" s="14" t="s">
        <v>11</v>
      </c>
      <c r="K95" s="14">
        <v>4.0</v>
      </c>
      <c r="L95" s="25" t="s">
        <v>60</v>
      </c>
      <c r="M95" s="16"/>
      <c r="N95" s="16"/>
      <c r="O95" s="16" t="s">
        <v>61</v>
      </c>
      <c r="P95" s="14"/>
      <c r="Q95" s="17"/>
      <c r="R95" s="18"/>
      <c r="S95" s="18"/>
      <c r="T95" s="18"/>
      <c r="U95" s="18"/>
      <c r="V95" s="18"/>
      <c r="W95" s="18"/>
      <c r="X95" s="18"/>
      <c r="Y95" s="18"/>
      <c r="Z95" s="18"/>
    </row>
    <row r="96">
      <c r="A96" s="14">
        <v>95.0</v>
      </c>
      <c r="B96" s="14"/>
      <c r="C96" s="14"/>
      <c r="D96" s="15" t="s">
        <v>306</v>
      </c>
      <c r="E96" s="14" t="s">
        <v>307</v>
      </c>
      <c r="F96" s="14" t="s">
        <v>73</v>
      </c>
      <c r="G96" s="14" t="s">
        <v>66</v>
      </c>
      <c r="H96" s="14" t="s">
        <v>12</v>
      </c>
      <c r="I96" s="14" t="s">
        <v>15</v>
      </c>
      <c r="J96" s="14" t="s">
        <v>17</v>
      </c>
      <c r="K96" s="14">
        <v>25.0</v>
      </c>
      <c r="L96" s="25"/>
      <c r="M96" s="19">
        <v>44970.0</v>
      </c>
      <c r="N96" s="19">
        <v>44975.0</v>
      </c>
      <c r="O96" s="16" t="s">
        <v>74</v>
      </c>
      <c r="P96" s="14" t="s">
        <v>308</v>
      </c>
      <c r="Q96" s="17"/>
      <c r="R96" s="18"/>
      <c r="S96" s="18"/>
      <c r="T96" s="18"/>
      <c r="U96" s="18"/>
      <c r="V96" s="18"/>
      <c r="W96" s="18"/>
      <c r="X96" s="18"/>
      <c r="Y96" s="18"/>
      <c r="Z96" s="18"/>
    </row>
    <row r="97">
      <c r="A97" s="14">
        <v>96.0</v>
      </c>
      <c r="B97" s="14"/>
      <c r="C97" s="14"/>
      <c r="D97" s="15" t="s">
        <v>309</v>
      </c>
      <c r="E97" s="14" t="s">
        <v>310</v>
      </c>
      <c r="F97" s="14"/>
      <c r="G97" s="33" t="s">
        <v>49</v>
      </c>
      <c r="H97" s="14" t="s">
        <v>12</v>
      </c>
      <c r="I97" s="14" t="s">
        <v>51</v>
      </c>
      <c r="J97" s="14" t="s">
        <v>14</v>
      </c>
      <c r="K97" s="14">
        <v>1.0</v>
      </c>
      <c r="L97" s="25"/>
      <c r="M97" s="16"/>
      <c r="N97" s="16"/>
      <c r="O97" s="16" t="s">
        <v>61</v>
      </c>
      <c r="P97" s="14"/>
      <c r="Q97" s="17"/>
      <c r="R97" s="18"/>
      <c r="S97" s="18"/>
      <c r="T97" s="18"/>
      <c r="U97" s="18"/>
      <c r="V97" s="18"/>
      <c r="W97" s="18"/>
      <c r="X97" s="18"/>
      <c r="Y97" s="18"/>
      <c r="Z97" s="18"/>
    </row>
    <row r="98">
      <c r="A98" s="14">
        <v>97.0</v>
      </c>
      <c r="B98" s="14"/>
      <c r="C98" s="14"/>
      <c r="D98" s="15" t="s">
        <v>311</v>
      </c>
      <c r="E98" s="14"/>
      <c r="F98" s="14" t="s">
        <v>86</v>
      </c>
      <c r="G98" s="34" t="s">
        <v>87</v>
      </c>
      <c r="H98" s="14" t="s">
        <v>50</v>
      </c>
      <c r="I98" s="14" t="s">
        <v>13</v>
      </c>
      <c r="J98" s="14" t="s">
        <v>67</v>
      </c>
      <c r="K98" s="14">
        <v>3.0</v>
      </c>
      <c r="L98" s="25" t="s">
        <v>52</v>
      </c>
      <c r="M98" s="19">
        <v>45026.0</v>
      </c>
      <c r="N98" s="19">
        <v>45031.0</v>
      </c>
      <c r="O98" s="16" t="s">
        <v>74</v>
      </c>
      <c r="P98" s="14" t="s">
        <v>312</v>
      </c>
      <c r="Q98" s="17"/>
      <c r="R98" s="18"/>
      <c r="S98" s="18"/>
      <c r="T98" s="18"/>
      <c r="U98" s="18"/>
      <c r="V98" s="18"/>
      <c r="W98" s="18"/>
      <c r="X98" s="18"/>
      <c r="Y98" s="18"/>
      <c r="Z98" s="18"/>
    </row>
    <row r="99">
      <c r="A99" s="14">
        <v>98.0</v>
      </c>
      <c r="B99" s="14"/>
      <c r="C99" s="14"/>
      <c r="D99" s="15" t="s">
        <v>313</v>
      </c>
      <c r="E99" s="14" t="s">
        <v>314</v>
      </c>
      <c r="F99" s="14"/>
      <c r="G99" s="33" t="s">
        <v>59</v>
      </c>
      <c r="H99" s="14" t="s">
        <v>9</v>
      </c>
      <c r="I99" s="14" t="s">
        <v>10</v>
      </c>
      <c r="J99" s="14" t="s">
        <v>8</v>
      </c>
      <c r="K99" s="14">
        <v>5.0</v>
      </c>
      <c r="L99" s="18"/>
      <c r="M99" s="16"/>
      <c r="N99" s="16"/>
      <c r="O99" s="16" t="s">
        <v>61</v>
      </c>
      <c r="P99" s="14" t="s">
        <v>315</v>
      </c>
      <c r="Q99" s="17"/>
      <c r="R99" s="18"/>
      <c r="S99" s="18"/>
      <c r="T99" s="18"/>
      <c r="U99" s="18"/>
      <c r="V99" s="18"/>
      <c r="W99" s="18"/>
      <c r="X99" s="18"/>
      <c r="Y99" s="18"/>
      <c r="Z99" s="18"/>
    </row>
    <row r="100">
      <c r="A100" s="14">
        <v>99.0</v>
      </c>
      <c r="B100" s="14"/>
      <c r="C100" s="14"/>
      <c r="D100" s="15" t="s">
        <v>316</v>
      </c>
      <c r="E100" s="14" t="s">
        <v>317</v>
      </c>
      <c r="F100" s="14" t="s">
        <v>58</v>
      </c>
      <c r="G100" s="34" t="s">
        <v>66</v>
      </c>
      <c r="H100" s="14" t="s">
        <v>50</v>
      </c>
      <c r="I100" s="14" t="s">
        <v>51</v>
      </c>
      <c r="J100" s="14" t="s">
        <v>11</v>
      </c>
      <c r="K100" s="14">
        <v>3.0</v>
      </c>
      <c r="L100" s="25" t="s">
        <v>52</v>
      </c>
      <c r="M100" s="16"/>
      <c r="N100" s="16"/>
      <c r="O100" s="16" t="s">
        <v>61</v>
      </c>
      <c r="P100" s="14" t="s">
        <v>318</v>
      </c>
      <c r="Q100" s="17"/>
      <c r="R100" s="18"/>
      <c r="S100" s="18"/>
      <c r="T100" s="18"/>
      <c r="U100" s="18"/>
      <c r="V100" s="18"/>
      <c r="W100" s="18"/>
      <c r="X100" s="18"/>
      <c r="Y100" s="18"/>
      <c r="Z100" s="18"/>
    </row>
    <row r="101">
      <c r="A101" s="14">
        <v>100.0</v>
      </c>
      <c r="B101" s="14"/>
      <c r="C101" s="14"/>
      <c r="D101" s="15" t="s">
        <v>319</v>
      </c>
      <c r="E101" s="14"/>
      <c r="F101" s="14" t="s">
        <v>73</v>
      </c>
      <c r="G101" s="35" t="s">
        <v>59</v>
      </c>
      <c r="H101" s="14" t="s">
        <v>50</v>
      </c>
      <c r="I101" s="14" t="s">
        <v>15</v>
      </c>
      <c r="J101" s="14" t="s">
        <v>17</v>
      </c>
      <c r="K101" s="14">
        <v>2.0</v>
      </c>
      <c r="L101" s="25" t="s">
        <v>52</v>
      </c>
      <c r="M101" s="19">
        <v>44970.0</v>
      </c>
      <c r="N101" s="19">
        <v>44975.0</v>
      </c>
      <c r="O101" s="16" t="s">
        <v>74</v>
      </c>
      <c r="P101" s="14"/>
      <c r="Q101" s="17"/>
      <c r="R101" s="18"/>
      <c r="S101" s="18"/>
      <c r="T101" s="18"/>
      <c r="U101" s="18"/>
      <c r="V101" s="18"/>
      <c r="W101" s="18"/>
      <c r="X101" s="18"/>
      <c r="Y101" s="18"/>
      <c r="Z101" s="18"/>
    </row>
  </sheetData>
  <customSheetViews>
    <customSheetView guid="{C04C667C-AE8C-40A1-AE7D-3A97A3F50F9A}" filter="1" showAutoFilter="1">
      <autoFilter ref="$J$1:$J$101">
        <filterColumn colId="0">
          <filters>
            <filter val="Yash"/>
          </filters>
        </filterColumn>
      </autoFilter>
    </customSheetView>
    <customSheetView guid="{98D3DE7E-3D14-4E3C-A7A4-65BF0C8B5A4D}" filter="1" showAutoFilter="1">
      <autoFilter ref="$A$1:$Z$101">
        <filterColumn colId="9">
          <filters blank="1">
            <filter val="Vedant"/>
          </filters>
        </filterColumn>
      </autoFilter>
    </customSheetView>
  </customSheetViews>
  <dataValidations>
    <dataValidation type="list" allowBlank="1" sqref="L2:L101">
      <formula1>"In Progress,Done"</formula1>
    </dataValidation>
    <dataValidation type="list" allowBlank="1" sqref="J2:J101">
      <formula1>"Atharva,Yash,Ankita,Shraddha,Sparsh,Vedant"</formula1>
    </dataValidation>
    <dataValidation type="list" allowBlank="1" sqref="G2:G101">
      <formula1>"Content,Design,Webdev,Data Analyst"</formula1>
    </dataValidation>
    <dataValidation type="list" allowBlank="1" sqref="H2:H101">
      <formula1>"High,Medium,Low"</formula1>
    </dataValidation>
    <dataValidation type="list" allowBlank="1" sqref="I2:I101">
      <formula1>"Adit,Saumya,Pallav,Charul"</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6.88"/>
    <col customWidth="1" min="3" max="3" width="10.25"/>
    <col customWidth="1" min="4" max="4" width="9.13"/>
    <col customWidth="1" min="5" max="5" width="6.63"/>
    <col customWidth="1" min="6" max="6" width="17.0"/>
    <col customWidth="1" min="7" max="7" width="15.38"/>
    <col customWidth="1" min="11" max="11" width="13.63"/>
  </cols>
  <sheetData>
    <row r="1">
      <c r="A1" s="36" t="s">
        <v>320</v>
      </c>
      <c r="N1" s="36" t="s">
        <v>320</v>
      </c>
    </row>
    <row r="6">
      <c r="A6" s="37"/>
      <c r="B6" s="37"/>
      <c r="C6" s="37"/>
      <c r="D6" s="37"/>
      <c r="E6" s="38"/>
      <c r="F6" s="37"/>
      <c r="G6" s="37"/>
      <c r="H6" s="37"/>
      <c r="I6" s="37"/>
      <c r="J6" s="37"/>
      <c r="K6" s="37"/>
      <c r="L6" s="37"/>
      <c r="M6" s="37"/>
      <c r="N6" s="37"/>
      <c r="O6" s="39"/>
      <c r="P6" s="39"/>
      <c r="Q6" s="39"/>
      <c r="R6" s="39"/>
      <c r="S6" s="39"/>
      <c r="T6" s="39"/>
      <c r="U6" s="39"/>
      <c r="V6" s="39"/>
      <c r="W6" s="39"/>
      <c r="X6" s="39"/>
      <c r="Y6" s="39"/>
      <c r="Z6" s="39"/>
    </row>
    <row r="7">
      <c r="A7" s="39"/>
      <c r="B7" s="39"/>
      <c r="C7" s="39"/>
      <c r="D7" s="39"/>
      <c r="E7" s="39"/>
      <c r="F7" s="39"/>
      <c r="G7" s="39"/>
      <c r="H7" s="39"/>
      <c r="I7" s="39"/>
      <c r="J7" s="39"/>
      <c r="K7" s="39"/>
      <c r="L7" s="39"/>
      <c r="M7" s="39"/>
      <c r="N7" s="39"/>
      <c r="O7" s="39"/>
      <c r="P7" s="39"/>
      <c r="Q7" s="39"/>
      <c r="R7" s="39"/>
      <c r="S7" s="39"/>
      <c r="T7" s="39"/>
      <c r="U7" s="39"/>
      <c r="V7" s="39"/>
      <c r="W7" s="39"/>
      <c r="X7" s="39"/>
      <c r="Y7" s="39"/>
      <c r="Z7" s="39"/>
    </row>
    <row r="8">
      <c r="A8" s="39"/>
      <c r="B8" s="39"/>
      <c r="C8" s="39"/>
      <c r="D8" s="39"/>
      <c r="E8" s="39"/>
      <c r="F8" s="39"/>
      <c r="G8" s="39"/>
      <c r="H8" s="39"/>
      <c r="I8" s="39"/>
      <c r="J8" s="39"/>
      <c r="K8" s="39"/>
      <c r="L8" s="39"/>
      <c r="M8" s="39"/>
      <c r="N8" s="39"/>
      <c r="O8" s="39"/>
      <c r="P8" s="39"/>
      <c r="Q8" s="39"/>
      <c r="R8" s="39"/>
      <c r="S8" s="39"/>
      <c r="T8" s="39"/>
      <c r="U8" s="39"/>
      <c r="V8" s="39"/>
      <c r="W8" s="39"/>
      <c r="X8" s="39"/>
      <c r="Y8" s="39"/>
      <c r="Z8" s="39"/>
    </row>
    <row r="9">
      <c r="A9" s="39"/>
      <c r="B9" s="39"/>
      <c r="C9" s="39"/>
      <c r="D9" s="40" t="s">
        <v>321</v>
      </c>
      <c r="E9" s="41"/>
      <c r="F9" s="41"/>
      <c r="G9" s="41"/>
      <c r="H9" s="41"/>
      <c r="I9" s="41"/>
      <c r="J9" s="41"/>
      <c r="K9" s="42"/>
      <c r="L9" s="39"/>
      <c r="M9" s="39"/>
      <c r="N9" s="39"/>
      <c r="O9" s="39"/>
      <c r="P9" s="39"/>
      <c r="Q9" s="39"/>
      <c r="R9" s="39"/>
      <c r="S9" s="39"/>
      <c r="T9" s="39"/>
      <c r="U9" s="39"/>
      <c r="V9" s="39"/>
      <c r="W9" s="39"/>
      <c r="X9" s="39"/>
      <c r="Y9" s="39"/>
      <c r="Z9" s="39"/>
    </row>
    <row r="10">
      <c r="A10" s="39"/>
      <c r="B10" s="39"/>
      <c r="C10" s="39"/>
      <c r="D10" s="43"/>
      <c r="E10" s="44"/>
      <c r="F10" s="44"/>
      <c r="G10" s="44"/>
      <c r="H10" s="44"/>
      <c r="I10" s="44"/>
      <c r="J10" s="44"/>
      <c r="K10" s="45"/>
      <c r="L10" s="39"/>
      <c r="M10" s="39"/>
      <c r="N10" s="39"/>
      <c r="O10" s="39"/>
      <c r="P10" s="39"/>
      <c r="Q10" s="39"/>
      <c r="R10" s="39"/>
      <c r="S10" s="39"/>
      <c r="T10" s="39"/>
      <c r="U10" s="39"/>
      <c r="V10" s="39"/>
      <c r="W10" s="39"/>
      <c r="X10" s="39"/>
      <c r="Y10" s="39"/>
      <c r="Z10" s="39"/>
    </row>
    <row r="11">
      <c r="A11" s="39"/>
      <c r="B11" s="39"/>
      <c r="C11" s="39"/>
      <c r="D11" s="39"/>
      <c r="E11" s="39"/>
      <c r="F11" s="39"/>
      <c r="G11" s="39"/>
      <c r="H11" s="39"/>
      <c r="I11" s="39"/>
      <c r="J11" s="39"/>
      <c r="K11" s="39"/>
      <c r="L11" s="46"/>
      <c r="M11" s="39"/>
      <c r="N11" s="39"/>
      <c r="O11" s="39"/>
      <c r="P11" s="39"/>
      <c r="Q11" s="39"/>
      <c r="R11" s="39"/>
      <c r="S11" s="39"/>
      <c r="T11" s="39"/>
      <c r="U11" s="39"/>
      <c r="V11" s="39"/>
      <c r="W11" s="39"/>
      <c r="X11" s="39"/>
      <c r="Y11" s="39"/>
      <c r="Z11" s="39"/>
    </row>
    <row r="12">
      <c r="A12" s="39"/>
      <c r="B12" s="39"/>
      <c r="C12" s="39"/>
      <c r="D12" s="39"/>
      <c r="E12" s="39"/>
      <c r="F12" s="39"/>
      <c r="G12" s="39"/>
      <c r="H12" s="39"/>
      <c r="I12" s="39"/>
      <c r="J12" s="47" t="s">
        <v>51</v>
      </c>
      <c r="K12" s="39"/>
      <c r="L12" s="39"/>
      <c r="M12" s="39"/>
      <c r="N12" s="39"/>
      <c r="O12" s="39"/>
      <c r="P12" s="39"/>
      <c r="Q12" s="39"/>
      <c r="R12" s="39"/>
      <c r="S12" s="39"/>
      <c r="T12" s="39"/>
      <c r="U12" s="39"/>
      <c r="V12" s="39"/>
      <c r="W12" s="39"/>
      <c r="X12" s="39"/>
      <c r="Y12" s="39"/>
      <c r="Z12" s="39"/>
    </row>
    <row r="13">
      <c r="A13" s="39"/>
      <c r="B13" s="48" t="s">
        <v>322</v>
      </c>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row>
    <row r="15">
      <c r="A15" s="39"/>
      <c r="B15" s="49">
        <f>'Pivot Table 1'!E3</f>
        <v>33</v>
      </c>
      <c r="C15" s="39"/>
      <c r="D15" s="39"/>
      <c r="E15" s="39"/>
      <c r="F15" s="39">
        <f>100-(B15+D15)</f>
        <v>67</v>
      </c>
      <c r="G15" s="39"/>
      <c r="H15" s="39"/>
      <c r="I15" s="39"/>
      <c r="J15" s="39"/>
      <c r="K15" s="39"/>
      <c r="L15" s="39"/>
      <c r="M15" s="39"/>
      <c r="N15" s="39"/>
      <c r="O15" s="39"/>
      <c r="P15" s="39"/>
      <c r="Q15" s="39"/>
      <c r="R15" s="39"/>
      <c r="S15" s="39"/>
      <c r="T15" s="39"/>
      <c r="U15" s="39"/>
      <c r="V15" s="39"/>
      <c r="W15" s="39"/>
      <c r="X15" s="39"/>
      <c r="Y15" s="39"/>
      <c r="Z15" s="39"/>
    </row>
    <row r="16">
      <c r="A16" s="39"/>
      <c r="B16" s="50"/>
      <c r="C16" s="39"/>
      <c r="E16" s="39"/>
      <c r="G16" s="39"/>
      <c r="H16" s="39"/>
      <c r="I16" s="39"/>
      <c r="J16" s="39"/>
      <c r="K16" s="39"/>
      <c r="L16" s="39"/>
      <c r="M16" s="39"/>
      <c r="N16" s="39"/>
      <c r="O16" s="39"/>
      <c r="P16" s="39"/>
      <c r="Q16" s="39"/>
      <c r="R16" s="39"/>
      <c r="S16" s="39"/>
      <c r="T16" s="39"/>
      <c r="U16" s="39"/>
      <c r="V16" s="39"/>
      <c r="W16" s="39"/>
      <c r="X16" s="39"/>
      <c r="Y16" s="39"/>
      <c r="Z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row>
    <row r="18">
      <c r="A18" s="39"/>
      <c r="B18" s="51" t="s">
        <v>323</v>
      </c>
      <c r="C18" s="39"/>
      <c r="D18" s="39"/>
      <c r="E18" s="39"/>
      <c r="F18" s="39"/>
      <c r="G18" s="39"/>
      <c r="H18" s="39"/>
      <c r="I18" s="39"/>
      <c r="J18" s="39"/>
      <c r="K18" s="39"/>
      <c r="L18" s="39"/>
      <c r="M18" s="39"/>
      <c r="N18" s="39"/>
      <c r="O18" s="39"/>
      <c r="P18" s="39"/>
      <c r="Q18" s="39"/>
      <c r="R18" s="39"/>
      <c r="S18" s="39"/>
      <c r="T18" s="39"/>
      <c r="U18" s="39"/>
      <c r="V18" s="39"/>
      <c r="W18" s="39"/>
      <c r="X18" s="39"/>
      <c r="Y18" s="39"/>
      <c r="Z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c r="A20" s="39"/>
      <c r="B20" s="49">
        <f>'Pivot Table 1'!E2</f>
        <v>31</v>
      </c>
      <c r="C20" s="39"/>
      <c r="D20" s="39"/>
      <c r="E20" s="39"/>
      <c r="F20" s="39"/>
      <c r="G20" s="39"/>
      <c r="H20" s="39"/>
      <c r="I20" s="39"/>
      <c r="J20" s="39"/>
      <c r="K20" s="39"/>
      <c r="L20" s="39"/>
      <c r="M20" s="39"/>
      <c r="N20" s="39"/>
      <c r="O20" s="39"/>
      <c r="P20" s="39"/>
      <c r="Q20" s="39"/>
      <c r="R20" s="39"/>
      <c r="S20" s="39"/>
      <c r="T20" s="39"/>
      <c r="U20" s="39"/>
      <c r="V20" s="39"/>
      <c r="W20" s="39"/>
      <c r="X20" s="39"/>
      <c r="Y20" s="39"/>
      <c r="Z20" s="39"/>
    </row>
    <row r="21">
      <c r="A21" s="39"/>
      <c r="B21" s="50"/>
      <c r="C21" s="39"/>
      <c r="D21" s="39"/>
      <c r="E21" s="39"/>
      <c r="F21" s="39"/>
      <c r="G21" s="39"/>
      <c r="H21" s="39"/>
      <c r="I21" s="39"/>
      <c r="J21" s="39"/>
      <c r="K21" s="39"/>
      <c r="L21" s="39"/>
      <c r="M21" s="39"/>
      <c r="N21" s="39"/>
      <c r="O21" s="39"/>
      <c r="P21" s="39"/>
      <c r="Q21" s="39"/>
      <c r="R21" s="39"/>
      <c r="S21" s="39"/>
      <c r="T21" s="39"/>
      <c r="U21" s="39"/>
      <c r="V21" s="39"/>
      <c r="W21" s="39"/>
      <c r="X21" s="39"/>
      <c r="Y21" s="39"/>
      <c r="Z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c r="A23" s="39"/>
      <c r="B23" s="52" t="s">
        <v>324</v>
      </c>
      <c r="C23" s="39"/>
      <c r="D23" s="39"/>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39"/>
      <c r="B25" s="49">
        <f>100-(B15+B20)</f>
        <v>36</v>
      </c>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39"/>
      <c r="B26" s="50"/>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53" t="s">
        <v>325</v>
      </c>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54" t="s">
        <v>326</v>
      </c>
      <c r="H50" s="54" t="s">
        <v>327</v>
      </c>
      <c r="I50" s="54" t="s">
        <v>328</v>
      </c>
      <c r="J50" s="39"/>
      <c r="K50" s="55" t="s">
        <v>329</v>
      </c>
      <c r="L50" s="56">
        <f>Sum(J54:J1000)</f>
        <v>5</v>
      </c>
      <c r="M50" s="39"/>
      <c r="N50" s="39"/>
      <c r="O50" s="39"/>
      <c r="P50" s="39"/>
      <c r="Q50" s="39"/>
      <c r="R50" s="39"/>
      <c r="S50" s="39"/>
      <c r="T50" s="39"/>
      <c r="U50" s="39"/>
      <c r="V50" s="39"/>
      <c r="W50" s="39"/>
      <c r="X50" s="39"/>
      <c r="Y50" s="39"/>
      <c r="Z50" s="39"/>
    </row>
    <row r="51">
      <c r="A51" s="39"/>
      <c r="B51" s="39"/>
      <c r="C51" s="39"/>
      <c r="D51" s="39"/>
      <c r="E51" s="39"/>
      <c r="F51" s="39"/>
      <c r="G51" s="47" t="s">
        <v>14</v>
      </c>
      <c r="H51" s="47" t="s">
        <v>9</v>
      </c>
      <c r="I51" s="47">
        <v>5.0</v>
      </c>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55" t="str">
        <f>IFERROR(__xludf.DUMMYFUNCTION("QUERY('1 Dataset of Task-list'!A1:P1000,""Select A,D,G,K,O,L  Where 1=1"" &amp;IF(G51=""All Employees"","""",""AND LOWER(J)=LOWER('""&amp;G51&amp;""') "")&amp;IF(H51=""All Levels"","""",""AND LOWER(H)=LOWER('""&amp;H51&amp;""') "") &amp;IF(I51=""All Story Points"","""",""AND K=""&amp;I5"&amp;"1&amp;"" ""),1  )"),"Task No.")</f>
        <v>Task No.</v>
      </c>
      <c r="H53" s="55" t="str">
        <f>IFERROR(__xludf.DUMMYFUNCTION("""COMPUTED_VALUE"""),"Task (in a few words)")</f>
        <v>Task (in a few words)</v>
      </c>
      <c r="I53" s="55" t="str">
        <f>IFERROR(__xludf.DUMMYFUNCTION("""COMPUTED_VALUE"""),"Profile")</f>
        <v>Profile</v>
      </c>
      <c r="J53" s="55" t="str">
        <f>IFERROR(__xludf.DUMMYFUNCTION("""COMPUTED_VALUE"""),"Story points (1--&gt;2.25 hr; 4--&gt;1 day)")</f>
        <v>Story points (1--&gt;2.25 hr; 4--&gt;1 day)</v>
      </c>
      <c r="K53" s="55" t="str">
        <f>IFERROR(__xludf.DUMMYFUNCTION("""COMPUTED_VALUE"""),"Sprint started")</f>
        <v>Sprint started</v>
      </c>
      <c r="L53" s="55" t="str">
        <f>IFERROR(__xludf.DUMMYFUNCTION("""COMPUTED_VALUE"""),"Status")</f>
        <v>Status</v>
      </c>
      <c r="M53" s="39"/>
      <c r="N53" s="39"/>
      <c r="O53" s="39"/>
      <c r="P53" s="39"/>
      <c r="Q53" s="39"/>
      <c r="R53" s="39"/>
      <c r="S53" s="39"/>
      <c r="T53" s="39"/>
      <c r="U53" s="39"/>
      <c r="V53" s="39"/>
      <c r="W53" s="39"/>
      <c r="X53" s="39"/>
      <c r="Y53" s="39"/>
      <c r="Z53" s="39"/>
    </row>
    <row r="54">
      <c r="A54" s="39"/>
      <c r="B54" s="39"/>
      <c r="C54" s="39"/>
      <c r="D54" s="39"/>
      <c r="E54" s="39"/>
      <c r="F54" s="39"/>
      <c r="G54" s="57">
        <f>IFERROR(__xludf.DUMMYFUNCTION("""COMPUTED_VALUE"""),68.0)</f>
        <v>68</v>
      </c>
      <c r="H54" s="57" t="str">
        <f>IFERROR(__xludf.DUMMYFUNCTION("""COMPUTED_VALUE"""),"Task 68")</f>
        <v>Task 68</v>
      </c>
      <c r="I54" s="57" t="str">
        <f>IFERROR(__xludf.DUMMYFUNCTION("""COMPUTED_VALUE"""),"Design")</f>
        <v>Design</v>
      </c>
      <c r="J54" s="57">
        <f>IFERROR(__xludf.DUMMYFUNCTION("""COMPUTED_VALUE"""),5.0)</f>
        <v>5</v>
      </c>
      <c r="K54" s="57" t="str">
        <f>IFERROR(__xludf.DUMMYFUNCTION("""COMPUTED_VALUE"""),"Yes")</f>
        <v>Yes</v>
      </c>
      <c r="L54" s="57" t="str">
        <f>IFERROR(__xludf.DUMMYFUNCTION("""COMPUTED_VALUE"""),"Done")</f>
        <v>Done</v>
      </c>
      <c r="M54" s="39"/>
      <c r="N54" s="39"/>
      <c r="O54" s="39"/>
      <c r="P54" s="39"/>
      <c r="Q54" s="39"/>
      <c r="R54" s="39"/>
      <c r="S54" s="39"/>
      <c r="T54" s="39"/>
      <c r="U54" s="39"/>
      <c r="V54" s="39"/>
      <c r="W54" s="39"/>
      <c r="X54" s="39"/>
      <c r="Y54" s="39"/>
      <c r="Z54" s="39"/>
    </row>
    <row r="55">
      <c r="A55" s="39"/>
      <c r="B55" s="39"/>
      <c r="C55" s="39"/>
      <c r="D55" s="39"/>
      <c r="E55" s="39"/>
      <c r="F55" s="39"/>
      <c r="G55" s="57"/>
      <c r="H55" s="57"/>
      <c r="I55" s="57"/>
      <c r="J55" s="57"/>
      <c r="K55" s="57"/>
      <c r="L55" s="57"/>
      <c r="M55" s="39"/>
      <c r="N55" s="39"/>
      <c r="O55" s="39"/>
      <c r="P55" s="39"/>
      <c r="Q55" s="39"/>
      <c r="R55" s="39"/>
      <c r="S55" s="39"/>
      <c r="T55" s="39"/>
      <c r="U55" s="39"/>
      <c r="V55" s="39"/>
      <c r="W55" s="39"/>
      <c r="X55" s="39"/>
      <c r="Y55" s="39"/>
      <c r="Z55" s="39"/>
    </row>
    <row r="56">
      <c r="A56" s="39"/>
      <c r="B56" s="39"/>
      <c r="C56" s="39"/>
      <c r="D56" s="39"/>
      <c r="E56" s="39"/>
      <c r="F56" s="39"/>
      <c r="G56" s="57"/>
      <c r="H56" s="57"/>
      <c r="I56" s="57"/>
      <c r="J56" s="57"/>
      <c r="K56" s="57"/>
      <c r="L56" s="57"/>
      <c r="M56" s="39"/>
      <c r="N56" s="39"/>
      <c r="O56" s="39"/>
      <c r="P56" s="39"/>
      <c r="Q56" s="39"/>
      <c r="R56" s="39"/>
      <c r="S56" s="39"/>
      <c r="T56" s="39"/>
      <c r="U56" s="39"/>
      <c r="V56" s="39"/>
      <c r="W56" s="39"/>
      <c r="X56" s="39"/>
      <c r="Y56" s="39"/>
      <c r="Z56" s="39"/>
    </row>
    <row r="57">
      <c r="A57" s="39"/>
      <c r="B57" s="39"/>
      <c r="C57" s="39"/>
      <c r="D57" s="39"/>
      <c r="E57" s="39"/>
      <c r="F57" s="39"/>
      <c r="G57" s="57"/>
      <c r="H57" s="57"/>
      <c r="I57" s="57"/>
      <c r="J57" s="57"/>
      <c r="K57" s="57"/>
      <c r="L57" s="57"/>
      <c r="M57" s="39"/>
      <c r="N57" s="39"/>
      <c r="O57" s="39"/>
      <c r="P57" s="39"/>
      <c r="Q57" s="39"/>
      <c r="R57" s="39"/>
      <c r="S57" s="39"/>
      <c r="T57" s="39"/>
      <c r="U57" s="39"/>
      <c r="V57" s="39"/>
      <c r="W57" s="39"/>
      <c r="X57" s="39"/>
      <c r="Y57" s="39"/>
      <c r="Z57" s="39"/>
    </row>
    <row r="58">
      <c r="A58" s="39"/>
      <c r="B58" s="39"/>
      <c r="C58" s="39"/>
      <c r="D58" s="39"/>
      <c r="E58" s="39"/>
      <c r="F58" s="39"/>
      <c r="G58" s="57"/>
      <c r="H58" s="57"/>
      <c r="I58" s="57"/>
      <c r="J58" s="57"/>
      <c r="K58" s="57"/>
      <c r="L58" s="57"/>
      <c r="M58" s="39"/>
      <c r="N58" s="39"/>
      <c r="O58" s="39"/>
      <c r="P58" s="39"/>
      <c r="Q58" s="39"/>
      <c r="R58" s="39"/>
      <c r="S58" s="39"/>
      <c r="T58" s="39"/>
      <c r="U58" s="39"/>
      <c r="V58" s="39"/>
      <c r="W58" s="39"/>
      <c r="X58" s="39"/>
      <c r="Y58" s="39"/>
      <c r="Z58" s="39"/>
    </row>
    <row r="59">
      <c r="A59" s="39"/>
      <c r="B59" s="39"/>
      <c r="C59" s="39"/>
      <c r="D59" s="39"/>
      <c r="E59" s="39"/>
      <c r="F59" s="39"/>
      <c r="G59" s="57"/>
      <c r="H59" s="57"/>
      <c r="I59" s="57"/>
      <c r="J59" s="57"/>
      <c r="K59" s="57"/>
      <c r="L59" s="57"/>
      <c r="M59" s="39"/>
      <c r="N59" s="39"/>
      <c r="O59" s="39"/>
      <c r="P59" s="39"/>
      <c r="Q59" s="39"/>
      <c r="R59" s="39"/>
      <c r="S59" s="39"/>
      <c r="T59" s="39"/>
      <c r="U59" s="39"/>
      <c r="V59" s="39"/>
      <c r="W59" s="39"/>
      <c r="X59" s="39"/>
      <c r="Y59" s="39"/>
      <c r="Z59" s="39"/>
    </row>
    <row r="60">
      <c r="A60" s="39"/>
      <c r="B60" s="39"/>
      <c r="C60" s="39"/>
      <c r="D60" s="39"/>
      <c r="E60" s="39"/>
      <c r="F60" s="39"/>
      <c r="G60" s="57"/>
      <c r="H60" s="57"/>
      <c r="I60" s="57"/>
      <c r="J60" s="57"/>
      <c r="K60" s="57"/>
      <c r="L60" s="57"/>
      <c r="M60" s="39"/>
      <c r="N60" s="39"/>
      <c r="O60" s="39"/>
      <c r="P60" s="39"/>
      <c r="Q60" s="39"/>
      <c r="R60" s="39"/>
      <c r="S60" s="39"/>
      <c r="T60" s="39"/>
      <c r="U60" s="39"/>
      <c r="V60" s="39"/>
      <c r="W60" s="39"/>
      <c r="X60" s="39"/>
      <c r="Y60" s="39"/>
      <c r="Z60" s="39"/>
    </row>
    <row r="61">
      <c r="A61" s="39"/>
      <c r="B61" s="39"/>
      <c r="C61" s="39"/>
      <c r="D61" s="39"/>
      <c r="E61" s="39"/>
      <c r="F61" s="39"/>
      <c r="G61" s="57"/>
      <c r="H61" s="57"/>
      <c r="I61" s="57"/>
      <c r="J61" s="57"/>
      <c r="K61" s="57"/>
      <c r="L61" s="57"/>
      <c r="M61" s="39"/>
      <c r="N61" s="39"/>
      <c r="O61" s="39"/>
      <c r="P61" s="39"/>
      <c r="Q61" s="39"/>
      <c r="R61" s="39"/>
      <c r="S61" s="39"/>
      <c r="T61" s="39"/>
      <c r="U61" s="39"/>
      <c r="V61" s="39"/>
      <c r="W61" s="39"/>
      <c r="X61" s="39"/>
      <c r="Y61" s="39"/>
      <c r="Z61" s="39"/>
    </row>
    <row r="62">
      <c r="A62" s="39"/>
      <c r="B62" s="39"/>
      <c r="C62" s="39"/>
      <c r="D62" s="39"/>
      <c r="E62" s="39"/>
      <c r="F62" s="39"/>
      <c r="G62" s="57"/>
      <c r="H62" s="57"/>
      <c r="I62" s="57"/>
      <c r="J62" s="57"/>
      <c r="K62" s="57"/>
      <c r="L62" s="57"/>
      <c r="M62" s="39"/>
      <c r="N62" s="39"/>
      <c r="O62" s="39"/>
      <c r="P62" s="39"/>
      <c r="Q62" s="39"/>
      <c r="R62" s="39"/>
      <c r="S62" s="39"/>
      <c r="T62" s="39"/>
      <c r="U62" s="39"/>
      <c r="V62" s="39"/>
      <c r="W62" s="39"/>
      <c r="X62" s="39"/>
      <c r="Y62" s="39"/>
      <c r="Z62" s="39"/>
    </row>
    <row r="63">
      <c r="A63" s="39"/>
      <c r="B63" s="39"/>
      <c r="C63" s="39"/>
      <c r="D63" s="39"/>
      <c r="E63" s="39"/>
      <c r="F63" s="39"/>
      <c r="G63" s="57"/>
      <c r="H63" s="57"/>
      <c r="I63" s="57"/>
      <c r="J63" s="57"/>
      <c r="K63" s="57"/>
      <c r="L63" s="57"/>
      <c r="M63" s="39"/>
      <c r="N63" s="39"/>
      <c r="O63" s="39"/>
      <c r="P63" s="39"/>
      <c r="Q63" s="39"/>
      <c r="R63" s="39"/>
      <c r="S63" s="39"/>
      <c r="T63" s="39"/>
      <c r="U63" s="39"/>
      <c r="V63" s="39"/>
      <c r="W63" s="39"/>
      <c r="X63" s="39"/>
      <c r="Y63" s="39"/>
      <c r="Z63" s="39"/>
    </row>
    <row r="64">
      <c r="A64" s="39"/>
      <c r="B64" s="39"/>
      <c r="C64" s="39"/>
      <c r="D64" s="39"/>
      <c r="E64" s="39"/>
      <c r="F64" s="39"/>
      <c r="G64" s="57"/>
      <c r="H64" s="57"/>
      <c r="I64" s="57"/>
      <c r="J64" s="57"/>
      <c r="K64" s="57"/>
      <c r="L64" s="57"/>
      <c r="M64" s="39"/>
      <c r="N64" s="39"/>
      <c r="O64" s="39"/>
      <c r="P64" s="39"/>
      <c r="Q64" s="39"/>
      <c r="R64" s="39"/>
      <c r="S64" s="39"/>
      <c r="T64" s="39"/>
      <c r="U64" s="39"/>
      <c r="V64" s="39"/>
      <c r="W64" s="39"/>
      <c r="X64" s="39"/>
      <c r="Y64" s="39"/>
      <c r="Z64" s="39"/>
    </row>
    <row r="65">
      <c r="A65" s="39"/>
      <c r="B65" s="39"/>
      <c r="C65" s="39"/>
      <c r="D65" s="39"/>
      <c r="E65" s="39"/>
      <c r="F65" s="39"/>
      <c r="G65" s="57"/>
      <c r="H65" s="57"/>
      <c r="I65" s="57"/>
      <c r="J65" s="57"/>
      <c r="K65" s="57"/>
      <c r="L65" s="57"/>
      <c r="M65" s="39"/>
      <c r="N65" s="39"/>
      <c r="O65" s="39"/>
      <c r="P65" s="39"/>
      <c r="Q65" s="39"/>
      <c r="R65" s="39"/>
      <c r="S65" s="39"/>
      <c r="T65" s="39"/>
      <c r="U65" s="39"/>
      <c r="V65" s="39"/>
      <c r="W65" s="39"/>
      <c r="X65" s="39"/>
      <c r="Y65" s="39"/>
      <c r="Z65" s="39"/>
    </row>
    <row r="66">
      <c r="A66" s="39"/>
      <c r="B66" s="39"/>
      <c r="C66" s="39"/>
      <c r="D66" s="39"/>
      <c r="E66" s="39"/>
      <c r="F66" s="39"/>
      <c r="G66" s="57"/>
      <c r="H66" s="57"/>
      <c r="I66" s="57"/>
      <c r="J66" s="57"/>
      <c r="K66" s="57"/>
      <c r="L66" s="57"/>
      <c r="M66" s="39"/>
      <c r="N66" s="39"/>
      <c r="O66" s="39"/>
      <c r="P66" s="39"/>
      <c r="Q66" s="39"/>
      <c r="R66" s="39"/>
      <c r="S66" s="39"/>
      <c r="T66" s="39"/>
      <c r="U66" s="39"/>
      <c r="V66" s="39"/>
      <c r="W66" s="39"/>
      <c r="X66" s="39"/>
      <c r="Y66" s="39"/>
      <c r="Z66" s="39"/>
    </row>
    <row r="67">
      <c r="A67" s="39"/>
      <c r="B67" s="39"/>
      <c r="C67" s="39"/>
      <c r="D67" s="39"/>
      <c r="E67" s="39"/>
      <c r="F67" s="39"/>
      <c r="G67" s="57"/>
      <c r="H67" s="57"/>
      <c r="I67" s="57"/>
      <c r="J67" s="57"/>
      <c r="K67" s="57"/>
      <c r="L67" s="57"/>
      <c r="M67" s="39"/>
      <c r="N67" s="39"/>
      <c r="O67" s="39"/>
      <c r="P67" s="39"/>
      <c r="Q67" s="39"/>
      <c r="R67" s="39"/>
      <c r="S67" s="39"/>
      <c r="T67" s="39"/>
      <c r="U67" s="39"/>
      <c r="V67" s="39"/>
      <c r="W67" s="39"/>
      <c r="X67" s="39"/>
      <c r="Y67" s="39"/>
      <c r="Z67" s="39"/>
    </row>
    <row r="68">
      <c r="A68" s="39"/>
      <c r="B68" s="39"/>
      <c r="C68" s="39"/>
      <c r="D68" s="39"/>
      <c r="E68" s="39"/>
      <c r="F68" s="39"/>
      <c r="G68" s="58"/>
      <c r="H68" s="58"/>
      <c r="I68" s="58"/>
      <c r="J68" s="58"/>
      <c r="K68" s="58"/>
      <c r="L68" s="58"/>
      <c r="M68" s="39"/>
      <c r="N68" s="39"/>
      <c r="O68" s="39"/>
      <c r="P68" s="39"/>
      <c r="Q68" s="39"/>
      <c r="R68" s="39"/>
      <c r="S68" s="39"/>
      <c r="T68" s="39"/>
      <c r="U68" s="39"/>
      <c r="V68" s="39"/>
      <c r="W68" s="39"/>
      <c r="X68" s="39"/>
      <c r="Y68" s="39"/>
      <c r="Z68" s="39"/>
    </row>
    <row r="69">
      <c r="A69" s="39"/>
      <c r="B69" s="39"/>
      <c r="C69" s="39"/>
      <c r="D69" s="39"/>
      <c r="E69" s="39"/>
      <c r="F69" s="39"/>
      <c r="G69" s="59"/>
      <c r="H69" s="59"/>
      <c r="I69" s="59"/>
      <c r="J69" s="59"/>
      <c r="K69" s="59"/>
      <c r="L69" s="59"/>
      <c r="M69" s="39"/>
      <c r="N69" s="39"/>
      <c r="O69" s="39"/>
      <c r="P69" s="39"/>
      <c r="Q69" s="39"/>
      <c r="R69" s="39"/>
      <c r="S69" s="39"/>
      <c r="T69" s="39"/>
      <c r="U69" s="39"/>
      <c r="V69" s="39"/>
      <c r="W69" s="39"/>
      <c r="X69" s="39"/>
      <c r="Y69" s="39"/>
      <c r="Z69" s="39"/>
    </row>
    <row r="70">
      <c r="A70" s="39"/>
      <c r="B70" s="39"/>
      <c r="C70" s="39"/>
      <c r="D70" s="39"/>
      <c r="E70" s="39"/>
      <c r="F70" s="39"/>
      <c r="G70" s="59"/>
      <c r="H70" s="59"/>
      <c r="I70" s="59"/>
      <c r="J70" s="59"/>
      <c r="K70" s="59"/>
      <c r="L70" s="59"/>
      <c r="M70" s="39"/>
      <c r="N70" s="39"/>
      <c r="O70" s="39"/>
      <c r="P70" s="39"/>
      <c r="Q70" s="39"/>
      <c r="R70" s="39"/>
      <c r="S70" s="39"/>
      <c r="T70" s="39"/>
      <c r="U70" s="39"/>
      <c r="V70" s="39"/>
      <c r="W70" s="39"/>
      <c r="X70" s="39"/>
      <c r="Y70" s="39"/>
      <c r="Z70" s="39"/>
    </row>
    <row r="71">
      <c r="A71" s="39"/>
      <c r="B71" s="39"/>
      <c r="C71" s="39"/>
      <c r="D71" s="39"/>
      <c r="E71" s="39"/>
      <c r="F71" s="39"/>
      <c r="G71" s="59"/>
      <c r="H71" s="59"/>
      <c r="I71" s="59"/>
      <c r="J71" s="59"/>
      <c r="K71" s="59"/>
      <c r="L71" s="59"/>
      <c r="M71" s="39"/>
      <c r="N71" s="39"/>
      <c r="O71" s="39"/>
      <c r="P71" s="39"/>
      <c r="Q71" s="39"/>
      <c r="R71" s="39"/>
      <c r="S71" s="39"/>
      <c r="T71" s="39"/>
      <c r="U71" s="39"/>
      <c r="V71" s="39"/>
      <c r="W71" s="39"/>
      <c r="X71" s="39"/>
      <c r="Y71" s="39"/>
      <c r="Z71" s="39"/>
    </row>
    <row r="72">
      <c r="A72" s="39"/>
      <c r="B72" s="39"/>
      <c r="C72" s="39"/>
      <c r="D72" s="39"/>
      <c r="E72" s="39"/>
      <c r="F72" s="39"/>
      <c r="G72" s="59"/>
      <c r="H72" s="59"/>
      <c r="I72" s="59"/>
      <c r="J72" s="59"/>
      <c r="K72" s="59"/>
      <c r="L72" s="59"/>
      <c r="M72" s="39"/>
      <c r="N72" s="39"/>
      <c r="O72" s="39"/>
      <c r="P72" s="39"/>
      <c r="Q72" s="39"/>
      <c r="R72" s="39"/>
      <c r="S72" s="39"/>
      <c r="T72" s="39"/>
      <c r="U72" s="39"/>
      <c r="V72" s="39"/>
      <c r="W72" s="39"/>
      <c r="X72" s="39"/>
      <c r="Y72" s="39"/>
      <c r="Z72" s="39"/>
    </row>
    <row r="73">
      <c r="A73" s="39"/>
      <c r="B73" s="39"/>
      <c r="C73" s="39"/>
      <c r="D73" s="39"/>
      <c r="E73" s="39"/>
      <c r="F73" s="39"/>
      <c r="G73" s="59"/>
      <c r="H73" s="59"/>
      <c r="I73" s="59"/>
      <c r="J73" s="59"/>
      <c r="K73" s="59"/>
      <c r="L73" s="59"/>
      <c r="M73" s="39"/>
      <c r="N73" s="39"/>
      <c r="O73" s="39"/>
      <c r="P73" s="39"/>
      <c r="Q73" s="39"/>
      <c r="R73" s="39"/>
      <c r="S73" s="39"/>
      <c r="T73" s="39"/>
      <c r="U73" s="39"/>
      <c r="V73" s="39"/>
      <c r="W73" s="39"/>
      <c r="X73" s="39"/>
      <c r="Y73" s="39"/>
      <c r="Z73" s="39"/>
    </row>
    <row r="74">
      <c r="A74" s="39"/>
      <c r="B74" s="39"/>
      <c r="C74" s="39"/>
      <c r="D74" s="39"/>
      <c r="E74" s="39"/>
      <c r="F74" s="39"/>
      <c r="G74" s="59"/>
      <c r="H74" s="59"/>
      <c r="I74" s="59"/>
      <c r="J74" s="59"/>
      <c r="K74" s="59"/>
      <c r="L74" s="59"/>
      <c r="M74" s="39"/>
      <c r="N74" s="39"/>
      <c r="O74" s="39"/>
      <c r="P74" s="39"/>
      <c r="Q74" s="39"/>
      <c r="R74" s="39"/>
      <c r="S74" s="39"/>
      <c r="T74" s="39"/>
      <c r="U74" s="39"/>
      <c r="V74" s="39"/>
      <c r="W74" s="39"/>
      <c r="X74" s="39"/>
      <c r="Y74" s="39"/>
      <c r="Z74" s="39"/>
    </row>
    <row r="75">
      <c r="A75" s="39"/>
      <c r="B75" s="39"/>
      <c r="C75" s="39"/>
      <c r="D75" s="39"/>
      <c r="E75" s="39"/>
      <c r="F75" s="39"/>
      <c r="G75" s="59"/>
      <c r="H75" s="59"/>
      <c r="I75" s="59"/>
      <c r="J75" s="59"/>
      <c r="K75" s="59"/>
      <c r="L75" s="59"/>
      <c r="M75" s="39"/>
      <c r="N75" s="39"/>
      <c r="O75" s="39"/>
      <c r="P75" s="39"/>
      <c r="Q75" s="39"/>
      <c r="R75" s="39"/>
      <c r="S75" s="39"/>
      <c r="T75" s="39"/>
      <c r="U75" s="39"/>
      <c r="V75" s="39"/>
      <c r="W75" s="39"/>
      <c r="X75" s="39"/>
      <c r="Y75" s="39"/>
      <c r="Z75" s="39"/>
    </row>
    <row r="76">
      <c r="A76" s="39"/>
      <c r="B76" s="39"/>
      <c r="C76" s="39"/>
      <c r="D76" s="39"/>
      <c r="E76" s="39"/>
      <c r="F76" s="39"/>
      <c r="G76" s="59"/>
      <c r="H76" s="59"/>
      <c r="I76" s="59"/>
      <c r="J76" s="59"/>
      <c r="K76" s="59"/>
      <c r="L76" s="59"/>
      <c r="M76" s="39"/>
      <c r="N76" s="39"/>
      <c r="O76" s="39"/>
      <c r="P76" s="39"/>
      <c r="Q76" s="39"/>
      <c r="R76" s="39"/>
      <c r="S76" s="39"/>
      <c r="T76" s="39"/>
      <c r="U76" s="39"/>
      <c r="V76" s="39"/>
      <c r="W76" s="39"/>
      <c r="X76" s="39"/>
      <c r="Y76" s="39"/>
      <c r="Z76" s="39"/>
    </row>
    <row r="77">
      <c r="A77" s="39"/>
      <c r="B77" s="39"/>
      <c r="C77" s="39"/>
      <c r="D77" s="39"/>
      <c r="E77" s="39"/>
      <c r="F77" s="39"/>
      <c r="G77" s="59"/>
      <c r="H77" s="59"/>
      <c r="I77" s="59"/>
      <c r="J77" s="59"/>
      <c r="K77" s="59"/>
      <c r="L77" s="59"/>
      <c r="M77" s="39"/>
      <c r="N77" s="39"/>
      <c r="O77" s="39"/>
      <c r="P77" s="39"/>
      <c r="Q77" s="39"/>
      <c r="R77" s="39"/>
      <c r="S77" s="39"/>
      <c r="T77" s="39"/>
      <c r="U77" s="39"/>
      <c r="V77" s="39"/>
      <c r="W77" s="39"/>
      <c r="X77" s="39"/>
      <c r="Y77" s="39"/>
      <c r="Z77" s="39"/>
    </row>
    <row r="78">
      <c r="A78" s="39"/>
      <c r="B78" s="39"/>
      <c r="C78" s="39"/>
      <c r="D78" s="39"/>
      <c r="E78" s="39"/>
      <c r="F78" s="39"/>
      <c r="G78" s="59"/>
      <c r="H78" s="59"/>
      <c r="I78" s="59"/>
      <c r="J78" s="59"/>
      <c r="K78" s="59"/>
      <c r="L78" s="59"/>
      <c r="M78" s="39"/>
      <c r="N78" s="39"/>
      <c r="O78" s="39"/>
      <c r="P78" s="39"/>
      <c r="Q78" s="39"/>
      <c r="R78" s="39"/>
      <c r="S78" s="39"/>
      <c r="T78" s="39"/>
      <c r="U78" s="39"/>
      <c r="V78" s="39"/>
      <c r="W78" s="39"/>
      <c r="X78" s="39"/>
      <c r="Y78" s="39"/>
      <c r="Z78" s="39"/>
    </row>
    <row r="79">
      <c r="A79" s="39"/>
      <c r="B79" s="39"/>
      <c r="C79" s="39"/>
      <c r="D79" s="39"/>
      <c r="E79" s="39"/>
      <c r="F79" s="39"/>
      <c r="G79" s="59"/>
      <c r="H79" s="59"/>
      <c r="I79" s="59"/>
      <c r="J79" s="59"/>
      <c r="K79" s="59"/>
      <c r="L79" s="59"/>
      <c r="M79" s="39"/>
      <c r="N79" s="39"/>
      <c r="O79" s="39"/>
      <c r="P79" s="39"/>
      <c r="Q79" s="39"/>
      <c r="R79" s="39"/>
      <c r="S79" s="39"/>
      <c r="T79" s="39"/>
      <c r="U79" s="39"/>
      <c r="V79" s="39"/>
      <c r="W79" s="39"/>
      <c r="X79" s="39"/>
      <c r="Y79" s="39"/>
      <c r="Z79" s="39"/>
    </row>
    <row r="80">
      <c r="A80" s="39"/>
      <c r="B80" s="39"/>
      <c r="C80" s="39"/>
      <c r="D80" s="39"/>
      <c r="E80" s="39"/>
      <c r="F80" s="39"/>
      <c r="G80" s="59"/>
      <c r="H80" s="59"/>
      <c r="I80" s="59"/>
      <c r="J80" s="59"/>
      <c r="K80" s="59"/>
      <c r="L80" s="59"/>
      <c r="M80" s="39"/>
      <c r="N80" s="39"/>
      <c r="O80" s="39"/>
      <c r="P80" s="39"/>
      <c r="Q80" s="39"/>
      <c r="R80" s="39"/>
      <c r="S80" s="39"/>
      <c r="T80" s="39"/>
      <c r="U80" s="39"/>
      <c r="V80" s="39"/>
      <c r="W80" s="39"/>
      <c r="X80" s="39"/>
      <c r="Y80" s="39"/>
      <c r="Z80" s="39"/>
    </row>
    <row r="81">
      <c r="A81" s="39"/>
      <c r="B81" s="39"/>
      <c r="C81" s="39"/>
      <c r="D81" s="39"/>
      <c r="E81" s="39"/>
      <c r="F81" s="39"/>
      <c r="G81" s="59"/>
      <c r="H81" s="59"/>
      <c r="I81" s="59"/>
      <c r="J81" s="59"/>
      <c r="K81" s="59"/>
      <c r="L81" s="59"/>
      <c r="M81" s="39"/>
      <c r="N81" s="39"/>
      <c r="O81" s="39"/>
      <c r="P81" s="39"/>
      <c r="Q81" s="39"/>
      <c r="R81" s="39"/>
      <c r="S81" s="39"/>
      <c r="T81" s="39"/>
      <c r="U81" s="39"/>
      <c r="V81" s="39"/>
      <c r="W81" s="39"/>
      <c r="X81" s="39"/>
      <c r="Y81" s="39"/>
      <c r="Z81" s="39"/>
    </row>
    <row r="82">
      <c r="A82" s="39"/>
      <c r="B82" s="39"/>
      <c r="C82" s="39"/>
      <c r="D82" s="39"/>
      <c r="E82" s="39"/>
      <c r="F82" s="39"/>
      <c r="G82" s="59"/>
      <c r="H82" s="59"/>
      <c r="I82" s="59"/>
      <c r="J82" s="59"/>
      <c r="K82" s="59"/>
      <c r="L82" s="59"/>
      <c r="M82" s="39"/>
      <c r="N82" s="39"/>
      <c r="O82" s="39"/>
      <c r="P82" s="39"/>
      <c r="Q82" s="39"/>
      <c r="R82" s="39"/>
      <c r="S82" s="39"/>
      <c r="T82" s="39"/>
      <c r="U82" s="39"/>
      <c r="V82" s="39"/>
      <c r="W82" s="39"/>
      <c r="X82" s="39"/>
      <c r="Y82" s="39"/>
      <c r="Z82" s="39"/>
    </row>
    <row r="83">
      <c r="A83" s="39"/>
      <c r="B83" s="39"/>
      <c r="C83" s="39"/>
      <c r="D83" s="39"/>
      <c r="E83" s="39"/>
      <c r="F83" s="39"/>
      <c r="G83" s="59"/>
      <c r="H83" s="59"/>
      <c r="I83" s="59"/>
      <c r="J83" s="59"/>
      <c r="K83" s="59"/>
      <c r="L83" s="59"/>
      <c r="M83" s="39"/>
      <c r="N83" s="39"/>
      <c r="O83" s="39"/>
      <c r="P83" s="39"/>
      <c r="Q83" s="39"/>
      <c r="R83" s="39"/>
      <c r="S83" s="39"/>
      <c r="T83" s="39"/>
      <c r="U83" s="39"/>
      <c r="V83" s="39"/>
      <c r="W83" s="39"/>
      <c r="X83" s="39"/>
      <c r="Y83" s="39"/>
      <c r="Z83" s="39"/>
    </row>
    <row r="84">
      <c r="A84" s="39"/>
      <c r="B84" s="39"/>
      <c r="C84" s="39"/>
      <c r="D84" s="39"/>
      <c r="E84" s="39"/>
      <c r="F84" s="39"/>
      <c r="G84" s="59"/>
      <c r="H84" s="59"/>
      <c r="I84" s="59"/>
      <c r="J84" s="59"/>
      <c r="K84" s="59"/>
      <c r="L84" s="59"/>
      <c r="M84" s="39"/>
      <c r="N84" s="39"/>
      <c r="O84" s="39"/>
      <c r="P84" s="39"/>
      <c r="Q84" s="39"/>
      <c r="R84" s="39"/>
      <c r="S84" s="39"/>
      <c r="T84" s="39"/>
      <c r="U84" s="39"/>
      <c r="V84" s="39"/>
      <c r="W84" s="39"/>
      <c r="X84" s="39"/>
      <c r="Y84" s="39"/>
      <c r="Z84" s="39"/>
    </row>
    <row r="85">
      <c r="A85" s="39"/>
      <c r="B85" s="39"/>
      <c r="C85" s="39"/>
      <c r="D85" s="39"/>
      <c r="E85" s="39"/>
      <c r="F85" s="39"/>
      <c r="G85" s="59"/>
      <c r="H85" s="59"/>
      <c r="I85" s="59"/>
      <c r="J85" s="59"/>
      <c r="K85" s="59"/>
      <c r="L85" s="59"/>
      <c r="M85" s="39"/>
      <c r="N85" s="39"/>
      <c r="O85" s="39"/>
      <c r="P85" s="39"/>
      <c r="Q85" s="39"/>
      <c r="R85" s="39"/>
      <c r="S85" s="39"/>
      <c r="T85" s="39"/>
      <c r="U85" s="39"/>
      <c r="V85" s="39"/>
      <c r="W85" s="39"/>
      <c r="X85" s="39"/>
      <c r="Y85" s="39"/>
      <c r="Z85" s="39"/>
    </row>
    <row r="86">
      <c r="A86" s="39"/>
      <c r="B86" s="39"/>
      <c r="C86" s="39"/>
      <c r="D86" s="39"/>
      <c r="E86" s="39"/>
      <c r="F86" s="39"/>
      <c r="G86" s="59"/>
      <c r="H86" s="59"/>
      <c r="I86" s="59"/>
      <c r="J86" s="59"/>
      <c r="K86" s="59"/>
      <c r="L86" s="59"/>
      <c r="M86" s="39"/>
      <c r="N86" s="39"/>
      <c r="O86" s="39"/>
      <c r="P86" s="39"/>
      <c r="Q86" s="39"/>
      <c r="R86" s="39"/>
      <c r="S86" s="39"/>
      <c r="T86" s="39"/>
      <c r="U86" s="39"/>
      <c r="V86" s="39"/>
      <c r="W86" s="39"/>
      <c r="X86" s="39"/>
      <c r="Y86" s="39"/>
      <c r="Z86" s="39"/>
    </row>
    <row r="87">
      <c r="A87" s="39"/>
      <c r="B87" s="39"/>
      <c r="C87" s="39"/>
      <c r="D87" s="39"/>
      <c r="E87" s="39"/>
      <c r="F87" s="39"/>
      <c r="G87" s="59"/>
      <c r="H87" s="59"/>
      <c r="I87" s="59"/>
      <c r="J87" s="59"/>
      <c r="K87" s="59"/>
      <c r="L87" s="59"/>
      <c r="M87" s="39"/>
      <c r="N87" s="39"/>
      <c r="O87" s="39"/>
      <c r="P87" s="39"/>
      <c r="Q87" s="39"/>
      <c r="R87" s="39"/>
      <c r="S87" s="39"/>
      <c r="T87" s="39"/>
      <c r="U87" s="39"/>
      <c r="V87" s="39"/>
      <c r="W87" s="39"/>
      <c r="X87" s="39"/>
      <c r="Y87" s="39"/>
      <c r="Z87" s="39"/>
    </row>
    <row r="88">
      <c r="A88" s="39"/>
      <c r="B88" s="39"/>
      <c r="C88" s="39"/>
      <c r="D88" s="39"/>
      <c r="E88" s="39"/>
      <c r="F88" s="39"/>
      <c r="G88" s="59"/>
      <c r="H88" s="59"/>
      <c r="I88" s="59"/>
      <c r="J88" s="59"/>
      <c r="K88" s="59"/>
      <c r="L88" s="59"/>
      <c r="M88" s="39"/>
      <c r="N88" s="39"/>
      <c r="O88" s="39"/>
      <c r="P88" s="39"/>
      <c r="Q88" s="39"/>
      <c r="R88" s="39"/>
      <c r="S88" s="39"/>
      <c r="T88" s="39"/>
      <c r="U88" s="39"/>
      <c r="V88" s="39"/>
      <c r="W88" s="39"/>
      <c r="X88" s="39"/>
      <c r="Y88" s="39"/>
      <c r="Z88" s="39"/>
    </row>
    <row r="89">
      <c r="A89" s="39"/>
      <c r="B89" s="39"/>
      <c r="C89" s="39"/>
      <c r="D89" s="39"/>
      <c r="E89" s="39"/>
      <c r="F89" s="39"/>
      <c r="G89" s="59"/>
      <c r="H89" s="59"/>
      <c r="I89" s="59"/>
      <c r="J89" s="59"/>
      <c r="K89" s="59"/>
      <c r="L89" s="59"/>
      <c r="M89" s="39"/>
      <c r="N89" s="39"/>
      <c r="O89" s="39"/>
      <c r="P89" s="39"/>
      <c r="Q89" s="39"/>
      <c r="R89" s="39"/>
      <c r="S89" s="39"/>
      <c r="T89" s="39"/>
      <c r="U89" s="39"/>
      <c r="V89" s="39"/>
      <c r="W89" s="39"/>
      <c r="X89" s="39"/>
      <c r="Y89" s="39"/>
      <c r="Z89" s="39"/>
    </row>
    <row r="90">
      <c r="A90" s="39"/>
      <c r="B90" s="39"/>
      <c r="C90" s="39"/>
      <c r="D90" s="39"/>
      <c r="E90" s="39"/>
      <c r="F90" s="39"/>
      <c r="G90" s="59"/>
      <c r="H90" s="59"/>
      <c r="I90" s="59"/>
      <c r="J90" s="59"/>
      <c r="K90" s="59"/>
      <c r="L90" s="59"/>
      <c r="M90" s="39"/>
      <c r="N90" s="39"/>
      <c r="O90" s="39"/>
      <c r="P90" s="39"/>
      <c r="Q90" s="39"/>
      <c r="R90" s="39"/>
      <c r="S90" s="39"/>
      <c r="T90" s="39"/>
      <c r="U90" s="39"/>
      <c r="V90" s="39"/>
      <c r="W90" s="39"/>
      <c r="X90" s="39"/>
      <c r="Y90" s="39"/>
      <c r="Z90" s="39"/>
    </row>
    <row r="91">
      <c r="A91" s="39"/>
      <c r="B91" s="39"/>
      <c r="C91" s="39"/>
      <c r="D91" s="39"/>
      <c r="E91" s="39"/>
      <c r="F91" s="39"/>
      <c r="G91" s="59"/>
      <c r="H91" s="59"/>
      <c r="I91" s="59"/>
      <c r="J91" s="59"/>
      <c r="K91" s="59"/>
      <c r="L91" s="59"/>
      <c r="M91" s="39"/>
      <c r="N91" s="39"/>
      <c r="O91" s="39"/>
      <c r="P91" s="39"/>
      <c r="Q91" s="39"/>
      <c r="R91" s="39"/>
      <c r="S91" s="39"/>
      <c r="T91" s="39"/>
      <c r="U91" s="39"/>
      <c r="V91" s="39"/>
      <c r="W91" s="39"/>
      <c r="X91" s="39"/>
      <c r="Y91" s="39"/>
      <c r="Z91" s="39"/>
    </row>
    <row r="92">
      <c r="A92" s="39"/>
      <c r="B92" s="39"/>
      <c r="C92" s="39"/>
      <c r="D92" s="39"/>
      <c r="E92" s="39"/>
      <c r="F92" s="39"/>
      <c r="G92" s="59"/>
      <c r="H92" s="59"/>
      <c r="I92" s="59"/>
      <c r="J92" s="59"/>
      <c r="K92" s="59"/>
      <c r="L92" s="59"/>
      <c r="M92" s="39"/>
      <c r="N92" s="39"/>
      <c r="O92" s="39"/>
      <c r="P92" s="39"/>
      <c r="Q92" s="39"/>
      <c r="R92" s="39"/>
      <c r="S92" s="39"/>
      <c r="T92" s="39"/>
      <c r="U92" s="39"/>
      <c r="V92" s="39"/>
      <c r="W92" s="39"/>
      <c r="X92" s="39"/>
      <c r="Y92" s="39"/>
      <c r="Z92" s="39"/>
    </row>
    <row r="93">
      <c r="A93" s="39"/>
      <c r="B93" s="39"/>
      <c r="C93" s="39"/>
      <c r="D93" s="39"/>
      <c r="E93" s="39"/>
      <c r="F93" s="39"/>
      <c r="G93" s="59"/>
      <c r="H93" s="59"/>
      <c r="I93" s="59"/>
      <c r="J93" s="59"/>
      <c r="K93" s="59"/>
      <c r="L93" s="59"/>
      <c r="M93" s="39"/>
      <c r="N93" s="39"/>
      <c r="O93" s="39"/>
      <c r="P93" s="39"/>
      <c r="Q93" s="39"/>
      <c r="R93" s="39"/>
      <c r="S93" s="39"/>
      <c r="T93" s="39"/>
      <c r="U93" s="39"/>
      <c r="V93" s="39"/>
      <c r="W93" s="39"/>
      <c r="X93" s="39"/>
      <c r="Y93" s="39"/>
      <c r="Z93" s="39"/>
    </row>
    <row r="94">
      <c r="A94" s="39"/>
      <c r="B94" s="39"/>
      <c r="C94" s="39"/>
      <c r="D94" s="39"/>
      <c r="E94" s="39"/>
      <c r="F94" s="39"/>
      <c r="G94" s="59"/>
      <c r="H94" s="59"/>
      <c r="I94" s="59"/>
      <c r="J94" s="59"/>
      <c r="K94" s="59"/>
      <c r="L94" s="59"/>
      <c r="M94" s="39"/>
      <c r="N94" s="39"/>
      <c r="O94" s="39"/>
      <c r="P94" s="39"/>
      <c r="Q94" s="39"/>
      <c r="R94" s="39"/>
      <c r="S94" s="39"/>
      <c r="T94" s="39"/>
      <c r="U94" s="39"/>
      <c r="V94" s="39"/>
      <c r="W94" s="39"/>
      <c r="X94" s="39"/>
      <c r="Y94" s="39"/>
      <c r="Z94" s="39"/>
    </row>
    <row r="95">
      <c r="A95" s="39"/>
      <c r="B95" s="39"/>
      <c r="C95" s="39"/>
      <c r="D95" s="39"/>
      <c r="E95" s="39"/>
      <c r="F95" s="39"/>
      <c r="G95" s="59"/>
      <c r="H95" s="59"/>
      <c r="I95" s="59"/>
      <c r="J95" s="59"/>
      <c r="K95" s="59"/>
      <c r="L95" s="59"/>
      <c r="M95" s="39"/>
      <c r="N95" s="39"/>
      <c r="O95" s="39"/>
      <c r="P95" s="39"/>
      <c r="Q95" s="39"/>
      <c r="R95" s="39"/>
      <c r="S95" s="39"/>
      <c r="T95" s="39"/>
      <c r="U95" s="39"/>
      <c r="V95" s="39"/>
      <c r="W95" s="39"/>
      <c r="X95" s="39"/>
      <c r="Y95" s="39"/>
      <c r="Z95" s="39"/>
    </row>
    <row r="96">
      <c r="A96" s="39"/>
      <c r="B96" s="39"/>
      <c r="C96" s="39"/>
      <c r="D96" s="39"/>
      <c r="E96" s="39"/>
      <c r="F96" s="39"/>
      <c r="G96" s="59"/>
      <c r="H96" s="59"/>
      <c r="I96" s="59"/>
      <c r="J96" s="59"/>
      <c r="K96" s="59"/>
      <c r="L96" s="59"/>
      <c r="M96" s="39"/>
      <c r="N96" s="39"/>
      <c r="O96" s="39"/>
      <c r="P96" s="39"/>
      <c r="Q96" s="39"/>
      <c r="R96" s="39"/>
      <c r="S96" s="39"/>
      <c r="T96" s="39"/>
      <c r="U96" s="39"/>
      <c r="V96" s="39"/>
      <c r="W96" s="39"/>
      <c r="X96" s="39"/>
      <c r="Y96" s="39"/>
      <c r="Z96" s="39"/>
    </row>
    <row r="97">
      <c r="A97" s="39"/>
      <c r="B97" s="39"/>
      <c r="C97" s="39"/>
      <c r="D97" s="39"/>
      <c r="E97" s="39"/>
      <c r="F97" s="39"/>
      <c r="G97" s="59"/>
      <c r="H97" s="59"/>
      <c r="I97" s="59"/>
      <c r="J97" s="59"/>
      <c r="K97" s="59"/>
      <c r="L97" s="59"/>
      <c r="M97" s="39"/>
      <c r="N97" s="39"/>
      <c r="O97" s="39"/>
      <c r="P97" s="39"/>
      <c r="Q97" s="39"/>
      <c r="R97" s="39"/>
      <c r="S97" s="39"/>
      <c r="T97" s="39"/>
      <c r="U97" s="39"/>
      <c r="V97" s="39"/>
      <c r="W97" s="39"/>
      <c r="X97" s="39"/>
      <c r="Y97" s="39"/>
      <c r="Z97" s="39"/>
    </row>
    <row r="98">
      <c r="A98" s="39"/>
      <c r="B98" s="39"/>
      <c r="C98" s="39"/>
      <c r="D98" s="39"/>
      <c r="E98" s="39"/>
      <c r="F98" s="39"/>
      <c r="G98" s="59"/>
      <c r="H98" s="59"/>
      <c r="I98" s="59"/>
      <c r="J98" s="59"/>
      <c r="K98" s="59"/>
      <c r="L98" s="59"/>
      <c r="M98" s="39"/>
      <c r="N98" s="39"/>
      <c r="O98" s="39"/>
      <c r="P98" s="39"/>
      <c r="Q98" s="39"/>
      <c r="R98" s="39"/>
      <c r="S98" s="39"/>
      <c r="T98" s="39"/>
      <c r="U98" s="39"/>
      <c r="V98" s="39"/>
      <c r="W98" s="39"/>
      <c r="X98" s="39"/>
      <c r="Y98" s="39"/>
      <c r="Z98" s="39"/>
    </row>
    <row r="99">
      <c r="A99" s="39"/>
      <c r="B99" s="39"/>
      <c r="C99" s="39"/>
      <c r="D99" s="39"/>
      <c r="E99" s="39"/>
      <c r="F99" s="39"/>
      <c r="G99" s="59"/>
      <c r="H99" s="59"/>
      <c r="I99" s="59"/>
      <c r="J99" s="59"/>
      <c r="K99" s="59"/>
      <c r="L99" s="59"/>
      <c r="M99" s="39"/>
      <c r="N99" s="39"/>
      <c r="O99" s="39"/>
      <c r="P99" s="39"/>
      <c r="Q99" s="39"/>
      <c r="R99" s="39"/>
      <c r="S99" s="39"/>
      <c r="T99" s="39"/>
      <c r="U99" s="39"/>
      <c r="V99" s="39"/>
      <c r="W99" s="39"/>
      <c r="X99" s="39"/>
      <c r="Y99" s="39"/>
      <c r="Z99" s="39"/>
    </row>
    <row r="100">
      <c r="A100" s="39"/>
      <c r="B100" s="39"/>
      <c r="C100" s="39"/>
      <c r="D100" s="39"/>
      <c r="E100" s="39"/>
      <c r="F100" s="39"/>
      <c r="G100" s="59"/>
      <c r="H100" s="59"/>
      <c r="I100" s="59"/>
      <c r="J100" s="59"/>
      <c r="K100" s="59"/>
      <c r="L100" s="59"/>
      <c r="M100" s="39"/>
      <c r="N100" s="39"/>
      <c r="O100" s="39"/>
      <c r="P100" s="39"/>
      <c r="Q100" s="39"/>
      <c r="R100" s="39"/>
      <c r="S100" s="39"/>
      <c r="T100" s="39"/>
      <c r="U100" s="39"/>
      <c r="V100" s="39"/>
      <c r="W100" s="39"/>
      <c r="X100" s="39"/>
      <c r="Y100" s="39"/>
      <c r="Z100" s="39"/>
    </row>
    <row r="101">
      <c r="A101" s="39"/>
      <c r="B101" s="39"/>
      <c r="C101" s="39"/>
      <c r="D101" s="39"/>
      <c r="E101" s="39"/>
      <c r="F101" s="39"/>
      <c r="G101" s="59"/>
      <c r="H101" s="59"/>
      <c r="I101" s="59"/>
      <c r="J101" s="59"/>
      <c r="K101" s="59"/>
      <c r="L101" s="59"/>
      <c r="M101" s="39"/>
      <c r="N101" s="39"/>
      <c r="O101" s="39"/>
      <c r="P101" s="39"/>
      <c r="Q101" s="39"/>
      <c r="R101" s="39"/>
      <c r="S101" s="39"/>
      <c r="T101" s="39"/>
      <c r="U101" s="39"/>
      <c r="V101" s="39"/>
      <c r="W101" s="39"/>
      <c r="X101" s="39"/>
      <c r="Y101" s="39"/>
      <c r="Z101" s="39"/>
    </row>
    <row r="102">
      <c r="A102" s="39"/>
      <c r="B102" s="39"/>
      <c r="C102" s="39"/>
      <c r="D102" s="39"/>
      <c r="E102" s="39"/>
      <c r="F102" s="39"/>
      <c r="G102" s="59"/>
      <c r="H102" s="59"/>
      <c r="I102" s="59"/>
      <c r="J102" s="59"/>
      <c r="K102" s="59"/>
      <c r="L102" s="59"/>
      <c r="M102" s="39"/>
      <c r="N102" s="39"/>
      <c r="O102" s="39"/>
      <c r="P102" s="39"/>
      <c r="Q102" s="39"/>
      <c r="R102" s="39"/>
      <c r="S102" s="39"/>
      <c r="T102" s="39"/>
      <c r="U102" s="39"/>
      <c r="V102" s="39"/>
      <c r="W102" s="39"/>
      <c r="X102" s="39"/>
      <c r="Y102" s="39"/>
      <c r="Z102" s="39"/>
    </row>
    <row r="103">
      <c r="A103" s="39"/>
      <c r="B103" s="39"/>
      <c r="C103" s="39"/>
      <c r="D103" s="39"/>
      <c r="E103" s="39"/>
      <c r="F103" s="39"/>
      <c r="G103" s="59"/>
      <c r="H103" s="59"/>
      <c r="I103" s="59"/>
      <c r="J103" s="59"/>
      <c r="K103" s="59"/>
      <c r="L103" s="59"/>
      <c r="M103" s="39"/>
      <c r="N103" s="39"/>
      <c r="O103" s="39"/>
      <c r="P103" s="39"/>
      <c r="Q103" s="39"/>
      <c r="R103" s="39"/>
      <c r="S103" s="39"/>
      <c r="T103" s="39"/>
      <c r="U103" s="39"/>
      <c r="V103" s="39"/>
      <c r="W103" s="39"/>
      <c r="X103" s="39"/>
      <c r="Y103" s="39"/>
      <c r="Z103" s="39"/>
    </row>
    <row r="104">
      <c r="A104" s="39"/>
      <c r="B104" s="39"/>
      <c r="C104" s="39"/>
      <c r="D104" s="39"/>
      <c r="E104" s="39"/>
      <c r="F104" s="39"/>
      <c r="G104" s="59"/>
      <c r="H104" s="59"/>
      <c r="I104" s="59"/>
      <c r="J104" s="59"/>
      <c r="K104" s="59"/>
      <c r="L104" s="59"/>
      <c r="M104" s="39"/>
      <c r="N104" s="39"/>
      <c r="O104" s="39"/>
      <c r="P104" s="39"/>
      <c r="Q104" s="39"/>
      <c r="R104" s="39"/>
      <c r="S104" s="39"/>
      <c r="T104" s="39"/>
      <c r="U104" s="39"/>
      <c r="V104" s="39"/>
      <c r="W104" s="39"/>
      <c r="X104" s="39"/>
      <c r="Y104" s="39"/>
      <c r="Z104" s="39"/>
    </row>
    <row r="105">
      <c r="A105" s="39"/>
      <c r="B105" s="39"/>
      <c r="C105" s="39"/>
      <c r="D105" s="39"/>
      <c r="E105" s="39"/>
      <c r="F105" s="39"/>
      <c r="G105" s="59"/>
      <c r="H105" s="59"/>
      <c r="I105" s="59"/>
      <c r="J105" s="59"/>
      <c r="K105" s="59"/>
      <c r="L105" s="59"/>
      <c r="M105" s="39"/>
      <c r="N105" s="39"/>
      <c r="O105" s="39"/>
      <c r="P105" s="39"/>
      <c r="Q105" s="39"/>
      <c r="R105" s="39"/>
      <c r="S105" s="39"/>
      <c r="T105" s="39"/>
      <c r="U105" s="39"/>
      <c r="V105" s="39"/>
      <c r="W105" s="39"/>
      <c r="X105" s="39"/>
      <c r="Y105" s="39"/>
      <c r="Z105" s="39"/>
    </row>
    <row r="106">
      <c r="A106" s="39"/>
      <c r="B106" s="39"/>
      <c r="C106" s="39"/>
      <c r="D106" s="39"/>
      <c r="E106" s="39"/>
      <c r="F106" s="39"/>
      <c r="G106" s="59"/>
      <c r="H106" s="59"/>
      <c r="I106" s="59"/>
      <c r="J106" s="59"/>
      <c r="K106" s="59"/>
      <c r="L106" s="59"/>
      <c r="M106" s="39"/>
      <c r="N106" s="39"/>
      <c r="O106" s="39"/>
      <c r="P106" s="39"/>
      <c r="Q106" s="39"/>
      <c r="R106" s="39"/>
      <c r="S106" s="39"/>
      <c r="T106" s="39"/>
      <c r="U106" s="39"/>
      <c r="V106" s="39"/>
      <c r="W106" s="39"/>
      <c r="X106" s="39"/>
      <c r="Y106" s="39"/>
      <c r="Z106" s="39"/>
    </row>
    <row r="107">
      <c r="A107" s="39"/>
      <c r="B107" s="39"/>
      <c r="C107" s="39"/>
      <c r="D107" s="39"/>
      <c r="E107" s="39"/>
      <c r="F107" s="39"/>
      <c r="G107" s="59"/>
      <c r="H107" s="59"/>
      <c r="I107" s="59"/>
      <c r="J107" s="59"/>
      <c r="K107" s="59"/>
      <c r="L107" s="59"/>
      <c r="M107" s="39"/>
      <c r="N107" s="39"/>
      <c r="O107" s="39"/>
      <c r="P107" s="39"/>
      <c r="Q107" s="39"/>
      <c r="R107" s="39"/>
      <c r="S107" s="39"/>
      <c r="T107" s="39"/>
      <c r="U107" s="39"/>
      <c r="V107" s="39"/>
      <c r="W107" s="39"/>
      <c r="X107" s="39"/>
      <c r="Y107" s="39"/>
      <c r="Z107" s="39"/>
    </row>
    <row r="108">
      <c r="A108" s="39"/>
      <c r="B108" s="39"/>
      <c r="C108" s="39"/>
      <c r="D108" s="39"/>
      <c r="E108" s="39"/>
      <c r="F108" s="39"/>
      <c r="G108" s="59"/>
      <c r="H108" s="59"/>
      <c r="I108" s="59"/>
      <c r="J108" s="59"/>
      <c r="K108" s="59"/>
      <c r="L108" s="59"/>
      <c r="M108" s="39"/>
      <c r="N108" s="39"/>
      <c r="O108" s="39"/>
      <c r="P108" s="39"/>
      <c r="Q108" s="39"/>
      <c r="R108" s="39"/>
      <c r="S108" s="39"/>
      <c r="T108" s="39"/>
      <c r="U108" s="39"/>
      <c r="V108" s="39"/>
      <c r="W108" s="39"/>
      <c r="X108" s="39"/>
      <c r="Y108" s="39"/>
      <c r="Z108" s="39"/>
    </row>
    <row r="109">
      <c r="A109" s="39"/>
      <c r="B109" s="39"/>
      <c r="C109" s="39"/>
      <c r="D109" s="39"/>
      <c r="E109" s="39"/>
      <c r="F109" s="39"/>
      <c r="G109" s="59"/>
      <c r="H109" s="59"/>
      <c r="I109" s="59"/>
      <c r="J109" s="59"/>
      <c r="K109" s="59"/>
      <c r="L109" s="59"/>
      <c r="M109" s="39"/>
      <c r="N109" s="39"/>
      <c r="O109" s="39"/>
      <c r="P109" s="39"/>
      <c r="Q109" s="39"/>
      <c r="R109" s="39"/>
      <c r="S109" s="39"/>
      <c r="T109" s="39"/>
      <c r="U109" s="39"/>
      <c r="V109" s="39"/>
      <c r="W109" s="39"/>
      <c r="X109" s="39"/>
      <c r="Y109" s="39"/>
      <c r="Z109" s="39"/>
    </row>
    <row r="110">
      <c r="A110" s="39"/>
      <c r="B110" s="39"/>
      <c r="C110" s="39"/>
      <c r="D110" s="39"/>
      <c r="E110" s="39"/>
      <c r="F110" s="39"/>
      <c r="G110" s="59"/>
      <c r="H110" s="59"/>
      <c r="I110" s="59"/>
      <c r="J110" s="59"/>
      <c r="K110" s="59"/>
      <c r="L110" s="59"/>
      <c r="M110" s="39"/>
      <c r="N110" s="39"/>
      <c r="O110" s="39"/>
      <c r="P110" s="39"/>
      <c r="Q110" s="39"/>
      <c r="R110" s="39"/>
      <c r="S110" s="39"/>
      <c r="T110" s="39"/>
      <c r="U110" s="39"/>
      <c r="V110" s="39"/>
      <c r="W110" s="39"/>
      <c r="X110" s="39"/>
      <c r="Y110" s="39"/>
      <c r="Z110" s="39"/>
    </row>
    <row r="111">
      <c r="A111" s="39"/>
      <c r="B111" s="39"/>
      <c r="C111" s="39"/>
      <c r="D111" s="39"/>
      <c r="E111" s="39"/>
      <c r="F111" s="39"/>
      <c r="G111" s="59"/>
      <c r="H111" s="59"/>
      <c r="I111" s="59"/>
      <c r="J111" s="59"/>
      <c r="K111" s="59"/>
      <c r="L111" s="59"/>
      <c r="M111" s="39"/>
      <c r="N111" s="39"/>
      <c r="O111" s="39"/>
      <c r="P111" s="39"/>
      <c r="Q111" s="39"/>
      <c r="R111" s="39"/>
      <c r="S111" s="39"/>
      <c r="T111" s="39"/>
      <c r="U111" s="39"/>
      <c r="V111" s="39"/>
      <c r="W111" s="39"/>
      <c r="X111" s="39"/>
      <c r="Y111" s="39"/>
      <c r="Z111" s="39"/>
    </row>
    <row r="112">
      <c r="A112" s="39"/>
      <c r="B112" s="39"/>
      <c r="C112" s="39"/>
      <c r="D112" s="39"/>
      <c r="E112" s="39"/>
      <c r="F112" s="39"/>
      <c r="G112" s="59"/>
      <c r="H112" s="59"/>
      <c r="I112" s="59"/>
      <c r="J112" s="59"/>
      <c r="K112" s="59"/>
      <c r="L112" s="59"/>
      <c r="M112" s="39"/>
      <c r="N112" s="39"/>
      <c r="O112" s="39"/>
      <c r="P112" s="39"/>
      <c r="Q112" s="39"/>
      <c r="R112" s="39"/>
      <c r="S112" s="39"/>
      <c r="T112" s="39"/>
      <c r="U112" s="39"/>
      <c r="V112" s="39"/>
      <c r="W112" s="39"/>
      <c r="X112" s="39"/>
      <c r="Y112" s="39"/>
      <c r="Z112" s="39"/>
    </row>
    <row r="113">
      <c r="A113" s="39"/>
      <c r="B113" s="39"/>
      <c r="C113" s="39"/>
      <c r="D113" s="39"/>
      <c r="E113" s="39"/>
      <c r="F113" s="39"/>
      <c r="G113" s="59"/>
      <c r="H113" s="59"/>
      <c r="I113" s="59"/>
      <c r="J113" s="59"/>
      <c r="K113" s="59"/>
      <c r="L113" s="59"/>
      <c r="M113" s="39"/>
      <c r="N113" s="39"/>
      <c r="O113" s="39"/>
      <c r="P113" s="39"/>
      <c r="Q113" s="39"/>
      <c r="R113" s="39"/>
      <c r="S113" s="39"/>
      <c r="T113" s="39"/>
      <c r="U113" s="39"/>
      <c r="V113" s="39"/>
      <c r="W113" s="39"/>
      <c r="X113" s="39"/>
      <c r="Y113" s="39"/>
      <c r="Z113" s="39"/>
    </row>
    <row r="114">
      <c r="A114" s="39"/>
      <c r="B114" s="39"/>
      <c r="C114" s="39"/>
      <c r="D114" s="39"/>
      <c r="E114" s="39"/>
      <c r="F114" s="39"/>
      <c r="G114" s="59"/>
      <c r="H114" s="59"/>
      <c r="I114" s="59"/>
      <c r="J114" s="59"/>
      <c r="K114" s="59"/>
      <c r="L114" s="59"/>
      <c r="M114" s="39"/>
      <c r="N114" s="39"/>
      <c r="O114" s="39"/>
      <c r="P114" s="39"/>
      <c r="Q114" s="39"/>
      <c r="R114" s="39"/>
      <c r="S114" s="39"/>
      <c r="T114" s="39"/>
      <c r="U114" s="39"/>
      <c r="V114" s="39"/>
      <c r="W114" s="39"/>
      <c r="X114" s="39"/>
      <c r="Y114" s="39"/>
      <c r="Z114" s="39"/>
    </row>
    <row r="115">
      <c r="A115" s="39"/>
      <c r="B115" s="39"/>
      <c r="C115" s="39"/>
      <c r="D115" s="39"/>
      <c r="E115" s="39"/>
      <c r="F115" s="39"/>
      <c r="G115" s="59"/>
      <c r="H115" s="59"/>
      <c r="I115" s="59"/>
      <c r="J115" s="59"/>
      <c r="K115" s="59"/>
      <c r="L115" s="59"/>
      <c r="M115" s="39"/>
      <c r="N115" s="39"/>
      <c r="O115" s="39"/>
      <c r="P115" s="39"/>
      <c r="Q115" s="39"/>
      <c r="R115" s="39"/>
      <c r="S115" s="39"/>
      <c r="T115" s="39"/>
      <c r="U115" s="39"/>
      <c r="V115" s="39"/>
      <c r="W115" s="39"/>
      <c r="X115" s="39"/>
      <c r="Y115" s="39"/>
      <c r="Z115" s="39"/>
    </row>
    <row r="116">
      <c r="A116" s="39"/>
      <c r="B116" s="39"/>
      <c r="C116" s="39"/>
      <c r="D116" s="39"/>
      <c r="E116" s="39"/>
      <c r="F116" s="39"/>
      <c r="G116" s="59"/>
      <c r="H116" s="59"/>
      <c r="I116" s="59"/>
      <c r="J116" s="59"/>
      <c r="K116" s="59"/>
      <c r="L116" s="59"/>
      <c r="M116" s="39"/>
      <c r="N116" s="39"/>
      <c r="O116" s="39"/>
      <c r="P116" s="39"/>
      <c r="Q116" s="39"/>
      <c r="R116" s="39"/>
      <c r="S116" s="39"/>
      <c r="T116" s="39"/>
      <c r="U116" s="39"/>
      <c r="V116" s="39"/>
      <c r="W116" s="39"/>
      <c r="X116" s="39"/>
      <c r="Y116" s="39"/>
      <c r="Z116" s="39"/>
    </row>
    <row r="117">
      <c r="A117" s="39"/>
      <c r="B117" s="39"/>
      <c r="C117" s="39"/>
      <c r="D117" s="39"/>
      <c r="E117" s="39"/>
      <c r="F117" s="39"/>
      <c r="G117" s="59"/>
      <c r="H117" s="59"/>
      <c r="I117" s="59"/>
      <c r="J117" s="59"/>
      <c r="K117" s="59"/>
      <c r="L117" s="59"/>
      <c r="M117" s="39"/>
      <c r="N117" s="39"/>
      <c r="O117" s="39"/>
      <c r="P117" s="39"/>
      <c r="Q117" s="39"/>
      <c r="R117" s="39"/>
      <c r="S117" s="39"/>
      <c r="T117" s="39"/>
      <c r="U117" s="39"/>
      <c r="V117" s="39"/>
      <c r="W117" s="39"/>
      <c r="X117" s="39"/>
      <c r="Y117" s="39"/>
      <c r="Z117" s="39"/>
    </row>
    <row r="118">
      <c r="A118" s="39"/>
      <c r="B118" s="39"/>
      <c r="C118" s="39"/>
      <c r="D118" s="39"/>
      <c r="E118" s="39"/>
      <c r="F118" s="39"/>
      <c r="G118" s="59"/>
      <c r="H118" s="59"/>
      <c r="I118" s="59"/>
      <c r="J118" s="59"/>
      <c r="K118" s="59"/>
      <c r="L118" s="59"/>
      <c r="M118" s="39"/>
      <c r="N118" s="39"/>
      <c r="O118" s="39"/>
      <c r="P118" s="39"/>
      <c r="Q118" s="39"/>
      <c r="R118" s="39"/>
      <c r="S118" s="39"/>
      <c r="T118" s="39"/>
      <c r="U118" s="39"/>
      <c r="V118" s="39"/>
      <c r="W118" s="39"/>
      <c r="X118" s="39"/>
      <c r="Y118" s="39"/>
      <c r="Z118" s="39"/>
    </row>
    <row r="119">
      <c r="A119" s="39"/>
      <c r="B119" s="39"/>
      <c r="C119" s="39"/>
      <c r="D119" s="39"/>
      <c r="E119" s="39"/>
      <c r="F119" s="39"/>
      <c r="G119" s="59"/>
      <c r="H119" s="59"/>
      <c r="I119" s="59"/>
      <c r="J119" s="59"/>
      <c r="K119" s="59"/>
      <c r="L119" s="59"/>
      <c r="M119" s="39"/>
      <c r="N119" s="39"/>
      <c r="O119" s="39"/>
      <c r="P119" s="39"/>
      <c r="Q119" s="39"/>
      <c r="R119" s="39"/>
      <c r="S119" s="39"/>
      <c r="T119" s="39"/>
      <c r="U119" s="39"/>
      <c r="V119" s="39"/>
      <c r="W119" s="39"/>
      <c r="X119" s="39"/>
      <c r="Y119" s="39"/>
      <c r="Z119" s="39"/>
    </row>
    <row r="120">
      <c r="A120" s="39"/>
      <c r="B120" s="39"/>
      <c r="C120" s="39"/>
      <c r="D120" s="39"/>
      <c r="E120" s="39"/>
      <c r="F120" s="39"/>
      <c r="G120" s="59"/>
      <c r="H120" s="59"/>
      <c r="I120" s="59"/>
      <c r="J120" s="59"/>
      <c r="K120" s="59"/>
      <c r="L120" s="59"/>
      <c r="M120" s="39"/>
      <c r="N120" s="39"/>
      <c r="O120" s="39"/>
      <c r="P120" s="39"/>
      <c r="Q120" s="39"/>
      <c r="R120" s="39"/>
      <c r="S120" s="39"/>
      <c r="T120" s="39"/>
      <c r="U120" s="39"/>
      <c r="V120" s="39"/>
      <c r="W120" s="39"/>
      <c r="X120" s="39"/>
      <c r="Y120" s="39"/>
      <c r="Z120" s="39"/>
    </row>
    <row r="121">
      <c r="A121" s="39"/>
      <c r="B121" s="39"/>
      <c r="C121" s="39"/>
      <c r="D121" s="39"/>
      <c r="E121" s="39"/>
      <c r="F121" s="39"/>
      <c r="G121" s="59"/>
      <c r="H121" s="59"/>
      <c r="I121" s="59"/>
      <c r="J121" s="59"/>
      <c r="K121" s="59"/>
      <c r="L121" s="59"/>
      <c r="M121" s="39"/>
      <c r="N121" s="39"/>
      <c r="O121" s="39"/>
      <c r="P121" s="39"/>
      <c r="Q121" s="39"/>
      <c r="R121" s="39"/>
      <c r="S121" s="39"/>
      <c r="T121" s="39"/>
      <c r="U121" s="39"/>
      <c r="V121" s="39"/>
      <c r="W121" s="39"/>
      <c r="X121" s="39"/>
      <c r="Y121" s="39"/>
      <c r="Z121" s="39"/>
    </row>
    <row r="122">
      <c r="A122" s="39"/>
      <c r="B122" s="39"/>
      <c r="C122" s="39"/>
      <c r="D122" s="39"/>
      <c r="E122" s="39"/>
      <c r="F122" s="39"/>
      <c r="G122" s="59"/>
      <c r="H122" s="59"/>
      <c r="I122" s="59"/>
      <c r="J122" s="59"/>
      <c r="K122" s="59"/>
      <c r="L122" s="59"/>
      <c r="M122" s="39"/>
      <c r="N122" s="39"/>
      <c r="O122" s="39"/>
      <c r="P122" s="39"/>
      <c r="Q122" s="39"/>
      <c r="R122" s="39"/>
      <c r="S122" s="39"/>
      <c r="T122" s="39"/>
      <c r="U122" s="39"/>
      <c r="V122" s="39"/>
      <c r="W122" s="39"/>
      <c r="X122" s="39"/>
      <c r="Y122" s="39"/>
      <c r="Z122" s="39"/>
    </row>
    <row r="123">
      <c r="A123" s="39"/>
      <c r="B123" s="39"/>
      <c r="C123" s="39"/>
      <c r="D123" s="39"/>
      <c r="E123" s="39"/>
      <c r="F123" s="39"/>
      <c r="G123" s="59"/>
      <c r="H123" s="59"/>
      <c r="I123" s="59"/>
      <c r="J123" s="59"/>
      <c r="K123" s="59"/>
      <c r="L123" s="59"/>
      <c r="M123" s="39"/>
      <c r="N123" s="39"/>
      <c r="O123" s="39"/>
      <c r="P123" s="39"/>
      <c r="Q123" s="39"/>
      <c r="R123" s="39"/>
      <c r="S123" s="39"/>
      <c r="T123" s="39"/>
      <c r="U123" s="39"/>
      <c r="V123" s="39"/>
      <c r="W123" s="39"/>
      <c r="X123" s="39"/>
      <c r="Y123" s="39"/>
      <c r="Z123" s="39"/>
    </row>
    <row r="124">
      <c r="A124" s="39"/>
      <c r="B124" s="39"/>
      <c r="C124" s="39"/>
      <c r="D124" s="39"/>
      <c r="E124" s="39"/>
      <c r="F124" s="39"/>
      <c r="G124" s="59"/>
      <c r="H124" s="59"/>
      <c r="I124" s="59"/>
      <c r="J124" s="59"/>
      <c r="K124" s="59"/>
      <c r="L124" s="59"/>
      <c r="M124" s="39"/>
      <c r="N124" s="39"/>
      <c r="O124" s="39"/>
      <c r="P124" s="39"/>
      <c r="Q124" s="39"/>
      <c r="R124" s="39"/>
      <c r="S124" s="39"/>
      <c r="T124" s="39"/>
      <c r="U124" s="39"/>
      <c r="V124" s="39"/>
      <c r="W124" s="39"/>
      <c r="X124" s="39"/>
      <c r="Y124" s="39"/>
      <c r="Z124" s="39"/>
    </row>
    <row r="125">
      <c r="A125" s="39"/>
      <c r="B125" s="39"/>
      <c r="C125" s="39"/>
      <c r="D125" s="39"/>
      <c r="E125" s="39"/>
      <c r="F125" s="39"/>
      <c r="G125" s="59"/>
      <c r="H125" s="59"/>
      <c r="I125" s="59"/>
      <c r="J125" s="59"/>
      <c r="K125" s="59"/>
      <c r="L125" s="59"/>
      <c r="M125" s="39"/>
      <c r="N125" s="39"/>
      <c r="O125" s="39"/>
      <c r="P125" s="39"/>
      <c r="Q125" s="39"/>
      <c r="R125" s="39"/>
      <c r="S125" s="39"/>
      <c r="T125" s="39"/>
      <c r="U125" s="39"/>
      <c r="V125" s="39"/>
      <c r="W125" s="39"/>
      <c r="X125" s="39"/>
      <c r="Y125" s="39"/>
      <c r="Z125" s="39"/>
    </row>
    <row r="126">
      <c r="A126" s="39"/>
      <c r="B126" s="39"/>
      <c r="C126" s="39"/>
      <c r="D126" s="39"/>
      <c r="E126" s="39"/>
      <c r="F126" s="39"/>
      <c r="G126" s="59"/>
      <c r="H126" s="59"/>
      <c r="I126" s="59"/>
      <c r="J126" s="59"/>
      <c r="K126" s="59"/>
      <c r="L126" s="59"/>
      <c r="M126" s="39"/>
      <c r="N126" s="39"/>
      <c r="O126" s="39"/>
      <c r="P126" s="39"/>
      <c r="Q126" s="39"/>
      <c r="R126" s="39"/>
      <c r="S126" s="39"/>
      <c r="T126" s="39"/>
      <c r="U126" s="39"/>
      <c r="V126" s="39"/>
      <c r="W126" s="39"/>
      <c r="X126" s="39"/>
      <c r="Y126" s="39"/>
      <c r="Z126" s="39"/>
    </row>
    <row r="127">
      <c r="A127" s="39"/>
      <c r="B127" s="39"/>
      <c r="C127" s="39"/>
      <c r="D127" s="39"/>
      <c r="E127" s="39"/>
      <c r="F127" s="39"/>
      <c r="G127" s="59"/>
      <c r="H127" s="59"/>
      <c r="I127" s="59"/>
      <c r="J127" s="59"/>
      <c r="K127" s="59"/>
      <c r="L127" s="59"/>
      <c r="M127" s="39"/>
      <c r="N127" s="39"/>
      <c r="O127" s="39"/>
      <c r="P127" s="39"/>
      <c r="Q127" s="39"/>
      <c r="R127" s="39"/>
      <c r="S127" s="39"/>
      <c r="T127" s="39"/>
      <c r="U127" s="39"/>
      <c r="V127" s="39"/>
      <c r="W127" s="39"/>
      <c r="X127" s="39"/>
      <c r="Y127" s="39"/>
      <c r="Z127" s="39"/>
    </row>
    <row r="128">
      <c r="A128" s="39"/>
      <c r="B128" s="39"/>
      <c r="C128" s="39"/>
      <c r="D128" s="39"/>
      <c r="E128" s="39"/>
      <c r="F128" s="39"/>
      <c r="G128" s="59"/>
      <c r="H128" s="59"/>
      <c r="I128" s="59"/>
      <c r="J128" s="59"/>
      <c r="K128" s="59"/>
      <c r="L128" s="59"/>
      <c r="M128" s="39"/>
      <c r="N128" s="39"/>
      <c r="O128" s="39"/>
      <c r="P128" s="39"/>
      <c r="Q128" s="39"/>
      <c r="R128" s="39"/>
      <c r="S128" s="39"/>
      <c r="T128" s="39"/>
      <c r="U128" s="39"/>
      <c r="V128" s="39"/>
      <c r="W128" s="39"/>
      <c r="X128" s="39"/>
      <c r="Y128" s="39"/>
      <c r="Z128" s="39"/>
    </row>
    <row r="129">
      <c r="A129" s="39"/>
      <c r="B129" s="39"/>
      <c r="C129" s="39"/>
      <c r="D129" s="39"/>
      <c r="E129" s="39"/>
      <c r="F129" s="39"/>
      <c r="G129" s="59"/>
      <c r="H129" s="59"/>
      <c r="I129" s="59"/>
      <c r="J129" s="59"/>
      <c r="K129" s="59"/>
      <c r="L129" s="59"/>
      <c r="M129" s="39"/>
      <c r="N129" s="39"/>
      <c r="O129" s="39"/>
      <c r="P129" s="39"/>
      <c r="Q129" s="39"/>
      <c r="R129" s="39"/>
      <c r="S129" s="39"/>
      <c r="T129" s="39"/>
      <c r="U129" s="39"/>
      <c r="V129" s="39"/>
      <c r="W129" s="39"/>
      <c r="X129" s="39"/>
      <c r="Y129" s="39"/>
      <c r="Z129" s="39"/>
    </row>
    <row r="130">
      <c r="A130" s="39"/>
      <c r="B130" s="39"/>
      <c r="C130" s="39"/>
      <c r="D130" s="39"/>
      <c r="E130" s="39"/>
      <c r="F130" s="39"/>
      <c r="G130" s="59"/>
      <c r="H130" s="59"/>
      <c r="I130" s="59"/>
      <c r="J130" s="59"/>
      <c r="K130" s="59"/>
      <c r="L130" s="59"/>
      <c r="M130" s="39"/>
      <c r="N130" s="39"/>
      <c r="O130" s="39"/>
      <c r="P130" s="39"/>
      <c r="Q130" s="39"/>
      <c r="R130" s="39"/>
      <c r="S130" s="39"/>
      <c r="T130" s="39"/>
      <c r="U130" s="39"/>
      <c r="V130" s="39"/>
      <c r="W130" s="39"/>
      <c r="X130" s="39"/>
      <c r="Y130" s="39"/>
      <c r="Z130" s="39"/>
    </row>
    <row r="131">
      <c r="A131" s="39"/>
      <c r="B131" s="39"/>
      <c r="C131" s="39"/>
      <c r="D131" s="39"/>
      <c r="E131" s="39"/>
      <c r="F131" s="39"/>
      <c r="G131" s="59"/>
      <c r="H131" s="59"/>
      <c r="I131" s="59"/>
      <c r="J131" s="59"/>
      <c r="K131" s="59"/>
      <c r="L131" s="59"/>
      <c r="M131" s="39"/>
      <c r="N131" s="39"/>
      <c r="O131" s="39"/>
      <c r="P131" s="39"/>
      <c r="Q131" s="39"/>
      <c r="R131" s="39"/>
      <c r="S131" s="39"/>
      <c r="T131" s="39"/>
      <c r="U131" s="39"/>
      <c r="V131" s="39"/>
      <c r="W131" s="39"/>
      <c r="X131" s="39"/>
      <c r="Y131" s="39"/>
      <c r="Z131" s="39"/>
    </row>
    <row r="132">
      <c r="A132" s="39"/>
      <c r="B132" s="39"/>
      <c r="C132" s="39"/>
      <c r="D132" s="39"/>
      <c r="E132" s="39"/>
      <c r="F132" s="39"/>
      <c r="G132" s="59"/>
      <c r="H132" s="59"/>
      <c r="I132" s="59"/>
      <c r="J132" s="59"/>
      <c r="K132" s="59"/>
      <c r="L132" s="59"/>
      <c r="M132" s="39"/>
      <c r="N132" s="39"/>
      <c r="O132" s="39"/>
      <c r="P132" s="39"/>
      <c r="Q132" s="39"/>
      <c r="R132" s="39"/>
      <c r="S132" s="39"/>
      <c r="T132" s="39"/>
      <c r="U132" s="39"/>
      <c r="V132" s="39"/>
      <c r="W132" s="39"/>
      <c r="X132" s="39"/>
      <c r="Y132" s="39"/>
      <c r="Z132" s="39"/>
    </row>
    <row r="133">
      <c r="A133" s="39"/>
      <c r="B133" s="39"/>
      <c r="C133" s="39"/>
      <c r="D133" s="39"/>
      <c r="E133" s="39"/>
      <c r="F133" s="39"/>
      <c r="G133" s="59"/>
      <c r="H133" s="59"/>
      <c r="I133" s="59"/>
      <c r="J133" s="59"/>
      <c r="K133" s="59"/>
      <c r="L133" s="59"/>
      <c r="M133" s="39"/>
      <c r="N133" s="39"/>
      <c r="O133" s="39"/>
      <c r="P133" s="39"/>
      <c r="Q133" s="39"/>
      <c r="R133" s="39"/>
      <c r="S133" s="39"/>
      <c r="T133" s="39"/>
      <c r="U133" s="39"/>
      <c r="V133" s="39"/>
      <c r="W133" s="39"/>
      <c r="X133" s="39"/>
      <c r="Y133" s="39"/>
      <c r="Z133" s="39"/>
    </row>
    <row r="134">
      <c r="A134" s="39"/>
      <c r="B134" s="39"/>
      <c r="C134" s="39"/>
      <c r="D134" s="39"/>
      <c r="E134" s="39"/>
      <c r="F134" s="39"/>
      <c r="G134" s="59"/>
      <c r="H134" s="59"/>
      <c r="I134" s="59"/>
      <c r="J134" s="59"/>
      <c r="K134" s="59"/>
      <c r="L134" s="59"/>
      <c r="M134" s="39"/>
      <c r="N134" s="39"/>
      <c r="O134" s="39"/>
      <c r="P134" s="39"/>
      <c r="Q134" s="39"/>
      <c r="R134" s="39"/>
      <c r="S134" s="39"/>
      <c r="T134" s="39"/>
      <c r="U134" s="39"/>
      <c r="V134" s="39"/>
      <c r="W134" s="39"/>
      <c r="X134" s="39"/>
      <c r="Y134" s="39"/>
      <c r="Z134" s="39"/>
    </row>
    <row r="135">
      <c r="A135" s="39"/>
      <c r="B135" s="39"/>
      <c r="C135" s="39"/>
      <c r="D135" s="39"/>
      <c r="E135" s="39"/>
      <c r="F135" s="39"/>
      <c r="G135" s="59"/>
      <c r="H135" s="59"/>
      <c r="I135" s="59"/>
      <c r="J135" s="59"/>
      <c r="K135" s="59"/>
      <c r="L135" s="59"/>
      <c r="M135" s="39"/>
      <c r="N135" s="39"/>
      <c r="O135" s="39"/>
      <c r="P135" s="39"/>
      <c r="Q135" s="39"/>
      <c r="R135" s="39"/>
      <c r="S135" s="39"/>
      <c r="T135" s="39"/>
      <c r="U135" s="39"/>
      <c r="V135" s="39"/>
      <c r="W135" s="39"/>
      <c r="X135" s="39"/>
      <c r="Y135" s="39"/>
      <c r="Z135" s="39"/>
    </row>
    <row r="136">
      <c r="A136" s="39"/>
      <c r="B136" s="39"/>
      <c r="C136" s="39"/>
      <c r="D136" s="39"/>
      <c r="E136" s="39"/>
      <c r="F136" s="39"/>
      <c r="G136" s="59"/>
      <c r="H136" s="59"/>
      <c r="I136" s="59"/>
      <c r="J136" s="59"/>
      <c r="K136" s="59"/>
      <c r="L136" s="59"/>
      <c r="M136" s="39"/>
      <c r="N136" s="39"/>
      <c r="O136" s="39"/>
      <c r="P136" s="39"/>
      <c r="Q136" s="39"/>
      <c r="R136" s="39"/>
      <c r="S136" s="39"/>
      <c r="T136" s="39"/>
      <c r="U136" s="39"/>
      <c r="V136" s="39"/>
      <c r="W136" s="39"/>
      <c r="X136" s="39"/>
      <c r="Y136" s="39"/>
      <c r="Z136" s="39"/>
    </row>
    <row r="137">
      <c r="A137" s="39"/>
      <c r="B137" s="39"/>
      <c r="C137" s="39"/>
      <c r="D137" s="39"/>
      <c r="E137" s="39"/>
      <c r="F137" s="39"/>
      <c r="G137" s="59"/>
      <c r="H137" s="59"/>
      <c r="I137" s="59"/>
      <c r="J137" s="59"/>
      <c r="K137" s="59"/>
      <c r="L137" s="59"/>
      <c r="M137" s="39"/>
      <c r="N137" s="39"/>
      <c r="O137" s="39"/>
      <c r="P137" s="39"/>
      <c r="Q137" s="39"/>
      <c r="R137" s="39"/>
      <c r="S137" s="39"/>
      <c r="T137" s="39"/>
      <c r="U137" s="39"/>
      <c r="V137" s="39"/>
      <c r="W137" s="39"/>
      <c r="X137" s="39"/>
      <c r="Y137" s="39"/>
      <c r="Z137" s="39"/>
    </row>
    <row r="138">
      <c r="A138" s="39"/>
      <c r="B138" s="39"/>
      <c r="C138" s="39"/>
      <c r="D138" s="39"/>
      <c r="E138" s="39"/>
      <c r="F138" s="39"/>
      <c r="G138" s="59"/>
      <c r="H138" s="59"/>
      <c r="I138" s="59"/>
      <c r="J138" s="59"/>
      <c r="K138" s="59"/>
      <c r="L138" s="59"/>
      <c r="M138" s="39"/>
      <c r="N138" s="39"/>
      <c r="O138" s="39"/>
      <c r="P138" s="39"/>
      <c r="Q138" s="39"/>
      <c r="R138" s="39"/>
      <c r="S138" s="39"/>
      <c r="T138" s="39"/>
      <c r="U138" s="39"/>
      <c r="V138" s="39"/>
      <c r="W138" s="39"/>
      <c r="X138" s="39"/>
      <c r="Y138" s="39"/>
      <c r="Z138" s="39"/>
    </row>
    <row r="139">
      <c r="A139" s="39"/>
      <c r="B139" s="39"/>
      <c r="C139" s="39"/>
      <c r="D139" s="39"/>
      <c r="E139" s="39"/>
      <c r="F139" s="39"/>
      <c r="G139" s="59"/>
      <c r="H139" s="59"/>
      <c r="I139" s="59"/>
      <c r="J139" s="59"/>
      <c r="K139" s="59"/>
      <c r="L139" s="59"/>
      <c r="M139" s="39"/>
      <c r="N139" s="39"/>
      <c r="O139" s="39"/>
      <c r="P139" s="39"/>
      <c r="Q139" s="39"/>
      <c r="R139" s="39"/>
      <c r="S139" s="39"/>
      <c r="T139" s="39"/>
      <c r="U139" s="39"/>
      <c r="V139" s="39"/>
      <c r="W139" s="39"/>
      <c r="X139" s="39"/>
      <c r="Y139" s="39"/>
      <c r="Z139" s="39"/>
    </row>
    <row r="140">
      <c r="A140" s="39"/>
      <c r="B140" s="39"/>
      <c r="C140" s="39"/>
      <c r="D140" s="39"/>
      <c r="E140" s="39"/>
      <c r="F140" s="39"/>
      <c r="G140" s="59"/>
      <c r="H140" s="59"/>
      <c r="I140" s="59"/>
      <c r="J140" s="59"/>
      <c r="K140" s="59"/>
      <c r="L140" s="59"/>
      <c r="M140" s="39"/>
      <c r="N140" s="39"/>
      <c r="O140" s="39"/>
      <c r="P140" s="39"/>
      <c r="Q140" s="39"/>
      <c r="R140" s="39"/>
      <c r="S140" s="39"/>
      <c r="T140" s="39"/>
      <c r="U140" s="39"/>
      <c r="V140" s="39"/>
      <c r="W140" s="39"/>
      <c r="X140" s="39"/>
      <c r="Y140" s="39"/>
      <c r="Z140" s="39"/>
    </row>
    <row r="141">
      <c r="A141" s="39"/>
      <c r="B141" s="39"/>
      <c r="C141" s="39"/>
      <c r="D141" s="39"/>
      <c r="E141" s="39"/>
      <c r="F141" s="39"/>
      <c r="G141" s="59"/>
      <c r="H141" s="59"/>
      <c r="I141" s="59"/>
      <c r="J141" s="59"/>
      <c r="K141" s="59"/>
      <c r="L141" s="59"/>
      <c r="M141" s="39"/>
      <c r="N141" s="39"/>
      <c r="O141" s="39"/>
      <c r="P141" s="39"/>
      <c r="Q141" s="39"/>
      <c r="R141" s="39"/>
      <c r="S141" s="39"/>
      <c r="T141" s="39"/>
      <c r="U141" s="39"/>
      <c r="V141" s="39"/>
      <c r="W141" s="39"/>
      <c r="X141" s="39"/>
      <c r="Y141" s="39"/>
      <c r="Z141" s="39"/>
    </row>
    <row r="142">
      <c r="A142" s="39"/>
      <c r="B142" s="39"/>
      <c r="C142" s="39"/>
      <c r="D142" s="39"/>
      <c r="E142" s="39"/>
      <c r="F142" s="39"/>
      <c r="G142" s="59"/>
      <c r="H142" s="59"/>
      <c r="I142" s="59"/>
      <c r="J142" s="59"/>
      <c r="K142" s="59"/>
      <c r="L142" s="59"/>
      <c r="M142" s="39"/>
      <c r="N142" s="39"/>
      <c r="O142" s="39"/>
      <c r="P142" s="39"/>
      <c r="Q142" s="39"/>
      <c r="R142" s="39"/>
      <c r="S142" s="39"/>
      <c r="T142" s="39"/>
      <c r="U142" s="39"/>
      <c r="V142" s="39"/>
      <c r="W142" s="39"/>
      <c r="X142" s="39"/>
      <c r="Y142" s="39"/>
      <c r="Z142" s="39"/>
    </row>
    <row r="143">
      <c r="A143" s="39"/>
      <c r="B143" s="39"/>
      <c r="C143" s="39"/>
      <c r="D143" s="39"/>
      <c r="E143" s="39"/>
      <c r="F143" s="39"/>
      <c r="G143" s="59"/>
      <c r="H143" s="59"/>
      <c r="I143" s="59"/>
      <c r="J143" s="59"/>
      <c r="K143" s="59"/>
      <c r="L143" s="59"/>
      <c r="M143" s="39"/>
      <c r="N143" s="39"/>
      <c r="O143" s="39"/>
      <c r="P143" s="39"/>
      <c r="Q143" s="39"/>
      <c r="R143" s="39"/>
      <c r="S143" s="39"/>
      <c r="T143" s="39"/>
      <c r="U143" s="39"/>
      <c r="V143" s="39"/>
      <c r="W143" s="39"/>
      <c r="X143" s="39"/>
      <c r="Y143" s="39"/>
      <c r="Z143" s="39"/>
    </row>
    <row r="144">
      <c r="A144" s="39"/>
      <c r="B144" s="39"/>
      <c r="C144" s="39"/>
      <c r="D144" s="39"/>
      <c r="E144" s="39"/>
      <c r="F144" s="39"/>
      <c r="G144" s="59"/>
      <c r="H144" s="59"/>
      <c r="I144" s="59"/>
      <c r="J144" s="59"/>
      <c r="K144" s="59"/>
      <c r="L144" s="59"/>
      <c r="M144" s="39"/>
      <c r="N144" s="39"/>
      <c r="O144" s="39"/>
      <c r="P144" s="39"/>
      <c r="Q144" s="39"/>
      <c r="R144" s="39"/>
      <c r="S144" s="39"/>
      <c r="T144" s="39"/>
      <c r="U144" s="39"/>
      <c r="V144" s="39"/>
      <c r="W144" s="39"/>
      <c r="X144" s="39"/>
      <c r="Y144" s="39"/>
      <c r="Z144" s="39"/>
    </row>
    <row r="145">
      <c r="A145" s="39"/>
      <c r="B145" s="39"/>
      <c r="C145" s="39"/>
      <c r="D145" s="39"/>
      <c r="E145" s="39"/>
      <c r="F145" s="39"/>
      <c r="G145" s="59"/>
      <c r="H145" s="59"/>
      <c r="I145" s="59"/>
      <c r="J145" s="59"/>
      <c r="K145" s="59"/>
      <c r="L145" s="59"/>
      <c r="M145" s="39"/>
      <c r="N145" s="39"/>
      <c r="O145" s="39"/>
      <c r="P145" s="39"/>
      <c r="Q145" s="39"/>
      <c r="R145" s="39"/>
      <c r="S145" s="39"/>
      <c r="T145" s="39"/>
      <c r="U145" s="39"/>
      <c r="V145" s="39"/>
      <c r="W145" s="39"/>
      <c r="X145" s="39"/>
      <c r="Y145" s="39"/>
      <c r="Z145" s="39"/>
    </row>
    <row r="146">
      <c r="A146" s="39"/>
      <c r="B146" s="39"/>
      <c r="C146" s="39"/>
      <c r="D146" s="39"/>
      <c r="E146" s="39"/>
      <c r="F146" s="39"/>
      <c r="G146" s="59"/>
      <c r="H146" s="59"/>
      <c r="I146" s="59"/>
      <c r="J146" s="59"/>
      <c r="K146" s="59"/>
      <c r="L146" s="59"/>
      <c r="M146" s="39"/>
      <c r="N146" s="39"/>
      <c r="O146" s="39"/>
      <c r="P146" s="39"/>
      <c r="Q146" s="39"/>
      <c r="R146" s="39"/>
      <c r="S146" s="39"/>
      <c r="T146" s="39"/>
      <c r="U146" s="39"/>
      <c r="V146" s="39"/>
      <c r="W146" s="39"/>
      <c r="X146" s="39"/>
      <c r="Y146" s="39"/>
      <c r="Z146" s="39"/>
    </row>
    <row r="147">
      <c r="A147" s="39"/>
      <c r="B147" s="39"/>
      <c r="C147" s="39"/>
      <c r="D147" s="39"/>
      <c r="E147" s="39"/>
      <c r="F147" s="39"/>
      <c r="G147" s="59"/>
      <c r="H147" s="59"/>
      <c r="I147" s="59"/>
      <c r="J147" s="59"/>
      <c r="K147" s="59"/>
      <c r="L147" s="59"/>
      <c r="M147" s="39"/>
      <c r="N147" s="39"/>
      <c r="O147" s="39"/>
      <c r="P147" s="39"/>
      <c r="Q147" s="39"/>
      <c r="R147" s="39"/>
      <c r="S147" s="39"/>
      <c r="T147" s="39"/>
      <c r="U147" s="39"/>
      <c r="V147" s="39"/>
      <c r="W147" s="39"/>
      <c r="X147" s="39"/>
      <c r="Y147" s="39"/>
      <c r="Z147" s="39"/>
    </row>
    <row r="148">
      <c r="A148" s="39"/>
      <c r="B148" s="39"/>
      <c r="C148" s="39"/>
      <c r="D148" s="39"/>
      <c r="E148" s="39"/>
      <c r="F148" s="39"/>
      <c r="G148" s="59"/>
      <c r="H148" s="59"/>
      <c r="I148" s="59"/>
      <c r="J148" s="59"/>
      <c r="K148" s="59"/>
      <c r="L148" s="59"/>
      <c r="M148" s="39"/>
      <c r="N148" s="39"/>
      <c r="O148" s="39"/>
      <c r="P148" s="39"/>
      <c r="Q148" s="39"/>
      <c r="R148" s="39"/>
      <c r="S148" s="39"/>
      <c r="T148" s="39"/>
      <c r="U148" s="39"/>
      <c r="V148" s="39"/>
      <c r="W148" s="39"/>
      <c r="X148" s="39"/>
      <c r="Y148" s="39"/>
      <c r="Z148" s="39"/>
    </row>
    <row r="149">
      <c r="A149" s="39"/>
      <c r="B149" s="39"/>
      <c r="C149" s="39"/>
      <c r="D149" s="39"/>
      <c r="E149" s="39"/>
      <c r="F149" s="39"/>
      <c r="G149" s="59"/>
      <c r="H149" s="59"/>
      <c r="I149" s="59"/>
      <c r="J149" s="59"/>
      <c r="K149" s="59"/>
      <c r="L149" s="59"/>
      <c r="M149" s="39"/>
      <c r="N149" s="39"/>
      <c r="O149" s="39"/>
      <c r="P149" s="39"/>
      <c r="Q149" s="39"/>
      <c r="R149" s="39"/>
      <c r="S149" s="39"/>
      <c r="T149" s="39"/>
      <c r="U149" s="39"/>
      <c r="V149" s="39"/>
      <c r="W149" s="39"/>
      <c r="X149" s="39"/>
      <c r="Y149" s="39"/>
      <c r="Z149" s="39"/>
    </row>
    <row r="150">
      <c r="A150" s="39"/>
      <c r="B150" s="39"/>
      <c r="C150" s="39"/>
      <c r="D150" s="39"/>
      <c r="E150" s="39"/>
      <c r="F150" s="39"/>
      <c r="G150" s="59"/>
      <c r="H150" s="59"/>
      <c r="I150" s="59"/>
      <c r="J150" s="59"/>
      <c r="K150" s="59"/>
      <c r="L150" s="59"/>
      <c r="M150" s="39"/>
      <c r="N150" s="39"/>
      <c r="O150" s="39"/>
      <c r="P150" s="39"/>
      <c r="Q150" s="39"/>
      <c r="R150" s="39"/>
      <c r="S150" s="39"/>
      <c r="T150" s="39"/>
      <c r="U150" s="39"/>
      <c r="V150" s="39"/>
      <c r="W150" s="39"/>
      <c r="X150" s="39"/>
      <c r="Y150" s="39"/>
      <c r="Z150" s="39"/>
    </row>
    <row r="151">
      <c r="A151" s="39"/>
      <c r="B151" s="39"/>
      <c r="C151" s="39"/>
      <c r="D151" s="39"/>
      <c r="E151" s="39"/>
      <c r="F151" s="39"/>
      <c r="G151" s="59"/>
      <c r="H151" s="59"/>
      <c r="I151" s="59"/>
      <c r="J151" s="59"/>
      <c r="K151" s="59"/>
      <c r="L151" s="59"/>
      <c r="M151" s="39"/>
      <c r="N151" s="39"/>
      <c r="O151" s="39"/>
      <c r="P151" s="39"/>
      <c r="Q151" s="39"/>
      <c r="R151" s="39"/>
      <c r="S151" s="39"/>
      <c r="T151" s="39"/>
      <c r="U151" s="39"/>
      <c r="V151" s="39"/>
      <c r="W151" s="39"/>
      <c r="X151" s="39"/>
      <c r="Y151" s="39"/>
      <c r="Z151" s="39"/>
    </row>
    <row r="152">
      <c r="A152" s="39"/>
      <c r="B152" s="39"/>
      <c r="C152" s="39"/>
      <c r="D152" s="39"/>
      <c r="E152" s="39"/>
      <c r="F152" s="39"/>
      <c r="G152" s="59"/>
      <c r="H152" s="59"/>
      <c r="I152" s="59"/>
      <c r="J152" s="59"/>
      <c r="K152" s="59"/>
      <c r="L152" s="59"/>
      <c r="M152" s="39"/>
      <c r="N152" s="39"/>
      <c r="O152" s="39"/>
      <c r="P152" s="39"/>
      <c r="Q152" s="39"/>
      <c r="R152" s="39"/>
      <c r="S152" s="39"/>
      <c r="T152" s="39"/>
      <c r="U152" s="39"/>
      <c r="V152" s="39"/>
      <c r="W152" s="39"/>
      <c r="X152" s="39"/>
      <c r="Y152" s="39"/>
      <c r="Z152" s="39"/>
    </row>
    <row r="153">
      <c r="A153" s="39"/>
      <c r="B153" s="39"/>
      <c r="C153" s="39"/>
      <c r="D153" s="39"/>
      <c r="E153" s="39"/>
      <c r="F153" s="39"/>
      <c r="G153" s="59"/>
      <c r="H153" s="59"/>
      <c r="I153" s="59"/>
      <c r="J153" s="59"/>
      <c r="K153" s="59"/>
      <c r="L153" s="5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8">
    <mergeCell ref="A1:M5"/>
    <mergeCell ref="N1:Z5"/>
    <mergeCell ref="D9:K10"/>
    <mergeCell ref="B15:B16"/>
    <mergeCell ref="D15:D16"/>
    <mergeCell ref="F15:F16"/>
    <mergeCell ref="B20:B21"/>
    <mergeCell ref="B25:B26"/>
  </mergeCells>
  <dataValidations>
    <dataValidation type="list" allowBlank="1" showErrorMessage="1" sqref="J12">
      <formula1>'Data Validation'!$D$1:$D1000</formula1>
    </dataValidation>
    <dataValidation type="list" allowBlank="1" showErrorMessage="1" sqref="G51">
      <formula1>'Data Validation'!$A:$A</formula1>
    </dataValidation>
    <dataValidation type="list" allowBlank="1" showErrorMessage="1" sqref="H51">
      <formula1>'Data Validation'!$B:$B</formula1>
    </dataValidation>
    <dataValidation type="list" allowBlank="1" showErrorMessage="1" sqref="I51">
      <formula1>'Data Validation'!$C:$C</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4" max="4" width="16.25"/>
    <col customWidth="1" min="12" max="12" width="7.13"/>
    <col customWidth="1" min="13" max="13" width="6.38"/>
    <col customWidth="1" min="14" max="14" width="5.25"/>
  </cols>
  <sheetData>
    <row r="2">
      <c r="B2" s="3" t="s">
        <v>326</v>
      </c>
      <c r="C2" s="3" t="s">
        <v>327</v>
      </c>
      <c r="D2" s="3" t="s">
        <v>328</v>
      </c>
      <c r="E2" s="5" t="str">
        <f>IF(B3="All Employees","","AND LOWER(J)=LOWER('"&amp;B3&amp;"') ")&amp;IF(C3="All Levels","","AND LOWER(H)=LOWER('"&amp;C3&amp;"') ")</f>
        <v>AND LOWER(H)=LOWER('Low') </v>
      </c>
    </row>
    <row r="3">
      <c r="B3" s="3" t="s">
        <v>5</v>
      </c>
      <c r="C3" s="3" t="s">
        <v>12</v>
      </c>
      <c r="D3" s="3">
        <v>4.0</v>
      </c>
      <c r="E3" s="60" t="str">
        <f>IF(D3="All Story Points","","AND LOWER(K)=LOWER('"&amp;D3&amp;"') ")</f>
        <v>AND LOWER(K)=LOWER('4') </v>
      </c>
    </row>
    <row r="6">
      <c r="B6" s="61" t="str">
        <f>IFERROR(__xludf.DUMMYFUNCTION("QUERY('1 Dataset of Task-list'!A1:P1000,""Select A,D,F,G,K,O,L  Where 1=1"" &amp;IF(B3=""All Employees"","""",""AND LOWER(J)=LOWER('""&amp;B3&amp;""') "")&amp;IF(C3=""All Levels"","""",""AND LOWER(H)=LOWER('""&amp;C3&amp;""') "") &amp;IF(D3=""All Story Points"","""",""AND K=""&amp;D3&amp;"""&amp;" ""),1  )"),"#REF!")</f>
        <v>#REF!</v>
      </c>
      <c r="C6" s="61"/>
      <c r="D6" s="61"/>
      <c r="E6" s="61"/>
      <c r="F6" s="61"/>
      <c r="G6" s="61"/>
      <c r="H6" s="61"/>
      <c r="I6" s="61"/>
      <c r="J6" s="61"/>
      <c r="K6" s="62"/>
      <c r="L6" s="63" t="s">
        <v>330</v>
      </c>
      <c r="N6" s="61">
        <f>COUNTA(C7:C1000)</f>
        <v>0</v>
      </c>
    </row>
    <row r="7">
      <c r="B7" s="64"/>
      <c r="C7" s="64"/>
      <c r="D7" s="64"/>
      <c r="E7" s="64"/>
      <c r="F7" s="64"/>
      <c r="G7" s="64"/>
      <c r="H7" s="64"/>
      <c r="I7" s="64"/>
      <c r="J7" s="64"/>
    </row>
    <row r="8">
      <c r="B8" s="64"/>
      <c r="C8" s="64"/>
      <c r="D8" s="64"/>
      <c r="E8" s="64"/>
      <c r="F8" s="64"/>
      <c r="G8" s="64"/>
      <c r="H8" s="64"/>
      <c r="I8" s="64"/>
      <c r="J8" s="64"/>
    </row>
    <row r="9">
      <c r="B9" s="64"/>
      <c r="C9" s="64"/>
      <c r="D9" s="64"/>
      <c r="E9" s="64"/>
      <c r="F9" s="64"/>
      <c r="G9" s="64"/>
      <c r="H9" s="64"/>
      <c r="I9" s="64"/>
      <c r="J9" s="64"/>
    </row>
    <row r="10">
      <c r="B10" s="64"/>
      <c r="C10" s="64"/>
      <c r="D10" s="64"/>
      <c r="E10" s="64"/>
      <c r="F10" s="64"/>
      <c r="G10" s="64"/>
      <c r="H10" s="64"/>
      <c r="I10" s="64"/>
      <c r="J10" s="64"/>
    </row>
    <row r="11">
      <c r="B11" s="64"/>
      <c r="C11" s="64"/>
      <c r="D11" s="64"/>
      <c r="E11" s="64"/>
      <c r="F11" s="64"/>
      <c r="G11" s="64"/>
      <c r="H11" s="64"/>
      <c r="I11" s="64"/>
      <c r="J11" s="64"/>
    </row>
    <row r="12">
      <c r="B12" s="64"/>
      <c r="C12" s="64"/>
      <c r="D12" s="64"/>
      <c r="E12" s="64"/>
      <c r="F12" s="64"/>
      <c r="G12" s="64"/>
      <c r="H12" s="64"/>
      <c r="I12" s="64"/>
      <c r="J12" s="64"/>
    </row>
    <row r="13">
      <c r="B13" s="64"/>
      <c r="C13" s="64"/>
      <c r="D13" s="64"/>
      <c r="E13" s="64"/>
      <c r="F13" s="64"/>
      <c r="G13" s="64"/>
      <c r="H13" s="64"/>
      <c r="I13" s="64"/>
      <c r="J13" s="64"/>
    </row>
    <row r="14">
      <c r="B14" s="64"/>
      <c r="C14" s="65"/>
      <c r="D14" s="64"/>
      <c r="E14" s="64"/>
      <c r="F14" s="64"/>
      <c r="G14" s="64"/>
      <c r="H14" s="64"/>
      <c r="I14" s="64"/>
      <c r="J14" s="64"/>
    </row>
    <row r="15">
      <c r="B15" s="66" t="s">
        <v>51</v>
      </c>
      <c r="C15" s="66"/>
      <c r="D15" s="66"/>
      <c r="E15" s="64"/>
      <c r="F15" s="64"/>
      <c r="G15" s="64"/>
      <c r="H15" s="64"/>
      <c r="I15" s="64"/>
      <c r="J15" s="64"/>
    </row>
    <row r="16">
      <c r="D16" s="3"/>
    </row>
  </sheetData>
  <mergeCells count="1">
    <mergeCell ref="L6:M6"/>
  </mergeCells>
  <dataValidations>
    <dataValidation type="list" allowBlank="1" showErrorMessage="1" sqref="B3">
      <formula1>'Data Validation'!$A:$A</formula1>
    </dataValidation>
    <dataValidation type="list" allowBlank="1" showErrorMessage="1" sqref="C3">
      <formula1>'Data Validation'!$B:$B</formula1>
    </dataValidation>
    <dataValidation type="list" allowBlank="1" showErrorMessage="1" sqref="D3">
      <formula1>'Data Validation'!$C:$C</formula1>
    </dataValidation>
    <dataValidation type="list" allowBlank="1" showErrorMessage="1" sqref="B15">
      <formula1>'Data Validation'!$D$1:$D1000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4" max="4" width="30.75"/>
    <col customWidth="1" min="5" max="5" width="26.25"/>
  </cols>
  <sheetData>
    <row r="1">
      <c r="A1" s="67" t="s">
        <v>333</v>
      </c>
      <c r="B1" s="67" t="s">
        <v>334</v>
      </c>
      <c r="C1" s="67" t="s">
        <v>29</v>
      </c>
      <c r="D1" s="68" t="s">
        <v>335</v>
      </c>
    </row>
    <row r="2">
      <c r="A2" s="3" t="s">
        <v>336</v>
      </c>
      <c r="B2" s="3" t="s">
        <v>337</v>
      </c>
      <c r="E2" s="69" t="s">
        <v>338</v>
      </c>
      <c r="F2" s="70"/>
      <c r="G2" s="71"/>
    </row>
    <row r="3">
      <c r="A3" s="3" t="s">
        <v>339</v>
      </c>
      <c r="B3" s="3" t="s">
        <v>340</v>
      </c>
      <c r="E3" s="72" t="s">
        <v>341</v>
      </c>
      <c r="F3" s="73"/>
      <c r="G3" s="74"/>
    </row>
    <row r="4">
      <c r="A4" s="75" t="s">
        <v>342</v>
      </c>
      <c r="B4" s="75" t="s">
        <v>343</v>
      </c>
      <c r="C4" s="76" t="s">
        <v>344</v>
      </c>
      <c r="D4" s="75" t="s">
        <v>345</v>
      </c>
    </row>
    <row r="5">
      <c r="A5" s="75" t="s">
        <v>346</v>
      </c>
      <c r="B5" s="75" t="s">
        <v>343</v>
      </c>
      <c r="C5" s="77"/>
      <c r="E5" s="3" t="s">
        <v>347</v>
      </c>
    </row>
    <row r="6">
      <c r="E6" s="78" t="s">
        <v>348</v>
      </c>
    </row>
    <row r="8">
      <c r="E8" s="79" t="s">
        <v>349</v>
      </c>
    </row>
    <row r="10">
      <c r="E10" s="3" t="s">
        <v>350</v>
      </c>
    </row>
    <row r="12">
      <c r="E12" s="3" t="s">
        <v>351</v>
      </c>
    </row>
  </sheetData>
  <mergeCells count="2">
    <mergeCell ref="E2:G2"/>
    <mergeCell ref="D4:D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5"/>
    <col customWidth="1" min="2" max="2" width="21.5"/>
    <col customWidth="1" min="3" max="3" width="26.0"/>
    <col customWidth="1" min="4" max="4" width="26.25"/>
    <col customWidth="1" min="5" max="5" width="7.63"/>
    <col customWidth="1" min="6" max="6" width="10.75"/>
    <col customWidth="1" min="7" max="8" width="9.38"/>
    <col customWidth="1" min="9" max="9" width="22.63"/>
    <col customWidth="1" min="10" max="10" width="22.5"/>
    <col customWidth="1" min="11" max="11" width="15.5"/>
  </cols>
  <sheetData>
    <row r="1">
      <c r="A1" s="80" t="s">
        <v>18</v>
      </c>
      <c r="B1" s="81" t="s">
        <v>333</v>
      </c>
      <c r="C1" s="81" t="s">
        <v>352</v>
      </c>
      <c r="D1" s="81" t="s">
        <v>353</v>
      </c>
      <c r="E1" s="81" t="s">
        <v>25</v>
      </c>
      <c r="F1" s="81" t="s">
        <v>28</v>
      </c>
      <c r="G1" s="81" t="s">
        <v>354</v>
      </c>
      <c r="H1" s="82" t="s">
        <v>355</v>
      </c>
      <c r="I1" s="83" t="s">
        <v>42</v>
      </c>
      <c r="J1" s="81" t="s">
        <v>356</v>
      </c>
      <c r="K1" s="81" t="s">
        <v>29</v>
      </c>
    </row>
    <row r="2">
      <c r="A2" s="84">
        <f>IFERROR(__xludf.DUMMYFUNCTION("query('1 Dataset of Task-list'!A2:K101, ""select A, D, E, F, H, K, U, V where J = 'Yash'"", 0)"),1.0)</f>
        <v>1</v>
      </c>
      <c r="B2" s="85" t="str">
        <f>IFERROR(__xludf.DUMMYFUNCTION("""COMPUTED_VALUE"""),"This is task 1 for example: implement chatbot in your portal")</f>
        <v>This is task 1 for example: implement chatbot in your portal</v>
      </c>
      <c r="C2" s="85" t="str">
        <f>IFERROR(__xludf.DUMMYFUNCTION("""COMPUTED_VALUE"""),"Task details 1: Details of the task")</f>
        <v>Task details 1: Details of the task</v>
      </c>
      <c r="D2" s="85" t="str">
        <f>IFERROR(__xludf.DUMMYFUNCTION("""COMPUTED_VALUE"""),"Links of screenshots/images relevant to that task")</f>
        <v>Links of screenshots/images relevant to that task</v>
      </c>
      <c r="E2" s="85" t="str">
        <f>IFERROR(__xludf.DUMMYFUNCTION("""COMPUTED_VALUE"""),"High")</f>
        <v>High</v>
      </c>
      <c r="F2" s="85">
        <f>IFERROR(__xludf.DUMMYFUNCTION("""COMPUTED_VALUE"""),2.0)</f>
        <v>2</v>
      </c>
      <c r="G2" s="85"/>
      <c r="H2" s="86"/>
      <c r="I2" s="87"/>
      <c r="J2" s="85"/>
      <c r="K2" s="88" t="s">
        <v>357</v>
      </c>
    </row>
    <row r="3">
      <c r="A3" s="89">
        <f>IFERROR(__xludf.DUMMYFUNCTION("""COMPUTED_VALUE"""),5.0)</f>
        <v>5</v>
      </c>
      <c r="B3" s="85" t="str">
        <f>IFERROR(__xludf.DUMMYFUNCTION("""COMPUTED_VALUE"""),"Task 5")</f>
        <v>Task 5</v>
      </c>
      <c r="C3" s="85"/>
      <c r="D3" s="85"/>
      <c r="E3" s="85" t="str">
        <f>IFERROR(__xludf.DUMMYFUNCTION("""COMPUTED_VALUE"""),"High")</f>
        <v>High</v>
      </c>
      <c r="F3" s="85">
        <f>IFERROR(__xludf.DUMMYFUNCTION("""COMPUTED_VALUE"""),3.0)</f>
        <v>3</v>
      </c>
      <c r="G3" s="85"/>
      <c r="H3" s="86"/>
      <c r="I3" s="87"/>
      <c r="J3" s="85"/>
      <c r="K3" s="85"/>
    </row>
    <row r="4">
      <c r="A4" s="84">
        <f>IFERROR(__xludf.DUMMYFUNCTION("""COMPUTED_VALUE"""),7.0)</f>
        <v>7</v>
      </c>
      <c r="B4" s="85" t="str">
        <f>IFERROR(__xludf.DUMMYFUNCTION("""COMPUTED_VALUE"""),"Task 7")</f>
        <v>Task 7</v>
      </c>
      <c r="C4" s="85"/>
      <c r="D4" s="85" t="str">
        <f>IFERROR(__xludf.DUMMYFUNCTION("""COMPUTED_VALUE"""),"&lt;link 1&gt;")</f>
        <v>&lt;link 1&gt;</v>
      </c>
      <c r="E4" s="85" t="str">
        <f>IFERROR(__xludf.DUMMYFUNCTION("""COMPUTED_VALUE"""),"Low")</f>
        <v>Low</v>
      </c>
      <c r="F4" s="85">
        <f>IFERROR(__xludf.DUMMYFUNCTION("""COMPUTED_VALUE"""),4.0)</f>
        <v>4</v>
      </c>
      <c r="G4" s="85"/>
      <c r="H4" s="86"/>
      <c r="I4" s="87"/>
      <c r="J4" s="85"/>
      <c r="K4" s="88" t="s">
        <v>357</v>
      </c>
    </row>
    <row r="5">
      <c r="A5" s="89">
        <f>IFERROR(__xludf.DUMMYFUNCTION("""COMPUTED_VALUE"""),10.0)</f>
        <v>10</v>
      </c>
      <c r="B5" s="85" t="str">
        <f>IFERROR(__xludf.DUMMYFUNCTION("""COMPUTED_VALUE"""),"Task 10")</f>
        <v>Task 10</v>
      </c>
      <c r="C5" s="88" t="str">
        <f>IFERROR(__xludf.DUMMYFUNCTION("""COMPUTED_VALUE"""),"Task details 10")</f>
        <v>Task details 10</v>
      </c>
      <c r="D5" s="85" t="str">
        <f>IFERROR(__xludf.DUMMYFUNCTION("""COMPUTED_VALUE"""),"&lt;link 1&gt;, &lt;link 2&gt;, &lt;link 3&gt; ")</f>
        <v>&lt;link 1&gt;, &lt;link 2&gt;, &lt;link 3&gt; </v>
      </c>
      <c r="E5" s="85" t="str">
        <f>IFERROR(__xludf.DUMMYFUNCTION("""COMPUTED_VALUE"""),"High")</f>
        <v>High</v>
      </c>
      <c r="F5" s="85">
        <f>IFERROR(__xludf.DUMMYFUNCTION("""COMPUTED_VALUE"""),1.0)</f>
        <v>1</v>
      </c>
      <c r="G5" s="85"/>
      <c r="H5" s="86"/>
      <c r="I5" s="87"/>
      <c r="J5" s="85"/>
      <c r="K5" s="85"/>
    </row>
    <row r="6">
      <c r="A6" s="89">
        <f>IFERROR(__xludf.DUMMYFUNCTION("""COMPUTED_VALUE"""),17.0)</f>
        <v>17</v>
      </c>
      <c r="B6" s="85" t="str">
        <f>IFERROR(__xludf.DUMMYFUNCTION("""COMPUTED_VALUE"""),"Task 17")</f>
        <v>Task 17</v>
      </c>
      <c r="C6" s="85"/>
      <c r="D6" s="85" t="str">
        <f>IFERROR(__xludf.DUMMYFUNCTION("""COMPUTED_VALUE"""),"&lt;link 1&gt;")</f>
        <v>&lt;link 1&gt;</v>
      </c>
      <c r="E6" s="85" t="str">
        <f>IFERROR(__xludf.DUMMYFUNCTION("""COMPUTED_VALUE"""),"High")</f>
        <v>High</v>
      </c>
      <c r="F6" s="85">
        <f>IFERROR(__xludf.DUMMYFUNCTION("""COMPUTED_VALUE"""),5.0)</f>
        <v>5</v>
      </c>
      <c r="G6" s="85"/>
      <c r="H6" s="86"/>
      <c r="I6" s="87"/>
      <c r="J6" s="85"/>
      <c r="K6" s="85"/>
    </row>
    <row r="7">
      <c r="A7" s="89">
        <f>IFERROR(__xludf.DUMMYFUNCTION("""COMPUTED_VALUE"""),31.0)</f>
        <v>31</v>
      </c>
      <c r="B7" s="85" t="str">
        <f>IFERROR(__xludf.DUMMYFUNCTION("""COMPUTED_VALUE"""),"Task 31")</f>
        <v>Task 31</v>
      </c>
      <c r="C7" s="85" t="str">
        <f>IFERROR(__xludf.DUMMYFUNCTION("""COMPUTED_VALUE"""),"Task details 31")</f>
        <v>Task details 31</v>
      </c>
      <c r="D7" s="85" t="str">
        <f>IFERROR(__xludf.DUMMYFUNCTION("""COMPUTED_VALUE"""),"&lt;link 1&gt;, &lt;link 2&gt;, &lt;link 3&gt; ")</f>
        <v>&lt;link 1&gt;, &lt;link 2&gt;, &lt;link 3&gt; </v>
      </c>
      <c r="E7" s="85" t="str">
        <f>IFERROR(__xludf.DUMMYFUNCTION("""COMPUTED_VALUE"""),"Low")</f>
        <v>Low</v>
      </c>
      <c r="F7" s="85">
        <f>IFERROR(__xludf.DUMMYFUNCTION("""COMPUTED_VALUE"""),4.0)</f>
        <v>4</v>
      </c>
      <c r="G7" s="85"/>
      <c r="H7" s="86"/>
      <c r="I7" s="87"/>
      <c r="J7" s="85"/>
      <c r="K7" s="85"/>
    </row>
    <row r="8">
      <c r="A8" s="89">
        <f>IFERROR(__xludf.DUMMYFUNCTION("""COMPUTED_VALUE"""),38.0)</f>
        <v>38</v>
      </c>
      <c r="B8" s="85" t="str">
        <f>IFERROR(__xludf.DUMMYFUNCTION("""COMPUTED_VALUE"""),"Task 38")</f>
        <v>Task 38</v>
      </c>
      <c r="C8" s="85" t="str">
        <f>IFERROR(__xludf.DUMMYFUNCTION("""COMPUTED_VALUE"""),"Task details 38")</f>
        <v>Task details 38</v>
      </c>
      <c r="D8" s="85" t="str">
        <f>IFERROR(__xludf.DUMMYFUNCTION("""COMPUTED_VALUE"""),"&lt;link 1&gt;, &lt;link 2&gt;, &lt;link 3&gt; ")</f>
        <v>&lt;link 1&gt;, &lt;link 2&gt;, &lt;link 3&gt; </v>
      </c>
      <c r="E8" s="85" t="str">
        <f>IFERROR(__xludf.DUMMYFUNCTION("""COMPUTED_VALUE"""),"High")</f>
        <v>High</v>
      </c>
      <c r="F8" s="85">
        <f>IFERROR(__xludf.DUMMYFUNCTION("""COMPUTED_VALUE"""),3.0)</f>
        <v>3</v>
      </c>
      <c r="G8" s="85"/>
      <c r="H8" s="86"/>
      <c r="I8" s="87"/>
      <c r="J8" s="85"/>
      <c r="K8" s="85"/>
    </row>
    <row r="9">
      <c r="A9" s="89">
        <f>IFERROR(__xludf.DUMMYFUNCTION("""COMPUTED_VALUE"""),44.0)</f>
        <v>44</v>
      </c>
      <c r="B9" s="85" t="str">
        <f>IFERROR(__xludf.DUMMYFUNCTION("""COMPUTED_VALUE"""),"Task 44")</f>
        <v>Task 44</v>
      </c>
      <c r="C9" s="85" t="str">
        <f>IFERROR(__xludf.DUMMYFUNCTION("""COMPUTED_VALUE"""),"Task details 44")</f>
        <v>Task details 44</v>
      </c>
      <c r="D9" s="85" t="str">
        <f>IFERROR(__xludf.DUMMYFUNCTION("""COMPUTED_VALUE"""),"&lt;link 1&gt;")</f>
        <v>&lt;link 1&gt;</v>
      </c>
      <c r="E9" s="85" t="str">
        <f>IFERROR(__xludf.DUMMYFUNCTION("""COMPUTED_VALUE"""),"Low")</f>
        <v>Low</v>
      </c>
      <c r="F9" s="85">
        <f>IFERROR(__xludf.DUMMYFUNCTION("""COMPUTED_VALUE"""),1.0)</f>
        <v>1</v>
      </c>
      <c r="G9" s="85"/>
      <c r="H9" s="86"/>
      <c r="I9" s="87"/>
      <c r="J9" s="85"/>
      <c r="K9" s="85"/>
    </row>
    <row r="10">
      <c r="A10" s="89">
        <f>IFERROR(__xludf.DUMMYFUNCTION("""COMPUTED_VALUE"""),50.0)</f>
        <v>50</v>
      </c>
      <c r="B10" s="85" t="str">
        <f>IFERROR(__xludf.DUMMYFUNCTION("""COMPUTED_VALUE"""),"Task 50")</f>
        <v>Task 50</v>
      </c>
      <c r="C10" s="85" t="str">
        <f>IFERROR(__xludf.DUMMYFUNCTION("""COMPUTED_VALUE"""),"Task details 50")</f>
        <v>Task details 50</v>
      </c>
      <c r="D10" s="85"/>
      <c r="E10" s="85" t="str">
        <f>IFERROR(__xludf.DUMMYFUNCTION("""COMPUTED_VALUE"""),"Low")</f>
        <v>Low</v>
      </c>
      <c r="F10" s="85">
        <f>IFERROR(__xludf.DUMMYFUNCTION("""COMPUTED_VALUE"""),5.0)</f>
        <v>5</v>
      </c>
      <c r="G10" s="85"/>
      <c r="H10" s="86"/>
      <c r="I10" s="87"/>
      <c r="J10" s="85"/>
      <c r="K10" s="85"/>
    </row>
    <row r="11">
      <c r="A11" s="89">
        <f>IFERROR(__xludf.DUMMYFUNCTION("""COMPUTED_VALUE"""),56.0)</f>
        <v>56</v>
      </c>
      <c r="B11" s="85" t="str">
        <f>IFERROR(__xludf.DUMMYFUNCTION("""COMPUTED_VALUE"""),"Task 56")</f>
        <v>Task 56</v>
      </c>
      <c r="C11" s="85"/>
      <c r="D11" s="85" t="str">
        <f>IFERROR(__xludf.DUMMYFUNCTION("""COMPUTED_VALUE"""),"&lt;link 1&gt;")</f>
        <v>&lt;link 1&gt;</v>
      </c>
      <c r="E11" s="85" t="str">
        <f>IFERROR(__xludf.DUMMYFUNCTION("""COMPUTED_VALUE"""),"Low")</f>
        <v>Low</v>
      </c>
      <c r="F11" s="85">
        <f>IFERROR(__xludf.DUMMYFUNCTION("""COMPUTED_VALUE"""),5.0)</f>
        <v>5</v>
      </c>
      <c r="G11" s="85"/>
      <c r="H11" s="86"/>
      <c r="I11" s="87"/>
      <c r="J11" s="85"/>
      <c r="K11" s="85"/>
    </row>
    <row r="12">
      <c r="A12" s="89">
        <f>IFERROR(__xludf.DUMMYFUNCTION("""COMPUTED_VALUE"""),63.0)</f>
        <v>63</v>
      </c>
      <c r="B12" s="85" t="str">
        <f>IFERROR(__xludf.DUMMYFUNCTION("""COMPUTED_VALUE"""),"Task 63")</f>
        <v>Task 63</v>
      </c>
      <c r="C12" s="85" t="str">
        <f>IFERROR(__xludf.DUMMYFUNCTION("""COMPUTED_VALUE"""),"Task details 63")</f>
        <v>Task details 63</v>
      </c>
      <c r="D12" s="85" t="str">
        <f>IFERROR(__xludf.DUMMYFUNCTION("""COMPUTED_VALUE"""),"&lt;link 1&gt;, &lt;link 2&gt;")</f>
        <v>&lt;link 1&gt;, &lt;link 2&gt;</v>
      </c>
      <c r="E12" s="85" t="str">
        <f>IFERROR(__xludf.DUMMYFUNCTION("""COMPUTED_VALUE"""),"High")</f>
        <v>High</v>
      </c>
      <c r="F12" s="85">
        <f>IFERROR(__xludf.DUMMYFUNCTION("""COMPUTED_VALUE"""),4.0)</f>
        <v>4</v>
      </c>
      <c r="G12" s="85"/>
      <c r="H12" s="86"/>
      <c r="I12" s="87"/>
      <c r="J12" s="85"/>
      <c r="K12" s="85"/>
    </row>
    <row r="13">
      <c r="A13" s="89">
        <f>IFERROR(__xludf.DUMMYFUNCTION("""COMPUTED_VALUE"""),67.0)</f>
        <v>67</v>
      </c>
      <c r="B13" s="85" t="str">
        <f>IFERROR(__xludf.DUMMYFUNCTION("""COMPUTED_VALUE"""),"Task 67")</f>
        <v>Task 67</v>
      </c>
      <c r="C13" s="85" t="str">
        <f>IFERROR(__xludf.DUMMYFUNCTION("""COMPUTED_VALUE"""),"Task details 67")</f>
        <v>Task details 67</v>
      </c>
      <c r="D13" s="85"/>
      <c r="E13" s="85" t="str">
        <f>IFERROR(__xludf.DUMMYFUNCTION("""COMPUTED_VALUE"""),"Low")</f>
        <v>Low</v>
      </c>
      <c r="F13" s="85">
        <f>IFERROR(__xludf.DUMMYFUNCTION("""COMPUTED_VALUE"""),3.0)</f>
        <v>3</v>
      </c>
      <c r="G13" s="85"/>
      <c r="H13" s="86"/>
      <c r="I13" s="87"/>
      <c r="J13" s="85"/>
      <c r="K13" s="85"/>
    </row>
    <row r="14">
      <c r="A14" s="89">
        <f>IFERROR(__xludf.DUMMYFUNCTION("""COMPUTED_VALUE"""),75.0)</f>
        <v>75</v>
      </c>
      <c r="B14" s="85" t="str">
        <f>IFERROR(__xludf.DUMMYFUNCTION("""COMPUTED_VALUE"""),"Task 75")</f>
        <v>Task 75</v>
      </c>
      <c r="C14" s="85"/>
      <c r="D14" s="85" t="str">
        <f>IFERROR(__xludf.DUMMYFUNCTION("""COMPUTED_VALUE"""),"&lt;link 1&gt;, &lt;link 2&gt;, &lt;link 3&gt; ")</f>
        <v>&lt;link 1&gt;, &lt;link 2&gt;, &lt;link 3&gt; </v>
      </c>
      <c r="E14" s="85" t="str">
        <f>IFERROR(__xludf.DUMMYFUNCTION("""COMPUTED_VALUE"""),"High")</f>
        <v>High</v>
      </c>
      <c r="F14" s="85">
        <f>IFERROR(__xludf.DUMMYFUNCTION("""COMPUTED_VALUE"""),4.0)</f>
        <v>4</v>
      </c>
      <c r="G14" s="85"/>
      <c r="H14" s="86"/>
      <c r="I14" s="87"/>
      <c r="J14" s="85"/>
      <c r="K14" s="85"/>
    </row>
    <row r="15">
      <c r="A15" s="89">
        <f>IFERROR(__xludf.DUMMYFUNCTION("""COMPUTED_VALUE"""),79.0)</f>
        <v>79</v>
      </c>
      <c r="B15" s="85" t="str">
        <f>IFERROR(__xludf.DUMMYFUNCTION("""COMPUTED_VALUE"""),"Task 79")</f>
        <v>Task 79</v>
      </c>
      <c r="C15" s="85"/>
      <c r="D15" s="85" t="str">
        <f>IFERROR(__xludf.DUMMYFUNCTION("""COMPUTED_VALUE"""),"&lt;link 1&gt;, &lt;link 2&gt;, &lt;link 3&gt; ")</f>
        <v>&lt;link 1&gt;, &lt;link 2&gt;, &lt;link 3&gt; </v>
      </c>
      <c r="E15" s="85" t="str">
        <f>IFERROR(__xludf.DUMMYFUNCTION("""COMPUTED_VALUE"""),"Low")</f>
        <v>Low</v>
      </c>
      <c r="F15" s="85">
        <f>IFERROR(__xludf.DUMMYFUNCTION("""COMPUTED_VALUE"""),4.0)</f>
        <v>4</v>
      </c>
      <c r="G15" s="85"/>
      <c r="H15" s="86"/>
      <c r="I15" s="87"/>
      <c r="J15" s="85"/>
      <c r="K15" s="85"/>
    </row>
    <row r="16">
      <c r="A16" s="89">
        <f>IFERROR(__xludf.DUMMYFUNCTION("""COMPUTED_VALUE"""),87.0)</f>
        <v>87</v>
      </c>
      <c r="B16" s="85" t="str">
        <f>IFERROR(__xludf.DUMMYFUNCTION("""COMPUTED_VALUE"""),"Task 87")</f>
        <v>Task 87</v>
      </c>
      <c r="C16" s="85"/>
      <c r="D16" s="85" t="str">
        <f>IFERROR(__xludf.DUMMYFUNCTION("""COMPUTED_VALUE"""),"&lt;link 1&gt;")</f>
        <v>&lt;link 1&gt;</v>
      </c>
      <c r="E16" s="85" t="str">
        <f>IFERROR(__xludf.DUMMYFUNCTION("""COMPUTED_VALUE"""),"Medium")</f>
        <v>Medium</v>
      </c>
      <c r="F16" s="85">
        <f>IFERROR(__xludf.DUMMYFUNCTION("""COMPUTED_VALUE"""),5.0)</f>
        <v>5</v>
      </c>
      <c r="G16" s="85"/>
      <c r="H16" s="86"/>
      <c r="I16" s="87"/>
      <c r="J16" s="85"/>
      <c r="K16" s="85"/>
    </row>
    <row r="17">
      <c r="A17" s="89">
        <f>IFERROR(__xludf.DUMMYFUNCTION("""COMPUTED_VALUE"""),95.0)</f>
        <v>95</v>
      </c>
      <c r="B17" s="85" t="str">
        <f>IFERROR(__xludf.DUMMYFUNCTION("""COMPUTED_VALUE"""),"Task 95")</f>
        <v>Task 95</v>
      </c>
      <c r="C17" s="85" t="str">
        <f>IFERROR(__xludf.DUMMYFUNCTION("""COMPUTED_VALUE"""),"Task details 95")</f>
        <v>Task details 95</v>
      </c>
      <c r="D17" s="85" t="str">
        <f>IFERROR(__xludf.DUMMYFUNCTION("""COMPUTED_VALUE"""),"&lt;link 1&gt;, &lt;link 2&gt;")</f>
        <v>&lt;link 1&gt;, &lt;link 2&gt;</v>
      </c>
      <c r="E17" s="85" t="str">
        <f>IFERROR(__xludf.DUMMYFUNCTION("""COMPUTED_VALUE"""),"Low")</f>
        <v>Low</v>
      </c>
      <c r="F17" s="85">
        <f>IFERROR(__xludf.DUMMYFUNCTION("""COMPUTED_VALUE"""),25.0)</f>
        <v>25</v>
      </c>
      <c r="G17" s="85"/>
      <c r="H17" s="86"/>
      <c r="I17" s="87"/>
      <c r="J17" s="85"/>
      <c r="K17" s="85"/>
    </row>
    <row r="18">
      <c r="A18" s="90">
        <f>IFERROR(__xludf.DUMMYFUNCTION("""COMPUTED_VALUE"""),100.0)</f>
        <v>100</v>
      </c>
      <c r="B18" s="91" t="str">
        <f>IFERROR(__xludf.DUMMYFUNCTION("""COMPUTED_VALUE"""),"Task 100")</f>
        <v>Task 100</v>
      </c>
      <c r="C18" s="91"/>
      <c r="D18" s="91" t="str">
        <f>IFERROR(__xludf.DUMMYFUNCTION("""COMPUTED_VALUE"""),"&lt;link 1&gt;, &lt;link 2&gt;")</f>
        <v>&lt;link 1&gt;, &lt;link 2&gt;</v>
      </c>
      <c r="E18" s="91" t="str">
        <f>IFERROR(__xludf.DUMMYFUNCTION("""COMPUTED_VALUE"""),"High")</f>
        <v>High</v>
      </c>
      <c r="F18" s="91">
        <f>IFERROR(__xludf.DUMMYFUNCTION("""COMPUTED_VALUE"""),2.0)</f>
        <v>2</v>
      </c>
      <c r="G18" s="91"/>
      <c r="H18" s="91"/>
      <c r="I18" s="91"/>
      <c r="J18" s="91"/>
      <c r="K18" s="91"/>
    </row>
    <row r="19">
      <c r="A19" s="90"/>
      <c r="B19" s="91"/>
      <c r="C19" s="91"/>
      <c r="D19" s="91"/>
      <c r="E19" s="91"/>
      <c r="F19" s="91"/>
      <c r="G19" s="91"/>
      <c r="H19" s="91"/>
      <c r="I19" s="91"/>
      <c r="J19" s="91"/>
      <c r="K19" s="91"/>
    </row>
    <row r="20">
      <c r="A20" s="90"/>
      <c r="B20" s="91"/>
      <c r="C20" s="91"/>
      <c r="D20" s="91"/>
      <c r="E20" s="91"/>
      <c r="F20" s="91"/>
      <c r="G20" s="91"/>
      <c r="H20" s="91"/>
      <c r="I20" s="91"/>
      <c r="J20" s="91"/>
      <c r="K20" s="91"/>
    </row>
    <row r="21">
      <c r="A21" s="90"/>
      <c r="B21" s="91"/>
      <c r="C21" s="91"/>
      <c r="D21" s="91"/>
      <c r="E21" s="91"/>
      <c r="F21" s="91"/>
      <c r="G21" s="91"/>
      <c r="H21" s="91"/>
      <c r="I21" s="91"/>
      <c r="J21" s="91"/>
      <c r="K21" s="91"/>
    </row>
    <row r="22">
      <c r="A22" s="90"/>
      <c r="B22" s="91"/>
      <c r="C22" s="91"/>
      <c r="D22" s="91"/>
      <c r="E22" s="91"/>
      <c r="F22" s="91"/>
      <c r="G22" s="91"/>
      <c r="H22" s="91"/>
      <c r="I22" s="91"/>
      <c r="J22" s="91"/>
      <c r="K22" s="91"/>
    </row>
    <row r="23">
      <c r="A23" s="90"/>
      <c r="B23" s="91"/>
      <c r="C23" s="91"/>
      <c r="D23" s="91"/>
      <c r="E23" s="91"/>
      <c r="F23" s="91"/>
      <c r="G23" s="91"/>
      <c r="H23" s="91"/>
      <c r="I23" s="91"/>
      <c r="J23" s="91"/>
      <c r="K23" s="91"/>
    </row>
    <row r="24">
      <c r="A24" s="90"/>
      <c r="B24" s="91"/>
      <c r="C24" s="91"/>
      <c r="D24" s="91"/>
      <c r="E24" s="91"/>
      <c r="F24" s="91"/>
      <c r="G24" s="91"/>
      <c r="H24" s="91"/>
      <c r="I24" s="91"/>
      <c r="J24" s="91"/>
      <c r="K24" s="91"/>
    </row>
    <row r="25">
      <c r="A25" s="90"/>
      <c r="B25" s="91"/>
      <c r="C25" s="91"/>
      <c r="D25" s="91"/>
      <c r="E25" s="91"/>
      <c r="F25" s="91"/>
      <c r="G25" s="91"/>
      <c r="H25" s="91"/>
      <c r="I25" s="91"/>
      <c r="J25" s="91"/>
      <c r="K25" s="91"/>
    </row>
    <row r="26">
      <c r="A26" s="90"/>
      <c r="B26" s="91"/>
      <c r="C26" s="91"/>
      <c r="D26" s="91"/>
      <c r="E26" s="91"/>
      <c r="F26" s="91"/>
      <c r="G26" s="91"/>
      <c r="H26" s="91"/>
      <c r="I26" s="91"/>
      <c r="J26" s="91"/>
      <c r="K26" s="91"/>
    </row>
    <row r="27">
      <c r="A27" s="90"/>
      <c r="B27" s="91"/>
      <c r="C27" s="91"/>
      <c r="D27" s="91"/>
      <c r="E27" s="91"/>
      <c r="F27" s="91"/>
      <c r="G27" s="91"/>
      <c r="H27" s="91"/>
      <c r="I27" s="91"/>
      <c r="J27" s="91"/>
      <c r="K27" s="91"/>
    </row>
    <row r="28">
      <c r="A28" s="90"/>
      <c r="B28" s="91"/>
      <c r="C28" s="91"/>
      <c r="D28" s="91"/>
      <c r="E28" s="91"/>
      <c r="F28" s="91"/>
      <c r="G28" s="91"/>
      <c r="H28" s="91"/>
      <c r="I28" s="91"/>
      <c r="J28" s="91"/>
      <c r="K28" s="91"/>
    </row>
    <row r="29">
      <c r="A29" s="90"/>
      <c r="B29" s="91"/>
      <c r="C29" s="91"/>
      <c r="D29" s="91"/>
      <c r="E29" s="91"/>
      <c r="F29" s="91"/>
      <c r="G29" s="91"/>
      <c r="H29" s="91"/>
      <c r="I29" s="91"/>
      <c r="J29" s="91"/>
      <c r="K29" s="91"/>
    </row>
    <row r="30">
      <c r="A30" s="90"/>
      <c r="B30" s="91"/>
      <c r="C30" s="91"/>
      <c r="D30" s="91"/>
      <c r="E30" s="91"/>
      <c r="F30" s="91"/>
      <c r="G30" s="91"/>
      <c r="H30" s="91"/>
      <c r="I30" s="91"/>
      <c r="J30" s="91"/>
      <c r="K30" s="91"/>
    </row>
    <row r="31">
      <c r="A31" s="90"/>
      <c r="B31" s="91"/>
      <c r="C31" s="91"/>
      <c r="D31" s="91"/>
      <c r="E31" s="91"/>
      <c r="F31" s="91"/>
      <c r="G31" s="91"/>
      <c r="H31" s="91"/>
      <c r="I31" s="91"/>
      <c r="J31" s="91"/>
      <c r="K31" s="91"/>
    </row>
    <row r="32">
      <c r="A32" s="90"/>
      <c r="B32" s="91"/>
      <c r="C32" s="91"/>
      <c r="D32" s="91"/>
      <c r="E32" s="91"/>
      <c r="F32" s="91"/>
      <c r="G32" s="91"/>
      <c r="H32" s="91"/>
      <c r="I32" s="91"/>
      <c r="J32" s="91"/>
      <c r="K32" s="91"/>
    </row>
    <row r="33">
      <c r="A33" s="90"/>
      <c r="B33" s="91"/>
      <c r="C33" s="91"/>
      <c r="D33" s="91"/>
      <c r="E33" s="91"/>
      <c r="F33" s="91"/>
      <c r="G33" s="91"/>
      <c r="H33" s="91"/>
      <c r="I33" s="91"/>
      <c r="J33" s="91"/>
      <c r="K33" s="91"/>
    </row>
    <row r="34">
      <c r="A34" s="90"/>
      <c r="B34" s="91"/>
      <c r="C34" s="91"/>
      <c r="D34" s="91"/>
      <c r="E34" s="91"/>
      <c r="F34" s="91"/>
      <c r="G34" s="91"/>
      <c r="H34" s="91"/>
      <c r="I34" s="91"/>
      <c r="J34" s="91"/>
      <c r="K34" s="91"/>
    </row>
    <row r="35">
      <c r="A35" s="90"/>
      <c r="B35" s="91"/>
      <c r="C35" s="91"/>
      <c r="D35" s="91"/>
      <c r="E35" s="91"/>
      <c r="F35" s="91"/>
      <c r="G35" s="91"/>
      <c r="H35" s="91"/>
      <c r="I35" s="91"/>
      <c r="J35" s="91"/>
      <c r="K35" s="91"/>
    </row>
    <row r="36">
      <c r="A36" s="90"/>
      <c r="B36" s="91"/>
      <c r="C36" s="91"/>
      <c r="D36" s="91"/>
      <c r="E36" s="91"/>
      <c r="F36" s="91"/>
      <c r="G36" s="91"/>
      <c r="H36" s="91"/>
      <c r="I36" s="91"/>
      <c r="J36" s="91"/>
      <c r="K36" s="91"/>
    </row>
    <row r="37">
      <c r="A37" s="90"/>
      <c r="B37" s="91"/>
      <c r="C37" s="91"/>
      <c r="D37" s="91"/>
      <c r="E37" s="91"/>
      <c r="F37" s="91"/>
      <c r="G37" s="91"/>
      <c r="H37" s="91"/>
      <c r="I37" s="91"/>
      <c r="J37" s="91"/>
      <c r="K37" s="91"/>
    </row>
    <row r="38">
      <c r="A38" s="90"/>
      <c r="B38" s="91"/>
      <c r="C38" s="91"/>
      <c r="D38" s="91"/>
      <c r="E38" s="91"/>
      <c r="F38" s="91"/>
      <c r="G38" s="91"/>
      <c r="H38" s="91"/>
      <c r="I38" s="91"/>
      <c r="J38" s="91"/>
      <c r="K38" s="91"/>
    </row>
    <row r="39">
      <c r="A39" s="90"/>
      <c r="B39" s="91"/>
      <c r="C39" s="91"/>
      <c r="D39" s="91"/>
      <c r="E39" s="91"/>
      <c r="F39" s="91"/>
      <c r="G39" s="91"/>
      <c r="H39" s="91"/>
      <c r="I39" s="91"/>
      <c r="J39" s="91"/>
      <c r="K39" s="91"/>
    </row>
    <row r="40">
      <c r="A40" s="90"/>
      <c r="B40" s="91"/>
      <c r="C40" s="91"/>
      <c r="D40" s="91"/>
      <c r="E40" s="91"/>
      <c r="F40" s="91"/>
      <c r="G40" s="91"/>
      <c r="H40" s="91"/>
      <c r="I40" s="91"/>
      <c r="J40" s="91"/>
      <c r="K40" s="91"/>
    </row>
    <row r="41">
      <c r="A41" s="90"/>
      <c r="B41" s="91"/>
      <c r="C41" s="91"/>
      <c r="D41" s="91"/>
      <c r="E41" s="91"/>
      <c r="F41" s="91"/>
      <c r="G41" s="91"/>
      <c r="H41" s="91"/>
      <c r="I41" s="91"/>
      <c r="J41" s="91"/>
      <c r="K41" s="91"/>
    </row>
    <row r="42">
      <c r="A42" s="90"/>
      <c r="B42" s="91"/>
      <c r="C42" s="91"/>
      <c r="D42" s="91"/>
      <c r="E42" s="91"/>
      <c r="F42" s="91"/>
      <c r="G42" s="91"/>
      <c r="H42" s="91"/>
      <c r="I42" s="91"/>
      <c r="J42" s="91"/>
      <c r="K42" s="91"/>
    </row>
    <row r="43">
      <c r="A43" s="90"/>
      <c r="B43" s="91"/>
      <c r="C43" s="91"/>
      <c r="D43" s="91"/>
      <c r="E43" s="91"/>
      <c r="F43" s="91"/>
      <c r="G43" s="91"/>
      <c r="H43" s="91"/>
      <c r="I43" s="91"/>
      <c r="J43" s="91"/>
      <c r="K43" s="91"/>
    </row>
    <row r="44">
      <c r="A44" s="90"/>
      <c r="B44" s="91"/>
      <c r="C44" s="91"/>
      <c r="D44" s="91"/>
      <c r="E44" s="91"/>
      <c r="F44" s="91"/>
      <c r="G44" s="91"/>
      <c r="H44" s="91"/>
      <c r="I44" s="91"/>
      <c r="J44" s="91"/>
      <c r="K44" s="91"/>
    </row>
    <row r="45">
      <c r="A45" s="90"/>
      <c r="B45" s="91"/>
      <c r="C45" s="91"/>
      <c r="D45" s="91"/>
      <c r="E45" s="91"/>
      <c r="F45" s="91"/>
      <c r="G45" s="91"/>
      <c r="H45" s="91"/>
      <c r="I45" s="91"/>
      <c r="J45" s="91"/>
      <c r="K45" s="91"/>
    </row>
    <row r="46">
      <c r="A46" s="90"/>
      <c r="B46" s="91"/>
      <c r="C46" s="91"/>
      <c r="D46" s="91"/>
      <c r="E46" s="91"/>
      <c r="F46" s="91"/>
      <c r="G46" s="91"/>
      <c r="H46" s="91"/>
      <c r="I46" s="91"/>
      <c r="J46" s="91"/>
      <c r="K46" s="91"/>
    </row>
    <row r="47">
      <c r="A47" s="90"/>
      <c r="B47" s="91"/>
      <c r="C47" s="91"/>
      <c r="D47" s="91"/>
      <c r="E47" s="91"/>
      <c r="F47" s="91"/>
      <c r="G47" s="91"/>
      <c r="H47" s="91"/>
      <c r="I47" s="91"/>
      <c r="J47" s="91"/>
      <c r="K47" s="91"/>
    </row>
    <row r="48">
      <c r="A48" s="90"/>
      <c r="B48" s="91"/>
      <c r="C48" s="91"/>
      <c r="D48" s="91"/>
      <c r="E48" s="91"/>
      <c r="F48" s="91"/>
      <c r="G48" s="91"/>
      <c r="H48" s="91"/>
      <c r="I48" s="91"/>
      <c r="J48" s="91"/>
      <c r="K48" s="91"/>
    </row>
    <row r="49">
      <c r="A49" s="90"/>
      <c r="B49" s="91"/>
      <c r="C49" s="91"/>
      <c r="D49" s="91"/>
      <c r="E49" s="91"/>
      <c r="F49" s="91"/>
      <c r="G49" s="91"/>
      <c r="H49" s="91"/>
      <c r="I49" s="91"/>
      <c r="J49" s="91"/>
      <c r="K49" s="91"/>
    </row>
    <row r="50">
      <c r="A50" s="90"/>
      <c r="B50" s="91"/>
      <c r="C50" s="91"/>
      <c r="D50" s="91"/>
      <c r="E50" s="91"/>
      <c r="F50" s="91"/>
      <c r="G50" s="91"/>
      <c r="H50" s="91"/>
      <c r="I50" s="91"/>
      <c r="J50" s="91"/>
      <c r="K50" s="91"/>
    </row>
    <row r="51">
      <c r="A51" s="90"/>
      <c r="B51" s="91"/>
      <c r="C51" s="91"/>
      <c r="D51" s="91"/>
      <c r="E51" s="91"/>
      <c r="F51" s="91"/>
      <c r="G51" s="91"/>
      <c r="H51" s="91"/>
      <c r="I51" s="91"/>
      <c r="J51" s="91"/>
      <c r="K51" s="91"/>
    </row>
    <row r="52">
      <c r="A52" s="90"/>
      <c r="B52" s="91"/>
      <c r="C52" s="91"/>
      <c r="D52" s="91"/>
      <c r="E52" s="91"/>
      <c r="F52" s="91"/>
      <c r="G52" s="91"/>
      <c r="H52" s="91"/>
      <c r="I52" s="91"/>
      <c r="J52" s="91"/>
      <c r="K52" s="91"/>
    </row>
    <row r="53">
      <c r="A53" s="90"/>
      <c r="B53" s="91"/>
      <c r="C53" s="91"/>
      <c r="D53" s="91"/>
      <c r="E53" s="91"/>
      <c r="F53" s="91"/>
      <c r="G53" s="91"/>
      <c r="H53" s="91"/>
      <c r="I53" s="91"/>
      <c r="J53" s="91"/>
      <c r="K53" s="91"/>
    </row>
    <row r="54">
      <c r="A54" s="90"/>
      <c r="B54" s="91"/>
      <c r="C54" s="91"/>
      <c r="D54" s="91"/>
      <c r="E54" s="91"/>
      <c r="F54" s="91"/>
      <c r="G54" s="91"/>
      <c r="H54" s="91"/>
      <c r="I54" s="91"/>
      <c r="J54" s="91"/>
      <c r="K54" s="91"/>
    </row>
    <row r="55">
      <c r="A55" s="90"/>
      <c r="B55" s="91"/>
      <c r="C55" s="91"/>
      <c r="D55" s="91"/>
      <c r="E55" s="91"/>
      <c r="F55" s="91"/>
      <c r="G55" s="91"/>
      <c r="H55" s="91"/>
      <c r="I55" s="91"/>
      <c r="J55" s="91"/>
      <c r="K55" s="91"/>
    </row>
    <row r="56">
      <c r="A56" s="90"/>
      <c r="B56" s="91"/>
      <c r="C56" s="91"/>
      <c r="D56" s="91"/>
      <c r="E56" s="91"/>
      <c r="F56" s="91"/>
      <c r="G56" s="91"/>
      <c r="H56" s="91"/>
      <c r="I56" s="91"/>
      <c r="J56" s="91"/>
      <c r="K56" s="91"/>
    </row>
    <row r="57">
      <c r="A57" s="90"/>
      <c r="B57" s="91"/>
      <c r="C57" s="91"/>
      <c r="D57" s="91"/>
      <c r="E57" s="91"/>
      <c r="F57" s="91"/>
      <c r="G57" s="91"/>
      <c r="H57" s="91"/>
      <c r="I57" s="91"/>
      <c r="J57" s="91"/>
      <c r="K57" s="91"/>
    </row>
    <row r="58">
      <c r="A58" s="90"/>
      <c r="B58" s="91"/>
      <c r="C58" s="91"/>
      <c r="D58" s="91"/>
      <c r="E58" s="91"/>
      <c r="F58" s="91"/>
      <c r="G58" s="91"/>
      <c r="H58" s="91"/>
      <c r="I58" s="91"/>
      <c r="J58" s="91"/>
      <c r="K58" s="91"/>
    </row>
    <row r="59">
      <c r="A59" s="90"/>
      <c r="B59" s="91"/>
      <c r="C59" s="91"/>
      <c r="D59" s="91"/>
      <c r="E59" s="91"/>
      <c r="F59" s="91"/>
      <c r="G59" s="91"/>
      <c r="H59" s="91"/>
      <c r="I59" s="91"/>
      <c r="J59" s="91"/>
      <c r="K59" s="91"/>
    </row>
    <row r="60">
      <c r="A60" s="90"/>
      <c r="B60" s="91"/>
      <c r="C60" s="91"/>
      <c r="D60" s="91"/>
      <c r="E60" s="91"/>
      <c r="F60" s="91"/>
      <c r="G60" s="91"/>
      <c r="H60" s="91"/>
      <c r="I60" s="91"/>
      <c r="J60" s="91"/>
      <c r="K60" s="91"/>
    </row>
    <row r="61">
      <c r="A61" s="90"/>
      <c r="B61" s="91"/>
      <c r="C61" s="91"/>
      <c r="D61" s="91"/>
      <c r="E61" s="91"/>
      <c r="F61" s="91"/>
      <c r="G61" s="91"/>
      <c r="H61" s="91"/>
      <c r="I61" s="91"/>
      <c r="J61" s="91"/>
      <c r="K61" s="91"/>
    </row>
    <row r="62">
      <c r="A62" s="90"/>
      <c r="B62" s="91"/>
      <c r="C62" s="91"/>
      <c r="D62" s="91"/>
      <c r="E62" s="91"/>
      <c r="F62" s="91"/>
      <c r="G62" s="91"/>
      <c r="H62" s="91"/>
      <c r="I62" s="91"/>
      <c r="J62" s="91"/>
      <c r="K62" s="91"/>
    </row>
    <row r="63">
      <c r="A63" s="90"/>
      <c r="B63" s="91"/>
      <c r="C63" s="91"/>
      <c r="D63" s="91"/>
      <c r="E63" s="91"/>
      <c r="F63" s="91"/>
      <c r="G63" s="91"/>
      <c r="H63" s="91"/>
      <c r="I63" s="91"/>
      <c r="J63" s="91"/>
      <c r="K63" s="91"/>
    </row>
    <row r="64">
      <c r="A64" s="90"/>
      <c r="B64" s="91"/>
      <c r="C64" s="91"/>
      <c r="D64" s="91"/>
      <c r="E64" s="91"/>
      <c r="F64" s="91"/>
      <c r="G64" s="91"/>
      <c r="H64" s="91"/>
      <c r="I64" s="91"/>
      <c r="J64" s="91"/>
      <c r="K64" s="91"/>
    </row>
    <row r="65">
      <c r="A65" s="90"/>
      <c r="B65" s="91"/>
      <c r="C65" s="91"/>
      <c r="D65" s="91"/>
      <c r="E65" s="91"/>
      <c r="F65" s="91"/>
      <c r="G65" s="91"/>
      <c r="H65" s="91"/>
      <c r="I65" s="91"/>
      <c r="J65" s="91"/>
      <c r="K65" s="91"/>
    </row>
    <row r="66">
      <c r="A66" s="90"/>
      <c r="B66" s="91"/>
      <c r="C66" s="91"/>
      <c r="D66" s="91"/>
      <c r="E66" s="91"/>
      <c r="F66" s="91"/>
      <c r="G66" s="91"/>
      <c r="H66" s="91"/>
      <c r="I66" s="91"/>
      <c r="J66" s="91"/>
      <c r="K66" s="91"/>
    </row>
    <row r="67">
      <c r="A67" s="90"/>
      <c r="B67" s="91"/>
      <c r="C67" s="91"/>
      <c r="D67" s="91"/>
      <c r="E67" s="91"/>
      <c r="F67" s="91"/>
      <c r="G67" s="91"/>
      <c r="H67" s="91"/>
      <c r="I67" s="91"/>
      <c r="J67" s="91"/>
      <c r="K67" s="91"/>
    </row>
    <row r="68">
      <c r="A68" s="90"/>
      <c r="B68" s="91"/>
      <c r="C68" s="91"/>
      <c r="D68" s="91"/>
      <c r="E68" s="91"/>
      <c r="F68" s="91"/>
      <c r="G68" s="91"/>
      <c r="H68" s="91"/>
      <c r="I68" s="91"/>
      <c r="J68" s="91"/>
      <c r="K68" s="91"/>
    </row>
    <row r="69">
      <c r="A69" s="90"/>
      <c r="B69" s="91"/>
      <c r="C69" s="91"/>
      <c r="D69" s="91"/>
      <c r="E69" s="91"/>
      <c r="F69" s="91"/>
      <c r="G69" s="91"/>
      <c r="H69" s="91"/>
      <c r="I69" s="91"/>
      <c r="J69" s="91"/>
      <c r="K69" s="91"/>
    </row>
    <row r="70">
      <c r="A70" s="90"/>
      <c r="B70" s="91"/>
      <c r="C70" s="91"/>
      <c r="D70" s="91"/>
      <c r="E70" s="91"/>
      <c r="F70" s="91"/>
      <c r="G70" s="91"/>
      <c r="H70" s="91"/>
      <c r="I70" s="91"/>
      <c r="J70" s="91"/>
      <c r="K70" s="91"/>
    </row>
    <row r="71">
      <c r="A71" s="90"/>
      <c r="B71" s="91"/>
      <c r="C71" s="91"/>
      <c r="D71" s="91"/>
      <c r="E71" s="91"/>
      <c r="F71" s="91"/>
      <c r="G71" s="91"/>
      <c r="H71" s="91"/>
      <c r="I71" s="91"/>
      <c r="J71" s="91"/>
      <c r="K71" s="91"/>
    </row>
    <row r="72">
      <c r="A72" s="90"/>
      <c r="B72" s="91"/>
      <c r="C72" s="91"/>
      <c r="D72" s="91"/>
      <c r="E72" s="91"/>
      <c r="F72" s="91"/>
      <c r="G72" s="91"/>
      <c r="H72" s="91"/>
      <c r="I72" s="91"/>
      <c r="J72" s="91"/>
      <c r="K72" s="91"/>
    </row>
    <row r="73">
      <c r="A73" s="90"/>
      <c r="B73" s="91"/>
      <c r="C73" s="91"/>
      <c r="D73" s="91"/>
      <c r="E73" s="91"/>
      <c r="F73" s="91"/>
      <c r="G73" s="91"/>
      <c r="H73" s="91"/>
      <c r="I73" s="91"/>
      <c r="J73" s="91"/>
      <c r="K73" s="91"/>
    </row>
    <row r="74">
      <c r="A74" s="90"/>
      <c r="B74" s="91"/>
      <c r="C74" s="91"/>
      <c r="D74" s="91"/>
      <c r="E74" s="91"/>
      <c r="F74" s="91"/>
      <c r="G74" s="91"/>
      <c r="H74" s="91"/>
      <c r="I74" s="91"/>
      <c r="J74" s="91"/>
      <c r="K74" s="91"/>
    </row>
    <row r="75">
      <c r="A75" s="90"/>
      <c r="B75" s="91"/>
      <c r="C75" s="91"/>
      <c r="D75" s="91"/>
      <c r="E75" s="91"/>
      <c r="F75" s="91"/>
      <c r="G75" s="91"/>
      <c r="H75" s="91"/>
      <c r="I75" s="91"/>
      <c r="J75" s="91"/>
      <c r="K75" s="91"/>
    </row>
    <row r="76">
      <c r="A76" s="90"/>
      <c r="B76" s="91"/>
      <c r="C76" s="91"/>
      <c r="D76" s="91"/>
      <c r="E76" s="91"/>
      <c r="F76" s="91"/>
      <c r="G76" s="91"/>
      <c r="H76" s="91"/>
      <c r="I76" s="91"/>
      <c r="J76" s="91"/>
      <c r="K76" s="91"/>
    </row>
    <row r="77">
      <c r="A77" s="90"/>
      <c r="B77" s="91"/>
      <c r="C77" s="91"/>
      <c r="D77" s="91"/>
      <c r="E77" s="91"/>
      <c r="F77" s="91"/>
      <c r="G77" s="91"/>
      <c r="H77" s="91"/>
      <c r="I77" s="91"/>
      <c r="J77" s="91"/>
      <c r="K77" s="91"/>
    </row>
    <row r="78">
      <c r="A78" s="90"/>
      <c r="B78" s="91"/>
      <c r="C78" s="91"/>
      <c r="D78" s="91"/>
      <c r="E78" s="91"/>
      <c r="F78" s="91"/>
      <c r="G78" s="91"/>
      <c r="H78" s="91"/>
      <c r="I78" s="91"/>
      <c r="J78" s="91"/>
      <c r="K78" s="91"/>
    </row>
    <row r="79">
      <c r="A79" s="90"/>
      <c r="B79" s="91"/>
      <c r="C79" s="91"/>
      <c r="D79" s="91"/>
      <c r="E79" s="91"/>
      <c r="F79" s="91"/>
      <c r="G79" s="91"/>
      <c r="H79" s="91"/>
      <c r="I79" s="91"/>
      <c r="J79" s="91"/>
      <c r="K79" s="91"/>
    </row>
    <row r="80">
      <c r="A80" s="90"/>
      <c r="B80" s="91"/>
      <c r="C80" s="91"/>
      <c r="D80" s="91"/>
      <c r="E80" s="91"/>
      <c r="F80" s="91"/>
      <c r="G80" s="91"/>
      <c r="H80" s="91"/>
      <c r="I80" s="91"/>
      <c r="J80" s="91"/>
      <c r="K80" s="91"/>
    </row>
    <row r="81">
      <c r="A81" s="90"/>
      <c r="B81" s="91"/>
      <c r="C81" s="91"/>
      <c r="D81" s="91"/>
      <c r="E81" s="91"/>
      <c r="F81" s="91"/>
      <c r="G81" s="91"/>
      <c r="H81" s="91"/>
      <c r="I81" s="91"/>
      <c r="J81" s="91"/>
      <c r="K81" s="91"/>
    </row>
    <row r="82">
      <c r="A82" s="90"/>
      <c r="B82" s="91"/>
      <c r="C82" s="91"/>
      <c r="D82" s="91"/>
      <c r="E82" s="91"/>
      <c r="F82" s="91"/>
      <c r="G82" s="91"/>
      <c r="H82" s="91"/>
      <c r="I82" s="91"/>
      <c r="J82" s="91"/>
      <c r="K82" s="91"/>
    </row>
    <row r="83">
      <c r="A83" s="90"/>
      <c r="B83" s="91"/>
      <c r="C83" s="91"/>
      <c r="D83" s="91"/>
      <c r="E83" s="91"/>
      <c r="F83" s="91"/>
      <c r="G83" s="91"/>
      <c r="H83" s="91"/>
      <c r="I83" s="91"/>
      <c r="J83" s="91"/>
      <c r="K83" s="91"/>
    </row>
    <row r="84">
      <c r="A84" s="90"/>
      <c r="B84" s="91"/>
      <c r="C84" s="91"/>
      <c r="D84" s="91"/>
      <c r="E84" s="91"/>
      <c r="F84" s="91"/>
      <c r="G84" s="91"/>
      <c r="H84" s="91"/>
      <c r="I84" s="91"/>
      <c r="J84" s="91"/>
      <c r="K84" s="91"/>
    </row>
    <row r="85">
      <c r="A85" s="90"/>
      <c r="B85" s="91"/>
      <c r="C85" s="91"/>
      <c r="D85" s="91"/>
      <c r="E85" s="91"/>
      <c r="F85" s="91"/>
      <c r="G85" s="91"/>
      <c r="H85" s="91"/>
      <c r="I85" s="91"/>
      <c r="J85" s="91"/>
      <c r="K85" s="91"/>
    </row>
    <row r="86">
      <c r="A86" s="90"/>
      <c r="B86" s="91"/>
      <c r="C86" s="91"/>
      <c r="D86" s="91"/>
      <c r="E86" s="91"/>
      <c r="F86" s="91"/>
      <c r="G86" s="91"/>
      <c r="H86" s="91"/>
      <c r="I86" s="91"/>
      <c r="J86" s="91"/>
      <c r="K86" s="91"/>
    </row>
    <row r="87">
      <c r="A87" s="90"/>
      <c r="B87" s="91"/>
      <c r="C87" s="91"/>
      <c r="D87" s="91"/>
      <c r="E87" s="91"/>
      <c r="F87" s="91"/>
      <c r="G87" s="91"/>
      <c r="H87" s="91"/>
      <c r="I87" s="91"/>
      <c r="J87" s="91"/>
      <c r="K87" s="91"/>
    </row>
    <row r="88">
      <c r="A88" s="90"/>
      <c r="B88" s="91"/>
      <c r="C88" s="91"/>
      <c r="D88" s="91"/>
      <c r="E88" s="91"/>
      <c r="F88" s="91"/>
      <c r="G88" s="91"/>
      <c r="H88" s="91"/>
      <c r="I88" s="91"/>
      <c r="J88" s="91"/>
      <c r="K88" s="91"/>
    </row>
    <row r="89">
      <c r="A89" s="90"/>
      <c r="B89" s="91"/>
      <c r="C89" s="91"/>
      <c r="D89" s="91"/>
      <c r="E89" s="91"/>
      <c r="F89" s="91"/>
      <c r="G89" s="91"/>
      <c r="H89" s="91"/>
      <c r="I89" s="91"/>
      <c r="J89" s="91"/>
      <c r="K89" s="91"/>
    </row>
    <row r="90">
      <c r="A90" s="90"/>
      <c r="B90" s="91"/>
      <c r="C90" s="91"/>
      <c r="D90" s="91"/>
      <c r="E90" s="91"/>
      <c r="F90" s="91"/>
      <c r="G90" s="91"/>
      <c r="H90" s="91"/>
      <c r="I90" s="91"/>
      <c r="J90" s="91"/>
      <c r="K90" s="91"/>
    </row>
    <row r="91">
      <c r="A91" s="90"/>
      <c r="B91" s="91"/>
      <c r="C91" s="91"/>
      <c r="D91" s="91"/>
      <c r="E91" s="91"/>
      <c r="F91" s="91"/>
      <c r="G91" s="91"/>
      <c r="H91" s="91"/>
      <c r="I91" s="91"/>
      <c r="J91" s="91"/>
      <c r="K91" s="91"/>
    </row>
    <row r="92">
      <c r="A92" s="90"/>
      <c r="B92" s="91"/>
      <c r="C92" s="91"/>
      <c r="D92" s="91"/>
      <c r="E92" s="91"/>
      <c r="F92" s="91"/>
      <c r="G92" s="91"/>
      <c r="H92" s="91"/>
      <c r="I92" s="91"/>
      <c r="J92" s="91"/>
      <c r="K92" s="91"/>
    </row>
    <row r="93">
      <c r="A93" s="90"/>
      <c r="B93" s="91"/>
      <c r="C93" s="91"/>
      <c r="D93" s="91"/>
      <c r="E93" s="91"/>
      <c r="F93" s="91"/>
      <c r="G93" s="91"/>
      <c r="H93" s="91"/>
      <c r="I93" s="91"/>
      <c r="J93" s="91"/>
      <c r="K93" s="91"/>
    </row>
    <row r="94">
      <c r="A94" s="90"/>
      <c r="B94" s="91"/>
      <c r="C94" s="91"/>
      <c r="D94" s="91"/>
      <c r="E94" s="91"/>
      <c r="F94" s="91"/>
      <c r="G94" s="91"/>
      <c r="H94" s="91"/>
      <c r="I94" s="91"/>
      <c r="J94" s="91"/>
      <c r="K94" s="91"/>
    </row>
    <row r="95">
      <c r="A95" s="90"/>
      <c r="B95" s="91"/>
      <c r="C95" s="91"/>
      <c r="D95" s="91"/>
      <c r="E95" s="91"/>
      <c r="F95" s="91"/>
      <c r="G95" s="91"/>
      <c r="H95" s="91"/>
      <c r="I95" s="91"/>
      <c r="J95" s="91"/>
      <c r="K95" s="91"/>
    </row>
    <row r="96">
      <c r="A96" s="90"/>
      <c r="B96" s="91"/>
      <c r="C96" s="91"/>
      <c r="D96" s="91"/>
      <c r="E96" s="91"/>
      <c r="F96" s="91"/>
      <c r="G96" s="91"/>
      <c r="H96" s="91"/>
      <c r="I96" s="91"/>
      <c r="J96" s="91"/>
      <c r="K96" s="91"/>
    </row>
    <row r="97">
      <c r="A97" s="90"/>
      <c r="B97" s="91"/>
      <c r="C97" s="91"/>
      <c r="D97" s="91"/>
      <c r="E97" s="91"/>
      <c r="F97" s="91"/>
      <c r="G97" s="91"/>
      <c r="H97" s="91"/>
      <c r="I97" s="91"/>
      <c r="J97" s="91"/>
      <c r="K97" s="91"/>
    </row>
    <row r="98">
      <c r="A98" s="90"/>
      <c r="B98" s="91"/>
      <c r="C98" s="91"/>
      <c r="D98" s="91"/>
      <c r="E98" s="91"/>
      <c r="F98" s="91"/>
      <c r="G98" s="91"/>
      <c r="H98" s="91"/>
      <c r="I98" s="91"/>
      <c r="J98" s="91"/>
      <c r="K98" s="91"/>
    </row>
    <row r="99">
      <c r="A99" s="90"/>
      <c r="B99" s="91"/>
      <c r="C99" s="91"/>
      <c r="D99" s="91"/>
      <c r="E99" s="91"/>
      <c r="F99" s="91"/>
      <c r="G99" s="91"/>
      <c r="H99" s="91"/>
      <c r="I99" s="91"/>
      <c r="J99" s="91"/>
      <c r="K99" s="91"/>
    </row>
    <row r="100">
      <c r="A100" s="90"/>
      <c r="B100" s="91"/>
      <c r="C100" s="91"/>
      <c r="D100" s="91"/>
      <c r="E100" s="91"/>
      <c r="F100" s="91"/>
      <c r="G100" s="91"/>
      <c r="H100" s="91"/>
      <c r="I100" s="91"/>
      <c r="J100" s="91"/>
      <c r="K100" s="91"/>
    </row>
    <row r="101">
      <c r="A101" s="90"/>
      <c r="B101" s="91"/>
      <c r="C101" s="91"/>
      <c r="D101" s="91"/>
      <c r="E101" s="91"/>
      <c r="F101" s="91"/>
      <c r="G101" s="91"/>
      <c r="H101" s="91"/>
      <c r="I101" s="91"/>
      <c r="J101" s="91"/>
      <c r="K101" s="91"/>
    </row>
    <row r="102">
      <c r="A102" s="90"/>
      <c r="B102" s="91"/>
      <c r="C102" s="91"/>
      <c r="D102" s="91"/>
      <c r="E102" s="91"/>
      <c r="F102" s="91"/>
      <c r="G102" s="91"/>
      <c r="H102" s="91"/>
      <c r="I102" s="91"/>
      <c r="J102" s="91"/>
      <c r="K102" s="91"/>
    </row>
    <row r="103">
      <c r="A103" s="90"/>
      <c r="B103" s="91"/>
      <c r="C103" s="91"/>
      <c r="D103" s="91"/>
      <c r="E103" s="91"/>
      <c r="F103" s="91"/>
      <c r="G103" s="91"/>
      <c r="H103" s="91"/>
      <c r="I103" s="91"/>
      <c r="J103" s="91"/>
      <c r="K103" s="91"/>
    </row>
    <row r="104">
      <c r="A104" s="90"/>
      <c r="B104" s="91"/>
      <c r="C104" s="91"/>
      <c r="D104" s="91"/>
      <c r="E104" s="91"/>
      <c r="F104" s="91"/>
      <c r="G104" s="91"/>
      <c r="H104" s="91"/>
      <c r="I104" s="91"/>
      <c r="J104" s="91"/>
      <c r="K104" s="91"/>
    </row>
    <row r="105">
      <c r="A105" s="90"/>
      <c r="B105" s="91"/>
      <c r="C105" s="91"/>
      <c r="D105" s="91"/>
      <c r="E105" s="91"/>
      <c r="F105" s="91"/>
      <c r="G105" s="91"/>
      <c r="H105" s="91"/>
      <c r="I105" s="91"/>
      <c r="J105" s="91"/>
      <c r="K105" s="91"/>
    </row>
    <row r="106">
      <c r="A106" s="90"/>
      <c r="B106" s="91"/>
      <c r="C106" s="91"/>
      <c r="D106" s="91"/>
      <c r="E106" s="91"/>
      <c r="F106" s="91"/>
      <c r="G106" s="91"/>
      <c r="H106" s="91"/>
      <c r="I106" s="91"/>
      <c r="J106" s="91"/>
      <c r="K106" s="91"/>
    </row>
    <row r="107">
      <c r="A107" s="90"/>
      <c r="B107" s="91"/>
      <c r="C107" s="91"/>
      <c r="D107" s="91"/>
      <c r="E107" s="91"/>
      <c r="F107" s="91"/>
      <c r="G107" s="91"/>
      <c r="H107" s="91"/>
      <c r="I107" s="91"/>
      <c r="J107" s="91"/>
      <c r="K107" s="91"/>
    </row>
    <row r="108">
      <c r="A108" s="90"/>
      <c r="B108" s="91"/>
      <c r="C108" s="91"/>
      <c r="D108" s="91"/>
      <c r="E108" s="91"/>
      <c r="F108" s="91"/>
      <c r="G108" s="91"/>
      <c r="H108" s="91"/>
      <c r="I108" s="91"/>
      <c r="J108" s="91"/>
      <c r="K108" s="91"/>
    </row>
    <row r="109">
      <c r="A109" s="90"/>
      <c r="B109" s="91"/>
      <c r="C109" s="91"/>
      <c r="D109" s="91"/>
      <c r="E109" s="91"/>
      <c r="F109" s="91"/>
      <c r="G109" s="91"/>
      <c r="H109" s="91"/>
      <c r="I109" s="91"/>
      <c r="J109" s="91"/>
      <c r="K109" s="91"/>
    </row>
    <row r="110">
      <c r="A110" s="90"/>
      <c r="B110" s="91"/>
      <c r="C110" s="91"/>
      <c r="D110" s="91"/>
      <c r="E110" s="91"/>
      <c r="F110" s="91"/>
      <c r="G110" s="91"/>
      <c r="H110" s="91"/>
      <c r="I110" s="91"/>
      <c r="J110" s="91"/>
      <c r="K110" s="91"/>
    </row>
    <row r="111">
      <c r="A111" s="90"/>
      <c r="B111" s="91"/>
      <c r="C111" s="91"/>
      <c r="D111" s="91"/>
      <c r="E111" s="91"/>
      <c r="F111" s="91"/>
      <c r="G111" s="91"/>
      <c r="H111" s="91"/>
      <c r="I111" s="91"/>
      <c r="J111" s="91"/>
      <c r="K111" s="91"/>
    </row>
    <row r="112">
      <c r="A112" s="90"/>
      <c r="B112" s="91"/>
      <c r="C112" s="91"/>
      <c r="D112" s="91"/>
      <c r="E112" s="91"/>
      <c r="F112" s="91"/>
      <c r="G112" s="91"/>
      <c r="H112" s="91"/>
      <c r="I112" s="91"/>
      <c r="J112" s="91"/>
      <c r="K112" s="91"/>
    </row>
    <row r="113">
      <c r="A113" s="90"/>
      <c r="B113" s="91"/>
      <c r="C113" s="91"/>
      <c r="D113" s="91"/>
      <c r="E113" s="91"/>
      <c r="F113" s="91"/>
      <c r="G113" s="91"/>
      <c r="H113" s="91"/>
      <c r="I113" s="91"/>
      <c r="J113" s="91"/>
      <c r="K113" s="91"/>
    </row>
    <row r="114">
      <c r="A114" s="90"/>
      <c r="B114" s="91"/>
      <c r="C114" s="91"/>
      <c r="D114" s="91"/>
      <c r="E114" s="91"/>
      <c r="F114" s="91"/>
      <c r="G114" s="91"/>
      <c r="H114" s="91"/>
      <c r="I114" s="91"/>
      <c r="J114" s="91"/>
      <c r="K114" s="91"/>
    </row>
    <row r="115">
      <c r="A115" s="90"/>
      <c r="B115" s="91"/>
      <c r="C115" s="91"/>
      <c r="D115" s="91"/>
      <c r="E115" s="91"/>
      <c r="F115" s="91"/>
      <c r="G115" s="91"/>
      <c r="H115" s="91"/>
      <c r="I115" s="91"/>
      <c r="J115" s="91"/>
      <c r="K115" s="91"/>
    </row>
    <row r="116">
      <c r="A116" s="90"/>
      <c r="B116" s="91"/>
      <c r="C116" s="91"/>
      <c r="D116" s="91"/>
      <c r="E116" s="91"/>
      <c r="F116" s="91"/>
      <c r="G116" s="91"/>
      <c r="H116" s="91"/>
      <c r="I116" s="91"/>
      <c r="J116" s="91"/>
      <c r="K116" s="91"/>
    </row>
    <row r="117">
      <c r="A117" s="90"/>
      <c r="B117" s="91"/>
      <c r="C117" s="91"/>
      <c r="D117" s="91"/>
      <c r="E117" s="91"/>
      <c r="F117" s="91"/>
      <c r="G117" s="91"/>
      <c r="H117" s="91"/>
      <c r="I117" s="91"/>
      <c r="J117" s="91"/>
      <c r="K117" s="91"/>
    </row>
    <row r="118">
      <c r="A118" s="90"/>
      <c r="B118" s="91"/>
      <c r="C118" s="91"/>
      <c r="D118" s="91"/>
      <c r="E118" s="91"/>
      <c r="F118" s="91"/>
      <c r="G118" s="91"/>
      <c r="H118" s="91"/>
      <c r="I118" s="91"/>
      <c r="J118" s="91"/>
      <c r="K118" s="91"/>
    </row>
    <row r="119">
      <c r="A119" s="90"/>
      <c r="B119" s="91"/>
      <c r="C119" s="91"/>
      <c r="D119" s="91"/>
      <c r="E119" s="91"/>
      <c r="F119" s="91"/>
      <c r="G119" s="91"/>
      <c r="H119" s="91"/>
      <c r="I119" s="91"/>
      <c r="J119" s="91"/>
      <c r="K119" s="91"/>
    </row>
    <row r="120">
      <c r="A120" s="90"/>
      <c r="B120" s="91"/>
      <c r="C120" s="91"/>
      <c r="D120" s="91"/>
      <c r="E120" s="91"/>
      <c r="F120" s="91"/>
      <c r="G120" s="91"/>
      <c r="H120" s="91"/>
      <c r="I120" s="91"/>
      <c r="J120" s="91"/>
      <c r="K120" s="91"/>
    </row>
    <row r="121">
      <c r="A121" s="90"/>
      <c r="B121" s="91"/>
      <c r="C121" s="91"/>
      <c r="D121" s="91"/>
      <c r="E121" s="91"/>
      <c r="F121" s="91"/>
      <c r="G121" s="91"/>
      <c r="H121" s="91"/>
      <c r="I121" s="91"/>
      <c r="J121" s="91"/>
      <c r="K121" s="91"/>
    </row>
    <row r="122">
      <c r="A122" s="90"/>
      <c r="B122" s="91"/>
      <c r="C122" s="91"/>
      <c r="D122" s="91"/>
      <c r="E122" s="91"/>
      <c r="F122" s="91"/>
      <c r="G122" s="91"/>
      <c r="H122" s="91"/>
      <c r="I122" s="91"/>
      <c r="J122" s="91"/>
      <c r="K122" s="91"/>
    </row>
    <row r="123">
      <c r="A123" s="90"/>
      <c r="B123" s="91"/>
      <c r="C123" s="91"/>
      <c r="D123" s="91"/>
      <c r="E123" s="91"/>
      <c r="F123" s="91"/>
      <c r="G123" s="91"/>
      <c r="H123" s="91"/>
      <c r="I123" s="91"/>
      <c r="J123" s="91"/>
      <c r="K123" s="91"/>
    </row>
    <row r="124">
      <c r="A124" s="90"/>
      <c r="B124" s="91"/>
      <c r="C124" s="91"/>
      <c r="D124" s="91"/>
      <c r="E124" s="91"/>
      <c r="F124" s="91"/>
      <c r="G124" s="91"/>
      <c r="H124" s="91"/>
      <c r="I124" s="91"/>
      <c r="J124" s="91"/>
      <c r="K124" s="91"/>
    </row>
    <row r="125">
      <c r="A125" s="90"/>
      <c r="B125" s="91"/>
      <c r="C125" s="91"/>
      <c r="D125" s="91"/>
      <c r="E125" s="91"/>
      <c r="F125" s="91"/>
      <c r="G125" s="91"/>
      <c r="H125" s="91"/>
      <c r="I125" s="91"/>
      <c r="J125" s="91"/>
      <c r="K125" s="91"/>
    </row>
    <row r="126">
      <c r="A126" s="90"/>
      <c r="B126" s="91"/>
      <c r="C126" s="91"/>
      <c r="D126" s="91"/>
      <c r="E126" s="91"/>
      <c r="F126" s="91"/>
      <c r="G126" s="91"/>
      <c r="H126" s="91"/>
      <c r="I126" s="91"/>
      <c r="J126" s="91"/>
      <c r="K126" s="91"/>
    </row>
    <row r="127">
      <c r="A127" s="90"/>
      <c r="B127" s="91"/>
      <c r="C127" s="91"/>
      <c r="D127" s="91"/>
      <c r="E127" s="91"/>
      <c r="F127" s="91"/>
      <c r="G127" s="91"/>
      <c r="H127" s="91"/>
      <c r="I127" s="91"/>
      <c r="J127" s="91"/>
      <c r="K127" s="91"/>
    </row>
    <row r="128">
      <c r="A128" s="90"/>
      <c r="B128" s="91"/>
      <c r="C128" s="91"/>
      <c r="D128" s="91"/>
      <c r="E128" s="91"/>
      <c r="F128" s="91"/>
      <c r="G128" s="91"/>
      <c r="H128" s="91"/>
      <c r="I128" s="91"/>
      <c r="J128" s="91"/>
      <c r="K128" s="91"/>
    </row>
    <row r="129">
      <c r="A129" s="90"/>
      <c r="B129" s="91"/>
      <c r="C129" s="91"/>
      <c r="D129" s="91"/>
      <c r="E129" s="91"/>
      <c r="F129" s="91"/>
      <c r="G129" s="91"/>
      <c r="H129" s="91"/>
      <c r="I129" s="91"/>
      <c r="J129" s="91"/>
      <c r="K129" s="91"/>
    </row>
    <row r="130">
      <c r="A130" s="90"/>
      <c r="B130" s="91"/>
      <c r="C130" s="91"/>
      <c r="D130" s="91"/>
      <c r="E130" s="91"/>
      <c r="F130" s="91"/>
      <c r="G130" s="91"/>
      <c r="H130" s="91"/>
      <c r="I130" s="91"/>
      <c r="J130" s="91"/>
      <c r="K130" s="91"/>
    </row>
    <row r="131">
      <c r="A131" s="90"/>
      <c r="B131" s="91"/>
      <c r="C131" s="91"/>
      <c r="D131" s="91"/>
      <c r="E131" s="91"/>
      <c r="F131" s="91"/>
      <c r="G131" s="91"/>
      <c r="H131" s="91"/>
      <c r="I131" s="91"/>
      <c r="J131" s="91"/>
      <c r="K131" s="91"/>
    </row>
    <row r="132">
      <c r="A132" s="90"/>
      <c r="B132" s="91"/>
      <c r="C132" s="91"/>
      <c r="D132" s="91"/>
      <c r="E132" s="91"/>
      <c r="F132" s="91"/>
      <c r="G132" s="91"/>
      <c r="H132" s="91"/>
      <c r="I132" s="91"/>
      <c r="J132" s="91"/>
      <c r="K132" s="91"/>
    </row>
    <row r="133">
      <c r="A133" s="90"/>
      <c r="B133" s="91"/>
      <c r="C133" s="91"/>
      <c r="D133" s="91"/>
      <c r="E133" s="91"/>
      <c r="F133" s="91"/>
      <c r="G133" s="91"/>
      <c r="H133" s="91"/>
      <c r="I133" s="91"/>
      <c r="J133" s="91"/>
      <c r="K133" s="91"/>
    </row>
    <row r="134">
      <c r="A134" s="90"/>
      <c r="B134" s="91"/>
      <c r="C134" s="91"/>
      <c r="D134" s="91"/>
      <c r="E134" s="91"/>
      <c r="F134" s="91"/>
      <c r="G134" s="91"/>
      <c r="H134" s="91"/>
      <c r="I134" s="91"/>
      <c r="J134" s="91"/>
      <c r="K134" s="91"/>
    </row>
    <row r="135">
      <c r="A135" s="90"/>
      <c r="B135" s="91"/>
      <c r="C135" s="91"/>
      <c r="D135" s="91"/>
      <c r="E135" s="91"/>
      <c r="F135" s="91"/>
      <c r="G135" s="91"/>
      <c r="H135" s="91"/>
      <c r="I135" s="91"/>
      <c r="J135" s="91"/>
      <c r="K135" s="91"/>
    </row>
    <row r="136">
      <c r="A136" s="90"/>
      <c r="B136" s="91"/>
      <c r="C136" s="91"/>
      <c r="D136" s="91"/>
      <c r="E136" s="91"/>
      <c r="F136" s="91"/>
      <c r="G136" s="91"/>
      <c r="H136" s="91"/>
      <c r="I136" s="91"/>
      <c r="J136" s="91"/>
      <c r="K136" s="91"/>
    </row>
    <row r="137">
      <c r="A137" s="90"/>
      <c r="B137" s="91"/>
      <c r="C137" s="91"/>
      <c r="D137" s="91"/>
      <c r="E137" s="91"/>
      <c r="F137" s="91"/>
      <c r="G137" s="91"/>
      <c r="H137" s="91"/>
      <c r="I137" s="91"/>
      <c r="J137" s="91"/>
      <c r="K137" s="91"/>
    </row>
    <row r="138">
      <c r="A138" s="90"/>
      <c r="B138" s="91"/>
      <c r="C138" s="91"/>
      <c r="D138" s="91"/>
      <c r="E138" s="91"/>
      <c r="F138" s="91"/>
      <c r="G138" s="91"/>
      <c r="H138" s="91"/>
      <c r="I138" s="91"/>
      <c r="J138" s="91"/>
      <c r="K138" s="91"/>
    </row>
    <row r="139">
      <c r="A139" s="90"/>
      <c r="B139" s="91"/>
      <c r="C139" s="91"/>
      <c r="D139" s="91"/>
      <c r="E139" s="91"/>
      <c r="F139" s="91"/>
      <c r="G139" s="91"/>
      <c r="H139" s="91"/>
      <c r="I139" s="91"/>
      <c r="J139" s="91"/>
      <c r="K139" s="91"/>
    </row>
    <row r="140">
      <c r="A140" s="90"/>
      <c r="B140" s="91"/>
      <c r="C140" s="91"/>
      <c r="D140" s="91"/>
      <c r="E140" s="91"/>
      <c r="F140" s="91"/>
      <c r="G140" s="91"/>
      <c r="H140" s="91"/>
      <c r="I140" s="91"/>
      <c r="J140" s="91"/>
      <c r="K140" s="91"/>
    </row>
    <row r="141">
      <c r="A141" s="90"/>
      <c r="B141" s="91"/>
      <c r="C141" s="91"/>
      <c r="D141" s="91"/>
      <c r="E141" s="91"/>
      <c r="F141" s="91"/>
      <c r="G141" s="91"/>
      <c r="H141" s="91"/>
      <c r="I141" s="91"/>
      <c r="J141" s="91"/>
      <c r="K141" s="91"/>
    </row>
    <row r="142">
      <c r="A142" s="90"/>
      <c r="B142" s="91"/>
      <c r="C142" s="91"/>
      <c r="D142" s="91"/>
      <c r="E142" s="91"/>
      <c r="F142" s="91"/>
      <c r="G142" s="91"/>
      <c r="H142" s="91"/>
      <c r="I142" s="91"/>
      <c r="J142" s="91"/>
      <c r="K142" s="91"/>
    </row>
    <row r="143">
      <c r="A143" s="90"/>
      <c r="B143" s="91"/>
      <c r="C143" s="91"/>
      <c r="D143" s="91"/>
      <c r="E143" s="91"/>
      <c r="F143" s="91"/>
      <c r="G143" s="91"/>
      <c r="H143" s="91"/>
      <c r="I143" s="91"/>
      <c r="J143" s="91"/>
      <c r="K143" s="91"/>
    </row>
    <row r="144">
      <c r="A144" s="90"/>
      <c r="B144" s="91"/>
      <c r="C144" s="91"/>
      <c r="D144" s="91"/>
      <c r="E144" s="91"/>
      <c r="F144" s="91"/>
      <c r="G144" s="91"/>
      <c r="H144" s="91"/>
      <c r="I144" s="91"/>
      <c r="J144" s="91"/>
      <c r="K144" s="91"/>
    </row>
    <row r="145">
      <c r="A145" s="90"/>
      <c r="B145" s="91"/>
      <c r="C145" s="91"/>
      <c r="D145" s="91"/>
      <c r="E145" s="91"/>
      <c r="F145" s="91"/>
      <c r="G145" s="91"/>
      <c r="H145" s="91"/>
      <c r="I145" s="91"/>
      <c r="J145" s="91"/>
      <c r="K145" s="91"/>
    </row>
    <row r="146">
      <c r="A146" s="90"/>
      <c r="B146" s="91"/>
      <c r="C146" s="91"/>
      <c r="D146" s="91"/>
      <c r="E146" s="91"/>
      <c r="F146" s="91"/>
      <c r="G146" s="91"/>
      <c r="H146" s="91"/>
      <c r="I146" s="91"/>
      <c r="J146" s="91"/>
      <c r="K146" s="91"/>
    </row>
    <row r="147">
      <c r="A147" s="90"/>
      <c r="B147" s="91"/>
      <c r="C147" s="91"/>
      <c r="D147" s="91"/>
      <c r="E147" s="91"/>
      <c r="F147" s="91"/>
      <c r="G147" s="91"/>
      <c r="H147" s="91"/>
      <c r="I147" s="91"/>
      <c r="J147" s="91"/>
      <c r="K147" s="91"/>
    </row>
    <row r="148">
      <c r="A148" s="90"/>
      <c r="B148" s="91"/>
      <c r="C148" s="91"/>
      <c r="D148" s="91"/>
      <c r="E148" s="91"/>
      <c r="F148" s="91"/>
      <c r="G148" s="91"/>
      <c r="H148" s="91"/>
      <c r="I148" s="91"/>
      <c r="J148" s="91"/>
      <c r="K148" s="91"/>
    </row>
    <row r="149">
      <c r="A149" s="90"/>
      <c r="B149" s="91"/>
      <c r="C149" s="91"/>
      <c r="D149" s="91"/>
      <c r="E149" s="91"/>
      <c r="F149" s="91"/>
      <c r="G149" s="91"/>
      <c r="H149" s="91"/>
      <c r="I149" s="91"/>
      <c r="J149" s="91"/>
      <c r="K149" s="91"/>
    </row>
    <row r="150">
      <c r="A150" s="90"/>
      <c r="B150" s="91"/>
      <c r="C150" s="91"/>
      <c r="D150" s="91"/>
      <c r="E150" s="91"/>
      <c r="F150" s="91"/>
      <c r="G150" s="91"/>
      <c r="H150" s="91"/>
      <c r="I150" s="91"/>
      <c r="J150" s="91"/>
      <c r="K150" s="91"/>
    </row>
    <row r="151">
      <c r="A151" s="90"/>
      <c r="B151" s="91"/>
      <c r="C151" s="91"/>
      <c r="D151" s="91"/>
      <c r="E151" s="91"/>
      <c r="F151" s="91"/>
      <c r="G151" s="91"/>
      <c r="H151" s="91"/>
      <c r="I151" s="91"/>
      <c r="J151" s="91"/>
      <c r="K151" s="91"/>
    </row>
    <row r="152">
      <c r="A152" s="90"/>
      <c r="B152" s="91"/>
      <c r="C152" s="91"/>
      <c r="D152" s="91"/>
      <c r="E152" s="91"/>
      <c r="F152" s="91"/>
      <c r="G152" s="91"/>
      <c r="H152" s="91"/>
      <c r="I152" s="91"/>
      <c r="J152" s="91"/>
      <c r="K152" s="91"/>
    </row>
    <row r="153">
      <c r="A153" s="90"/>
      <c r="B153" s="91"/>
      <c r="C153" s="91"/>
      <c r="D153" s="91"/>
      <c r="E153" s="91"/>
      <c r="F153" s="91"/>
      <c r="G153" s="91"/>
      <c r="H153" s="91"/>
      <c r="I153" s="91"/>
      <c r="J153" s="91"/>
      <c r="K153" s="91"/>
    </row>
    <row r="154">
      <c r="A154" s="90"/>
      <c r="B154" s="91"/>
      <c r="C154" s="91"/>
      <c r="D154" s="91"/>
      <c r="E154" s="91"/>
      <c r="F154" s="91"/>
      <c r="G154" s="91"/>
      <c r="H154" s="91"/>
      <c r="I154" s="91"/>
      <c r="J154" s="91"/>
      <c r="K154" s="91"/>
    </row>
    <row r="155">
      <c r="A155" s="90"/>
      <c r="B155" s="91"/>
      <c r="C155" s="91"/>
      <c r="D155" s="91"/>
      <c r="E155" s="91"/>
      <c r="F155" s="91"/>
      <c r="G155" s="91"/>
      <c r="H155" s="91"/>
      <c r="I155" s="91"/>
      <c r="J155" s="91"/>
      <c r="K155" s="91"/>
    </row>
    <row r="156">
      <c r="A156" s="90"/>
      <c r="B156" s="91"/>
      <c r="C156" s="91"/>
      <c r="D156" s="91"/>
      <c r="E156" s="91"/>
      <c r="F156" s="91"/>
      <c r="G156" s="91"/>
      <c r="H156" s="91"/>
      <c r="I156" s="91"/>
      <c r="J156" s="91"/>
      <c r="K156" s="91"/>
    </row>
    <row r="157">
      <c r="A157" s="90"/>
      <c r="B157" s="91"/>
      <c r="C157" s="91"/>
      <c r="D157" s="91"/>
      <c r="E157" s="91"/>
      <c r="F157" s="91"/>
      <c r="G157" s="91"/>
      <c r="H157" s="91"/>
      <c r="I157" s="91"/>
      <c r="J157" s="91"/>
      <c r="K157" s="91"/>
    </row>
    <row r="158">
      <c r="A158" s="90"/>
      <c r="B158" s="91"/>
      <c r="C158" s="91"/>
      <c r="D158" s="91"/>
      <c r="E158" s="91"/>
      <c r="F158" s="91"/>
      <c r="G158" s="91"/>
      <c r="H158" s="91"/>
      <c r="I158" s="91"/>
      <c r="J158" s="91"/>
      <c r="K158" s="91"/>
    </row>
    <row r="159">
      <c r="A159" s="90"/>
      <c r="B159" s="91"/>
      <c r="C159" s="91"/>
      <c r="D159" s="91"/>
      <c r="E159" s="91"/>
      <c r="F159" s="91"/>
      <c r="G159" s="91"/>
      <c r="H159" s="91"/>
      <c r="I159" s="91"/>
      <c r="J159" s="91"/>
      <c r="K159" s="91"/>
    </row>
    <row r="160">
      <c r="A160" s="90"/>
      <c r="B160" s="91"/>
      <c r="C160" s="91"/>
      <c r="D160" s="91"/>
      <c r="E160" s="91"/>
      <c r="F160" s="91"/>
      <c r="G160" s="91"/>
      <c r="H160" s="91"/>
      <c r="I160" s="91"/>
      <c r="J160" s="91"/>
      <c r="K160" s="91"/>
    </row>
    <row r="161">
      <c r="A161" s="90"/>
      <c r="B161" s="91"/>
      <c r="C161" s="91"/>
      <c r="D161" s="91"/>
      <c r="E161" s="91"/>
      <c r="F161" s="91"/>
      <c r="G161" s="91"/>
      <c r="H161" s="91"/>
      <c r="I161" s="91"/>
      <c r="J161" s="91"/>
      <c r="K161" s="91"/>
    </row>
    <row r="162">
      <c r="A162" s="90"/>
      <c r="B162" s="91"/>
      <c r="C162" s="91"/>
      <c r="D162" s="91"/>
      <c r="E162" s="91"/>
      <c r="F162" s="91"/>
      <c r="G162" s="91"/>
      <c r="H162" s="91"/>
      <c r="I162" s="91"/>
      <c r="J162" s="91"/>
      <c r="K162" s="91"/>
    </row>
    <row r="163">
      <c r="A163" s="90"/>
      <c r="B163" s="91"/>
      <c r="C163" s="91"/>
      <c r="D163" s="91"/>
      <c r="E163" s="91"/>
      <c r="F163" s="91"/>
      <c r="G163" s="91"/>
      <c r="H163" s="91"/>
      <c r="I163" s="91"/>
      <c r="J163" s="91"/>
      <c r="K163" s="91"/>
    </row>
    <row r="164">
      <c r="A164" s="90"/>
      <c r="B164" s="91"/>
      <c r="C164" s="91"/>
      <c r="D164" s="91"/>
      <c r="E164" s="91"/>
      <c r="F164" s="91"/>
      <c r="G164" s="91"/>
      <c r="H164" s="91"/>
      <c r="I164" s="91"/>
      <c r="J164" s="91"/>
      <c r="K164" s="91"/>
    </row>
    <row r="165">
      <c r="A165" s="90"/>
      <c r="B165" s="91"/>
      <c r="C165" s="91"/>
      <c r="D165" s="91"/>
      <c r="E165" s="91"/>
      <c r="F165" s="91"/>
      <c r="G165" s="91"/>
      <c r="H165" s="91"/>
      <c r="I165" s="91"/>
      <c r="J165" s="91"/>
      <c r="K165" s="91"/>
    </row>
    <row r="166">
      <c r="A166" s="90"/>
      <c r="B166" s="91"/>
      <c r="C166" s="91"/>
      <c r="D166" s="91"/>
      <c r="E166" s="91"/>
      <c r="F166" s="91"/>
      <c r="G166" s="91"/>
      <c r="H166" s="91"/>
      <c r="I166" s="91"/>
      <c r="J166" s="91"/>
      <c r="K166" s="91"/>
    </row>
    <row r="167">
      <c r="A167" s="90"/>
      <c r="B167" s="91"/>
      <c r="C167" s="91"/>
      <c r="D167" s="91"/>
      <c r="E167" s="91"/>
      <c r="F167" s="91"/>
      <c r="G167" s="91"/>
      <c r="H167" s="91"/>
      <c r="I167" s="91"/>
      <c r="J167" s="91"/>
      <c r="K167" s="91"/>
    </row>
    <row r="168">
      <c r="A168" s="90"/>
      <c r="B168" s="91"/>
      <c r="C168" s="91"/>
      <c r="D168" s="91"/>
      <c r="E168" s="91"/>
      <c r="F168" s="91"/>
      <c r="G168" s="91"/>
      <c r="H168" s="91"/>
      <c r="I168" s="91"/>
      <c r="J168" s="91"/>
      <c r="K168" s="91"/>
    </row>
    <row r="169">
      <c r="A169" s="90"/>
      <c r="B169" s="91"/>
      <c r="C169" s="91"/>
      <c r="D169" s="91"/>
      <c r="E169" s="91"/>
      <c r="F169" s="91"/>
      <c r="G169" s="91"/>
      <c r="H169" s="91"/>
      <c r="I169" s="91"/>
      <c r="J169" s="91"/>
      <c r="K169" s="91"/>
    </row>
    <row r="170">
      <c r="A170" s="90"/>
      <c r="B170" s="91"/>
      <c r="C170" s="91"/>
      <c r="D170" s="91"/>
      <c r="E170" s="91"/>
      <c r="F170" s="91"/>
      <c r="G170" s="91"/>
      <c r="H170" s="91"/>
      <c r="I170" s="91"/>
      <c r="J170" s="91"/>
      <c r="K170" s="91"/>
    </row>
    <row r="171">
      <c r="A171" s="90"/>
      <c r="B171" s="91"/>
      <c r="C171" s="91"/>
      <c r="D171" s="91"/>
      <c r="E171" s="91"/>
      <c r="F171" s="91"/>
      <c r="G171" s="91"/>
      <c r="H171" s="91"/>
      <c r="I171" s="91"/>
      <c r="J171" s="91"/>
      <c r="K171" s="91"/>
    </row>
    <row r="172">
      <c r="A172" s="90"/>
      <c r="B172" s="91"/>
      <c r="C172" s="91"/>
      <c r="D172" s="91"/>
      <c r="E172" s="91"/>
      <c r="F172" s="91"/>
      <c r="G172" s="91"/>
      <c r="H172" s="91"/>
      <c r="I172" s="91"/>
      <c r="J172" s="91"/>
      <c r="K172" s="91"/>
    </row>
    <row r="173">
      <c r="A173" s="90"/>
      <c r="B173" s="91"/>
      <c r="C173" s="91"/>
      <c r="D173" s="91"/>
      <c r="E173" s="91"/>
      <c r="F173" s="91"/>
      <c r="G173" s="91"/>
      <c r="H173" s="91"/>
      <c r="I173" s="91"/>
      <c r="J173" s="91"/>
      <c r="K173" s="91"/>
    </row>
    <row r="174">
      <c r="A174" s="90"/>
      <c r="B174" s="91"/>
      <c r="C174" s="91"/>
      <c r="D174" s="91"/>
      <c r="E174" s="91"/>
      <c r="F174" s="91"/>
      <c r="G174" s="91"/>
      <c r="H174" s="91"/>
      <c r="I174" s="91"/>
      <c r="J174" s="91"/>
      <c r="K174" s="91"/>
    </row>
    <row r="175">
      <c r="A175" s="90"/>
      <c r="B175" s="91"/>
      <c r="C175" s="91"/>
      <c r="D175" s="91"/>
      <c r="E175" s="91"/>
      <c r="F175" s="91"/>
      <c r="G175" s="91"/>
      <c r="H175" s="91"/>
      <c r="I175" s="91"/>
      <c r="J175" s="91"/>
      <c r="K175" s="91"/>
    </row>
    <row r="176">
      <c r="A176" s="90"/>
      <c r="B176" s="91"/>
      <c r="C176" s="91"/>
      <c r="D176" s="91"/>
      <c r="E176" s="91"/>
      <c r="F176" s="91"/>
      <c r="G176" s="91"/>
      <c r="H176" s="91"/>
      <c r="I176" s="91"/>
      <c r="J176" s="91"/>
      <c r="K176" s="91"/>
    </row>
    <row r="177">
      <c r="A177" s="90"/>
      <c r="B177" s="91"/>
      <c r="C177" s="91"/>
      <c r="D177" s="91"/>
      <c r="E177" s="91"/>
      <c r="F177" s="91"/>
      <c r="G177" s="91"/>
      <c r="H177" s="91"/>
      <c r="I177" s="91"/>
      <c r="J177" s="91"/>
      <c r="K177" s="91"/>
    </row>
    <row r="178">
      <c r="A178" s="90"/>
      <c r="B178" s="91"/>
      <c r="C178" s="91"/>
      <c r="D178" s="91"/>
      <c r="E178" s="91"/>
      <c r="F178" s="91"/>
      <c r="G178" s="91"/>
      <c r="H178" s="91"/>
      <c r="I178" s="91"/>
      <c r="J178" s="91"/>
      <c r="K178" s="91"/>
    </row>
    <row r="179">
      <c r="A179" s="90"/>
      <c r="B179" s="91"/>
      <c r="C179" s="91"/>
      <c r="D179" s="91"/>
      <c r="E179" s="91"/>
      <c r="F179" s="91"/>
      <c r="G179" s="91"/>
      <c r="H179" s="91"/>
      <c r="I179" s="91"/>
      <c r="J179" s="91"/>
      <c r="K179" s="91"/>
    </row>
    <row r="180">
      <c r="A180" s="90"/>
      <c r="B180" s="91"/>
      <c r="C180" s="91"/>
      <c r="D180" s="91"/>
      <c r="E180" s="91"/>
      <c r="F180" s="91"/>
      <c r="G180" s="91"/>
      <c r="H180" s="91"/>
      <c r="I180" s="91"/>
      <c r="J180" s="91"/>
      <c r="K180" s="91"/>
    </row>
    <row r="181">
      <c r="A181" s="90"/>
      <c r="B181" s="91"/>
      <c r="C181" s="91"/>
      <c r="D181" s="91"/>
      <c r="E181" s="91"/>
      <c r="F181" s="91"/>
      <c r="G181" s="91"/>
      <c r="H181" s="91"/>
      <c r="I181" s="91"/>
      <c r="J181" s="91"/>
      <c r="K181" s="91"/>
    </row>
    <row r="182">
      <c r="A182" s="90"/>
      <c r="B182" s="91"/>
      <c r="C182" s="91"/>
      <c r="D182" s="91"/>
      <c r="E182" s="91"/>
      <c r="F182" s="91"/>
      <c r="G182" s="91"/>
      <c r="H182" s="91"/>
      <c r="I182" s="91"/>
      <c r="J182" s="91"/>
      <c r="K182" s="91"/>
    </row>
    <row r="183">
      <c r="A183" s="90"/>
      <c r="B183" s="91"/>
      <c r="C183" s="91"/>
      <c r="D183" s="91"/>
      <c r="E183" s="91"/>
      <c r="F183" s="91"/>
      <c r="G183" s="91"/>
      <c r="H183" s="91"/>
      <c r="I183" s="91"/>
      <c r="J183" s="91"/>
      <c r="K183" s="91"/>
    </row>
    <row r="184">
      <c r="A184" s="90"/>
      <c r="B184" s="91"/>
      <c r="C184" s="91"/>
      <c r="D184" s="91"/>
      <c r="E184" s="91"/>
      <c r="F184" s="91"/>
      <c r="G184" s="91"/>
      <c r="H184" s="91"/>
      <c r="I184" s="91"/>
      <c r="J184" s="91"/>
      <c r="K184" s="91"/>
    </row>
    <row r="185">
      <c r="A185" s="90"/>
      <c r="B185" s="91"/>
      <c r="C185" s="91"/>
      <c r="D185" s="91"/>
      <c r="E185" s="91"/>
      <c r="F185" s="91"/>
      <c r="G185" s="91"/>
      <c r="H185" s="91"/>
      <c r="I185" s="91"/>
      <c r="J185" s="91"/>
      <c r="K185" s="91"/>
    </row>
    <row r="186">
      <c r="A186" s="90"/>
      <c r="B186" s="91"/>
      <c r="C186" s="91"/>
      <c r="D186" s="91"/>
      <c r="E186" s="91"/>
      <c r="F186" s="91"/>
      <c r="G186" s="91"/>
      <c r="H186" s="91"/>
      <c r="I186" s="91"/>
      <c r="J186" s="91"/>
      <c r="K186" s="91"/>
    </row>
    <row r="187">
      <c r="A187" s="90"/>
      <c r="B187" s="91"/>
      <c r="C187" s="91"/>
      <c r="D187" s="91"/>
      <c r="E187" s="91"/>
      <c r="F187" s="91"/>
      <c r="G187" s="91"/>
      <c r="H187" s="91"/>
      <c r="I187" s="91"/>
      <c r="J187" s="91"/>
      <c r="K187" s="91"/>
    </row>
    <row r="188">
      <c r="A188" s="90"/>
      <c r="B188" s="91"/>
      <c r="C188" s="91"/>
      <c r="D188" s="91"/>
      <c r="E188" s="91"/>
      <c r="F188" s="91"/>
      <c r="G188" s="91"/>
      <c r="H188" s="91"/>
      <c r="I188" s="91"/>
      <c r="J188" s="91"/>
      <c r="K188" s="91"/>
    </row>
    <row r="189">
      <c r="A189" s="90"/>
      <c r="B189" s="91"/>
      <c r="C189" s="91"/>
      <c r="D189" s="91"/>
      <c r="E189" s="91"/>
      <c r="F189" s="91"/>
      <c r="G189" s="91"/>
      <c r="H189" s="91"/>
      <c r="I189" s="91"/>
      <c r="J189" s="91"/>
      <c r="K189" s="91"/>
    </row>
    <row r="190">
      <c r="A190" s="90"/>
      <c r="B190" s="91"/>
      <c r="C190" s="91"/>
      <c r="D190" s="91"/>
      <c r="E190" s="91"/>
      <c r="F190" s="91"/>
      <c r="G190" s="91"/>
      <c r="H190" s="91"/>
      <c r="I190" s="91"/>
      <c r="J190" s="91"/>
      <c r="K190" s="91"/>
    </row>
    <row r="191">
      <c r="A191" s="90"/>
      <c r="B191" s="91"/>
      <c r="C191" s="91"/>
      <c r="D191" s="91"/>
      <c r="E191" s="91"/>
      <c r="F191" s="91"/>
      <c r="G191" s="91"/>
      <c r="H191" s="91"/>
      <c r="I191" s="91"/>
      <c r="J191" s="91"/>
      <c r="K191" s="91"/>
    </row>
    <row r="192">
      <c r="A192" s="90"/>
      <c r="B192" s="91"/>
      <c r="C192" s="91"/>
      <c r="D192" s="91"/>
      <c r="E192" s="91"/>
      <c r="F192" s="91"/>
      <c r="G192" s="91"/>
      <c r="H192" s="91"/>
      <c r="I192" s="91"/>
      <c r="J192" s="91"/>
      <c r="K192" s="91"/>
    </row>
    <row r="193">
      <c r="A193" s="90"/>
      <c r="B193" s="91"/>
      <c r="C193" s="91"/>
      <c r="D193" s="91"/>
      <c r="E193" s="91"/>
      <c r="F193" s="91"/>
      <c r="G193" s="91"/>
      <c r="H193" s="91"/>
      <c r="I193" s="91"/>
      <c r="J193" s="91"/>
      <c r="K193" s="91"/>
    </row>
    <row r="194">
      <c r="A194" s="90"/>
      <c r="B194" s="91"/>
      <c r="C194" s="91"/>
      <c r="D194" s="91"/>
      <c r="E194" s="91"/>
      <c r="F194" s="91"/>
      <c r="G194" s="91"/>
      <c r="H194" s="91"/>
      <c r="I194" s="91"/>
      <c r="J194" s="91"/>
      <c r="K194" s="91"/>
    </row>
    <row r="195">
      <c r="A195" s="90"/>
      <c r="B195" s="91"/>
      <c r="C195" s="91"/>
      <c r="D195" s="91"/>
      <c r="E195" s="91"/>
      <c r="F195" s="91"/>
      <c r="G195" s="91"/>
      <c r="H195" s="91"/>
      <c r="I195" s="91"/>
      <c r="J195" s="91"/>
      <c r="K195" s="91"/>
    </row>
    <row r="196">
      <c r="A196" s="90"/>
      <c r="B196" s="91"/>
      <c r="C196" s="91"/>
      <c r="D196" s="91"/>
      <c r="E196" s="91"/>
      <c r="F196" s="91"/>
      <c r="G196" s="91"/>
      <c r="H196" s="91"/>
      <c r="I196" s="91"/>
      <c r="J196" s="91"/>
      <c r="K196" s="91"/>
    </row>
    <row r="197">
      <c r="A197" s="90"/>
      <c r="B197" s="91"/>
      <c r="C197" s="91"/>
      <c r="D197" s="91"/>
      <c r="E197" s="91"/>
      <c r="F197" s="91"/>
      <c r="G197" s="91"/>
      <c r="H197" s="91"/>
      <c r="I197" s="91"/>
      <c r="J197" s="91"/>
      <c r="K197" s="91"/>
    </row>
    <row r="198">
      <c r="A198" s="90"/>
      <c r="B198" s="91"/>
      <c r="C198" s="91"/>
      <c r="D198" s="91"/>
      <c r="E198" s="91"/>
      <c r="F198" s="91"/>
      <c r="G198" s="91"/>
      <c r="H198" s="91"/>
      <c r="I198" s="91"/>
      <c r="J198" s="91"/>
      <c r="K198" s="91"/>
    </row>
    <row r="199">
      <c r="A199" s="90"/>
      <c r="B199" s="91"/>
      <c r="C199" s="91"/>
      <c r="D199" s="91"/>
      <c r="E199" s="91"/>
      <c r="F199" s="91"/>
      <c r="G199" s="91"/>
      <c r="H199" s="91"/>
      <c r="I199" s="91"/>
      <c r="J199" s="91"/>
      <c r="K199" s="91"/>
    </row>
    <row r="200">
      <c r="A200" s="90"/>
      <c r="B200" s="91"/>
      <c r="C200" s="91"/>
      <c r="D200" s="91"/>
      <c r="E200" s="91"/>
      <c r="F200" s="91"/>
      <c r="G200" s="91"/>
      <c r="H200" s="91"/>
      <c r="I200" s="91"/>
      <c r="J200" s="91"/>
      <c r="K200" s="91"/>
    </row>
    <row r="201">
      <c r="A201" s="90"/>
      <c r="B201" s="91"/>
      <c r="C201" s="91"/>
      <c r="D201" s="91"/>
      <c r="E201" s="91"/>
      <c r="F201" s="91"/>
      <c r="G201" s="91"/>
      <c r="H201" s="91"/>
      <c r="I201" s="91"/>
      <c r="J201" s="91"/>
      <c r="K201" s="91"/>
    </row>
    <row r="202">
      <c r="A202" s="90"/>
      <c r="B202" s="91"/>
      <c r="C202" s="91"/>
      <c r="D202" s="91"/>
      <c r="E202" s="91"/>
      <c r="F202" s="91"/>
      <c r="G202" s="91"/>
      <c r="H202" s="91"/>
      <c r="I202" s="91"/>
      <c r="J202" s="91"/>
      <c r="K202" s="91"/>
    </row>
    <row r="203">
      <c r="A203" s="90"/>
      <c r="B203" s="91"/>
      <c r="C203" s="91"/>
      <c r="D203" s="91"/>
      <c r="E203" s="91"/>
      <c r="F203" s="91"/>
      <c r="G203" s="91"/>
      <c r="H203" s="91"/>
      <c r="I203" s="91"/>
      <c r="J203" s="91"/>
      <c r="K203" s="91"/>
    </row>
    <row r="204">
      <c r="A204" s="90"/>
      <c r="B204" s="91"/>
      <c r="C204" s="91"/>
      <c r="D204" s="91"/>
      <c r="E204" s="91"/>
      <c r="F204" s="91"/>
      <c r="G204" s="91"/>
      <c r="H204" s="91"/>
      <c r="I204" s="91"/>
      <c r="J204" s="91"/>
      <c r="K204" s="91"/>
    </row>
    <row r="205">
      <c r="A205" s="90"/>
      <c r="B205" s="91"/>
      <c r="C205" s="91"/>
      <c r="D205" s="91"/>
      <c r="E205" s="91"/>
      <c r="F205" s="91"/>
      <c r="G205" s="91"/>
      <c r="H205" s="91"/>
      <c r="I205" s="91"/>
      <c r="J205" s="91"/>
      <c r="K205" s="91"/>
    </row>
    <row r="206">
      <c r="A206" s="90"/>
      <c r="B206" s="91"/>
      <c r="C206" s="91"/>
      <c r="D206" s="91"/>
      <c r="E206" s="91"/>
      <c r="F206" s="91"/>
      <c r="G206" s="91"/>
      <c r="H206" s="91"/>
      <c r="I206" s="91"/>
      <c r="J206" s="91"/>
      <c r="K206" s="91"/>
    </row>
    <row r="207">
      <c r="A207" s="90"/>
      <c r="B207" s="91"/>
      <c r="C207" s="91"/>
      <c r="D207" s="91"/>
      <c r="E207" s="91"/>
      <c r="F207" s="91"/>
      <c r="G207" s="91"/>
      <c r="H207" s="91"/>
      <c r="I207" s="91"/>
      <c r="J207" s="91"/>
      <c r="K207" s="91"/>
    </row>
    <row r="208">
      <c r="A208" s="90"/>
      <c r="B208" s="91"/>
      <c r="C208" s="91"/>
      <c r="D208" s="91"/>
      <c r="E208" s="91"/>
      <c r="F208" s="91"/>
      <c r="G208" s="91"/>
      <c r="H208" s="91"/>
      <c r="I208" s="91"/>
      <c r="J208" s="91"/>
      <c r="K208" s="91"/>
    </row>
    <row r="209">
      <c r="A209" s="90"/>
      <c r="B209" s="91"/>
      <c r="C209" s="91"/>
      <c r="D209" s="91"/>
      <c r="E209" s="91"/>
      <c r="F209" s="91"/>
      <c r="G209" s="91"/>
      <c r="H209" s="91"/>
      <c r="I209" s="91"/>
      <c r="J209" s="91"/>
      <c r="K209" s="91"/>
    </row>
    <row r="210">
      <c r="A210" s="90"/>
      <c r="B210" s="91"/>
      <c r="C210" s="91"/>
      <c r="D210" s="91"/>
      <c r="E210" s="91"/>
      <c r="F210" s="91"/>
      <c r="G210" s="91"/>
      <c r="H210" s="91"/>
      <c r="I210" s="91"/>
      <c r="J210" s="91"/>
      <c r="K210" s="91"/>
    </row>
    <row r="211">
      <c r="A211" s="90"/>
      <c r="B211" s="91"/>
      <c r="C211" s="91"/>
      <c r="D211" s="91"/>
      <c r="E211" s="91"/>
      <c r="F211" s="91"/>
      <c r="G211" s="91"/>
      <c r="H211" s="91"/>
      <c r="I211" s="91"/>
      <c r="J211" s="91"/>
      <c r="K211" s="91"/>
    </row>
    <row r="212">
      <c r="A212" s="90"/>
      <c r="B212" s="91"/>
      <c r="C212" s="91"/>
      <c r="D212" s="91"/>
      <c r="E212" s="91"/>
      <c r="F212" s="91"/>
      <c r="G212" s="91"/>
      <c r="H212" s="91"/>
      <c r="I212" s="91"/>
      <c r="J212" s="91"/>
      <c r="K212" s="91"/>
    </row>
    <row r="213">
      <c r="A213" s="90"/>
      <c r="B213" s="91"/>
      <c r="C213" s="91"/>
      <c r="D213" s="91"/>
      <c r="E213" s="91"/>
      <c r="F213" s="91"/>
      <c r="G213" s="91"/>
      <c r="H213" s="91"/>
      <c r="I213" s="91"/>
      <c r="J213" s="91"/>
      <c r="K213" s="91"/>
    </row>
    <row r="214">
      <c r="A214" s="90"/>
      <c r="B214" s="91"/>
      <c r="C214" s="91"/>
      <c r="D214" s="91"/>
      <c r="E214" s="91"/>
      <c r="F214" s="91"/>
      <c r="G214" s="91"/>
      <c r="H214" s="91"/>
      <c r="I214" s="91"/>
      <c r="J214" s="91"/>
      <c r="K214" s="91"/>
    </row>
    <row r="215">
      <c r="A215" s="90"/>
      <c r="B215" s="91"/>
      <c r="C215" s="91"/>
      <c r="D215" s="91"/>
      <c r="E215" s="91"/>
      <c r="F215" s="91"/>
      <c r="G215" s="91"/>
      <c r="H215" s="91"/>
      <c r="I215" s="91"/>
      <c r="J215" s="91"/>
      <c r="K215" s="91"/>
    </row>
    <row r="216">
      <c r="A216" s="90"/>
      <c r="B216" s="91"/>
      <c r="C216" s="91"/>
      <c r="D216" s="91"/>
      <c r="E216" s="91"/>
      <c r="F216" s="91"/>
      <c r="G216" s="91"/>
      <c r="H216" s="91"/>
      <c r="I216" s="91"/>
      <c r="J216" s="91"/>
      <c r="K216" s="91"/>
    </row>
    <row r="217">
      <c r="A217" s="90"/>
      <c r="B217" s="91"/>
      <c r="C217" s="91"/>
      <c r="D217" s="91"/>
      <c r="E217" s="91"/>
      <c r="F217" s="91"/>
      <c r="G217" s="91"/>
      <c r="H217" s="91"/>
      <c r="I217" s="91"/>
      <c r="J217" s="91"/>
      <c r="K217" s="91"/>
    </row>
    <row r="218">
      <c r="A218" s="90"/>
      <c r="B218" s="91"/>
      <c r="C218" s="91"/>
      <c r="D218" s="91"/>
      <c r="E218" s="91"/>
      <c r="F218" s="91"/>
      <c r="G218" s="91"/>
      <c r="H218" s="91"/>
      <c r="I218" s="91"/>
      <c r="J218" s="91"/>
      <c r="K218" s="91"/>
    </row>
    <row r="219">
      <c r="A219" s="90"/>
      <c r="B219" s="91"/>
      <c r="C219" s="91"/>
      <c r="D219" s="91"/>
      <c r="E219" s="91"/>
      <c r="F219" s="91"/>
      <c r="G219" s="91"/>
      <c r="H219" s="91"/>
      <c r="I219" s="91"/>
      <c r="J219" s="91"/>
      <c r="K219" s="91"/>
    </row>
    <row r="220">
      <c r="A220" s="90"/>
      <c r="B220" s="91"/>
      <c r="C220" s="91"/>
      <c r="D220" s="91"/>
      <c r="E220" s="91"/>
      <c r="F220" s="91"/>
      <c r="G220" s="91"/>
      <c r="H220" s="91"/>
      <c r="I220" s="91"/>
      <c r="J220" s="91"/>
      <c r="K220" s="91"/>
    </row>
    <row r="221">
      <c r="A221" s="90"/>
      <c r="B221" s="91"/>
      <c r="C221" s="91"/>
      <c r="D221" s="91"/>
      <c r="E221" s="91"/>
      <c r="F221" s="91"/>
      <c r="G221" s="91"/>
      <c r="H221" s="91"/>
      <c r="I221" s="91"/>
      <c r="J221" s="91"/>
      <c r="K221" s="91"/>
    </row>
    <row r="222">
      <c r="A222" s="90"/>
      <c r="B222" s="91"/>
      <c r="C222" s="91"/>
      <c r="D222" s="91"/>
      <c r="E222" s="91"/>
      <c r="F222" s="91"/>
      <c r="G222" s="91"/>
      <c r="H222" s="91"/>
      <c r="I222" s="91"/>
      <c r="J222" s="91"/>
      <c r="K222" s="91"/>
    </row>
    <row r="223">
      <c r="A223" s="90"/>
      <c r="B223" s="91"/>
      <c r="C223" s="91"/>
      <c r="D223" s="91"/>
      <c r="E223" s="91"/>
      <c r="F223" s="91"/>
      <c r="G223" s="91"/>
      <c r="H223" s="91"/>
      <c r="I223" s="91"/>
      <c r="J223" s="91"/>
      <c r="K223" s="91"/>
    </row>
    <row r="224">
      <c r="A224" s="90"/>
      <c r="B224" s="91"/>
      <c r="C224" s="91"/>
      <c r="D224" s="91"/>
      <c r="E224" s="91"/>
      <c r="F224" s="91"/>
      <c r="G224" s="91"/>
      <c r="H224" s="91"/>
      <c r="I224" s="91"/>
      <c r="J224" s="91"/>
      <c r="K224" s="91"/>
    </row>
    <row r="225">
      <c r="A225" s="90"/>
      <c r="B225" s="91"/>
      <c r="C225" s="91"/>
      <c r="D225" s="91"/>
      <c r="E225" s="91"/>
      <c r="F225" s="91"/>
      <c r="G225" s="91"/>
      <c r="H225" s="91"/>
      <c r="I225" s="91"/>
      <c r="J225" s="91"/>
      <c r="K225" s="91"/>
    </row>
    <row r="226">
      <c r="A226" s="90"/>
      <c r="B226" s="91"/>
      <c r="C226" s="91"/>
      <c r="D226" s="91"/>
      <c r="E226" s="91"/>
      <c r="F226" s="91"/>
      <c r="G226" s="91"/>
      <c r="H226" s="91"/>
      <c r="I226" s="91"/>
      <c r="J226" s="91"/>
      <c r="K226" s="91"/>
    </row>
    <row r="227">
      <c r="A227" s="90"/>
      <c r="B227" s="91"/>
      <c r="C227" s="91"/>
      <c r="D227" s="91"/>
      <c r="E227" s="91"/>
      <c r="F227" s="91"/>
      <c r="G227" s="91"/>
      <c r="H227" s="91"/>
      <c r="I227" s="91"/>
      <c r="J227" s="91"/>
      <c r="K227" s="91"/>
    </row>
    <row r="228">
      <c r="A228" s="90"/>
      <c r="B228" s="91"/>
      <c r="C228" s="91"/>
      <c r="D228" s="91"/>
      <c r="E228" s="91"/>
      <c r="F228" s="91"/>
      <c r="G228" s="91"/>
      <c r="H228" s="91"/>
      <c r="I228" s="91"/>
      <c r="J228" s="91"/>
      <c r="K228" s="91"/>
    </row>
    <row r="229">
      <c r="A229" s="90"/>
      <c r="B229" s="91"/>
      <c r="C229" s="91"/>
      <c r="D229" s="91"/>
      <c r="E229" s="91"/>
      <c r="F229" s="91"/>
      <c r="G229" s="91"/>
      <c r="H229" s="91"/>
      <c r="I229" s="91"/>
      <c r="J229" s="91"/>
      <c r="K229" s="91"/>
    </row>
    <row r="230">
      <c r="A230" s="90"/>
      <c r="B230" s="91"/>
      <c r="C230" s="91"/>
      <c r="D230" s="91"/>
      <c r="E230" s="91"/>
      <c r="F230" s="91"/>
      <c r="G230" s="91"/>
      <c r="H230" s="91"/>
      <c r="I230" s="91"/>
      <c r="J230" s="91"/>
      <c r="K230" s="91"/>
    </row>
    <row r="231">
      <c r="A231" s="90"/>
      <c r="B231" s="91"/>
      <c r="C231" s="91"/>
      <c r="D231" s="91"/>
      <c r="E231" s="91"/>
      <c r="F231" s="91"/>
      <c r="G231" s="91"/>
      <c r="H231" s="91"/>
      <c r="I231" s="91"/>
      <c r="J231" s="91"/>
      <c r="K231" s="91"/>
    </row>
    <row r="232">
      <c r="A232" s="90"/>
      <c r="B232" s="91"/>
      <c r="C232" s="91"/>
      <c r="D232" s="91"/>
      <c r="E232" s="91"/>
      <c r="F232" s="91"/>
      <c r="G232" s="91"/>
      <c r="H232" s="91"/>
      <c r="I232" s="91"/>
      <c r="J232" s="91"/>
      <c r="K232" s="91"/>
    </row>
    <row r="233">
      <c r="A233" s="90"/>
      <c r="B233" s="91"/>
      <c r="C233" s="91"/>
      <c r="D233" s="91"/>
      <c r="E233" s="91"/>
      <c r="F233" s="91"/>
      <c r="G233" s="91"/>
      <c r="H233" s="91"/>
      <c r="I233" s="91"/>
      <c r="J233" s="91"/>
      <c r="K233" s="91"/>
    </row>
    <row r="234">
      <c r="A234" s="90"/>
      <c r="B234" s="91"/>
      <c r="C234" s="91"/>
      <c r="D234" s="91"/>
      <c r="E234" s="91"/>
      <c r="F234" s="91"/>
      <c r="G234" s="91"/>
      <c r="H234" s="91"/>
      <c r="I234" s="91"/>
      <c r="J234" s="91"/>
      <c r="K234" s="91"/>
    </row>
    <row r="235">
      <c r="A235" s="90"/>
      <c r="B235" s="91"/>
      <c r="C235" s="91"/>
      <c r="D235" s="91"/>
      <c r="E235" s="91"/>
      <c r="F235" s="91"/>
      <c r="G235" s="91"/>
      <c r="H235" s="91"/>
      <c r="I235" s="91"/>
      <c r="J235" s="91"/>
      <c r="K235" s="91"/>
    </row>
    <row r="236">
      <c r="A236" s="90"/>
      <c r="B236" s="91"/>
      <c r="C236" s="91"/>
      <c r="D236" s="91"/>
      <c r="E236" s="91"/>
      <c r="F236" s="91"/>
      <c r="G236" s="91"/>
      <c r="H236" s="91"/>
      <c r="I236" s="91"/>
      <c r="J236" s="91"/>
      <c r="K236" s="91"/>
    </row>
    <row r="237">
      <c r="A237" s="90"/>
      <c r="B237" s="91"/>
      <c r="C237" s="91"/>
      <c r="D237" s="91"/>
      <c r="E237" s="91"/>
      <c r="F237" s="91"/>
      <c r="G237" s="91"/>
      <c r="H237" s="91"/>
      <c r="I237" s="91"/>
      <c r="J237" s="91"/>
      <c r="K237" s="91"/>
    </row>
    <row r="238">
      <c r="A238" s="90"/>
      <c r="B238" s="91"/>
      <c r="C238" s="91"/>
      <c r="D238" s="91"/>
      <c r="E238" s="91"/>
      <c r="F238" s="91"/>
      <c r="G238" s="91"/>
      <c r="H238" s="91"/>
      <c r="I238" s="91"/>
      <c r="J238" s="91"/>
      <c r="K238" s="91"/>
    </row>
    <row r="239">
      <c r="A239" s="90"/>
      <c r="B239" s="91"/>
      <c r="C239" s="91"/>
      <c r="D239" s="91"/>
      <c r="E239" s="91"/>
      <c r="F239" s="91"/>
      <c r="G239" s="91"/>
      <c r="H239" s="91"/>
      <c r="I239" s="91"/>
      <c r="J239" s="91"/>
      <c r="K239" s="91"/>
    </row>
    <row r="240">
      <c r="A240" s="90"/>
      <c r="B240" s="91"/>
      <c r="C240" s="91"/>
      <c r="D240" s="91"/>
      <c r="E240" s="91"/>
      <c r="F240" s="91"/>
      <c r="G240" s="91"/>
      <c r="H240" s="91"/>
      <c r="I240" s="91"/>
      <c r="J240" s="91"/>
      <c r="K240" s="91"/>
    </row>
    <row r="241">
      <c r="A241" s="90"/>
      <c r="B241" s="91"/>
      <c r="C241" s="91"/>
      <c r="D241" s="91"/>
      <c r="E241" s="91"/>
      <c r="F241" s="91"/>
      <c r="G241" s="91"/>
      <c r="H241" s="91"/>
      <c r="I241" s="91"/>
      <c r="J241" s="91"/>
      <c r="K241" s="91"/>
    </row>
    <row r="242">
      <c r="A242" s="90"/>
      <c r="B242" s="91"/>
      <c r="C242" s="91"/>
      <c r="D242" s="91"/>
      <c r="E242" s="91"/>
      <c r="F242" s="91"/>
      <c r="G242" s="91"/>
      <c r="H242" s="91"/>
      <c r="I242" s="91"/>
      <c r="J242" s="91"/>
      <c r="K242" s="91"/>
    </row>
    <row r="243">
      <c r="A243" s="90"/>
      <c r="B243" s="91"/>
      <c r="C243" s="91"/>
      <c r="D243" s="91"/>
      <c r="E243" s="91"/>
      <c r="F243" s="91"/>
      <c r="G243" s="91"/>
      <c r="H243" s="91"/>
      <c r="I243" s="91"/>
      <c r="J243" s="91"/>
      <c r="K243" s="91"/>
    </row>
    <row r="244">
      <c r="A244" s="90"/>
      <c r="B244" s="91"/>
      <c r="C244" s="91"/>
      <c r="D244" s="91"/>
      <c r="E244" s="91"/>
      <c r="F244" s="91"/>
      <c r="G244" s="91"/>
      <c r="H244" s="91"/>
      <c r="I244" s="91"/>
      <c r="J244" s="91"/>
      <c r="K244" s="91"/>
    </row>
    <row r="245">
      <c r="A245" s="90"/>
      <c r="B245" s="91"/>
      <c r="C245" s="91"/>
      <c r="D245" s="91"/>
      <c r="E245" s="91"/>
      <c r="F245" s="91"/>
      <c r="G245" s="91"/>
      <c r="H245" s="91"/>
      <c r="I245" s="91"/>
      <c r="J245" s="91"/>
      <c r="K245" s="91"/>
    </row>
    <row r="246">
      <c r="A246" s="90"/>
      <c r="B246" s="91"/>
      <c r="C246" s="91"/>
      <c r="D246" s="91"/>
      <c r="E246" s="91"/>
      <c r="F246" s="91"/>
      <c r="G246" s="91"/>
      <c r="H246" s="91"/>
      <c r="I246" s="91"/>
      <c r="J246" s="91"/>
      <c r="K246" s="91"/>
    </row>
    <row r="247">
      <c r="A247" s="90"/>
      <c r="B247" s="91"/>
      <c r="C247" s="91"/>
      <c r="D247" s="91"/>
      <c r="E247" s="91"/>
      <c r="F247" s="91"/>
      <c r="G247" s="91"/>
      <c r="H247" s="91"/>
      <c r="I247" s="91"/>
      <c r="J247" s="91"/>
      <c r="K247" s="91"/>
    </row>
    <row r="248">
      <c r="A248" s="90"/>
      <c r="B248" s="91"/>
      <c r="C248" s="91"/>
      <c r="D248" s="91"/>
      <c r="E248" s="91"/>
      <c r="F248" s="91"/>
      <c r="G248" s="91"/>
      <c r="H248" s="91"/>
      <c r="I248" s="91"/>
      <c r="J248" s="91"/>
      <c r="K248" s="91"/>
    </row>
    <row r="249">
      <c r="A249" s="90"/>
      <c r="B249" s="91"/>
      <c r="C249" s="91"/>
      <c r="D249" s="91"/>
      <c r="E249" s="91"/>
      <c r="F249" s="91"/>
      <c r="G249" s="91"/>
      <c r="H249" s="91"/>
      <c r="I249" s="91"/>
      <c r="J249" s="91"/>
      <c r="K249" s="91"/>
    </row>
    <row r="250">
      <c r="A250" s="90"/>
      <c r="B250" s="91"/>
      <c r="C250" s="91"/>
      <c r="D250" s="91"/>
      <c r="E250" s="91"/>
      <c r="F250" s="91"/>
      <c r="G250" s="91"/>
      <c r="H250" s="91"/>
      <c r="I250" s="91"/>
      <c r="J250" s="91"/>
      <c r="K250" s="91"/>
    </row>
    <row r="251">
      <c r="A251" s="90"/>
      <c r="B251" s="91"/>
      <c r="C251" s="91"/>
      <c r="D251" s="91"/>
      <c r="E251" s="91"/>
      <c r="F251" s="91"/>
      <c r="G251" s="91"/>
      <c r="H251" s="91"/>
      <c r="I251" s="91"/>
      <c r="J251" s="91"/>
      <c r="K251" s="91"/>
    </row>
    <row r="252">
      <c r="A252" s="90"/>
      <c r="B252" s="91"/>
      <c r="C252" s="91"/>
      <c r="D252" s="91"/>
      <c r="E252" s="91"/>
      <c r="F252" s="91"/>
      <c r="G252" s="91"/>
      <c r="H252" s="91"/>
      <c r="I252" s="91"/>
      <c r="J252" s="91"/>
      <c r="K252" s="91"/>
    </row>
    <row r="253">
      <c r="A253" s="90"/>
      <c r="B253" s="91"/>
      <c r="C253" s="91"/>
      <c r="D253" s="91"/>
      <c r="E253" s="91"/>
      <c r="F253" s="91"/>
      <c r="G253" s="91"/>
      <c r="H253" s="91"/>
      <c r="I253" s="91"/>
      <c r="J253" s="91"/>
      <c r="K253" s="91"/>
    </row>
    <row r="254">
      <c r="A254" s="90"/>
      <c r="B254" s="91"/>
      <c r="C254" s="91"/>
      <c r="D254" s="91"/>
      <c r="E254" s="91"/>
      <c r="F254" s="91"/>
      <c r="G254" s="91"/>
      <c r="H254" s="91"/>
      <c r="I254" s="91"/>
      <c r="J254" s="91"/>
      <c r="K254" s="91"/>
    </row>
    <row r="255">
      <c r="A255" s="90"/>
      <c r="B255" s="91"/>
      <c r="C255" s="91"/>
      <c r="D255" s="91"/>
      <c r="E255" s="91"/>
      <c r="F255" s="91"/>
      <c r="G255" s="91"/>
      <c r="H255" s="91"/>
      <c r="I255" s="91"/>
      <c r="J255" s="91"/>
      <c r="K255" s="91"/>
    </row>
    <row r="256">
      <c r="A256" s="90"/>
      <c r="B256" s="91"/>
      <c r="C256" s="91"/>
      <c r="D256" s="91"/>
      <c r="E256" s="91"/>
      <c r="F256" s="91"/>
      <c r="G256" s="91"/>
      <c r="H256" s="91"/>
      <c r="I256" s="91"/>
      <c r="J256" s="91"/>
      <c r="K256" s="91"/>
    </row>
    <row r="257">
      <c r="A257" s="90"/>
      <c r="B257" s="91"/>
      <c r="C257" s="91"/>
      <c r="D257" s="91"/>
      <c r="E257" s="91"/>
      <c r="F257" s="91"/>
      <c r="G257" s="91"/>
      <c r="H257" s="91"/>
      <c r="I257" s="91"/>
      <c r="J257" s="91"/>
      <c r="K257" s="91"/>
    </row>
    <row r="258">
      <c r="A258" s="90"/>
      <c r="B258" s="91"/>
      <c r="C258" s="91"/>
      <c r="D258" s="91"/>
      <c r="E258" s="91"/>
      <c r="F258" s="91"/>
      <c r="G258" s="91"/>
      <c r="H258" s="91"/>
      <c r="I258" s="91"/>
      <c r="J258" s="91"/>
      <c r="K258" s="91"/>
    </row>
    <row r="259">
      <c r="A259" s="90"/>
      <c r="B259" s="91"/>
      <c r="C259" s="91"/>
      <c r="D259" s="91"/>
      <c r="E259" s="91"/>
      <c r="F259" s="91"/>
      <c r="G259" s="91"/>
      <c r="H259" s="91"/>
      <c r="I259" s="91"/>
      <c r="J259" s="91"/>
      <c r="K259" s="91"/>
    </row>
    <row r="260">
      <c r="A260" s="90"/>
      <c r="B260" s="91"/>
      <c r="C260" s="91"/>
      <c r="D260" s="91"/>
      <c r="E260" s="91"/>
      <c r="F260" s="91"/>
      <c r="G260" s="91"/>
      <c r="H260" s="91"/>
      <c r="I260" s="91"/>
      <c r="J260" s="91"/>
      <c r="K260" s="91"/>
    </row>
    <row r="261">
      <c r="A261" s="90"/>
      <c r="B261" s="91"/>
      <c r="C261" s="91"/>
      <c r="D261" s="91"/>
      <c r="E261" s="91"/>
      <c r="F261" s="91"/>
      <c r="G261" s="91"/>
      <c r="H261" s="91"/>
      <c r="I261" s="91"/>
      <c r="J261" s="91"/>
      <c r="K261" s="91"/>
    </row>
    <row r="262">
      <c r="A262" s="90"/>
      <c r="B262" s="91"/>
      <c r="C262" s="91"/>
      <c r="D262" s="91"/>
      <c r="E262" s="91"/>
      <c r="F262" s="91"/>
      <c r="G262" s="91"/>
      <c r="H262" s="91"/>
      <c r="I262" s="91"/>
      <c r="J262" s="91"/>
      <c r="K262" s="91"/>
    </row>
    <row r="263">
      <c r="A263" s="90"/>
      <c r="B263" s="91"/>
      <c r="C263" s="91"/>
      <c r="D263" s="91"/>
      <c r="E263" s="91"/>
      <c r="F263" s="91"/>
      <c r="G263" s="91"/>
      <c r="H263" s="91"/>
      <c r="I263" s="91"/>
      <c r="J263" s="91"/>
      <c r="K263" s="91"/>
    </row>
    <row r="264">
      <c r="A264" s="90"/>
      <c r="B264" s="91"/>
      <c r="C264" s="91"/>
      <c r="D264" s="91"/>
      <c r="E264" s="91"/>
      <c r="F264" s="91"/>
      <c r="G264" s="91"/>
      <c r="H264" s="91"/>
      <c r="I264" s="91"/>
      <c r="J264" s="91"/>
      <c r="K264" s="91"/>
    </row>
    <row r="265">
      <c r="A265" s="90"/>
      <c r="B265" s="91"/>
      <c r="C265" s="91"/>
      <c r="D265" s="91"/>
      <c r="E265" s="91"/>
      <c r="F265" s="91"/>
      <c r="G265" s="91"/>
      <c r="H265" s="91"/>
      <c r="I265" s="91"/>
      <c r="J265" s="91"/>
      <c r="K265" s="91"/>
    </row>
    <row r="266">
      <c r="A266" s="90"/>
      <c r="B266" s="91"/>
      <c r="C266" s="91"/>
      <c r="D266" s="91"/>
      <c r="E266" s="91"/>
      <c r="F266" s="91"/>
      <c r="G266" s="91"/>
      <c r="H266" s="91"/>
      <c r="I266" s="91"/>
      <c r="J266" s="91"/>
      <c r="K266" s="91"/>
    </row>
    <row r="267">
      <c r="A267" s="90"/>
      <c r="B267" s="91"/>
      <c r="C267" s="91"/>
      <c r="D267" s="91"/>
      <c r="E267" s="91"/>
      <c r="F267" s="91"/>
      <c r="G267" s="91"/>
      <c r="H267" s="91"/>
      <c r="I267" s="91"/>
      <c r="J267" s="91"/>
      <c r="K267" s="91"/>
    </row>
    <row r="268">
      <c r="A268" s="90"/>
      <c r="B268" s="91"/>
      <c r="C268" s="91"/>
      <c r="D268" s="91"/>
      <c r="E268" s="91"/>
      <c r="F268" s="91"/>
      <c r="G268" s="91"/>
      <c r="H268" s="91"/>
      <c r="I268" s="91"/>
      <c r="J268" s="91"/>
      <c r="K268" s="91"/>
    </row>
    <row r="269">
      <c r="A269" s="90"/>
      <c r="B269" s="91"/>
      <c r="C269" s="91"/>
      <c r="D269" s="91"/>
      <c r="E269" s="91"/>
      <c r="F269" s="91"/>
      <c r="G269" s="91"/>
      <c r="H269" s="91"/>
      <c r="I269" s="91"/>
      <c r="J269" s="91"/>
      <c r="K269" s="91"/>
    </row>
    <row r="270">
      <c r="A270" s="90"/>
      <c r="B270" s="91"/>
      <c r="C270" s="91"/>
      <c r="D270" s="91"/>
      <c r="E270" s="91"/>
      <c r="F270" s="91"/>
      <c r="G270" s="91"/>
      <c r="H270" s="91"/>
      <c r="I270" s="91"/>
      <c r="J270" s="91"/>
      <c r="K270" s="91"/>
    </row>
    <row r="271">
      <c r="A271" s="90"/>
      <c r="B271" s="91"/>
      <c r="C271" s="91"/>
      <c r="D271" s="91"/>
      <c r="E271" s="91"/>
      <c r="F271" s="91"/>
      <c r="G271" s="91"/>
      <c r="H271" s="91"/>
      <c r="I271" s="91"/>
      <c r="J271" s="91"/>
      <c r="K271" s="91"/>
    </row>
    <row r="272">
      <c r="A272" s="90"/>
      <c r="B272" s="91"/>
      <c r="C272" s="91"/>
      <c r="D272" s="91"/>
      <c r="E272" s="91"/>
      <c r="F272" s="91"/>
      <c r="G272" s="91"/>
      <c r="H272" s="91"/>
      <c r="I272" s="91"/>
      <c r="J272" s="91"/>
      <c r="K272" s="91"/>
    </row>
    <row r="273">
      <c r="A273" s="90"/>
      <c r="B273" s="91"/>
      <c r="C273" s="91"/>
      <c r="D273" s="91"/>
      <c r="E273" s="91"/>
      <c r="F273" s="91"/>
      <c r="G273" s="91"/>
      <c r="H273" s="91"/>
      <c r="I273" s="91"/>
      <c r="J273" s="91"/>
      <c r="K273" s="91"/>
    </row>
    <row r="274">
      <c r="A274" s="90"/>
      <c r="B274" s="91"/>
      <c r="C274" s="91"/>
      <c r="D274" s="91"/>
      <c r="E274" s="91"/>
      <c r="F274" s="91"/>
      <c r="G274" s="91"/>
      <c r="H274" s="91"/>
      <c r="I274" s="91"/>
      <c r="J274" s="91"/>
      <c r="K274" s="91"/>
    </row>
    <row r="275">
      <c r="A275" s="90"/>
      <c r="B275" s="91"/>
      <c r="C275" s="91"/>
      <c r="D275" s="91"/>
      <c r="E275" s="91"/>
      <c r="F275" s="91"/>
      <c r="G275" s="91"/>
      <c r="H275" s="91"/>
      <c r="I275" s="91"/>
      <c r="J275" s="91"/>
      <c r="K275" s="91"/>
    </row>
    <row r="276">
      <c r="A276" s="90"/>
      <c r="B276" s="91"/>
      <c r="C276" s="91"/>
      <c r="D276" s="91"/>
      <c r="E276" s="91"/>
      <c r="F276" s="91"/>
      <c r="G276" s="91"/>
      <c r="H276" s="91"/>
      <c r="I276" s="91"/>
      <c r="J276" s="91"/>
      <c r="K276" s="91"/>
    </row>
    <row r="277">
      <c r="A277" s="90"/>
      <c r="B277" s="91"/>
      <c r="C277" s="91"/>
      <c r="D277" s="91"/>
      <c r="E277" s="91"/>
      <c r="F277" s="91"/>
      <c r="G277" s="91"/>
      <c r="H277" s="91"/>
      <c r="I277" s="91"/>
      <c r="J277" s="91"/>
      <c r="K277" s="91"/>
    </row>
    <row r="278">
      <c r="A278" s="90"/>
      <c r="B278" s="91"/>
      <c r="C278" s="91"/>
      <c r="D278" s="91"/>
      <c r="E278" s="91"/>
      <c r="F278" s="91"/>
      <c r="G278" s="91"/>
      <c r="H278" s="91"/>
      <c r="I278" s="91"/>
      <c r="J278" s="91"/>
      <c r="K278" s="91"/>
    </row>
    <row r="279">
      <c r="A279" s="90"/>
      <c r="B279" s="91"/>
      <c r="C279" s="91"/>
      <c r="D279" s="91"/>
      <c r="E279" s="91"/>
      <c r="F279" s="91"/>
      <c r="G279" s="91"/>
      <c r="H279" s="91"/>
      <c r="I279" s="91"/>
      <c r="J279" s="91"/>
      <c r="K279" s="91"/>
    </row>
    <row r="280">
      <c r="A280" s="90"/>
      <c r="B280" s="91"/>
      <c r="C280" s="91"/>
      <c r="D280" s="91"/>
      <c r="E280" s="91"/>
      <c r="F280" s="91"/>
      <c r="G280" s="91"/>
      <c r="H280" s="91"/>
      <c r="I280" s="91"/>
      <c r="J280" s="91"/>
      <c r="K280" s="91"/>
    </row>
    <row r="281">
      <c r="A281" s="90"/>
      <c r="B281" s="91"/>
      <c r="C281" s="91"/>
      <c r="D281" s="91"/>
      <c r="E281" s="91"/>
      <c r="F281" s="91"/>
      <c r="G281" s="91"/>
      <c r="H281" s="91"/>
      <c r="I281" s="91"/>
      <c r="J281" s="91"/>
      <c r="K281" s="91"/>
    </row>
    <row r="282">
      <c r="A282" s="90"/>
      <c r="B282" s="91"/>
      <c r="C282" s="91"/>
      <c r="D282" s="91"/>
      <c r="E282" s="91"/>
      <c r="F282" s="91"/>
      <c r="G282" s="91"/>
      <c r="H282" s="91"/>
      <c r="I282" s="91"/>
      <c r="J282" s="91"/>
      <c r="K282" s="91"/>
    </row>
    <row r="283">
      <c r="A283" s="90"/>
      <c r="B283" s="91"/>
      <c r="C283" s="91"/>
      <c r="D283" s="91"/>
      <c r="E283" s="91"/>
      <c r="F283" s="91"/>
      <c r="G283" s="91"/>
      <c r="H283" s="91"/>
      <c r="I283" s="91"/>
      <c r="J283" s="91"/>
      <c r="K283" s="91"/>
    </row>
    <row r="284">
      <c r="A284" s="90"/>
      <c r="B284" s="91"/>
      <c r="C284" s="91"/>
      <c r="D284" s="91"/>
      <c r="E284" s="91"/>
      <c r="F284" s="91"/>
      <c r="G284" s="91"/>
      <c r="H284" s="91"/>
      <c r="I284" s="91"/>
      <c r="J284" s="91"/>
      <c r="K284" s="91"/>
    </row>
    <row r="285">
      <c r="A285" s="90"/>
      <c r="B285" s="91"/>
      <c r="C285" s="91"/>
      <c r="D285" s="91"/>
      <c r="E285" s="91"/>
      <c r="F285" s="91"/>
      <c r="G285" s="91"/>
      <c r="H285" s="91"/>
      <c r="I285" s="91"/>
      <c r="J285" s="91"/>
      <c r="K285" s="91"/>
    </row>
    <row r="286">
      <c r="A286" s="90"/>
      <c r="B286" s="91"/>
      <c r="C286" s="91"/>
      <c r="D286" s="91"/>
      <c r="E286" s="91"/>
      <c r="F286" s="91"/>
      <c r="G286" s="91"/>
      <c r="H286" s="91"/>
      <c r="I286" s="91"/>
      <c r="J286" s="91"/>
      <c r="K286" s="91"/>
    </row>
    <row r="287">
      <c r="A287" s="90"/>
      <c r="B287" s="91"/>
      <c r="C287" s="91"/>
      <c r="D287" s="91"/>
      <c r="E287" s="91"/>
      <c r="F287" s="91"/>
      <c r="G287" s="91"/>
      <c r="H287" s="91"/>
      <c r="I287" s="91"/>
      <c r="J287" s="91"/>
      <c r="K287" s="91"/>
    </row>
    <row r="288">
      <c r="A288" s="90"/>
      <c r="B288" s="91"/>
      <c r="C288" s="91"/>
      <c r="D288" s="91"/>
      <c r="E288" s="91"/>
      <c r="F288" s="91"/>
      <c r="G288" s="91"/>
      <c r="H288" s="91"/>
      <c r="I288" s="91"/>
      <c r="J288" s="91"/>
      <c r="K288" s="91"/>
    </row>
    <row r="289">
      <c r="A289" s="90"/>
      <c r="B289" s="91"/>
      <c r="C289" s="91"/>
      <c r="D289" s="91"/>
      <c r="E289" s="91"/>
      <c r="F289" s="91"/>
      <c r="G289" s="91"/>
      <c r="H289" s="91"/>
      <c r="I289" s="91"/>
      <c r="J289" s="91"/>
      <c r="K289" s="91"/>
    </row>
    <row r="290">
      <c r="A290" s="90"/>
      <c r="B290" s="91"/>
      <c r="C290" s="91"/>
      <c r="D290" s="91"/>
      <c r="E290" s="91"/>
      <c r="F290" s="91"/>
      <c r="G290" s="91"/>
      <c r="H290" s="91"/>
      <c r="I290" s="91"/>
      <c r="J290" s="91"/>
      <c r="K290" s="91"/>
    </row>
    <row r="291">
      <c r="A291" s="90"/>
      <c r="B291" s="91"/>
      <c r="C291" s="91"/>
      <c r="D291" s="91"/>
      <c r="E291" s="91"/>
      <c r="F291" s="91"/>
      <c r="G291" s="91"/>
      <c r="H291" s="91"/>
      <c r="I291" s="91"/>
      <c r="J291" s="91"/>
      <c r="K291" s="91"/>
    </row>
    <row r="292">
      <c r="A292" s="90"/>
      <c r="B292" s="91"/>
      <c r="C292" s="91"/>
      <c r="D292" s="91"/>
      <c r="E292" s="91"/>
      <c r="F292" s="91"/>
      <c r="G292" s="91"/>
      <c r="H292" s="91"/>
      <c r="I292" s="91"/>
      <c r="J292" s="91"/>
      <c r="K292" s="91"/>
    </row>
    <row r="293">
      <c r="A293" s="90"/>
      <c r="B293" s="91"/>
      <c r="C293" s="91"/>
      <c r="D293" s="91"/>
      <c r="E293" s="91"/>
      <c r="F293" s="91"/>
      <c r="G293" s="91"/>
      <c r="H293" s="91"/>
      <c r="I293" s="91"/>
      <c r="J293" s="91"/>
      <c r="K293" s="91"/>
    </row>
    <row r="294">
      <c r="A294" s="90"/>
      <c r="B294" s="91"/>
      <c r="C294" s="91"/>
      <c r="D294" s="91"/>
      <c r="E294" s="91"/>
      <c r="F294" s="91"/>
      <c r="G294" s="91"/>
      <c r="H294" s="91"/>
      <c r="I294" s="91"/>
      <c r="J294" s="91"/>
      <c r="K294" s="91"/>
    </row>
    <row r="295">
      <c r="A295" s="90"/>
      <c r="B295" s="91"/>
      <c r="C295" s="91"/>
      <c r="D295" s="91"/>
      <c r="E295" s="91"/>
      <c r="F295" s="91"/>
      <c r="G295" s="91"/>
      <c r="H295" s="91"/>
      <c r="I295" s="91"/>
      <c r="J295" s="91"/>
      <c r="K295" s="91"/>
    </row>
    <row r="296">
      <c r="A296" s="90"/>
      <c r="B296" s="91"/>
      <c r="C296" s="91"/>
      <c r="D296" s="91"/>
      <c r="E296" s="91"/>
      <c r="F296" s="91"/>
      <c r="G296" s="91"/>
      <c r="H296" s="91"/>
      <c r="I296" s="91"/>
      <c r="J296" s="91"/>
      <c r="K296" s="91"/>
    </row>
    <row r="297">
      <c r="A297" s="90"/>
      <c r="B297" s="91"/>
      <c r="C297" s="91"/>
      <c r="D297" s="91"/>
      <c r="E297" s="91"/>
      <c r="F297" s="91"/>
      <c r="G297" s="91"/>
      <c r="H297" s="91"/>
      <c r="I297" s="91"/>
      <c r="J297" s="91"/>
      <c r="K297" s="91"/>
    </row>
    <row r="298">
      <c r="A298" s="90"/>
      <c r="B298" s="91"/>
      <c r="C298" s="91"/>
      <c r="D298" s="91"/>
      <c r="E298" s="91"/>
      <c r="F298" s="91"/>
      <c r="G298" s="91"/>
      <c r="H298" s="91"/>
      <c r="I298" s="91"/>
      <c r="J298" s="91"/>
      <c r="K298" s="91"/>
    </row>
    <row r="299">
      <c r="A299" s="90"/>
      <c r="B299" s="91"/>
      <c r="C299" s="91"/>
      <c r="D299" s="91"/>
      <c r="E299" s="91"/>
      <c r="F299" s="91"/>
      <c r="G299" s="91"/>
      <c r="H299" s="91"/>
      <c r="I299" s="91"/>
      <c r="J299" s="91"/>
      <c r="K299" s="91"/>
    </row>
    <row r="300">
      <c r="A300" s="90"/>
      <c r="B300" s="91"/>
      <c r="C300" s="91"/>
      <c r="D300" s="91"/>
      <c r="E300" s="91"/>
      <c r="F300" s="91"/>
      <c r="G300" s="91"/>
      <c r="H300" s="91"/>
      <c r="I300" s="91"/>
      <c r="J300" s="91"/>
      <c r="K300" s="91"/>
    </row>
    <row r="301">
      <c r="A301" s="90"/>
      <c r="B301" s="91"/>
      <c r="C301" s="91"/>
      <c r="D301" s="91"/>
      <c r="E301" s="91"/>
      <c r="F301" s="91"/>
      <c r="G301" s="91"/>
      <c r="H301" s="91"/>
      <c r="I301" s="91"/>
      <c r="J301" s="91"/>
      <c r="K301" s="91"/>
    </row>
    <row r="302">
      <c r="A302" s="90"/>
      <c r="B302" s="91"/>
      <c r="C302" s="91"/>
      <c r="D302" s="91"/>
      <c r="E302" s="91"/>
      <c r="F302" s="91"/>
      <c r="G302" s="91"/>
      <c r="H302" s="91"/>
      <c r="I302" s="91"/>
      <c r="J302" s="91"/>
      <c r="K302" s="91"/>
    </row>
    <row r="303">
      <c r="A303" s="90"/>
      <c r="B303" s="91"/>
      <c r="C303" s="91"/>
      <c r="D303" s="91"/>
      <c r="E303" s="91"/>
      <c r="F303" s="91"/>
      <c r="G303" s="91"/>
      <c r="H303" s="91"/>
      <c r="I303" s="91"/>
      <c r="J303" s="91"/>
      <c r="K303" s="91"/>
    </row>
    <row r="304">
      <c r="A304" s="90"/>
      <c r="B304" s="91"/>
      <c r="C304" s="91"/>
      <c r="D304" s="91"/>
      <c r="E304" s="91"/>
      <c r="F304" s="91"/>
      <c r="G304" s="91"/>
      <c r="H304" s="91"/>
      <c r="I304" s="91"/>
      <c r="J304" s="91"/>
      <c r="K304" s="91"/>
    </row>
    <row r="305">
      <c r="A305" s="90"/>
      <c r="B305" s="91"/>
      <c r="C305" s="91"/>
      <c r="D305" s="91"/>
      <c r="E305" s="91"/>
      <c r="F305" s="91"/>
      <c r="G305" s="91"/>
      <c r="H305" s="91"/>
      <c r="I305" s="91"/>
      <c r="J305" s="91"/>
      <c r="K305" s="91"/>
    </row>
    <row r="306">
      <c r="A306" s="90"/>
      <c r="B306" s="91"/>
      <c r="C306" s="91"/>
      <c r="D306" s="91"/>
      <c r="E306" s="91"/>
      <c r="F306" s="91"/>
      <c r="G306" s="91"/>
      <c r="H306" s="91"/>
      <c r="I306" s="91"/>
      <c r="J306" s="91"/>
      <c r="K306" s="91"/>
    </row>
    <row r="307">
      <c r="A307" s="90"/>
      <c r="B307" s="91"/>
      <c r="C307" s="91"/>
      <c r="D307" s="91"/>
      <c r="E307" s="91"/>
      <c r="F307" s="91"/>
      <c r="G307" s="91"/>
      <c r="H307" s="91"/>
      <c r="I307" s="91"/>
      <c r="J307" s="91"/>
      <c r="K307" s="91"/>
    </row>
    <row r="308">
      <c r="A308" s="90"/>
      <c r="B308" s="91"/>
      <c r="C308" s="91"/>
      <c r="D308" s="91"/>
      <c r="E308" s="91"/>
      <c r="F308" s="91"/>
      <c r="G308" s="91"/>
      <c r="H308" s="91"/>
      <c r="I308" s="91"/>
      <c r="J308" s="91"/>
      <c r="K308" s="91"/>
    </row>
    <row r="309">
      <c r="A309" s="90"/>
      <c r="B309" s="91"/>
      <c r="C309" s="91"/>
      <c r="D309" s="91"/>
      <c r="E309" s="91"/>
      <c r="F309" s="91"/>
      <c r="G309" s="91"/>
      <c r="H309" s="91"/>
      <c r="I309" s="91"/>
      <c r="J309" s="91"/>
      <c r="K309" s="91"/>
    </row>
    <row r="310">
      <c r="A310" s="90"/>
      <c r="B310" s="91"/>
      <c r="C310" s="91"/>
      <c r="D310" s="91"/>
      <c r="E310" s="91"/>
      <c r="F310" s="91"/>
      <c r="G310" s="91"/>
      <c r="H310" s="91"/>
      <c r="I310" s="91"/>
      <c r="J310" s="91"/>
      <c r="K310" s="91"/>
    </row>
    <row r="311">
      <c r="A311" s="90"/>
      <c r="B311" s="91"/>
      <c r="C311" s="91"/>
      <c r="D311" s="91"/>
      <c r="E311" s="91"/>
      <c r="F311" s="91"/>
      <c r="G311" s="91"/>
      <c r="H311" s="91"/>
      <c r="I311" s="91"/>
      <c r="J311" s="91"/>
      <c r="K311" s="91"/>
    </row>
    <row r="312">
      <c r="A312" s="90"/>
      <c r="B312" s="91"/>
      <c r="C312" s="91"/>
      <c r="D312" s="91"/>
      <c r="E312" s="91"/>
      <c r="F312" s="91"/>
      <c r="G312" s="91"/>
      <c r="H312" s="91"/>
      <c r="I312" s="91"/>
      <c r="J312" s="91"/>
      <c r="K312" s="91"/>
    </row>
    <row r="313">
      <c r="A313" s="90"/>
      <c r="B313" s="91"/>
      <c r="C313" s="91"/>
      <c r="D313" s="91"/>
      <c r="E313" s="91"/>
      <c r="F313" s="91"/>
      <c r="G313" s="91"/>
      <c r="H313" s="91"/>
      <c r="I313" s="91"/>
      <c r="J313" s="91"/>
      <c r="K313" s="91"/>
    </row>
    <row r="314">
      <c r="A314" s="90"/>
      <c r="B314" s="91"/>
      <c r="C314" s="91"/>
      <c r="D314" s="91"/>
      <c r="E314" s="91"/>
      <c r="F314" s="91"/>
      <c r="G314" s="91"/>
      <c r="H314" s="91"/>
      <c r="I314" s="91"/>
      <c r="J314" s="91"/>
      <c r="K314" s="91"/>
    </row>
    <row r="315">
      <c r="A315" s="90"/>
      <c r="B315" s="91"/>
      <c r="C315" s="91"/>
      <c r="D315" s="91"/>
      <c r="E315" s="91"/>
      <c r="F315" s="91"/>
      <c r="G315" s="91"/>
      <c r="H315" s="91"/>
      <c r="I315" s="91"/>
      <c r="J315" s="91"/>
      <c r="K315" s="91"/>
    </row>
    <row r="316">
      <c r="A316" s="90"/>
      <c r="B316" s="91"/>
      <c r="C316" s="91"/>
      <c r="D316" s="91"/>
      <c r="E316" s="91"/>
      <c r="F316" s="91"/>
      <c r="G316" s="91"/>
      <c r="H316" s="91"/>
      <c r="I316" s="91"/>
      <c r="J316" s="91"/>
      <c r="K316" s="91"/>
    </row>
    <row r="317">
      <c r="A317" s="90"/>
      <c r="B317" s="91"/>
      <c r="C317" s="91"/>
      <c r="D317" s="91"/>
      <c r="E317" s="91"/>
      <c r="F317" s="91"/>
      <c r="G317" s="91"/>
      <c r="H317" s="91"/>
      <c r="I317" s="91"/>
      <c r="J317" s="91"/>
      <c r="K317" s="91"/>
    </row>
    <row r="318">
      <c r="A318" s="90"/>
      <c r="B318" s="91"/>
      <c r="C318" s="91"/>
      <c r="D318" s="91"/>
      <c r="E318" s="91"/>
      <c r="F318" s="91"/>
      <c r="G318" s="91"/>
      <c r="H318" s="91"/>
      <c r="I318" s="91"/>
      <c r="J318" s="91"/>
      <c r="K318" s="91"/>
    </row>
    <row r="319">
      <c r="A319" s="90"/>
      <c r="B319" s="91"/>
      <c r="C319" s="91"/>
      <c r="D319" s="91"/>
      <c r="E319" s="91"/>
      <c r="F319" s="91"/>
      <c r="G319" s="91"/>
      <c r="H319" s="91"/>
      <c r="I319" s="91"/>
      <c r="J319" s="91"/>
      <c r="K319" s="91"/>
    </row>
    <row r="320">
      <c r="A320" s="90"/>
      <c r="B320" s="91"/>
      <c r="C320" s="91"/>
      <c r="D320" s="91"/>
      <c r="E320" s="91"/>
      <c r="F320" s="91"/>
      <c r="G320" s="91"/>
      <c r="H320" s="91"/>
      <c r="I320" s="91"/>
      <c r="J320" s="91"/>
      <c r="K320" s="91"/>
    </row>
    <row r="321">
      <c r="A321" s="90"/>
      <c r="B321" s="91"/>
      <c r="C321" s="91"/>
      <c r="D321" s="91"/>
      <c r="E321" s="91"/>
      <c r="F321" s="91"/>
      <c r="G321" s="91"/>
      <c r="H321" s="91"/>
      <c r="I321" s="91"/>
      <c r="J321" s="91"/>
      <c r="K321" s="91"/>
    </row>
    <row r="322">
      <c r="A322" s="90"/>
      <c r="B322" s="91"/>
      <c r="C322" s="91"/>
      <c r="D322" s="91"/>
      <c r="E322" s="91"/>
      <c r="F322" s="91"/>
      <c r="G322" s="91"/>
      <c r="H322" s="91"/>
      <c r="I322" s="91"/>
      <c r="J322" s="91"/>
      <c r="K322" s="91"/>
    </row>
    <row r="323">
      <c r="A323" s="90"/>
      <c r="B323" s="91"/>
      <c r="C323" s="91"/>
      <c r="D323" s="91"/>
      <c r="E323" s="91"/>
      <c r="F323" s="91"/>
      <c r="G323" s="91"/>
      <c r="H323" s="91"/>
      <c r="I323" s="91"/>
      <c r="J323" s="91"/>
      <c r="K323" s="91"/>
    </row>
    <row r="324">
      <c r="A324" s="90"/>
      <c r="B324" s="91"/>
      <c r="C324" s="91"/>
      <c r="D324" s="91"/>
      <c r="E324" s="91"/>
      <c r="F324" s="91"/>
      <c r="G324" s="91"/>
      <c r="H324" s="91"/>
      <c r="I324" s="91"/>
      <c r="J324" s="91"/>
      <c r="K324" s="91"/>
    </row>
    <row r="325">
      <c r="A325" s="90"/>
      <c r="B325" s="91"/>
      <c r="C325" s="91"/>
      <c r="D325" s="91"/>
      <c r="E325" s="91"/>
      <c r="F325" s="91"/>
      <c r="G325" s="91"/>
      <c r="H325" s="91"/>
      <c r="I325" s="91"/>
      <c r="J325" s="91"/>
      <c r="K325" s="91"/>
    </row>
    <row r="326">
      <c r="A326" s="90"/>
      <c r="B326" s="91"/>
      <c r="C326" s="91"/>
      <c r="D326" s="91"/>
      <c r="E326" s="91"/>
      <c r="F326" s="91"/>
      <c r="G326" s="91"/>
      <c r="H326" s="91"/>
      <c r="I326" s="91"/>
      <c r="J326" s="91"/>
      <c r="K326" s="91"/>
    </row>
    <row r="327">
      <c r="A327" s="90"/>
      <c r="B327" s="91"/>
      <c r="C327" s="91"/>
      <c r="D327" s="91"/>
      <c r="E327" s="91"/>
      <c r="F327" s="91"/>
      <c r="G327" s="91"/>
      <c r="H327" s="91"/>
      <c r="I327" s="91"/>
      <c r="J327" s="91"/>
      <c r="K327" s="91"/>
    </row>
    <row r="328">
      <c r="A328" s="90"/>
      <c r="B328" s="91"/>
      <c r="C328" s="91"/>
      <c r="D328" s="91"/>
      <c r="E328" s="91"/>
      <c r="F328" s="91"/>
      <c r="G328" s="91"/>
      <c r="H328" s="91"/>
      <c r="I328" s="91"/>
      <c r="J328" s="91"/>
      <c r="K328" s="91"/>
    </row>
    <row r="329">
      <c r="A329" s="90"/>
      <c r="B329" s="91"/>
      <c r="C329" s="91"/>
      <c r="D329" s="91"/>
      <c r="E329" s="91"/>
      <c r="F329" s="91"/>
      <c r="G329" s="91"/>
      <c r="H329" s="91"/>
      <c r="I329" s="91"/>
      <c r="J329" s="91"/>
      <c r="K329" s="91"/>
    </row>
    <row r="330">
      <c r="A330" s="90"/>
      <c r="B330" s="91"/>
      <c r="C330" s="91"/>
      <c r="D330" s="91"/>
      <c r="E330" s="91"/>
      <c r="F330" s="91"/>
      <c r="G330" s="91"/>
      <c r="H330" s="91"/>
      <c r="I330" s="91"/>
      <c r="J330" s="91"/>
      <c r="K330" s="91"/>
    </row>
    <row r="331">
      <c r="A331" s="90"/>
      <c r="B331" s="91"/>
      <c r="C331" s="91"/>
      <c r="D331" s="91"/>
      <c r="E331" s="91"/>
      <c r="F331" s="91"/>
      <c r="G331" s="91"/>
      <c r="H331" s="91"/>
      <c r="I331" s="91"/>
      <c r="J331" s="91"/>
      <c r="K331" s="91"/>
    </row>
    <row r="332">
      <c r="A332" s="90"/>
      <c r="B332" s="91"/>
      <c r="C332" s="91"/>
      <c r="D332" s="91"/>
      <c r="E332" s="91"/>
      <c r="F332" s="91"/>
      <c r="G332" s="91"/>
      <c r="H332" s="91"/>
      <c r="I332" s="91"/>
      <c r="J332" s="91"/>
      <c r="K332" s="91"/>
    </row>
    <row r="333">
      <c r="A333" s="90"/>
      <c r="B333" s="91"/>
      <c r="C333" s="91"/>
      <c r="D333" s="91"/>
      <c r="E333" s="91"/>
      <c r="F333" s="91"/>
      <c r="G333" s="91"/>
      <c r="H333" s="91"/>
      <c r="I333" s="91"/>
      <c r="J333" s="91"/>
      <c r="K333" s="91"/>
    </row>
    <row r="334">
      <c r="A334" s="90"/>
      <c r="B334" s="91"/>
      <c r="C334" s="91"/>
      <c r="D334" s="91"/>
      <c r="E334" s="91"/>
      <c r="F334" s="91"/>
      <c r="G334" s="91"/>
      <c r="H334" s="91"/>
      <c r="I334" s="91"/>
      <c r="J334" s="91"/>
      <c r="K334" s="91"/>
    </row>
    <row r="335">
      <c r="A335" s="90"/>
      <c r="B335" s="91"/>
      <c r="C335" s="91"/>
      <c r="D335" s="91"/>
      <c r="E335" s="91"/>
      <c r="F335" s="91"/>
      <c r="G335" s="91"/>
      <c r="H335" s="91"/>
      <c r="I335" s="91"/>
      <c r="J335" s="91"/>
      <c r="K335" s="91"/>
    </row>
    <row r="336">
      <c r="A336" s="90"/>
      <c r="B336" s="91"/>
      <c r="C336" s="91"/>
      <c r="D336" s="91"/>
      <c r="E336" s="91"/>
      <c r="F336" s="91"/>
      <c r="G336" s="91"/>
      <c r="H336" s="91"/>
      <c r="I336" s="91"/>
      <c r="J336" s="91"/>
      <c r="K336" s="91"/>
    </row>
    <row r="337">
      <c r="A337" s="90"/>
      <c r="B337" s="91"/>
      <c r="C337" s="91"/>
      <c r="D337" s="91"/>
      <c r="E337" s="91"/>
      <c r="F337" s="91"/>
      <c r="G337" s="91"/>
      <c r="H337" s="91"/>
      <c r="I337" s="91"/>
      <c r="J337" s="91"/>
      <c r="K337" s="91"/>
    </row>
    <row r="338">
      <c r="A338" s="90"/>
      <c r="B338" s="91"/>
      <c r="C338" s="91"/>
      <c r="D338" s="91"/>
      <c r="E338" s="91"/>
      <c r="F338" s="91"/>
      <c r="G338" s="91"/>
      <c r="H338" s="91"/>
      <c r="I338" s="91"/>
      <c r="J338" s="91"/>
      <c r="K338" s="91"/>
    </row>
    <row r="339">
      <c r="A339" s="90"/>
      <c r="B339" s="91"/>
      <c r="C339" s="91"/>
      <c r="D339" s="91"/>
      <c r="E339" s="91"/>
      <c r="F339" s="91"/>
      <c r="G339" s="91"/>
      <c r="H339" s="91"/>
      <c r="I339" s="91"/>
      <c r="J339" s="91"/>
      <c r="K339" s="91"/>
    </row>
    <row r="340">
      <c r="A340" s="90"/>
      <c r="B340" s="91"/>
      <c r="C340" s="91"/>
      <c r="D340" s="91"/>
      <c r="E340" s="91"/>
      <c r="F340" s="91"/>
      <c r="G340" s="91"/>
      <c r="H340" s="91"/>
      <c r="I340" s="91"/>
      <c r="J340" s="91"/>
      <c r="K340" s="91"/>
    </row>
    <row r="341">
      <c r="A341" s="90"/>
      <c r="B341" s="91"/>
      <c r="C341" s="91"/>
      <c r="D341" s="91"/>
      <c r="E341" s="91"/>
      <c r="F341" s="91"/>
      <c r="G341" s="91"/>
      <c r="H341" s="91"/>
      <c r="I341" s="91"/>
      <c r="J341" s="91"/>
      <c r="K341" s="91"/>
    </row>
    <row r="342">
      <c r="A342" s="90"/>
      <c r="B342" s="91"/>
      <c r="C342" s="91"/>
      <c r="D342" s="91"/>
      <c r="E342" s="91"/>
      <c r="F342" s="91"/>
      <c r="G342" s="91"/>
      <c r="H342" s="91"/>
      <c r="I342" s="91"/>
      <c r="J342" s="91"/>
      <c r="K342" s="91"/>
    </row>
    <row r="343">
      <c r="A343" s="90"/>
      <c r="B343" s="91"/>
      <c r="C343" s="91"/>
      <c r="D343" s="91"/>
      <c r="E343" s="91"/>
      <c r="F343" s="91"/>
      <c r="G343" s="91"/>
      <c r="H343" s="91"/>
      <c r="I343" s="91"/>
      <c r="J343" s="91"/>
      <c r="K343" s="91"/>
    </row>
    <row r="344">
      <c r="A344" s="90"/>
      <c r="B344" s="91"/>
      <c r="C344" s="91"/>
      <c r="D344" s="91"/>
      <c r="E344" s="91"/>
      <c r="F344" s="91"/>
      <c r="G344" s="91"/>
      <c r="H344" s="91"/>
      <c r="I344" s="91"/>
      <c r="J344" s="91"/>
      <c r="K344" s="91"/>
    </row>
    <row r="345">
      <c r="A345" s="90"/>
      <c r="B345" s="91"/>
      <c r="C345" s="91"/>
      <c r="D345" s="91"/>
      <c r="E345" s="91"/>
      <c r="F345" s="91"/>
      <c r="G345" s="91"/>
      <c r="H345" s="91"/>
      <c r="I345" s="91"/>
      <c r="J345" s="91"/>
      <c r="K345" s="91"/>
    </row>
    <row r="346">
      <c r="A346" s="90"/>
      <c r="B346" s="91"/>
      <c r="C346" s="91"/>
      <c r="D346" s="91"/>
      <c r="E346" s="91"/>
      <c r="F346" s="91"/>
      <c r="G346" s="91"/>
      <c r="H346" s="91"/>
      <c r="I346" s="91"/>
      <c r="J346" s="91"/>
      <c r="K346" s="91"/>
    </row>
    <row r="347">
      <c r="A347" s="90"/>
      <c r="B347" s="91"/>
      <c r="C347" s="91"/>
      <c r="D347" s="91"/>
      <c r="E347" s="91"/>
      <c r="F347" s="91"/>
      <c r="G347" s="91"/>
      <c r="H347" s="91"/>
      <c r="I347" s="91"/>
      <c r="J347" s="91"/>
      <c r="K347" s="91"/>
    </row>
    <row r="348">
      <c r="A348" s="90"/>
      <c r="B348" s="91"/>
      <c r="C348" s="91"/>
      <c r="D348" s="91"/>
      <c r="E348" s="91"/>
      <c r="F348" s="91"/>
      <c r="G348" s="91"/>
      <c r="H348" s="91"/>
      <c r="I348" s="91"/>
      <c r="J348" s="91"/>
      <c r="K348" s="91"/>
    </row>
    <row r="349">
      <c r="A349" s="90"/>
      <c r="B349" s="91"/>
      <c r="C349" s="91"/>
      <c r="D349" s="91"/>
      <c r="E349" s="91"/>
      <c r="F349" s="91"/>
      <c r="G349" s="91"/>
      <c r="H349" s="91"/>
      <c r="I349" s="91"/>
      <c r="J349" s="91"/>
      <c r="K349" s="91"/>
    </row>
    <row r="350">
      <c r="A350" s="90"/>
      <c r="B350" s="91"/>
      <c r="C350" s="91"/>
      <c r="D350" s="91"/>
      <c r="E350" s="91"/>
      <c r="F350" s="91"/>
      <c r="G350" s="91"/>
      <c r="H350" s="91"/>
      <c r="I350" s="91"/>
      <c r="J350" s="91"/>
      <c r="K350" s="91"/>
    </row>
    <row r="351">
      <c r="A351" s="90"/>
      <c r="B351" s="91"/>
      <c r="C351" s="91"/>
      <c r="D351" s="91"/>
      <c r="E351" s="91"/>
      <c r="F351" s="91"/>
      <c r="G351" s="91"/>
      <c r="H351" s="91"/>
      <c r="I351" s="91"/>
      <c r="J351" s="91"/>
      <c r="K351" s="91"/>
    </row>
    <row r="352">
      <c r="A352" s="90"/>
      <c r="B352" s="91"/>
      <c r="C352" s="91"/>
      <c r="D352" s="91"/>
      <c r="E352" s="91"/>
      <c r="F352" s="91"/>
      <c r="G352" s="91"/>
      <c r="H352" s="91"/>
      <c r="I352" s="91"/>
      <c r="J352" s="91"/>
      <c r="K352" s="91"/>
    </row>
    <row r="353">
      <c r="A353" s="90"/>
      <c r="B353" s="91"/>
      <c r="C353" s="91"/>
      <c r="D353" s="91"/>
      <c r="E353" s="91"/>
      <c r="F353" s="91"/>
      <c r="G353" s="91"/>
      <c r="H353" s="91"/>
      <c r="I353" s="91"/>
      <c r="J353" s="91"/>
      <c r="K353" s="91"/>
    </row>
    <row r="354">
      <c r="A354" s="90"/>
      <c r="B354" s="91"/>
      <c r="C354" s="91"/>
      <c r="D354" s="91"/>
      <c r="E354" s="91"/>
      <c r="F354" s="91"/>
      <c r="G354" s="91"/>
      <c r="H354" s="91"/>
      <c r="I354" s="91"/>
      <c r="J354" s="91"/>
      <c r="K354" s="91"/>
    </row>
    <row r="355">
      <c r="A355" s="90"/>
      <c r="B355" s="91"/>
      <c r="C355" s="91"/>
      <c r="D355" s="91"/>
      <c r="E355" s="91"/>
      <c r="F355" s="91"/>
      <c r="G355" s="91"/>
      <c r="H355" s="91"/>
      <c r="I355" s="91"/>
      <c r="J355" s="91"/>
      <c r="K355" s="91"/>
    </row>
    <row r="356">
      <c r="A356" s="90"/>
      <c r="B356" s="91"/>
      <c r="C356" s="91"/>
      <c r="D356" s="91"/>
      <c r="E356" s="91"/>
      <c r="F356" s="91"/>
      <c r="G356" s="91"/>
      <c r="H356" s="91"/>
      <c r="I356" s="91"/>
      <c r="J356" s="91"/>
      <c r="K356" s="91"/>
    </row>
    <row r="357">
      <c r="A357" s="90"/>
      <c r="B357" s="91"/>
      <c r="C357" s="91"/>
      <c r="D357" s="91"/>
      <c r="E357" s="91"/>
      <c r="F357" s="91"/>
      <c r="G357" s="91"/>
      <c r="H357" s="91"/>
      <c r="I357" s="91"/>
      <c r="J357" s="91"/>
      <c r="K357" s="91"/>
    </row>
    <row r="358">
      <c r="A358" s="90"/>
      <c r="B358" s="91"/>
      <c r="C358" s="91"/>
      <c r="D358" s="91"/>
      <c r="E358" s="91"/>
      <c r="F358" s="91"/>
      <c r="G358" s="91"/>
      <c r="H358" s="91"/>
      <c r="I358" s="91"/>
      <c r="J358" s="91"/>
      <c r="K358" s="91"/>
    </row>
    <row r="359">
      <c r="A359" s="90"/>
      <c r="B359" s="91"/>
      <c r="C359" s="91"/>
      <c r="D359" s="91"/>
      <c r="E359" s="91"/>
      <c r="F359" s="91"/>
      <c r="G359" s="91"/>
      <c r="H359" s="91"/>
      <c r="I359" s="91"/>
      <c r="J359" s="91"/>
      <c r="K359" s="91"/>
    </row>
    <row r="360">
      <c r="A360" s="90"/>
      <c r="B360" s="91"/>
      <c r="C360" s="91"/>
      <c r="D360" s="91"/>
      <c r="E360" s="91"/>
      <c r="F360" s="91"/>
      <c r="G360" s="91"/>
      <c r="H360" s="91"/>
      <c r="I360" s="91"/>
      <c r="J360" s="91"/>
      <c r="K360" s="91"/>
    </row>
    <row r="361">
      <c r="A361" s="90"/>
      <c r="B361" s="91"/>
      <c r="C361" s="91"/>
      <c r="D361" s="91"/>
      <c r="E361" s="91"/>
      <c r="F361" s="91"/>
      <c r="G361" s="91"/>
      <c r="H361" s="91"/>
      <c r="I361" s="91"/>
      <c r="J361" s="91"/>
      <c r="K361" s="91"/>
    </row>
    <row r="362">
      <c r="A362" s="90"/>
      <c r="B362" s="91"/>
      <c r="C362" s="91"/>
      <c r="D362" s="91"/>
      <c r="E362" s="91"/>
      <c r="F362" s="91"/>
      <c r="G362" s="91"/>
      <c r="H362" s="91"/>
      <c r="I362" s="91"/>
      <c r="J362" s="91"/>
      <c r="K362" s="91"/>
    </row>
    <row r="363">
      <c r="A363" s="90"/>
      <c r="B363" s="91"/>
      <c r="C363" s="91"/>
      <c r="D363" s="91"/>
      <c r="E363" s="91"/>
      <c r="F363" s="91"/>
      <c r="G363" s="91"/>
      <c r="H363" s="91"/>
      <c r="I363" s="91"/>
      <c r="J363" s="91"/>
      <c r="K363" s="91"/>
    </row>
    <row r="364">
      <c r="A364" s="90"/>
      <c r="B364" s="91"/>
      <c r="C364" s="91"/>
      <c r="D364" s="91"/>
      <c r="E364" s="91"/>
      <c r="F364" s="91"/>
      <c r="G364" s="91"/>
      <c r="H364" s="91"/>
      <c r="I364" s="91"/>
      <c r="J364" s="91"/>
      <c r="K364" s="91"/>
    </row>
    <row r="365">
      <c r="A365" s="90"/>
      <c r="B365" s="91"/>
      <c r="C365" s="91"/>
      <c r="D365" s="91"/>
      <c r="E365" s="91"/>
      <c r="F365" s="91"/>
      <c r="G365" s="91"/>
      <c r="H365" s="91"/>
      <c r="I365" s="91"/>
      <c r="J365" s="91"/>
      <c r="K365" s="91"/>
    </row>
    <row r="366">
      <c r="A366" s="90"/>
      <c r="B366" s="91"/>
      <c r="C366" s="91"/>
      <c r="D366" s="91"/>
      <c r="E366" s="91"/>
      <c r="F366" s="91"/>
      <c r="G366" s="91"/>
      <c r="H366" s="91"/>
      <c r="I366" s="91"/>
      <c r="J366" s="91"/>
      <c r="K366" s="91"/>
    </row>
    <row r="367">
      <c r="A367" s="90"/>
      <c r="B367" s="91"/>
      <c r="C367" s="91"/>
      <c r="D367" s="91"/>
      <c r="E367" s="91"/>
      <c r="F367" s="91"/>
      <c r="G367" s="91"/>
      <c r="H367" s="91"/>
      <c r="I367" s="91"/>
      <c r="J367" s="91"/>
      <c r="K367" s="91"/>
    </row>
    <row r="368">
      <c r="A368" s="90"/>
      <c r="B368" s="91"/>
      <c r="C368" s="91"/>
      <c r="D368" s="91"/>
      <c r="E368" s="91"/>
      <c r="F368" s="91"/>
      <c r="G368" s="91"/>
      <c r="H368" s="91"/>
      <c r="I368" s="91"/>
      <c r="J368" s="91"/>
      <c r="K368" s="91"/>
    </row>
    <row r="369">
      <c r="A369" s="90"/>
      <c r="B369" s="91"/>
      <c r="C369" s="91"/>
      <c r="D369" s="91"/>
      <c r="E369" s="91"/>
      <c r="F369" s="91"/>
      <c r="G369" s="91"/>
      <c r="H369" s="91"/>
      <c r="I369" s="91"/>
      <c r="J369" s="91"/>
      <c r="K369" s="91"/>
    </row>
    <row r="370">
      <c r="A370" s="90"/>
      <c r="B370" s="91"/>
      <c r="C370" s="91"/>
      <c r="D370" s="91"/>
      <c r="E370" s="91"/>
      <c r="F370" s="91"/>
      <c r="G370" s="91"/>
      <c r="H370" s="91"/>
      <c r="I370" s="91"/>
      <c r="J370" s="91"/>
      <c r="K370" s="91"/>
    </row>
    <row r="371">
      <c r="A371" s="90"/>
      <c r="B371" s="91"/>
      <c r="C371" s="91"/>
      <c r="D371" s="91"/>
      <c r="E371" s="91"/>
      <c r="F371" s="91"/>
      <c r="G371" s="91"/>
      <c r="H371" s="91"/>
      <c r="I371" s="91"/>
      <c r="J371" s="91"/>
      <c r="K371" s="91"/>
    </row>
    <row r="372">
      <c r="A372" s="90"/>
      <c r="B372" s="91"/>
      <c r="C372" s="91"/>
      <c r="D372" s="91"/>
      <c r="E372" s="91"/>
      <c r="F372" s="91"/>
      <c r="G372" s="91"/>
      <c r="H372" s="91"/>
      <c r="I372" s="91"/>
      <c r="J372" s="91"/>
      <c r="K372" s="91"/>
    </row>
    <row r="373">
      <c r="A373" s="90"/>
      <c r="B373" s="91"/>
      <c r="C373" s="91"/>
      <c r="D373" s="91"/>
      <c r="E373" s="91"/>
      <c r="F373" s="91"/>
      <c r="G373" s="91"/>
      <c r="H373" s="91"/>
      <c r="I373" s="91"/>
      <c r="J373" s="91"/>
      <c r="K373" s="91"/>
    </row>
    <row r="374">
      <c r="A374" s="90"/>
      <c r="B374" s="91"/>
      <c r="C374" s="91"/>
      <c r="D374" s="91"/>
      <c r="E374" s="91"/>
      <c r="F374" s="91"/>
      <c r="G374" s="91"/>
      <c r="H374" s="91"/>
      <c r="I374" s="91"/>
      <c r="J374" s="91"/>
      <c r="K374" s="91"/>
    </row>
    <row r="375">
      <c r="A375" s="90"/>
      <c r="B375" s="91"/>
      <c r="C375" s="91"/>
      <c r="D375" s="91"/>
      <c r="E375" s="91"/>
      <c r="F375" s="91"/>
      <c r="G375" s="91"/>
      <c r="H375" s="91"/>
      <c r="I375" s="91"/>
      <c r="J375" s="91"/>
      <c r="K375" s="91"/>
    </row>
    <row r="376">
      <c r="A376" s="90"/>
      <c r="B376" s="91"/>
      <c r="C376" s="91"/>
      <c r="D376" s="91"/>
      <c r="E376" s="91"/>
      <c r="F376" s="91"/>
      <c r="G376" s="91"/>
      <c r="H376" s="91"/>
      <c r="I376" s="91"/>
      <c r="J376" s="91"/>
      <c r="K376" s="91"/>
    </row>
    <row r="377">
      <c r="A377" s="90"/>
      <c r="B377" s="91"/>
      <c r="C377" s="91"/>
      <c r="D377" s="91"/>
      <c r="E377" s="91"/>
      <c r="F377" s="91"/>
      <c r="G377" s="91"/>
      <c r="H377" s="91"/>
      <c r="I377" s="91"/>
      <c r="J377" s="91"/>
      <c r="K377" s="91"/>
    </row>
    <row r="378">
      <c r="A378" s="90"/>
      <c r="B378" s="91"/>
      <c r="C378" s="91"/>
      <c r="D378" s="91"/>
      <c r="E378" s="91"/>
      <c r="F378" s="91"/>
      <c r="G378" s="91"/>
      <c r="H378" s="91"/>
      <c r="I378" s="91"/>
      <c r="J378" s="91"/>
      <c r="K378" s="91"/>
    </row>
    <row r="379">
      <c r="A379" s="90"/>
      <c r="B379" s="91"/>
      <c r="C379" s="91"/>
      <c r="D379" s="91"/>
      <c r="E379" s="91"/>
      <c r="F379" s="91"/>
      <c r="G379" s="91"/>
      <c r="H379" s="91"/>
      <c r="I379" s="91"/>
      <c r="J379" s="91"/>
      <c r="K379" s="91"/>
    </row>
    <row r="380">
      <c r="A380" s="90"/>
      <c r="B380" s="91"/>
      <c r="C380" s="91"/>
      <c r="D380" s="91"/>
      <c r="E380" s="91"/>
      <c r="F380" s="91"/>
      <c r="G380" s="91"/>
      <c r="H380" s="91"/>
      <c r="I380" s="91"/>
      <c r="J380" s="91"/>
      <c r="K380" s="91"/>
    </row>
    <row r="381">
      <c r="A381" s="90"/>
      <c r="B381" s="91"/>
      <c r="C381" s="91"/>
      <c r="D381" s="91"/>
      <c r="E381" s="91"/>
      <c r="F381" s="91"/>
      <c r="G381" s="91"/>
      <c r="H381" s="91"/>
      <c r="I381" s="91"/>
      <c r="J381" s="91"/>
      <c r="K381" s="91"/>
    </row>
    <row r="382">
      <c r="A382" s="90"/>
      <c r="B382" s="91"/>
      <c r="C382" s="91"/>
      <c r="D382" s="91"/>
      <c r="E382" s="91"/>
      <c r="F382" s="91"/>
      <c r="G382" s="91"/>
      <c r="H382" s="91"/>
      <c r="I382" s="91"/>
      <c r="J382" s="91"/>
      <c r="K382" s="91"/>
    </row>
    <row r="383">
      <c r="A383" s="90"/>
      <c r="B383" s="91"/>
      <c r="C383" s="91"/>
      <c r="D383" s="91"/>
      <c r="E383" s="91"/>
      <c r="F383" s="91"/>
      <c r="G383" s="91"/>
      <c r="H383" s="91"/>
      <c r="I383" s="91"/>
      <c r="J383" s="91"/>
      <c r="K383" s="91"/>
    </row>
    <row r="384">
      <c r="A384" s="90"/>
      <c r="B384" s="91"/>
      <c r="C384" s="91"/>
      <c r="D384" s="91"/>
      <c r="E384" s="91"/>
      <c r="F384" s="91"/>
      <c r="G384" s="91"/>
      <c r="H384" s="91"/>
      <c r="I384" s="91"/>
      <c r="J384" s="91"/>
      <c r="K384" s="91"/>
    </row>
    <row r="385">
      <c r="A385" s="90"/>
      <c r="B385" s="91"/>
      <c r="C385" s="91"/>
      <c r="D385" s="91"/>
      <c r="E385" s="91"/>
      <c r="F385" s="91"/>
      <c r="G385" s="91"/>
      <c r="H385" s="91"/>
      <c r="I385" s="91"/>
      <c r="J385" s="91"/>
      <c r="K385" s="91"/>
    </row>
    <row r="386">
      <c r="A386" s="90"/>
      <c r="B386" s="91"/>
      <c r="C386" s="91"/>
      <c r="D386" s="91"/>
      <c r="E386" s="91"/>
      <c r="F386" s="91"/>
      <c r="G386" s="91"/>
      <c r="H386" s="91"/>
      <c r="I386" s="91"/>
      <c r="J386" s="91"/>
      <c r="K386" s="91"/>
    </row>
    <row r="387">
      <c r="A387" s="90"/>
      <c r="B387" s="91"/>
      <c r="C387" s="91"/>
      <c r="D387" s="91"/>
      <c r="E387" s="91"/>
      <c r="F387" s="91"/>
      <c r="G387" s="91"/>
      <c r="H387" s="91"/>
      <c r="I387" s="91"/>
      <c r="J387" s="91"/>
      <c r="K387" s="91"/>
    </row>
    <row r="388">
      <c r="A388" s="90"/>
      <c r="B388" s="91"/>
      <c r="C388" s="91"/>
      <c r="D388" s="91"/>
      <c r="E388" s="91"/>
      <c r="F388" s="91"/>
      <c r="G388" s="91"/>
      <c r="H388" s="91"/>
      <c r="I388" s="91"/>
      <c r="J388" s="91"/>
      <c r="K388" s="91"/>
    </row>
    <row r="389">
      <c r="A389" s="90"/>
      <c r="B389" s="91"/>
      <c r="C389" s="91"/>
      <c r="D389" s="91"/>
      <c r="E389" s="91"/>
      <c r="F389" s="91"/>
      <c r="G389" s="91"/>
      <c r="H389" s="91"/>
      <c r="I389" s="91"/>
      <c r="J389" s="91"/>
      <c r="K389" s="91"/>
    </row>
    <row r="390">
      <c r="A390" s="90"/>
      <c r="B390" s="91"/>
      <c r="C390" s="91"/>
      <c r="D390" s="91"/>
      <c r="E390" s="91"/>
      <c r="F390" s="91"/>
      <c r="G390" s="91"/>
      <c r="H390" s="91"/>
      <c r="I390" s="91"/>
      <c r="J390" s="91"/>
      <c r="K390" s="91"/>
    </row>
    <row r="391">
      <c r="A391" s="90"/>
      <c r="B391" s="91"/>
      <c r="C391" s="91"/>
      <c r="D391" s="91"/>
      <c r="E391" s="91"/>
      <c r="F391" s="91"/>
      <c r="G391" s="91"/>
      <c r="H391" s="91"/>
      <c r="I391" s="91"/>
      <c r="J391" s="91"/>
      <c r="K391" s="91"/>
    </row>
    <row r="392">
      <c r="A392" s="90"/>
      <c r="B392" s="91"/>
      <c r="C392" s="91"/>
      <c r="D392" s="91"/>
      <c r="E392" s="91"/>
      <c r="F392" s="91"/>
      <c r="G392" s="91"/>
      <c r="H392" s="91"/>
      <c r="I392" s="91"/>
      <c r="J392" s="91"/>
      <c r="K392" s="91"/>
    </row>
    <row r="393">
      <c r="A393" s="90"/>
      <c r="B393" s="91"/>
      <c r="C393" s="91"/>
      <c r="D393" s="91"/>
      <c r="E393" s="91"/>
      <c r="F393" s="91"/>
      <c r="G393" s="91"/>
      <c r="H393" s="91"/>
      <c r="I393" s="91"/>
      <c r="J393" s="91"/>
      <c r="K393" s="91"/>
    </row>
    <row r="394">
      <c r="A394" s="90"/>
      <c r="B394" s="91"/>
      <c r="C394" s="91"/>
      <c r="D394" s="91"/>
      <c r="E394" s="91"/>
      <c r="F394" s="91"/>
      <c r="G394" s="91"/>
      <c r="H394" s="91"/>
      <c r="I394" s="91"/>
      <c r="J394" s="91"/>
      <c r="K394" s="91"/>
    </row>
    <row r="395">
      <c r="A395" s="90"/>
      <c r="B395" s="91"/>
      <c r="C395" s="91"/>
      <c r="D395" s="91"/>
      <c r="E395" s="91"/>
      <c r="F395" s="91"/>
      <c r="G395" s="91"/>
      <c r="H395" s="91"/>
      <c r="I395" s="91"/>
      <c r="J395" s="91"/>
      <c r="K395" s="91"/>
    </row>
    <row r="396">
      <c r="A396" s="90"/>
      <c r="B396" s="91"/>
      <c r="C396" s="91"/>
      <c r="D396" s="91"/>
      <c r="E396" s="91"/>
      <c r="F396" s="91"/>
      <c r="G396" s="91"/>
      <c r="H396" s="91"/>
      <c r="I396" s="91"/>
      <c r="J396" s="91"/>
      <c r="K396" s="91"/>
    </row>
    <row r="397">
      <c r="A397" s="90"/>
      <c r="B397" s="91"/>
      <c r="C397" s="91"/>
      <c r="D397" s="91"/>
      <c r="E397" s="91"/>
      <c r="F397" s="91"/>
      <c r="G397" s="91"/>
      <c r="H397" s="91"/>
      <c r="I397" s="91"/>
      <c r="J397" s="91"/>
      <c r="K397" s="91"/>
    </row>
    <row r="398">
      <c r="A398" s="90"/>
      <c r="B398" s="91"/>
      <c r="C398" s="91"/>
      <c r="D398" s="91"/>
      <c r="E398" s="91"/>
      <c r="F398" s="91"/>
      <c r="G398" s="91"/>
      <c r="H398" s="91"/>
      <c r="I398" s="91"/>
      <c r="J398" s="91"/>
      <c r="K398" s="91"/>
    </row>
    <row r="399">
      <c r="A399" s="90"/>
      <c r="B399" s="91"/>
      <c r="C399" s="91"/>
      <c r="D399" s="91"/>
      <c r="E399" s="91"/>
      <c r="F399" s="91"/>
      <c r="G399" s="91"/>
      <c r="H399" s="91"/>
      <c r="I399" s="91"/>
      <c r="J399" s="91"/>
      <c r="K399" s="91"/>
    </row>
    <row r="400">
      <c r="A400" s="90"/>
      <c r="B400" s="91"/>
      <c r="C400" s="91"/>
      <c r="D400" s="91"/>
      <c r="E400" s="91"/>
      <c r="F400" s="91"/>
      <c r="G400" s="91"/>
      <c r="H400" s="91"/>
      <c r="I400" s="91"/>
      <c r="J400" s="91"/>
      <c r="K400" s="91"/>
    </row>
    <row r="401">
      <c r="A401" s="90"/>
      <c r="B401" s="91"/>
      <c r="C401" s="91"/>
      <c r="D401" s="91"/>
      <c r="E401" s="91"/>
      <c r="F401" s="91"/>
      <c r="G401" s="91"/>
      <c r="H401" s="91"/>
      <c r="I401" s="91"/>
      <c r="J401" s="91"/>
      <c r="K401" s="91"/>
    </row>
    <row r="402">
      <c r="A402" s="90"/>
      <c r="B402" s="91"/>
      <c r="C402" s="91"/>
      <c r="D402" s="91"/>
      <c r="E402" s="91"/>
      <c r="F402" s="91"/>
      <c r="G402" s="91"/>
      <c r="H402" s="91"/>
      <c r="I402" s="91"/>
      <c r="J402" s="91"/>
      <c r="K402" s="91"/>
    </row>
    <row r="403">
      <c r="A403" s="90"/>
      <c r="B403" s="91"/>
      <c r="C403" s="91"/>
      <c r="D403" s="91"/>
      <c r="E403" s="91"/>
      <c r="F403" s="91"/>
      <c r="G403" s="91"/>
      <c r="H403" s="91"/>
      <c r="I403" s="91"/>
      <c r="J403" s="91"/>
      <c r="K403" s="91"/>
    </row>
    <row r="404">
      <c r="A404" s="90"/>
      <c r="B404" s="91"/>
      <c r="C404" s="91"/>
      <c r="D404" s="91"/>
      <c r="E404" s="91"/>
      <c r="F404" s="91"/>
      <c r="G404" s="91"/>
      <c r="H404" s="91"/>
      <c r="I404" s="91"/>
      <c r="J404" s="91"/>
      <c r="K404" s="91"/>
    </row>
    <row r="405">
      <c r="A405" s="90"/>
      <c r="B405" s="91"/>
      <c r="C405" s="91"/>
      <c r="D405" s="91"/>
      <c r="E405" s="91"/>
      <c r="F405" s="91"/>
      <c r="G405" s="91"/>
      <c r="H405" s="91"/>
      <c r="I405" s="91"/>
      <c r="J405" s="91"/>
      <c r="K405" s="91"/>
    </row>
    <row r="406">
      <c r="A406" s="90"/>
      <c r="B406" s="91"/>
      <c r="C406" s="91"/>
      <c r="D406" s="91"/>
      <c r="E406" s="91"/>
      <c r="F406" s="91"/>
      <c r="G406" s="91"/>
      <c r="H406" s="91"/>
      <c r="I406" s="91"/>
      <c r="J406" s="91"/>
      <c r="K406" s="91"/>
    </row>
    <row r="407">
      <c r="A407" s="90"/>
      <c r="B407" s="91"/>
      <c r="C407" s="91"/>
      <c r="D407" s="91"/>
      <c r="E407" s="91"/>
      <c r="F407" s="91"/>
      <c r="G407" s="91"/>
      <c r="H407" s="91"/>
      <c r="I407" s="91"/>
      <c r="J407" s="91"/>
      <c r="K407" s="91"/>
    </row>
    <row r="408">
      <c r="A408" s="90"/>
      <c r="B408" s="91"/>
      <c r="C408" s="91"/>
      <c r="D408" s="91"/>
      <c r="E408" s="91"/>
      <c r="F408" s="91"/>
      <c r="G408" s="91"/>
      <c r="H408" s="91"/>
      <c r="I408" s="91"/>
      <c r="J408" s="91"/>
      <c r="K408" s="91"/>
    </row>
    <row r="409">
      <c r="A409" s="90"/>
      <c r="B409" s="91"/>
      <c r="C409" s="91"/>
      <c r="D409" s="91"/>
      <c r="E409" s="91"/>
      <c r="F409" s="91"/>
      <c r="G409" s="91"/>
      <c r="H409" s="91"/>
      <c r="I409" s="91"/>
      <c r="J409" s="91"/>
      <c r="K409" s="91"/>
    </row>
    <row r="410">
      <c r="A410" s="90"/>
      <c r="B410" s="91"/>
      <c r="C410" s="91"/>
      <c r="D410" s="91"/>
      <c r="E410" s="91"/>
      <c r="F410" s="91"/>
      <c r="G410" s="91"/>
      <c r="H410" s="91"/>
      <c r="I410" s="91"/>
      <c r="J410" s="91"/>
      <c r="K410" s="91"/>
    </row>
    <row r="411">
      <c r="A411" s="90"/>
      <c r="B411" s="91"/>
      <c r="C411" s="91"/>
      <c r="D411" s="91"/>
      <c r="E411" s="91"/>
      <c r="F411" s="91"/>
      <c r="G411" s="91"/>
      <c r="H411" s="91"/>
      <c r="I411" s="91"/>
      <c r="J411" s="91"/>
      <c r="K411" s="91"/>
    </row>
    <row r="412">
      <c r="A412" s="90"/>
      <c r="B412" s="91"/>
      <c r="C412" s="91"/>
      <c r="D412" s="91"/>
      <c r="E412" s="91"/>
      <c r="F412" s="91"/>
      <c r="G412" s="91"/>
      <c r="H412" s="91"/>
      <c r="I412" s="91"/>
      <c r="J412" s="91"/>
      <c r="K412" s="91"/>
    </row>
    <row r="413">
      <c r="A413" s="90"/>
      <c r="B413" s="91"/>
      <c r="C413" s="91"/>
      <c r="D413" s="91"/>
      <c r="E413" s="91"/>
      <c r="F413" s="91"/>
      <c r="G413" s="91"/>
      <c r="H413" s="91"/>
      <c r="I413" s="91"/>
      <c r="J413" s="91"/>
      <c r="K413" s="91"/>
    </row>
    <row r="414">
      <c r="A414" s="90"/>
      <c r="B414" s="91"/>
      <c r="C414" s="91"/>
      <c r="D414" s="91"/>
      <c r="E414" s="91"/>
      <c r="F414" s="91"/>
      <c r="G414" s="91"/>
      <c r="H414" s="91"/>
      <c r="I414" s="91"/>
      <c r="J414" s="91"/>
      <c r="K414" s="91"/>
    </row>
    <row r="415">
      <c r="A415" s="90"/>
      <c r="B415" s="91"/>
      <c r="C415" s="91"/>
      <c r="D415" s="91"/>
      <c r="E415" s="91"/>
      <c r="F415" s="91"/>
      <c r="G415" s="91"/>
      <c r="H415" s="91"/>
      <c r="I415" s="91"/>
      <c r="J415" s="91"/>
      <c r="K415" s="91"/>
    </row>
    <row r="416">
      <c r="A416" s="90"/>
      <c r="B416" s="91"/>
      <c r="C416" s="91"/>
      <c r="D416" s="91"/>
      <c r="E416" s="91"/>
      <c r="F416" s="91"/>
      <c r="G416" s="91"/>
      <c r="H416" s="91"/>
      <c r="I416" s="91"/>
      <c r="J416" s="91"/>
      <c r="K416" s="91"/>
    </row>
    <row r="417">
      <c r="A417" s="90"/>
      <c r="B417" s="91"/>
      <c r="C417" s="91"/>
      <c r="D417" s="91"/>
      <c r="E417" s="91"/>
      <c r="F417" s="91"/>
      <c r="G417" s="91"/>
      <c r="H417" s="91"/>
      <c r="I417" s="91"/>
      <c r="J417" s="91"/>
      <c r="K417" s="91"/>
    </row>
    <row r="418">
      <c r="A418" s="90"/>
      <c r="B418" s="91"/>
      <c r="C418" s="91"/>
      <c r="D418" s="91"/>
      <c r="E418" s="91"/>
      <c r="F418" s="91"/>
      <c r="G418" s="91"/>
      <c r="H418" s="91"/>
      <c r="I418" s="91"/>
      <c r="J418" s="91"/>
      <c r="K418" s="91"/>
    </row>
    <row r="419">
      <c r="A419" s="90"/>
      <c r="B419" s="91"/>
      <c r="C419" s="91"/>
      <c r="D419" s="91"/>
      <c r="E419" s="91"/>
      <c r="F419" s="91"/>
      <c r="G419" s="91"/>
      <c r="H419" s="91"/>
      <c r="I419" s="91"/>
      <c r="J419" s="91"/>
      <c r="K419" s="91"/>
    </row>
    <row r="420">
      <c r="A420" s="90"/>
      <c r="B420" s="91"/>
      <c r="C420" s="91"/>
      <c r="D420" s="91"/>
      <c r="E420" s="91"/>
      <c r="F420" s="91"/>
      <c r="G420" s="91"/>
      <c r="H420" s="91"/>
      <c r="I420" s="91"/>
      <c r="J420" s="91"/>
      <c r="K420" s="91"/>
    </row>
    <row r="421">
      <c r="A421" s="90"/>
      <c r="B421" s="91"/>
      <c r="C421" s="91"/>
      <c r="D421" s="91"/>
      <c r="E421" s="91"/>
      <c r="F421" s="91"/>
      <c r="G421" s="91"/>
      <c r="H421" s="91"/>
      <c r="I421" s="91"/>
      <c r="J421" s="91"/>
      <c r="K421" s="91"/>
    </row>
    <row r="422">
      <c r="A422" s="90"/>
      <c r="B422" s="91"/>
      <c r="C422" s="91"/>
      <c r="D422" s="91"/>
      <c r="E422" s="91"/>
      <c r="F422" s="91"/>
      <c r="G422" s="91"/>
      <c r="H422" s="91"/>
      <c r="I422" s="91"/>
      <c r="J422" s="91"/>
      <c r="K422" s="91"/>
    </row>
    <row r="423">
      <c r="A423" s="90"/>
      <c r="B423" s="91"/>
      <c r="C423" s="91"/>
      <c r="D423" s="91"/>
      <c r="E423" s="91"/>
      <c r="F423" s="91"/>
      <c r="G423" s="91"/>
      <c r="H423" s="91"/>
      <c r="I423" s="91"/>
      <c r="J423" s="91"/>
      <c r="K423" s="91"/>
    </row>
    <row r="424">
      <c r="A424" s="90"/>
      <c r="B424" s="91"/>
      <c r="C424" s="91"/>
      <c r="D424" s="91"/>
      <c r="E424" s="91"/>
      <c r="F424" s="91"/>
      <c r="G424" s="91"/>
      <c r="H424" s="91"/>
      <c r="I424" s="91"/>
      <c r="J424" s="91"/>
      <c r="K424" s="91"/>
    </row>
    <row r="425">
      <c r="A425" s="90"/>
      <c r="B425" s="91"/>
      <c r="C425" s="91"/>
      <c r="D425" s="91"/>
      <c r="E425" s="91"/>
      <c r="F425" s="91"/>
      <c r="G425" s="91"/>
      <c r="H425" s="91"/>
      <c r="I425" s="91"/>
      <c r="J425" s="91"/>
      <c r="K425" s="91"/>
    </row>
    <row r="426">
      <c r="A426" s="90"/>
      <c r="B426" s="91"/>
      <c r="C426" s="91"/>
      <c r="D426" s="91"/>
      <c r="E426" s="91"/>
      <c r="F426" s="91"/>
      <c r="G426" s="91"/>
      <c r="H426" s="91"/>
      <c r="I426" s="91"/>
      <c r="J426" s="91"/>
      <c r="K426" s="91"/>
    </row>
    <row r="427">
      <c r="A427" s="90"/>
      <c r="B427" s="91"/>
      <c r="C427" s="91"/>
      <c r="D427" s="91"/>
      <c r="E427" s="91"/>
      <c r="F427" s="91"/>
      <c r="G427" s="91"/>
      <c r="H427" s="91"/>
      <c r="I427" s="91"/>
      <c r="J427" s="91"/>
      <c r="K427" s="91"/>
    </row>
    <row r="428">
      <c r="A428" s="90"/>
      <c r="B428" s="91"/>
      <c r="C428" s="91"/>
      <c r="D428" s="91"/>
      <c r="E428" s="91"/>
      <c r="F428" s="91"/>
      <c r="G428" s="91"/>
      <c r="H428" s="91"/>
      <c r="I428" s="91"/>
      <c r="J428" s="91"/>
      <c r="K428" s="91"/>
    </row>
    <row r="429">
      <c r="A429" s="90"/>
      <c r="B429" s="91"/>
      <c r="C429" s="91"/>
      <c r="D429" s="91"/>
      <c r="E429" s="91"/>
      <c r="F429" s="91"/>
      <c r="G429" s="91"/>
      <c r="H429" s="91"/>
      <c r="I429" s="91"/>
      <c r="J429" s="91"/>
      <c r="K429" s="91"/>
    </row>
    <row r="430">
      <c r="A430" s="90"/>
      <c r="B430" s="91"/>
      <c r="C430" s="91"/>
      <c r="D430" s="91"/>
      <c r="E430" s="91"/>
      <c r="F430" s="91"/>
      <c r="G430" s="91"/>
      <c r="H430" s="91"/>
      <c r="I430" s="91"/>
      <c r="J430" s="91"/>
      <c r="K430" s="91"/>
    </row>
    <row r="431">
      <c r="A431" s="90"/>
      <c r="B431" s="91"/>
      <c r="C431" s="91"/>
      <c r="D431" s="91"/>
      <c r="E431" s="91"/>
      <c r="F431" s="91"/>
      <c r="G431" s="91"/>
      <c r="H431" s="91"/>
      <c r="I431" s="91"/>
      <c r="J431" s="91"/>
      <c r="K431" s="91"/>
    </row>
    <row r="432">
      <c r="A432" s="90"/>
      <c r="B432" s="91"/>
      <c r="C432" s="91"/>
      <c r="D432" s="91"/>
      <c r="E432" s="91"/>
      <c r="F432" s="91"/>
      <c r="G432" s="91"/>
      <c r="H432" s="91"/>
      <c r="I432" s="91"/>
      <c r="J432" s="91"/>
      <c r="K432" s="91"/>
    </row>
    <row r="433">
      <c r="A433" s="90"/>
      <c r="B433" s="91"/>
      <c r="C433" s="91"/>
      <c r="D433" s="91"/>
      <c r="E433" s="91"/>
      <c r="F433" s="91"/>
      <c r="G433" s="91"/>
      <c r="H433" s="91"/>
      <c r="I433" s="91"/>
      <c r="J433" s="91"/>
      <c r="K433" s="91"/>
    </row>
    <row r="434">
      <c r="A434" s="90"/>
      <c r="B434" s="91"/>
      <c r="C434" s="91"/>
      <c r="D434" s="91"/>
      <c r="E434" s="91"/>
      <c r="F434" s="91"/>
      <c r="G434" s="91"/>
      <c r="H434" s="91"/>
      <c r="I434" s="91"/>
      <c r="J434" s="91"/>
      <c r="K434" s="91"/>
    </row>
    <row r="435">
      <c r="A435" s="90"/>
      <c r="B435" s="91"/>
      <c r="C435" s="91"/>
      <c r="D435" s="91"/>
      <c r="E435" s="91"/>
      <c r="F435" s="91"/>
      <c r="G435" s="91"/>
      <c r="H435" s="91"/>
      <c r="I435" s="91"/>
      <c r="J435" s="91"/>
      <c r="K435" s="91"/>
    </row>
    <row r="436">
      <c r="A436" s="90"/>
      <c r="B436" s="91"/>
      <c r="C436" s="91"/>
      <c r="D436" s="91"/>
      <c r="E436" s="91"/>
      <c r="F436" s="91"/>
      <c r="G436" s="91"/>
      <c r="H436" s="91"/>
      <c r="I436" s="91"/>
      <c r="J436" s="91"/>
      <c r="K436" s="91"/>
    </row>
    <row r="437">
      <c r="A437" s="90"/>
      <c r="B437" s="91"/>
      <c r="C437" s="91"/>
      <c r="D437" s="91"/>
      <c r="E437" s="91"/>
      <c r="F437" s="91"/>
      <c r="G437" s="91"/>
      <c r="H437" s="91"/>
      <c r="I437" s="91"/>
      <c r="J437" s="91"/>
      <c r="K437" s="91"/>
    </row>
    <row r="438">
      <c r="A438" s="90"/>
      <c r="B438" s="91"/>
      <c r="C438" s="91"/>
      <c r="D438" s="91"/>
      <c r="E438" s="91"/>
      <c r="F438" s="91"/>
      <c r="G438" s="91"/>
      <c r="H438" s="91"/>
      <c r="I438" s="91"/>
      <c r="J438" s="91"/>
      <c r="K438" s="91"/>
    </row>
    <row r="439">
      <c r="A439" s="90"/>
      <c r="B439" s="91"/>
      <c r="C439" s="91"/>
      <c r="D439" s="91"/>
      <c r="E439" s="91"/>
      <c r="F439" s="91"/>
      <c r="G439" s="91"/>
      <c r="H439" s="91"/>
      <c r="I439" s="91"/>
      <c r="J439" s="91"/>
      <c r="K439" s="91"/>
    </row>
    <row r="440">
      <c r="A440" s="90"/>
      <c r="B440" s="91"/>
      <c r="C440" s="91"/>
      <c r="D440" s="91"/>
      <c r="E440" s="91"/>
      <c r="F440" s="91"/>
      <c r="G440" s="91"/>
      <c r="H440" s="91"/>
      <c r="I440" s="91"/>
      <c r="J440" s="91"/>
      <c r="K440" s="91"/>
    </row>
    <row r="441">
      <c r="A441" s="90"/>
      <c r="B441" s="91"/>
      <c r="C441" s="91"/>
      <c r="D441" s="91"/>
      <c r="E441" s="91"/>
      <c r="F441" s="91"/>
      <c r="G441" s="91"/>
      <c r="H441" s="91"/>
      <c r="I441" s="91"/>
      <c r="J441" s="91"/>
      <c r="K441" s="91"/>
    </row>
    <row r="442">
      <c r="A442" s="90"/>
      <c r="B442" s="91"/>
      <c r="C442" s="91"/>
      <c r="D442" s="91"/>
      <c r="E442" s="91"/>
      <c r="F442" s="91"/>
      <c r="G442" s="91"/>
      <c r="H442" s="91"/>
      <c r="I442" s="91"/>
      <c r="J442" s="91"/>
      <c r="K442" s="91"/>
    </row>
    <row r="443">
      <c r="A443" s="90"/>
      <c r="B443" s="91"/>
      <c r="C443" s="91"/>
      <c r="D443" s="91"/>
      <c r="E443" s="91"/>
      <c r="F443" s="91"/>
      <c r="G443" s="91"/>
      <c r="H443" s="91"/>
      <c r="I443" s="91"/>
      <c r="J443" s="91"/>
      <c r="K443" s="91"/>
    </row>
    <row r="444">
      <c r="A444" s="90"/>
      <c r="B444" s="91"/>
      <c r="C444" s="91"/>
      <c r="D444" s="91"/>
      <c r="E444" s="91"/>
      <c r="F444" s="91"/>
      <c r="G444" s="91"/>
      <c r="H444" s="91"/>
      <c r="I444" s="91"/>
      <c r="J444" s="91"/>
      <c r="K444" s="91"/>
    </row>
    <row r="445">
      <c r="A445" s="90"/>
      <c r="B445" s="91"/>
      <c r="C445" s="91"/>
      <c r="D445" s="91"/>
      <c r="E445" s="91"/>
      <c r="F445" s="91"/>
      <c r="G445" s="91"/>
      <c r="H445" s="91"/>
      <c r="I445" s="91"/>
      <c r="J445" s="91"/>
      <c r="K445" s="91"/>
    </row>
    <row r="446">
      <c r="A446" s="90"/>
      <c r="B446" s="91"/>
      <c r="C446" s="91"/>
      <c r="D446" s="91"/>
      <c r="E446" s="91"/>
      <c r="F446" s="91"/>
      <c r="G446" s="91"/>
      <c r="H446" s="91"/>
      <c r="I446" s="91"/>
      <c r="J446" s="91"/>
      <c r="K446" s="91"/>
    </row>
    <row r="447">
      <c r="A447" s="90"/>
      <c r="B447" s="91"/>
      <c r="C447" s="91"/>
      <c r="D447" s="91"/>
      <c r="E447" s="91"/>
      <c r="F447" s="91"/>
      <c r="G447" s="91"/>
      <c r="H447" s="91"/>
      <c r="I447" s="91"/>
      <c r="J447" s="91"/>
      <c r="K447" s="91"/>
    </row>
    <row r="448">
      <c r="A448" s="90"/>
      <c r="B448" s="91"/>
      <c r="C448" s="91"/>
      <c r="D448" s="91"/>
      <c r="E448" s="91"/>
      <c r="F448" s="91"/>
      <c r="G448" s="91"/>
      <c r="H448" s="91"/>
      <c r="I448" s="91"/>
      <c r="J448" s="91"/>
      <c r="K448" s="91"/>
    </row>
    <row r="449">
      <c r="A449" s="90"/>
      <c r="B449" s="91"/>
      <c r="C449" s="91"/>
      <c r="D449" s="91"/>
      <c r="E449" s="91"/>
      <c r="F449" s="91"/>
      <c r="G449" s="91"/>
      <c r="H449" s="91"/>
      <c r="I449" s="91"/>
      <c r="J449" s="91"/>
      <c r="K449" s="91"/>
    </row>
    <row r="450">
      <c r="A450" s="90"/>
      <c r="B450" s="91"/>
      <c r="C450" s="91"/>
      <c r="D450" s="91"/>
      <c r="E450" s="91"/>
      <c r="F450" s="91"/>
      <c r="G450" s="91"/>
      <c r="H450" s="91"/>
      <c r="I450" s="91"/>
      <c r="J450" s="91"/>
      <c r="K450" s="91"/>
    </row>
    <row r="451">
      <c r="A451" s="90"/>
      <c r="B451" s="91"/>
      <c r="C451" s="91"/>
      <c r="D451" s="91"/>
      <c r="E451" s="91"/>
      <c r="F451" s="91"/>
      <c r="G451" s="91"/>
      <c r="H451" s="91"/>
      <c r="I451" s="91"/>
      <c r="J451" s="91"/>
      <c r="K451" s="91"/>
    </row>
    <row r="452">
      <c r="A452" s="90"/>
      <c r="B452" s="91"/>
      <c r="C452" s="91"/>
      <c r="D452" s="91"/>
      <c r="E452" s="91"/>
      <c r="F452" s="91"/>
      <c r="G452" s="91"/>
      <c r="H452" s="91"/>
      <c r="I452" s="91"/>
      <c r="J452" s="91"/>
      <c r="K452" s="91"/>
    </row>
    <row r="453">
      <c r="A453" s="90"/>
      <c r="B453" s="91"/>
      <c r="C453" s="91"/>
      <c r="D453" s="91"/>
      <c r="E453" s="91"/>
      <c r="F453" s="91"/>
      <c r="G453" s="91"/>
      <c r="H453" s="91"/>
      <c r="I453" s="91"/>
      <c r="J453" s="91"/>
      <c r="K453" s="91"/>
    </row>
    <row r="454">
      <c r="A454" s="90"/>
      <c r="B454" s="91"/>
      <c r="C454" s="91"/>
      <c r="D454" s="91"/>
      <c r="E454" s="91"/>
      <c r="F454" s="91"/>
      <c r="G454" s="91"/>
      <c r="H454" s="91"/>
      <c r="I454" s="91"/>
      <c r="J454" s="91"/>
      <c r="K454" s="91"/>
    </row>
    <row r="455">
      <c r="A455" s="90"/>
      <c r="B455" s="91"/>
      <c r="C455" s="91"/>
      <c r="D455" s="91"/>
      <c r="E455" s="91"/>
      <c r="F455" s="91"/>
      <c r="G455" s="91"/>
      <c r="H455" s="91"/>
      <c r="I455" s="91"/>
      <c r="J455" s="91"/>
      <c r="K455" s="91"/>
    </row>
    <row r="456">
      <c r="A456" s="90"/>
      <c r="B456" s="91"/>
      <c r="C456" s="91"/>
      <c r="D456" s="91"/>
      <c r="E456" s="91"/>
      <c r="F456" s="91"/>
      <c r="G456" s="91"/>
      <c r="H456" s="91"/>
      <c r="I456" s="91"/>
      <c r="J456" s="91"/>
      <c r="K456" s="91"/>
    </row>
    <row r="457">
      <c r="A457" s="90"/>
      <c r="B457" s="91"/>
      <c r="C457" s="91"/>
      <c r="D457" s="91"/>
      <c r="E457" s="91"/>
      <c r="F457" s="91"/>
      <c r="G457" s="91"/>
      <c r="H457" s="91"/>
      <c r="I457" s="91"/>
      <c r="J457" s="91"/>
      <c r="K457" s="91"/>
    </row>
    <row r="458">
      <c r="A458" s="90"/>
      <c r="B458" s="91"/>
      <c r="C458" s="91"/>
      <c r="D458" s="91"/>
      <c r="E458" s="91"/>
      <c r="F458" s="91"/>
      <c r="G458" s="91"/>
      <c r="H458" s="91"/>
      <c r="I458" s="91"/>
      <c r="J458" s="91"/>
      <c r="K458" s="91"/>
    </row>
    <row r="459">
      <c r="A459" s="90"/>
      <c r="B459" s="91"/>
      <c r="C459" s="91"/>
      <c r="D459" s="91"/>
      <c r="E459" s="91"/>
      <c r="F459" s="91"/>
      <c r="G459" s="91"/>
      <c r="H459" s="91"/>
      <c r="I459" s="91"/>
      <c r="J459" s="91"/>
      <c r="K459" s="91"/>
    </row>
    <row r="460">
      <c r="A460" s="90"/>
      <c r="B460" s="91"/>
      <c r="C460" s="91"/>
      <c r="D460" s="91"/>
      <c r="E460" s="91"/>
      <c r="F460" s="91"/>
      <c r="G460" s="91"/>
      <c r="H460" s="91"/>
      <c r="I460" s="91"/>
      <c r="J460" s="91"/>
      <c r="K460" s="91"/>
    </row>
    <row r="461">
      <c r="A461" s="90"/>
      <c r="B461" s="91"/>
      <c r="C461" s="91"/>
      <c r="D461" s="91"/>
      <c r="E461" s="91"/>
      <c r="F461" s="91"/>
      <c r="G461" s="91"/>
      <c r="H461" s="91"/>
      <c r="I461" s="91"/>
      <c r="J461" s="91"/>
      <c r="K461" s="91"/>
    </row>
    <row r="462">
      <c r="A462" s="90"/>
      <c r="B462" s="91"/>
      <c r="C462" s="91"/>
      <c r="D462" s="91"/>
      <c r="E462" s="91"/>
      <c r="F462" s="91"/>
      <c r="G462" s="91"/>
      <c r="H462" s="91"/>
      <c r="I462" s="91"/>
      <c r="J462" s="91"/>
      <c r="K462" s="91"/>
    </row>
    <row r="463">
      <c r="A463" s="90"/>
      <c r="B463" s="91"/>
      <c r="C463" s="91"/>
      <c r="D463" s="91"/>
      <c r="E463" s="91"/>
      <c r="F463" s="91"/>
      <c r="G463" s="91"/>
      <c r="H463" s="91"/>
      <c r="I463" s="91"/>
      <c r="J463" s="91"/>
      <c r="K463" s="91"/>
    </row>
    <row r="464">
      <c r="A464" s="90"/>
      <c r="B464" s="91"/>
      <c r="C464" s="91"/>
      <c r="D464" s="91"/>
      <c r="E464" s="91"/>
      <c r="F464" s="91"/>
      <c r="G464" s="91"/>
      <c r="H464" s="91"/>
      <c r="I464" s="91"/>
      <c r="J464" s="91"/>
      <c r="K464" s="91"/>
    </row>
    <row r="465">
      <c r="A465" s="90"/>
      <c r="B465" s="91"/>
      <c r="C465" s="91"/>
      <c r="D465" s="91"/>
      <c r="E465" s="91"/>
      <c r="F465" s="91"/>
      <c r="G465" s="91"/>
      <c r="H465" s="91"/>
      <c r="I465" s="91"/>
      <c r="J465" s="91"/>
      <c r="K465" s="91"/>
    </row>
    <row r="466">
      <c r="A466" s="90"/>
      <c r="B466" s="91"/>
      <c r="C466" s="91"/>
      <c r="D466" s="91"/>
      <c r="E466" s="91"/>
      <c r="F466" s="91"/>
      <c r="G466" s="91"/>
      <c r="H466" s="91"/>
      <c r="I466" s="91"/>
      <c r="J466" s="91"/>
      <c r="K466" s="91"/>
    </row>
    <row r="467">
      <c r="A467" s="90"/>
      <c r="B467" s="91"/>
      <c r="C467" s="91"/>
      <c r="D467" s="91"/>
      <c r="E467" s="91"/>
      <c r="F467" s="91"/>
      <c r="G467" s="91"/>
      <c r="H467" s="91"/>
      <c r="I467" s="91"/>
      <c r="J467" s="91"/>
      <c r="K467" s="91"/>
    </row>
    <row r="468">
      <c r="A468" s="90"/>
      <c r="B468" s="91"/>
      <c r="C468" s="91"/>
      <c r="D468" s="91"/>
      <c r="E468" s="91"/>
      <c r="F468" s="91"/>
      <c r="G468" s="91"/>
      <c r="H468" s="91"/>
      <c r="I468" s="91"/>
      <c r="J468" s="91"/>
      <c r="K468" s="91"/>
    </row>
    <row r="469">
      <c r="A469" s="90"/>
      <c r="B469" s="91"/>
      <c r="C469" s="91"/>
      <c r="D469" s="91"/>
      <c r="E469" s="91"/>
      <c r="F469" s="91"/>
      <c r="G469" s="91"/>
      <c r="H469" s="91"/>
      <c r="I469" s="91"/>
      <c r="J469" s="91"/>
      <c r="K469" s="91"/>
    </row>
    <row r="470">
      <c r="A470" s="90"/>
      <c r="B470" s="91"/>
      <c r="C470" s="91"/>
      <c r="D470" s="91"/>
      <c r="E470" s="91"/>
      <c r="F470" s="91"/>
      <c r="G470" s="91"/>
      <c r="H470" s="91"/>
      <c r="I470" s="91"/>
      <c r="J470" s="91"/>
      <c r="K470" s="91"/>
    </row>
    <row r="471">
      <c r="A471" s="90"/>
      <c r="B471" s="91"/>
      <c r="C471" s="91"/>
      <c r="D471" s="91"/>
      <c r="E471" s="91"/>
      <c r="F471" s="91"/>
      <c r="G471" s="91"/>
      <c r="H471" s="91"/>
      <c r="I471" s="91"/>
      <c r="J471" s="91"/>
      <c r="K471" s="91"/>
    </row>
    <row r="472">
      <c r="A472" s="90"/>
      <c r="B472" s="91"/>
      <c r="C472" s="91"/>
      <c r="D472" s="91"/>
      <c r="E472" s="91"/>
      <c r="F472" s="91"/>
      <c r="G472" s="91"/>
      <c r="H472" s="91"/>
      <c r="I472" s="91"/>
      <c r="J472" s="91"/>
      <c r="K472" s="91"/>
    </row>
    <row r="473">
      <c r="A473" s="90"/>
      <c r="B473" s="91"/>
      <c r="C473" s="91"/>
      <c r="D473" s="91"/>
      <c r="E473" s="91"/>
      <c r="F473" s="91"/>
      <c r="G473" s="91"/>
      <c r="H473" s="91"/>
      <c r="I473" s="91"/>
      <c r="J473" s="91"/>
      <c r="K473" s="91"/>
    </row>
    <row r="474">
      <c r="A474" s="90"/>
      <c r="B474" s="91"/>
      <c r="C474" s="91"/>
      <c r="D474" s="91"/>
      <c r="E474" s="91"/>
      <c r="F474" s="91"/>
      <c r="G474" s="91"/>
      <c r="H474" s="91"/>
      <c r="I474" s="91"/>
      <c r="J474" s="91"/>
      <c r="K474" s="91"/>
    </row>
    <row r="475">
      <c r="A475" s="90"/>
      <c r="B475" s="91"/>
      <c r="C475" s="91"/>
      <c r="D475" s="91"/>
      <c r="E475" s="91"/>
      <c r="F475" s="91"/>
      <c r="G475" s="91"/>
      <c r="H475" s="91"/>
      <c r="I475" s="91"/>
      <c r="J475" s="91"/>
      <c r="K475" s="91"/>
    </row>
    <row r="476">
      <c r="A476" s="90"/>
      <c r="B476" s="91"/>
      <c r="C476" s="91"/>
      <c r="D476" s="91"/>
      <c r="E476" s="91"/>
      <c r="F476" s="91"/>
      <c r="G476" s="91"/>
      <c r="H476" s="91"/>
      <c r="I476" s="91"/>
      <c r="J476" s="91"/>
      <c r="K476" s="91"/>
    </row>
    <row r="477">
      <c r="A477" s="90"/>
      <c r="B477" s="91"/>
      <c r="C477" s="91"/>
      <c r="D477" s="91"/>
      <c r="E477" s="91"/>
      <c r="F477" s="91"/>
      <c r="G477" s="91"/>
      <c r="H477" s="91"/>
      <c r="I477" s="91"/>
      <c r="J477" s="91"/>
      <c r="K477" s="91"/>
    </row>
    <row r="478">
      <c r="A478" s="90"/>
      <c r="B478" s="91"/>
      <c r="C478" s="91"/>
      <c r="D478" s="91"/>
      <c r="E478" s="91"/>
      <c r="F478" s="91"/>
      <c r="G478" s="91"/>
      <c r="H478" s="91"/>
      <c r="I478" s="91"/>
      <c r="J478" s="91"/>
      <c r="K478" s="91"/>
    </row>
    <row r="479">
      <c r="A479" s="90"/>
      <c r="B479" s="91"/>
      <c r="C479" s="91"/>
      <c r="D479" s="91"/>
      <c r="E479" s="91"/>
      <c r="F479" s="91"/>
      <c r="G479" s="91"/>
      <c r="H479" s="91"/>
      <c r="I479" s="91"/>
      <c r="J479" s="91"/>
      <c r="K479" s="91"/>
    </row>
    <row r="480">
      <c r="A480" s="90"/>
      <c r="B480" s="91"/>
      <c r="C480" s="91"/>
      <c r="D480" s="91"/>
      <c r="E480" s="91"/>
      <c r="F480" s="91"/>
      <c r="G480" s="91"/>
      <c r="H480" s="91"/>
      <c r="I480" s="91"/>
      <c r="J480" s="91"/>
      <c r="K480" s="91"/>
    </row>
    <row r="481">
      <c r="A481" s="90"/>
      <c r="B481" s="91"/>
      <c r="C481" s="91"/>
      <c r="D481" s="91"/>
      <c r="E481" s="91"/>
      <c r="F481" s="91"/>
      <c r="G481" s="91"/>
      <c r="H481" s="91"/>
      <c r="I481" s="91"/>
      <c r="J481" s="91"/>
      <c r="K481" s="91"/>
    </row>
    <row r="482">
      <c r="A482" s="90"/>
      <c r="B482" s="91"/>
      <c r="C482" s="91"/>
      <c r="D482" s="91"/>
      <c r="E482" s="91"/>
      <c r="F482" s="91"/>
      <c r="G482" s="91"/>
      <c r="H482" s="91"/>
      <c r="I482" s="91"/>
      <c r="J482" s="91"/>
      <c r="K482" s="91"/>
    </row>
    <row r="483">
      <c r="A483" s="90"/>
      <c r="B483" s="91"/>
      <c r="C483" s="91"/>
      <c r="D483" s="91"/>
      <c r="E483" s="91"/>
      <c r="F483" s="91"/>
      <c r="G483" s="91"/>
      <c r="H483" s="91"/>
      <c r="I483" s="91"/>
      <c r="J483" s="91"/>
      <c r="K483" s="91"/>
    </row>
    <row r="484">
      <c r="A484" s="90"/>
      <c r="B484" s="91"/>
      <c r="C484" s="91"/>
      <c r="D484" s="91"/>
      <c r="E484" s="91"/>
      <c r="F484" s="91"/>
      <c r="G484" s="91"/>
      <c r="H484" s="91"/>
      <c r="I484" s="91"/>
      <c r="J484" s="91"/>
      <c r="K484" s="91"/>
    </row>
    <row r="485">
      <c r="A485" s="90"/>
      <c r="B485" s="91"/>
      <c r="C485" s="91"/>
      <c r="D485" s="91"/>
      <c r="E485" s="91"/>
      <c r="F485" s="91"/>
      <c r="G485" s="91"/>
      <c r="H485" s="91"/>
      <c r="I485" s="91"/>
      <c r="J485" s="91"/>
      <c r="K485" s="91"/>
    </row>
    <row r="486">
      <c r="A486" s="90"/>
      <c r="B486" s="91"/>
      <c r="C486" s="91"/>
      <c r="D486" s="91"/>
      <c r="E486" s="91"/>
      <c r="F486" s="91"/>
      <c r="G486" s="91"/>
      <c r="H486" s="91"/>
      <c r="I486" s="91"/>
      <c r="J486" s="91"/>
      <c r="K486" s="91"/>
    </row>
    <row r="487">
      <c r="A487" s="90"/>
      <c r="B487" s="91"/>
      <c r="C487" s="91"/>
      <c r="D487" s="91"/>
      <c r="E487" s="91"/>
      <c r="F487" s="91"/>
      <c r="G487" s="91"/>
      <c r="H487" s="91"/>
      <c r="I487" s="91"/>
      <c r="J487" s="91"/>
      <c r="K487" s="91"/>
    </row>
    <row r="488">
      <c r="A488" s="90"/>
      <c r="B488" s="91"/>
      <c r="C488" s="91"/>
      <c r="D488" s="91"/>
      <c r="E488" s="91"/>
      <c r="F488" s="91"/>
      <c r="G488" s="91"/>
      <c r="H488" s="91"/>
      <c r="I488" s="91"/>
      <c r="J488" s="91"/>
      <c r="K488" s="91"/>
    </row>
    <row r="489">
      <c r="A489" s="90"/>
      <c r="B489" s="91"/>
      <c r="C489" s="91"/>
      <c r="D489" s="91"/>
      <c r="E489" s="91"/>
      <c r="F489" s="91"/>
      <c r="G489" s="91"/>
      <c r="H489" s="91"/>
      <c r="I489" s="91"/>
      <c r="J489" s="91"/>
      <c r="K489" s="91"/>
    </row>
    <row r="490">
      <c r="A490" s="90"/>
      <c r="B490" s="91"/>
      <c r="C490" s="91"/>
      <c r="D490" s="91"/>
      <c r="E490" s="91"/>
      <c r="F490" s="91"/>
      <c r="G490" s="91"/>
      <c r="H490" s="91"/>
      <c r="I490" s="91"/>
      <c r="J490" s="91"/>
      <c r="K490" s="91"/>
    </row>
    <row r="491">
      <c r="A491" s="90"/>
      <c r="B491" s="91"/>
      <c r="C491" s="91"/>
      <c r="D491" s="91"/>
      <c r="E491" s="91"/>
      <c r="F491" s="91"/>
      <c r="G491" s="91"/>
      <c r="H491" s="91"/>
      <c r="I491" s="91"/>
      <c r="J491" s="91"/>
      <c r="K491" s="91"/>
    </row>
    <row r="492">
      <c r="A492" s="90"/>
      <c r="B492" s="91"/>
      <c r="C492" s="91"/>
      <c r="D492" s="91"/>
      <c r="E492" s="91"/>
      <c r="F492" s="91"/>
      <c r="G492" s="91"/>
      <c r="H492" s="91"/>
      <c r="I492" s="91"/>
      <c r="J492" s="91"/>
      <c r="K492" s="91"/>
    </row>
    <row r="493">
      <c r="A493" s="90"/>
      <c r="B493" s="91"/>
      <c r="C493" s="91"/>
      <c r="D493" s="91"/>
      <c r="E493" s="91"/>
      <c r="F493" s="91"/>
      <c r="G493" s="91"/>
      <c r="H493" s="91"/>
      <c r="I493" s="91"/>
      <c r="J493" s="91"/>
      <c r="K493" s="91"/>
    </row>
    <row r="494">
      <c r="A494" s="90"/>
      <c r="B494" s="91"/>
      <c r="C494" s="91"/>
      <c r="D494" s="91"/>
      <c r="E494" s="91"/>
      <c r="F494" s="91"/>
      <c r="G494" s="91"/>
      <c r="H494" s="91"/>
      <c r="I494" s="91"/>
      <c r="J494" s="91"/>
      <c r="K494" s="91"/>
    </row>
    <row r="495">
      <c r="A495" s="90"/>
      <c r="B495" s="91"/>
      <c r="C495" s="91"/>
      <c r="D495" s="91"/>
      <c r="E495" s="91"/>
      <c r="F495" s="91"/>
      <c r="G495" s="91"/>
      <c r="H495" s="91"/>
      <c r="I495" s="91"/>
      <c r="J495" s="91"/>
      <c r="K495" s="91"/>
    </row>
    <row r="496">
      <c r="A496" s="90"/>
      <c r="B496" s="91"/>
      <c r="C496" s="91"/>
      <c r="D496" s="91"/>
      <c r="E496" s="91"/>
      <c r="F496" s="91"/>
      <c r="G496" s="91"/>
      <c r="H496" s="91"/>
      <c r="I496" s="91"/>
      <c r="J496" s="91"/>
      <c r="K496" s="91"/>
    </row>
    <row r="497">
      <c r="A497" s="90"/>
      <c r="B497" s="91"/>
      <c r="C497" s="91"/>
      <c r="D497" s="91"/>
      <c r="E497" s="91"/>
      <c r="F497" s="91"/>
      <c r="G497" s="91"/>
      <c r="H497" s="91"/>
      <c r="I497" s="91"/>
      <c r="J497" s="91"/>
      <c r="K497" s="91"/>
    </row>
    <row r="498">
      <c r="A498" s="90"/>
      <c r="B498" s="91"/>
      <c r="C498" s="91"/>
      <c r="D498" s="91"/>
      <c r="E498" s="91"/>
      <c r="F498" s="91"/>
      <c r="G498" s="91"/>
      <c r="H498" s="91"/>
      <c r="I498" s="91"/>
      <c r="J498" s="91"/>
      <c r="K498" s="91"/>
    </row>
    <row r="499">
      <c r="A499" s="90"/>
      <c r="B499" s="91"/>
      <c r="C499" s="91"/>
      <c r="D499" s="91"/>
      <c r="E499" s="91"/>
      <c r="F499" s="91"/>
      <c r="G499" s="91"/>
      <c r="H499" s="91"/>
      <c r="I499" s="91"/>
      <c r="J499" s="91"/>
      <c r="K499" s="91"/>
    </row>
    <row r="500">
      <c r="A500" s="90"/>
      <c r="B500" s="91"/>
      <c r="C500" s="91"/>
      <c r="D500" s="91"/>
      <c r="E500" s="91"/>
      <c r="F500" s="91"/>
      <c r="G500" s="91"/>
      <c r="H500" s="91"/>
      <c r="I500" s="91"/>
      <c r="J500" s="91"/>
      <c r="K500" s="91"/>
    </row>
    <row r="501">
      <c r="A501" s="90"/>
      <c r="B501" s="91"/>
      <c r="C501" s="91"/>
      <c r="D501" s="91"/>
      <c r="E501" s="91"/>
      <c r="F501" s="91"/>
      <c r="G501" s="91"/>
      <c r="H501" s="91"/>
      <c r="I501" s="91"/>
      <c r="J501" s="91"/>
      <c r="K501" s="91"/>
    </row>
    <row r="502">
      <c r="A502" s="90"/>
      <c r="B502" s="91"/>
      <c r="C502" s="91"/>
      <c r="D502" s="91"/>
      <c r="E502" s="91"/>
      <c r="F502" s="91"/>
      <c r="G502" s="91"/>
      <c r="H502" s="91"/>
      <c r="I502" s="91"/>
      <c r="J502" s="91"/>
      <c r="K502" s="91"/>
    </row>
    <row r="503">
      <c r="A503" s="90"/>
      <c r="B503" s="91"/>
      <c r="C503" s="91"/>
      <c r="D503" s="91"/>
      <c r="E503" s="91"/>
      <c r="F503" s="91"/>
      <c r="G503" s="91"/>
      <c r="H503" s="91"/>
      <c r="I503" s="91"/>
      <c r="J503" s="91"/>
      <c r="K503" s="91"/>
    </row>
    <row r="504">
      <c r="A504" s="90"/>
      <c r="B504" s="91"/>
      <c r="C504" s="91"/>
      <c r="D504" s="91"/>
      <c r="E504" s="91"/>
      <c r="F504" s="91"/>
      <c r="G504" s="91"/>
      <c r="H504" s="91"/>
      <c r="I504" s="91"/>
      <c r="J504" s="91"/>
      <c r="K504" s="91"/>
    </row>
    <row r="505">
      <c r="A505" s="90"/>
      <c r="B505" s="91"/>
      <c r="C505" s="91"/>
      <c r="D505" s="91"/>
      <c r="E505" s="91"/>
      <c r="F505" s="91"/>
      <c r="G505" s="91"/>
      <c r="H505" s="91"/>
      <c r="I505" s="91"/>
      <c r="J505" s="91"/>
      <c r="K505" s="91"/>
    </row>
    <row r="506">
      <c r="A506" s="90"/>
      <c r="B506" s="91"/>
      <c r="C506" s="91"/>
      <c r="D506" s="91"/>
      <c r="E506" s="91"/>
      <c r="F506" s="91"/>
      <c r="G506" s="91"/>
      <c r="H506" s="91"/>
      <c r="I506" s="91"/>
      <c r="J506" s="91"/>
      <c r="K506" s="91"/>
    </row>
    <row r="507">
      <c r="A507" s="90"/>
      <c r="B507" s="91"/>
      <c r="C507" s="91"/>
      <c r="D507" s="91"/>
      <c r="E507" s="91"/>
      <c r="F507" s="91"/>
      <c r="G507" s="91"/>
      <c r="H507" s="91"/>
      <c r="I507" s="91"/>
      <c r="J507" s="91"/>
      <c r="K507" s="91"/>
    </row>
    <row r="508">
      <c r="A508" s="90"/>
      <c r="B508" s="91"/>
      <c r="C508" s="91"/>
      <c r="D508" s="91"/>
      <c r="E508" s="91"/>
      <c r="F508" s="91"/>
      <c r="G508" s="91"/>
      <c r="H508" s="91"/>
      <c r="I508" s="91"/>
      <c r="J508" s="91"/>
      <c r="K508" s="91"/>
    </row>
    <row r="509">
      <c r="A509" s="90"/>
      <c r="B509" s="91"/>
      <c r="C509" s="91"/>
      <c r="D509" s="91"/>
      <c r="E509" s="91"/>
      <c r="F509" s="91"/>
      <c r="G509" s="91"/>
      <c r="H509" s="91"/>
      <c r="I509" s="91"/>
      <c r="J509" s="91"/>
      <c r="K509" s="91"/>
    </row>
    <row r="510">
      <c r="A510" s="90"/>
      <c r="B510" s="91"/>
      <c r="C510" s="91"/>
      <c r="D510" s="91"/>
      <c r="E510" s="91"/>
      <c r="F510" s="91"/>
      <c r="G510" s="91"/>
      <c r="H510" s="91"/>
      <c r="I510" s="91"/>
      <c r="J510" s="91"/>
      <c r="K510" s="91"/>
    </row>
    <row r="511">
      <c r="A511" s="90"/>
      <c r="B511" s="91"/>
      <c r="C511" s="91"/>
      <c r="D511" s="91"/>
      <c r="E511" s="91"/>
      <c r="F511" s="91"/>
      <c r="G511" s="91"/>
      <c r="H511" s="91"/>
      <c r="I511" s="91"/>
      <c r="J511" s="91"/>
      <c r="K511" s="91"/>
    </row>
    <row r="512">
      <c r="A512" s="90"/>
      <c r="B512" s="91"/>
      <c r="C512" s="91"/>
      <c r="D512" s="91"/>
      <c r="E512" s="91"/>
      <c r="F512" s="91"/>
      <c r="G512" s="91"/>
      <c r="H512" s="91"/>
      <c r="I512" s="91"/>
      <c r="J512" s="91"/>
      <c r="K512" s="91"/>
    </row>
    <row r="513">
      <c r="A513" s="90"/>
      <c r="B513" s="91"/>
      <c r="C513" s="91"/>
      <c r="D513" s="91"/>
      <c r="E513" s="91"/>
      <c r="F513" s="91"/>
      <c r="G513" s="91"/>
      <c r="H513" s="91"/>
      <c r="I513" s="91"/>
      <c r="J513" s="91"/>
      <c r="K513" s="91"/>
    </row>
    <row r="514">
      <c r="A514" s="90"/>
      <c r="B514" s="91"/>
      <c r="C514" s="91"/>
      <c r="D514" s="91"/>
      <c r="E514" s="91"/>
      <c r="F514" s="91"/>
      <c r="G514" s="91"/>
      <c r="H514" s="91"/>
      <c r="I514" s="91"/>
      <c r="J514" s="91"/>
      <c r="K514" s="91"/>
    </row>
    <row r="515">
      <c r="A515" s="90"/>
      <c r="B515" s="91"/>
      <c r="C515" s="91"/>
      <c r="D515" s="91"/>
      <c r="E515" s="91"/>
      <c r="F515" s="91"/>
      <c r="G515" s="91"/>
      <c r="H515" s="91"/>
      <c r="I515" s="91"/>
      <c r="J515" s="91"/>
      <c r="K515" s="91"/>
    </row>
    <row r="516">
      <c r="A516" s="90"/>
      <c r="B516" s="91"/>
      <c r="C516" s="91"/>
      <c r="D516" s="91"/>
      <c r="E516" s="91"/>
      <c r="F516" s="91"/>
      <c r="G516" s="91"/>
      <c r="H516" s="91"/>
      <c r="I516" s="91"/>
      <c r="J516" s="91"/>
      <c r="K516" s="91"/>
    </row>
    <row r="517">
      <c r="A517" s="90"/>
      <c r="B517" s="91"/>
      <c r="C517" s="91"/>
      <c r="D517" s="91"/>
      <c r="E517" s="91"/>
      <c r="F517" s="91"/>
      <c r="G517" s="91"/>
      <c r="H517" s="91"/>
      <c r="I517" s="91"/>
      <c r="J517" s="91"/>
      <c r="K517" s="91"/>
    </row>
    <row r="518">
      <c r="A518" s="90"/>
      <c r="B518" s="91"/>
      <c r="C518" s="91"/>
      <c r="D518" s="91"/>
      <c r="E518" s="91"/>
      <c r="F518" s="91"/>
      <c r="G518" s="91"/>
      <c r="H518" s="91"/>
      <c r="I518" s="91"/>
      <c r="J518" s="91"/>
      <c r="K518" s="91"/>
    </row>
  </sheetData>
  <dataValidations>
    <dataValidation type="list" allowBlank="1" sqref="K2:K518">
      <formula1>"In progress,Done"</formula1>
    </dataValidation>
  </dataValidations>
  <drawing r:id="rId1"/>
  <tableParts count="1">
    <tablePart r:id="rId3"/>
  </tableParts>
</worksheet>
</file>