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147151AE-09EF-4866-9495-A508B8438D35}" xr6:coauthVersionLast="47" xr6:coauthVersionMax="47" xr10:uidLastSave="{00000000-0000-0000-0000-000000000000}"/>
  <bookViews>
    <workbookView xWindow="-103" yWindow="-103" windowWidth="22149" windowHeight="13320" activeTab="1" xr2:uid="{00000000-000D-0000-FFFF-FFFF00000000}"/>
  </bookViews>
  <sheets>
    <sheet name="Read Me" sheetId="23" r:id="rId1"/>
    <sheet name="Listeria mean CoI 2018" sheetId="25" r:id="rId2"/>
    <sheet name="low 2018" sheetId="26" r:id="rId3"/>
    <sheet name="high 2018" sheetId="27" r:id="rId4"/>
    <sheet name="Listeria Assumptions 2018" sheetId="24" r:id="rId5"/>
  </sheets>
  <definedNames>
    <definedName name="_xlnm.Print_Area" localSheetId="3">'high 2018'!$A$1:$T$27</definedName>
    <definedName name="_xlnm.Print_Area" localSheetId="4">'Listeria Assumptions 2018'!$A$1:$U$34</definedName>
    <definedName name="_xlnm.Print_Area" localSheetId="1">'Listeria mean CoI 2018'!$A$1:$R$26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4" i="26" l="1"/>
  <c r="T24" i="26"/>
  <c r="T25" i="27"/>
  <c r="S25" i="27"/>
  <c r="M25" i="27"/>
  <c r="R9" i="25" l="1"/>
  <c r="Q9" i="25"/>
  <c r="P9" i="25"/>
  <c r="O9" i="25"/>
  <c r="N9" i="25"/>
  <c r="M9" i="25"/>
  <c r="K9" i="25"/>
  <c r="J9" i="25"/>
  <c r="I9" i="25"/>
  <c r="H9" i="25"/>
  <c r="G9" i="25"/>
  <c r="F9" i="25"/>
  <c r="E9" i="25" l="1"/>
  <c r="T9" i="27"/>
  <c r="S9" i="27"/>
  <c r="R9" i="27"/>
  <c r="Q9" i="27"/>
  <c r="P9" i="27"/>
  <c r="O9" i="27"/>
  <c r="L9" i="27"/>
  <c r="K9" i="27"/>
  <c r="J9" i="27"/>
  <c r="I9" i="27"/>
  <c r="G9" i="27"/>
  <c r="F9" i="27"/>
  <c r="S26" i="26"/>
  <c r="T9" i="26"/>
  <c r="T26" i="26" s="1"/>
  <c r="S9" i="26"/>
  <c r="R9" i="26"/>
  <c r="Q9" i="26"/>
  <c r="P9" i="26"/>
  <c r="O9" i="26"/>
  <c r="M9" i="26"/>
  <c r="L9" i="26"/>
  <c r="L22" i="26" s="1"/>
  <c r="K9" i="26"/>
  <c r="J9" i="26"/>
  <c r="I9" i="26"/>
  <c r="G9" i="26"/>
  <c r="F9" i="26"/>
  <c r="M26" i="26"/>
  <c r="R24" i="25"/>
  <c r="Q24" i="25"/>
  <c r="L24" i="25"/>
  <c r="P23" i="27"/>
  <c r="U21" i="24"/>
  <c r="M21" i="24"/>
  <c r="K21" i="24"/>
  <c r="J21" i="24"/>
  <c r="I10" i="24"/>
  <c r="E10" i="24"/>
  <c r="F10" i="24" s="1"/>
  <c r="I9" i="24"/>
  <c r="E9" i="24"/>
  <c r="F9" i="24" s="1"/>
  <c r="I8" i="24"/>
  <c r="E8" i="24"/>
  <c r="F8" i="24" s="1"/>
  <c r="Q20" i="27" l="1"/>
  <c r="K22" i="25"/>
  <c r="N10" i="27"/>
  <c r="R19" i="26"/>
  <c r="H22" i="25"/>
  <c r="I22" i="25"/>
  <c r="M27" i="27"/>
  <c r="J22" i="25"/>
  <c r="K17" i="25"/>
  <c r="K20" i="25" s="1"/>
  <c r="L17" i="27"/>
  <c r="L21" i="27" s="1"/>
  <c r="J17" i="26"/>
  <c r="J20" i="26" s="1"/>
  <c r="J17" i="27"/>
  <c r="J21" i="27" s="1"/>
  <c r="I17" i="25"/>
  <c r="I20" i="25" s="1"/>
  <c r="I17" i="27"/>
  <c r="I21" i="27" s="1"/>
  <c r="H17" i="25"/>
  <c r="I17" i="26"/>
  <c r="I20" i="26" s="1"/>
  <c r="N19" i="25"/>
  <c r="O22" i="25"/>
  <c r="T27" i="27"/>
  <c r="P22" i="25"/>
  <c r="L23" i="27"/>
  <c r="N22" i="25"/>
  <c r="R21" i="24"/>
  <c r="T21" i="24"/>
  <c r="O17" i="25" s="1"/>
  <c r="R17" i="27"/>
  <c r="P17" i="25"/>
  <c r="L21" i="24"/>
  <c r="S21" i="24"/>
  <c r="O19" i="25"/>
  <c r="P19" i="26"/>
  <c r="P20" i="27"/>
  <c r="P19" i="25"/>
  <c r="Q19" i="26"/>
  <c r="Q23" i="27"/>
  <c r="P21" i="24"/>
  <c r="M17" i="25" s="1"/>
  <c r="M20" i="25" s="1"/>
  <c r="M26" i="25" s="1"/>
  <c r="R22" i="26"/>
  <c r="K22" i="26"/>
  <c r="R20" i="27"/>
  <c r="L17" i="26"/>
  <c r="I23" i="27"/>
  <c r="J23" i="27"/>
  <c r="H10" i="27"/>
  <c r="K23" i="27"/>
  <c r="R23" i="27"/>
  <c r="M9" i="27"/>
  <c r="I22" i="26"/>
  <c r="J22" i="26"/>
  <c r="P22" i="26"/>
  <c r="Q22" i="26"/>
  <c r="R17" i="26"/>
  <c r="L26" i="26"/>
  <c r="H10" i="26"/>
  <c r="N10" i="26"/>
  <c r="R26" i="25"/>
  <c r="L26" i="25"/>
  <c r="Q21" i="24"/>
  <c r="K26" i="25" l="1"/>
  <c r="E9" i="27"/>
  <c r="L27" i="27"/>
  <c r="I26" i="25"/>
  <c r="H20" i="25"/>
  <c r="H26" i="25" s="1"/>
  <c r="Q17" i="26"/>
  <c r="Q20" i="26" s="1"/>
  <c r="Q26" i="26" s="1"/>
  <c r="R20" i="26"/>
  <c r="R26" i="26" s="1"/>
  <c r="O20" i="25"/>
  <c r="O26" i="25" s="1"/>
  <c r="K17" i="27"/>
  <c r="K21" i="27" s="1"/>
  <c r="K27" i="27" s="1"/>
  <c r="J17" i="25"/>
  <c r="J20" i="25" s="1"/>
  <c r="J26" i="26"/>
  <c r="R21" i="27"/>
  <c r="R27" i="27" s="1"/>
  <c r="Q17" i="27"/>
  <c r="Q21" i="27" s="1"/>
  <c r="Q27" i="27" s="1"/>
  <c r="P20" i="25"/>
  <c r="P26" i="25" s="1"/>
  <c r="O17" i="27"/>
  <c r="O21" i="27" s="1"/>
  <c r="O27" i="27" s="1"/>
  <c r="I26" i="26"/>
  <c r="O17" i="26"/>
  <c r="O20" i="26" s="1"/>
  <c r="O26" i="26" s="1"/>
  <c r="I27" i="27"/>
  <c r="Q17" i="25"/>
  <c r="Q20" i="25" s="1"/>
  <c r="Q26" i="25" s="1"/>
  <c r="S17" i="27"/>
  <c r="S21" i="27" s="1"/>
  <c r="S27" i="27" s="1"/>
  <c r="K17" i="26"/>
  <c r="K20" i="26" s="1"/>
  <c r="K26" i="26" s="1"/>
  <c r="N17" i="25"/>
  <c r="N20" i="25" s="1"/>
  <c r="N26" i="25" s="1"/>
  <c r="P17" i="27"/>
  <c r="P21" i="27" s="1"/>
  <c r="P27" i="27" s="1"/>
  <c r="P17" i="26"/>
  <c r="P20" i="26" s="1"/>
  <c r="P26" i="26" s="1"/>
  <c r="J27" i="27"/>
  <c r="E10" i="26"/>
  <c r="J26" i="25" l="1"/>
  <c r="E28" i="25" s="1"/>
  <c r="E28" i="26"/>
  <c r="E29" i="27"/>
  <c r="S24" i="25" l="1"/>
  <c r="S22" i="25"/>
  <c r="S19" i="25"/>
  <c r="S17" i="25"/>
  <c r="S29" i="25" l="1"/>
</calcChain>
</file>

<file path=xl/sharedStrings.xml><?xml version="1.0" encoding="utf-8"?>
<sst xmlns="http://schemas.openxmlformats.org/spreadsheetml/2006/main" count="194" uniqueCount="85">
  <si>
    <t>Total Cases</t>
  </si>
  <si>
    <t>Cost component</t>
  </si>
  <si>
    <t>Number of cases</t>
  </si>
  <si>
    <t>low</t>
  </si>
  <si>
    <t>mean</t>
  </si>
  <si>
    <t>high</t>
  </si>
  <si>
    <t>Medical</t>
  </si>
  <si>
    <t>Emergency Room Visits</t>
  </si>
  <si>
    <t>Outpatient clinic visits</t>
  </si>
  <si>
    <t>Hospitalizations</t>
  </si>
  <si>
    <t>Average number of work days lost</t>
  </si>
  <si>
    <t>Premature death</t>
  </si>
  <si>
    <t>Hospitalized</t>
  </si>
  <si>
    <t>Mortality</t>
  </si>
  <si>
    <t>Stillbirths</t>
  </si>
  <si>
    <t>Hospitalized other adults moderate</t>
  </si>
  <si>
    <t>Productivity loss per case</t>
  </si>
  <si>
    <t>Chronic</t>
  </si>
  <si>
    <t>Medical and special education costs per case</t>
  </si>
  <si>
    <t>Hospitalized newborn, full recovery</t>
  </si>
  <si>
    <t>Acute only</t>
  </si>
  <si>
    <t>Hospitalized other adults, severe, die</t>
  </si>
  <si>
    <t>Hospitalized newborn, recover</t>
  </si>
  <si>
    <t>Congenital</t>
  </si>
  <si>
    <t>Hospitalized other adults severe (ICU), recover</t>
  </si>
  <si>
    <t>Hospitalized  newborn, total</t>
  </si>
  <si>
    <t>Average cost per case regular hospitalization</t>
  </si>
  <si>
    <t>Average cost per case ICU</t>
  </si>
  <si>
    <t>Neonatal deaths</t>
  </si>
  <si>
    <t>low VSL per death</t>
  </si>
  <si>
    <t>high VSL per death</t>
  </si>
  <si>
    <t>Average cost per case of hospitalization</t>
  </si>
  <si>
    <t>Medical costs acute cases</t>
  </si>
  <si>
    <t>Deaths</t>
  </si>
  <si>
    <t>Non-congenital</t>
  </si>
  <si>
    <t>Total hospitalized</t>
  </si>
  <si>
    <t>Hospitalized maternal</t>
  </si>
  <si>
    <t>Emergency room visits</t>
  </si>
  <si>
    <t>Total medical costs by outcome</t>
  </si>
  <si>
    <t>Total costs</t>
  </si>
  <si>
    <t>Non-hospitalized</t>
  </si>
  <si>
    <t>Non-congenital total cases</t>
  </si>
  <si>
    <t>Hospitalized, recover</t>
  </si>
  <si>
    <t>Hospitalized, die</t>
  </si>
  <si>
    <t>Post-hospitalization outcomes</t>
  </si>
  <si>
    <t>Total costs by outcome</t>
  </si>
  <si>
    <t>Hospitalized other adults severe, recovered</t>
  </si>
  <si>
    <t>Hospitalized other adults severe, died</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</si>
  <si>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</si>
  <si>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</si>
  <si>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</si>
  <si>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Cost of foodborne illness estimates for </t>
    </r>
    <r>
      <rPr>
        <b/>
        <i/>
        <sz val="11"/>
        <color theme="1"/>
        <rFont val="Calibri"/>
        <family val="2"/>
        <scheme val="minor"/>
      </rPr>
      <t>Listeria monocytogenes</t>
    </r>
  </si>
  <si>
    <r>
      <t xml:space="preserve">Low, Mean, and High Estimates of the Annual Cost of Foodborne Illnesses Caused by </t>
    </r>
    <r>
      <rPr>
        <b/>
        <i/>
        <sz val="11"/>
        <color theme="1"/>
        <rFont val="Calibri"/>
        <family val="2"/>
        <scheme val="minor"/>
      </rPr>
      <t>Listeria monocytogenes</t>
    </r>
  </si>
  <si>
    <t>Didn't visit physician; recovered</t>
  </si>
  <si>
    <t>Visited physician; recovered</t>
  </si>
  <si>
    <t>Health outcomes</t>
  </si>
  <si>
    <t>Physician office visits</t>
  </si>
  <si>
    <t>Productivity loss, nonfatal cases</t>
  </si>
  <si>
    <t>Total cases</t>
  </si>
  <si>
    <t>Newborn, mild disability</t>
  </si>
  <si>
    <t>Newborn, moderate to severe disability</t>
  </si>
  <si>
    <t>Newborn, total disability</t>
  </si>
  <si>
    <r>
      <t>Health outcome</t>
    </r>
    <r>
      <rPr>
        <b/>
        <sz val="11"/>
        <color theme="1"/>
        <rFont val="Calibri"/>
        <family val="2"/>
        <scheme val="minor"/>
      </rPr>
      <t>s</t>
    </r>
  </si>
  <si>
    <t>Medical costs, acute cases</t>
  </si>
  <si>
    <t>Medical and special education costs, chronic cases</t>
  </si>
  <si>
    <t>Cases by outcome</t>
  </si>
  <si>
    <t>Total cost</t>
  </si>
  <si>
    <t>mean VSL per death</t>
  </si>
  <si>
    <t>Chronic illnesses</t>
  </si>
  <si>
    <t>Hospitalized, maternal</t>
  </si>
  <si>
    <t>Newborn deaths</t>
  </si>
  <si>
    <t>Productivity loss, acute nonfatal cases</t>
  </si>
  <si>
    <t>High estimates, 2018</t>
  </si>
  <si>
    <t>Low estimates, 2018</t>
  </si>
  <si>
    <t>Mean estimates, 2018</t>
  </si>
  <si>
    <t>Congenital cases</t>
  </si>
  <si>
    <t>Non-congenital cases</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</si>
  <si>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</si>
  <si>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</si>
  <si>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</si>
  <si>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</si>
  <si>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</si>
  <si>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</si>
  <si>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Listeria monocytogenes</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</si>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</sst>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000"/>
    <numFmt numFmtId="168" formatCode="#,##0.0"/>
    <numFmt numFmtId="169" formatCode="0.0%"/>
  </numFmts>
  <fonts count="17">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b/>
      <sz val="12"/>
      <color theme="1"/>
      <name val="Calibri"/>
      <family val="2"/>
      <scheme val="minor"/>
    </font>
    <font>
      <sz val="11"/>
      <color theme="1"/>
      <name val="Calibri"/>
      <family val="2"/>
      <scheme val="minor"/>
    </font>
    <font>
      <sz val="10"/>
      <name val="Arial"/>
      <family val="2"/>
    </font>
    <font>
      <sz val="11"/>
      <name val="Calibri"/>
      <family val="2"/>
      <scheme val="minor"/>
    </font>
    <font>
      <sz val="11"/>
      <name val="Arial"/>
      <family val="2"/>
    </font>
    <font>
      <i/>
      <u/>
      <sz val="11"/>
      <color theme="1"/>
      <name val="Calibri"/>
      <family val="2"/>
      <scheme val="minor"/>
    </font>
    <font>
      <b/>
      <i/>
      <sz val="11"/>
      <color theme="1"/>
      <name val="Calibri"/>
      <family val="2"/>
      <scheme val="minor"/>
    </font>
    <font>
      <sz val="11"/>
      <color theme="1"/>
      <name val="Times New Roman"/>
      <family val="1"/>
    </font>
    <font>
      <sz val="11"/>
      <color rgb="FF000000"/>
      <name val="Calibri"/>
      <family val="2"/>
      <scheme val="minor"/>
    </font>
    <font>
      <i/>
      <sz val="10"/>
      <color theme="1"/>
      <name val="Calibri"/>
      <family val="2"/>
      <scheme val="minor"/>
    </font>
    <font>
      <b/>
      <sz val="10"/>
      <color theme="1"/>
      <name val="Calibri"/>
      <family val="2"/>
      <scheme val="minor"/>
    </font>
    <font>
      <sz val="11"/>
      <color rgb="FFFF0000"/>
      <name val="Calibri"/>
      <family val="2"/>
      <scheme val="minor"/>
    </font>
    <font>
      <sz val="9"/>
      <color rgb="FF666666"/>
      <name val="Inherit"/>
    </font>
  </fonts>
  <fills count="2">
    <fill>
      <patternFill patternType="none"/>
    </fill>
    <fill>
      <patternFill patternType="gray125"/>
    </fill>
  </fills>
  <borders count="3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auto="1"/>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right style="double">
        <color indexed="64"/>
      </right>
      <top/>
      <bottom/>
      <diagonal/>
    </border>
    <border>
      <left style="thin">
        <color indexed="64"/>
      </left>
      <right style="double">
        <color indexed="64"/>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s>
  <cellStyleXfs count="12">
    <xf numFmtId="0" fontId="0"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0"/>
    <xf numFmtId="9" fontId="5" fillId="0" borderId="0" applyFont="0" applyFill="0" applyBorder="0" applyAlignment="0" applyProtection="0"/>
  </cellStyleXfs>
  <cellXfs count="271">
    <xf numFmtId="0" fontId="0" fillId="0" borderId="0" xfId="0"/>
    <xf numFmtId="0" fontId="0" fillId="0" borderId="0" xfId="0" applyFill="1"/>
    <xf numFmtId="1" fontId="3" fillId="0" borderId="0" xfId="3" applyNumberFormat="1" applyFill="1"/>
    <xf numFmtId="3" fontId="0" fillId="0" borderId="0" xfId="0" applyNumberFormat="1" applyFill="1"/>
    <xf numFmtId="164" fontId="0" fillId="0" borderId="0" xfId="0" applyNumberFormat="1" applyFill="1"/>
    <xf numFmtId="166" fontId="0" fillId="0" borderId="0" xfId="0" applyNumberFormat="1" applyFill="1"/>
    <xf numFmtId="1" fontId="0" fillId="0" borderId="0" xfId="0" applyNumberFormat="1" applyFill="1"/>
    <xf numFmtId="3" fontId="7" fillId="0" borderId="0" xfId="0" applyNumberFormat="1" applyFont="1" applyFill="1"/>
    <xf numFmtId="0" fontId="0" fillId="0" borderId="0" xfId="0" applyFill="1" applyAlignment="1">
      <alignment wrapText="1"/>
    </xf>
    <xf numFmtId="166" fontId="0" fillId="0" borderId="3" xfId="9" applyNumberFormat="1" applyFont="1" applyFill="1" applyBorder="1"/>
    <xf numFmtId="1" fontId="3" fillId="0" borderId="3" xfId="3" applyNumberFormat="1" applyFill="1" applyBorder="1"/>
    <xf numFmtId="1" fontId="0" fillId="0" borderId="3" xfId="0" applyNumberFormat="1" applyFill="1" applyBorder="1"/>
    <xf numFmtId="164" fontId="0" fillId="0" borderId="3" xfId="0" applyNumberFormat="1" applyFill="1" applyBorder="1"/>
    <xf numFmtId="2" fontId="0" fillId="0" borderId="3" xfId="0" applyNumberFormat="1" applyFill="1" applyBorder="1"/>
    <xf numFmtId="0" fontId="0" fillId="0" borderId="3" xfId="0" applyFill="1" applyBorder="1"/>
    <xf numFmtId="164" fontId="0" fillId="0" borderId="4" xfId="0" applyNumberFormat="1" applyFill="1" applyBorder="1"/>
    <xf numFmtId="2" fontId="0" fillId="0" borderId="3" xfId="0" applyNumberFormat="1" applyFill="1" applyBorder="1" applyAlignment="1">
      <alignment wrapText="1"/>
    </xf>
    <xf numFmtId="3" fontId="0" fillId="0" borderId="3" xfId="0" applyNumberFormat="1" applyFill="1" applyBorder="1"/>
    <xf numFmtId="0" fontId="0" fillId="0" borderId="0" xfId="0" applyFont="1" applyFill="1"/>
    <xf numFmtId="164" fontId="0" fillId="0" borderId="11" xfId="0" applyNumberFormat="1" applyFill="1" applyBorder="1"/>
    <xf numFmtId="164" fontId="0" fillId="0" borderId="1" xfId="0" applyNumberFormat="1" applyFill="1" applyBorder="1"/>
    <xf numFmtId="164" fontId="0" fillId="0" borderId="6" xfId="0" applyNumberFormat="1" applyFill="1" applyBorder="1"/>
    <xf numFmtId="164" fontId="0" fillId="0" borderId="0" xfId="0" applyNumberFormat="1" applyFill="1" applyBorder="1"/>
    <xf numFmtId="0" fontId="0" fillId="0" borderId="4" xfId="0" applyFill="1" applyBorder="1"/>
    <xf numFmtId="0" fontId="0" fillId="0" borderId="11" xfId="0" applyFill="1" applyBorder="1"/>
    <xf numFmtId="1" fontId="0" fillId="0" borderId="0" xfId="0" applyNumberFormat="1" applyFill="1" applyBorder="1"/>
    <xf numFmtId="164" fontId="0" fillId="0" borderId="7" xfId="0" applyNumberFormat="1" applyFill="1" applyBorder="1"/>
    <xf numFmtId="164" fontId="0" fillId="0" borderId="16" xfId="0" applyNumberFormat="1" applyFill="1" applyBorder="1"/>
    <xf numFmtId="164" fontId="0" fillId="0" borderId="15" xfId="0" applyNumberFormat="1" applyFill="1" applyBorder="1"/>
    <xf numFmtId="164" fontId="0" fillId="0" borderId="18" xfId="0" applyNumberFormat="1" applyFill="1" applyBorder="1"/>
    <xf numFmtId="3" fontId="7" fillId="0" borderId="3" xfId="0" applyNumberFormat="1" applyFont="1" applyFill="1" applyBorder="1"/>
    <xf numFmtId="2" fontId="3" fillId="0" borderId="21" xfId="3" applyNumberFormat="1" applyFill="1" applyBorder="1"/>
    <xf numFmtId="0" fontId="3" fillId="0" borderId="21" xfId="3" applyFill="1" applyBorder="1"/>
    <xf numFmtId="3" fontId="0" fillId="0" borderId="0" xfId="0" applyNumberFormat="1" applyFill="1" applyBorder="1"/>
    <xf numFmtId="166" fontId="0" fillId="0" borderId="0" xfId="9" applyNumberFormat="1" applyFont="1" applyFill="1" applyBorder="1"/>
    <xf numFmtId="0" fontId="0" fillId="0" borderId="0" xfId="0" applyFont="1" applyFill="1" applyAlignment="1">
      <alignment wrapText="1"/>
    </xf>
    <xf numFmtId="2" fontId="8" fillId="0" borderId="21" xfId="3" applyNumberFormat="1" applyFont="1" applyFill="1" applyBorder="1"/>
    <xf numFmtId="1" fontId="8" fillId="0" borderId="3" xfId="3" applyNumberFormat="1" applyFont="1" applyFill="1" applyBorder="1"/>
    <xf numFmtId="1" fontId="8" fillId="0" borderId="0" xfId="3" applyNumberFormat="1" applyFont="1" applyFill="1" applyBorder="1"/>
    <xf numFmtId="1" fontId="0" fillId="0" borderId="3" xfId="0" applyNumberFormat="1" applyFont="1" applyFill="1" applyBorder="1"/>
    <xf numFmtId="3" fontId="0" fillId="0" borderId="3" xfId="0" applyNumberFormat="1" applyFont="1" applyFill="1" applyBorder="1"/>
    <xf numFmtId="0" fontId="8" fillId="0" borderId="21" xfId="3" applyFont="1" applyFill="1" applyBorder="1"/>
    <xf numFmtId="3" fontId="0" fillId="0" borderId="0" xfId="0" applyNumberFormat="1" applyFont="1" applyFill="1" applyBorder="1"/>
    <xf numFmtId="2" fontId="0" fillId="0" borderId="3" xfId="0" applyNumberFormat="1" applyFont="1" applyFill="1" applyBorder="1"/>
    <xf numFmtId="0" fontId="0" fillId="0" borderId="3" xfId="0" applyFont="1" applyFill="1" applyBorder="1"/>
    <xf numFmtId="0" fontId="0" fillId="0" borderId="4" xfId="0" applyFont="1" applyFill="1" applyBorder="1"/>
    <xf numFmtId="164" fontId="0" fillId="0" borderId="0" xfId="0" applyNumberFormat="1" applyFont="1" applyFill="1" applyBorder="1"/>
    <xf numFmtId="164" fontId="0" fillId="0" borderId="0" xfId="0" applyNumberFormat="1" applyFont="1" applyFill="1"/>
    <xf numFmtId="164" fontId="0" fillId="0" borderId="3" xfId="0" applyNumberFormat="1" applyFont="1" applyFill="1" applyBorder="1"/>
    <xf numFmtId="164" fontId="0" fillId="0" borderId="6" xfId="0" applyNumberFormat="1" applyFont="1" applyFill="1" applyBorder="1"/>
    <xf numFmtId="164" fontId="0" fillId="0" borderId="1" xfId="0" applyNumberFormat="1" applyFont="1" applyFill="1" applyBorder="1"/>
    <xf numFmtId="0" fontId="0" fillId="0" borderId="11" xfId="0" applyFont="1" applyFill="1" applyBorder="1"/>
    <xf numFmtId="164" fontId="0" fillId="0" borderId="11" xfId="0" applyNumberFormat="1" applyFont="1" applyFill="1" applyBorder="1"/>
    <xf numFmtId="1" fontId="3" fillId="0" borderId="4" xfId="3" applyNumberFormat="1" applyFill="1" applyBorder="1"/>
    <xf numFmtId="164" fontId="0" fillId="0" borderId="4" xfId="0" applyNumberFormat="1" applyFont="1" applyFill="1" applyBorder="1"/>
    <xf numFmtId="0" fontId="1" fillId="0" borderId="0" xfId="0" applyFont="1" applyAlignment="1">
      <alignment vertical="center"/>
    </xf>
    <xf numFmtId="0" fontId="9" fillId="0" borderId="0" xfId="0" applyFont="1"/>
    <xf numFmtId="0" fontId="0" fillId="0" borderId="0" xfId="0" applyAlignment="1">
      <alignment vertical="center" wrapText="1"/>
    </xf>
    <xf numFmtId="0" fontId="0" fillId="0" borderId="0" xfId="0" applyAlignment="1">
      <alignment horizontal="left" vertical="top" wrapText="1"/>
    </xf>
    <xf numFmtId="0" fontId="1" fillId="0" borderId="1" xfId="0" applyFont="1" applyFill="1" applyBorder="1"/>
    <xf numFmtId="0" fontId="1" fillId="0" borderId="11" xfId="0" applyFont="1" applyFill="1" applyBorder="1"/>
    <xf numFmtId="0" fontId="1" fillId="0" borderId="8" xfId="0" applyFont="1" applyFill="1" applyBorder="1" applyAlignment="1">
      <alignment wrapText="1"/>
    </xf>
    <xf numFmtId="0" fontId="1" fillId="0" borderId="0" xfId="0" applyFont="1" applyFill="1"/>
    <xf numFmtId="0" fontId="1" fillId="0" borderId="3" xfId="0" applyFont="1" applyFill="1" applyBorder="1" applyAlignment="1">
      <alignment wrapText="1"/>
    </xf>
    <xf numFmtId="0" fontId="11" fillId="0" borderId="0" xfId="0" applyFont="1" applyAlignment="1">
      <alignment vertical="center" wrapText="1"/>
    </xf>
    <xf numFmtId="0" fontId="2" fillId="0" borderId="0" xfId="0" applyFont="1" applyAlignment="1">
      <alignment vertical="center" wrapText="1"/>
    </xf>
    <xf numFmtId="0" fontId="14" fillId="0" borderId="8" xfId="0" applyFont="1" applyFill="1" applyBorder="1" applyAlignment="1">
      <alignment wrapText="1"/>
    </xf>
    <xf numFmtId="164" fontId="0" fillId="0" borderId="0" xfId="9" quotePrefix="1" applyNumberFormat="1" applyFont="1" applyFill="1"/>
    <xf numFmtId="164" fontId="0" fillId="0" borderId="0" xfId="9" applyNumberFormat="1" applyFont="1" applyFill="1"/>
    <xf numFmtId="164" fontId="0" fillId="0" borderId="16" xfId="9" quotePrefix="1" applyNumberFormat="1" applyFont="1" applyFill="1" applyBorder="1"/>
    <xf numFmtId="164" fontId="0" fillId="0" borderId="15" xfId="9" quotePrefix="1" applyNumberFormat="1" applyFont="1" applyFill="1" applyBorder="1"/>
    <xf numFmtId="164" fontId="0" fillId="0" borderId="3" xfId="9" quotePrefix="1" applyNumberFormat="1" applyFont="1" applyFill="1" applyBorder="1"/>
    <xf numFmtId="164" fontId="0" fillId="0" borderId="7" xfId="9" quotePrefix="1" applyNumberFormat="1" applyFont="1" applyFill="1" applyBorder="1"/>
    <xf numFmtId="164" fontId="0" fillId="0" borderId="4" xfId="9" quotePrefix="1" applyNumberFormat="1" applyFont="1" applyFill="1" applyBorder="1"/>
    <xf numFmtId="164" fontId="0" fillId="0" borderId="0" xfId="0" quotePrefix="1" applyNumberFormat="1" applyFont="1" applyFill="1"/>
    <xf numFmtId="164" fontId="0" fillId="0" borderId="3" xfId="9" applyNumberFormat="1" applyFont="1" applyFill="1" applyBorder="1"/>
    <xf numFmtId="164" fontId="0" fillId="0" borderId="4" xfId="9" applyNumberFormat="1" applyFont="1" applyFill="1" applyBorder="1"/>
    <xf numFmtId="164" fontId="0" fillId="0" borderId="13" xfId="9" applyNumberFormat="1" applyFont="1" applyFill="1" applyBorder="1"/>
    <xf numFmtId="164" fontId="0" fillId="0" borderId="23" xfId="0" applyNumberFormat="1" applyFont="1" applyFill="1" applyBorder="1"/>
    <xf numFmtId="164" fontId="0" fillId="0" borderId="0" xfId="0" quotePrefix="1" applyNumberFormat="1" applyFill="1"/>
    <xf numFmtId="164" fontId="0" fillId="0" borderId="23" xfId="0" applyNumberFormat="1" applyFill="1" applyBorder="1"/>
    <xf numFmtId="164" fontId="0" fillId="0" borderId="9" xfId="9" applyNumberFormat="1" applyFont="1" applyFill="1" applyBorder="1"/>
    <xf numFmtId="164" fontId="0" fillId="0" borderId="9" xfId="0" applyNumberFormat="1" applyFill="1" applyBorder="1"/>
    <xf numFmtId="164" fontId="0" fillId="0" borderId="0" xfId="9" applyNumberFormat="1" applyFont="1" applyFill="1" applyBorder="1"/>
    <xf numFmtId="164" fontId="0" fillId="0" borderId="28" xfId="0" applyNumberFormat="1" applyFill="1" applyBorder="1"/>
    <xf numFmtId="164" fontId="0" fillId="0" borderId="11" xfId="9" applyNumberFormat="1" applyFont="1" applyFill="1" applyBorder="1"/>
    <xf numFmtId="164" fontId="0" fillId="0" borderId="12" xfId="0" applyNumberFormat="1" applyFill="1" applyBorder="1"/>
    <xf numFmtId="164" fontId="7" fillId="0" borderId="3" xfId="0" applyNumberFormat="1" applyFont="1" applyFill="1" applyBorder="1"/>
    <xf numFmtId="3" fontId="8" fillId="0" borderId="21" xfId="3" applyNumberFormat="1" applyFont="1" applyFill="1" applyBorder="1"/>
    <xf numFmtId="3" fontId="8" fillId="0" borderId="0" xfId="3" applyNumberFormat="1" applyFont="1" applyFill="1" applyBorder="1"/>
    <xf numFmtId="3" fontId="3" fillId="0" borderId="21" xfId="3" applyNumberFormat="1" applyFill="1" applyBorder="1"/>
    <xf numFmtId="3" fontId="3" fillId="0" borderId="0" xfId="3" applyNumberFormat="1" applyFill="1" applyBorder="1"/>
    <xf numFmtId="3" fontId="3" fillId="0" borderId="26" xfId="3" applyNumberFormat="1" applyFill="1" applyBorder="1"/>
    <xf numFmtId="3" fontId="3" fillId="0" borderId="0" xfId="3" applyNumberFormat="1" applyFill="1"/>
    <xf numFmtId="3" fontId="3" fillId="0" borderId="4" xfId="3" applyNumberFormat="1" applyFill="1" applyBorder="1"/>
    <xf numFmtId="3" fontId="0" fillId="0" borderId="9" xfId="8" applyNumberFormat="1" applyFont="1" applyFill="1" applyBorder="1"/>
    <xf numFmtId="0" fontId="1" fillId="0" borderId="32" xfId="0" applyFont="1" applyFill="1" applyBorder="1" applyAlignment="1">
      <alignment horizontal="center"/>
    </xf>
    <xf numFmtId="0" fontId="0" fillId="0" borderId="0" xfId="0" applyAlignment="1">
      <alignment horizontal="left" vertical="center" wrapText="1"/>
    </xf>
    <xf numFmtId="6" fontId="0" fillId="0" borderId="0" xfId="0" applyNumberFormat="1" applyFill="1"/>
    <xf numFmtId="6" fontId="1" fillId="0" borderId="0" xfId="0" applyNumberFormat="1" applyFont="1" applyFill="1"/>
    <xf numFmtId="0" fontId="1" fillId="0" borderId="17" xfId="0" applyFont="1" applyFill="1" applyBorder="1"/>
    <xf numFmtId="6" fontId="1" fillId="0" borderId="32" xfId="0" applyNumberFormat="1" applyFont="1" applyFill="1" applyBorder="1" applyAlignment="1">
      <alignment horizontal="center"/>
    </xf>
    <xf numFmtId="0" fontId="1" fillId="0" borderId="9" xfId="0" applyFont="1" applyFill="1" applyBorder="1"/>
    <xf numFmtId="6" fontId="1" fillId="0" borderId="3" xfId="0" applyNumberFormat="1" applyFont="1" applyFill="1" applyBorder="1" applyAlignment="1"/>
    <xf numFmtId="0" fontId="10" fillId="0" borderId="0" xfId="0" applyFont="1" applyFill="1"/>
    <xf numFmtId="0" fontId="1" fillId="0" borderId="0" xfId="0" applyFont="1" applyFill="1" applyAlignment="1">
      <alignment wrapText="1"/>
    </xf>
    <xf numFmtId="0" fontId="1" fillId="0" borderId="7" xfId="0" applyFont="1" applyFill="1" applyBorder="1" applyAlignment="1">
      <alignment wrapText="1"/>
    </xf>
    <xf numFmtId="0" fontId="1" fillId="0" borderId="15" xfId="0" applyFont="1" applyFill="1" applyBorder="1" applyAlignment="1">
      <alignment wrapText="1"/>
    </xf>
    <xf numFmtId="0" fontId="1" fillId="0" borderId="31" xfId="0" applyFont="1" applyFill="1" applyBorder="1" applyAlignment="1">
      <alignment wrapText="1"/>
    </xf>
    <xf numFmtId="0" fontId="1" fillId="0" borderId="0" xfId="0" applyFont="1" applyFill="1" applyBorder="1" applyAlignment="1">
      <alignment wrapText="1"/>
    </xf>
    <xf numFmtId="0" fontId="1" fillId="0" borderId="4" xfId="0" applyFont="1" applyFill="1" applyBorder="1" applyAlignment="1">
      <alignment wrapText="1"/>
    </xf>
    <xf numFmtId="0" fontId="0" fillId="0" borderId="9" xfId="0" applyFill="1" applyBorder="1"/>
    <xf numFmtId="0" fontId="0" fillId="0" borderId="31" xfId="0" applyFill="1" applyBorder="1"/>
    <xf numFmtId="0" fontId="0" fillId="0" borderId="0" xfId="0" applyFill="1" applyBorder="1"/>
    <xf numFmtId="3" fontId="0" fillId="0" borderId="3" xfId="8" applyNumberFormat="1" applyFont="1" applyFill="1" applyBorder="1" applyAlignment="1">
      <alignment horizontal="center"/>
    </xf>
    <xf numFmtId="3" fontId="0" fillId="0" borderId="3" xfId="8" applyNumberFormat="1" applyFont="1" applyFill="1" applyBorder="1"/>
    <xf numFmtId="3" fontId="0" fillId="0" borderId="4" xfId="0" applyNumberFormat="1" applyFill="1" applyBorder="1"/>
    <xf numFmtId="3" fontId="0" fillId="0" borderId="31" xfId="0" applyNumberFormat="1" applyFill="1" applyBorder="1"/>
    <xf numFmtId="0" fontId="1" fillId="0" borderId="7" xfId="0" applyFont="1" applyFill="1" applyBorder="1"/>
    <xf numFmtId="0" fontId="0" fillId="0" borderId="16" xfId="0" applyFill="1" applyBorder="1"/>
    <xf numFmtId="165" fontId="0" fillId="0" borderId="18" xfId="0" applyNumberFormat="1" applyFill="1" applyBorder="1"/>
    <xf numFmtId="165" fontId="0" fillId="0" borderId="7" xfId="0" applyNumberFormat="1" applyFill="1" applyBorder="1"/>
    <xf numFmtId="0" fontId="0" fillId="0" borderId="7" xfId="0" applyFill="1" applyBorder="1"/>
    <xf numFmtId="1" fontId="0" fillId="0" borderId="7" xfId="0" applyNumberFormat="1" applyFill="1" applyBorder="1"/>
    <xf numFmtId="0" fontId="0" fillId="0" borderId="15" xfId="0" applyFill="1" applyBorder="1"/>
    <xf numFmtId="0" fontId="0" fillId="0" borderId="33" xfId="0" applyFill="1" applyBorder="1"/>
    <xf numFmtId="0" fontId="1" fillId="0" borderId="0" xfId="0" applyFont="1" applyFill="1" applyBorder="1"/>
    <xf numFmtId="165" fontId="0" fillId="0" borderId="9" xfId="0" applyNumberFormat="1" applyFill="1" applyBorder="1"/>
    <xf numFmtId="165" fontId="0" fillId="0" borderId="3" xfId="0" applyNumberFormat="1" applyFill="1" applyBorder="1"/>
    <xf numFmtId="164" fontId="0" fillId="0" borderId="31" xfId="0" applyNumberFormat="1" applyFill="1" applyBorder="1"/>
    <xf numFmtId="164" fontId="0" fillId="0" borderId="31" xfId="9" applyNumberFormat="1" applyFont="1" applyFill="1" applyBorder="1"/>
    <xf numFmtId="164" fontId="0" fillId="0" borderId="30" xfId="9" applyNumberFormat="1" applyFont="1" applyFill="1" applyBorder="1"/>
    <xf numFmtId="0" fontId="1" fillId="0" borderId="16" xfId="0" applyFont="1" applyFill="1" applyBorder="1"/>
    <xf numFmtId="164" fontId="0" fillId="0" borderId="16" xfId="9" applyNumberFormat="1" applyFont="1" applyFill="1" applyBorder="1"/>
    <xf numFmtId="164" fontId="0" fillId="0" borderId="7" xfId="9" applyNumberFormat="1" applyFont="1" applyFill="1" applyBorder="1"/>
    <xf numFmtId="164" fontId="0" fillId="0" borderId="15" xfId="9" applyNumberFormat="1" applyFont="1" applyFill="1" applyBorder="1"/>
    <xf numFmtId="164" fontId="0" fillId="0" borderId="33" xfId="9" applyNumberFormat="1" applyFont="1" applyFill="1" applyBorder="1"/>
    <xf numFmtId="168" fontId="0" fillId="0" borderId="3" xfId="9" applyNumberFormat="1" applyFont="1" applyFill="1" applyBorder="1"/>
    <xf numFmtId="168" fontId="0" fillId="0" borderId="4" xfId="9" applyNumberFormat="1" applyFont="1" applyFill="1" applyBorder="1"/>
    <xf numFmtId="168" fontId="0" fillId="0" borderId="31" xfId="9" applyNumberFormat="1" applyFont="1" applyFill="1" applyBorder="1"/>
    <xf numFmtId="168" fontId="0" fillId="0" borderId="0" xfId="9" applyNumberFormat="1" applyFont="1" applyFill="1" applyBorder="1"/>
    <xf numFmtId="168" fontId="0" fillId="0" borderId="4" xfId="9" quotePrefix="1" applyNumberFormat="1" applyFont="1" applyFill="1" applyBorder="1"/>
    <xf numFmtId="164" fontId="6" fillId="0" borderId="4" xfId="9" applyNumberFormat="1" applyFont="1" applyFill="1" applyBorder="1"/>
    <xf numFmtId="164" fontId="6" fillId="0" borderId="31" xfId="9" applyNumberFormat="1" applyFont="1" applyFill="1" applyBorder="1"/>
    <xf numFmtId="164" fontId="6" fillId="0" borderId="0" xfId="9" applyNumberFormat="1" applyFont="1" applyFill="1" applyBorder="1"/>
    <xf numFmtId="164" fontId="0" fillId="0" borderId="2" xfId="9" applyNumberFormat="1" applyFont="1" applyFill="1" applyBorder="1"/>
    <xf numFmtId="164" fontId="0" fillId="0" borderId="14" xfId="9" applyNumberFormat="1" applyFont="1" applyFill="1" applyBorder="1"/>
    <xf numFmtId="164" fontId="0" fillId="0" borderId="8" xfId="9" applyNumberFormat="1" applyFont="1" applyFill="1" applyBorder="1"/>
    <xf numFmtId="164" fontId="0" fillId="0" borderId="9" xfId="0" quotePrefix="1" applyNumberFormat="1" applyFill="1" applyBorder="1"/>
    <xf numFmtId="164" fontId="0" fillId="0" borderId="3" xfId="0" quotePrefix="1" applyNumberFormat="1" applyFill="1" applyBorder="1"/>
    <xf numFmtId="165" fontId="0" fillId="0" borderId="4" xfId="0" applyNumberFormat="1" applyFill="1" applyBorder="1"/>
    <xf numFmtId="165" fontId="0" fillId="0" borderId="31" xfId="0" applyNumberFormat="1" applyFill="1" applyBorder="1"/>
    <xf numFmtId="164" fontId="0" fillId="0" borderId="0" xfId="9" quotePrefix="1" applyNumberFormat="1" applyFont="1" applyFill="1" applyBorder="1"/>
    <xf numFmtId="165" fontId="0" fillId="0" borderId="0" xfId="0" applyNumberFormat="1" applyFill="1" applyBorder="1"/>
    <xf numFmtId="164" fontId="0" fillId="0" borderId="19" xfId="0" applyNumberFormat="1" applyFill="1" applyBorder="1"/>
    <xf numFmtId="164" fontId="0" fillId="0" borderId="13" xfId="0" applyNumberFormat="1" applyFill="1" applyBorder="1"/>
    <xf numFmtId="164" fontId="0" fillId="0" borderId="12" xfId="9" applyNumberFormat="1" applyFont="1" applyFill="1" applyBorder="1"/>
    <xf numFmtId="164" fontId="0" fillId="0" borderId="34" xfId="9" applyNumberFormat="1" applyFont="1" applyFill="1" applyBorder="1"/>
    <xf numFmtId="6" fontId="1" fillId="0" borderId="6" xfId="0" applyNumberFormat="1" applyFont="1" applyFill="1" applyBorder="1"/>
    <xf numFmtId="6" fontId="1" fillId="0" borderId="20" xfId="0" applyNumberFormat="1" applyFont="1" applyFill="1" applyBorder="1"/>
    <xf numFmtId="6" fontId="1" fillId="0" borderId="17" xfId="0" applyNumberFormat="1" applyFont="1" applyFill="1" applyBorder="1"/>
    <xf numFmtId="0" fontId="14" fillId="0" borderId="20" xfId="0" applyFont="1" applyFill="1" applyBorder="1" applyAlignment="1">
      <alignment wrapText="1"/>
    </xf>
    <xf numFmtId="0" fontId="14" fillId="0" borderId="2" xfId="0" applyFont="1" applyFill="1" applyBorder="1" applyAlignment="1">
      <alignment wrapText="1"/>
    </xf>
    <xf numFmtId="0" fontId="1" fillId="0" borderId="2" xfId="0" applyFont="1" applyFill="1" applyBorder="1" applyAlignment="1">
      <alignment wrapText="1"/>
    </xf>
    <xf numFmtId="0" fontId="1" fillId="0" borderId="14" xfId="0" applyFont="1" applyFill="1" applyBorder="1" applyAlignment="1">
      <alignment wrapText="1"/>
    </xf>
    <xf numFmtId="0" fontId="14" fillId="0" borderId="21" xfId="0" applyFont="1" applyFill="1" applyBorder="1" applyAlignment="1">
      <alignment wrapText="1"/>
    </xf>
    <xf numFmtId="0" fontId="1" fillId="0" borderId="9" xfId="0" applyFont="1" applyFill="1" applyBorder="1" applyAlignment="1">
      <alignment wrapText="1"/>
    </xf>
    <xf numFmtId="2" fontId="0" fillId="0" borderId="0" xfId="0" applyNumberFormat="1" applyFill="1" applyBorder="1" applyAlignment="1">
      <alignment wrapText="1"/>
    </xf>
    <xf numFmtId="2" fontId="3" fillId="0" borderId="0" xfId="3" applyNumberFormat="1" applyFill="1"/>
    <xf numFmtId="2" fontId="3" fillId="0" borderId="0" xfId="3" applyNumberFormat="1" applyFill="1" applyBorder="1"/>
    <xf numFmtId="0" fontId="3" fillId="0" borderId="4" xfId="3" applyFill="1" applyBorder="1"/>
    <xf numFmtId="0" fontId="0" fillId="0" borderId="21" xfId="0" applyFill="1" applyBorder="1"/>
    <xf numFmtId="1" fontId="3" fillId="0" borderId="9" xfId="3" applyNumberFormat="1" applyFill="1" applyBorder="1"/>
    <xf numFmtId="0" fontId="0" fillId="0" borderId="1" xfId="0" applyFont="1" applyFill="1" applyBorder="1"/>
    <xf numFmtId="0" fontId="0" fillId="0" borderId="25" xfId="0" applyFont="1" applyFill="1" applyBorder="1"/>
    <xf numFmtId="0" fontId="0" fillId="0" borderId="6" xfId="0" applyFont="1" applyFill="1" applyBorder="1"/>
    <xf numFmtId="1" fontId="0" fillId="0" borderId="1" xfId="0" applyNumberFormat="1" applyFont="1" applyFill="1" applyBorder="1"/>
    <xf numFmtId="1" fontId="0" fillId="0" borderId="5" xfId="0" applyNumberFormat="1" applyFont="1" applyFill="1" applyBorder="1"/>
    <xf numFmtId="1" fontId="0" fillId="0" borderId="6" xfId="0" applyNumberFormat="1" applyFont="1" applyFill="1" applyBorder="1"/>
    <xf numFmtId="1" fontId="0" fillId="0" borderId="25" xfId="0" applyNumberFormat="1" applyFont="1" applyFill="1" applyBorder="1"/>
    <xf numFmtId="1" fontId="3" fillId="0" borderId="9" xfId="3" applyNumberFormat="1" applyFont="1" applyFill="1" applyBorder="1"/>
    <xf numFmtId="1" fontId="3" fillId="0" borderId="3" xfId="3" applyNumberFormat="1" applyFont="1" applyFill="1" applyBorder="1"/>
    <xf numFmtId="1" fontId="3" fillId="0" borderId="0" xfId="3" applyNumberFormat="1" applyFont="1" applyFill="1"/>
    <xf numFmtId="1" fontId="3" fillId="0" borderId="4" xfId="3" applyNumberFormat="1" applyFont="1" applyFill="1" applyBorder="1"/>
    <xf numFmtId="3" fontId="3" fillId="0" borderId="3" xfId="3" applyNumberFormat="1" applyFill="1" applyBorder="1"/>
    <xf numFmtId="3" fontId="3" fillId="0" borderId="9" xfId="3" applyNumberFormat="1" applyFill="1" applyBorder="1"/>
    <xf numFmtId="3" fontId="0" fillId="0" borderId="9" xfId="0" applyNumberFormat="1" applyFill="1" applyBorder="1"/>
    <xf numFmtId="0" fontId="3" fillId="0" borderId="0" xfId="3" applyFill="1"/>
    <xf numFmtId="1" fontId="3" fillId="0" borderId="0" xfId="3" applyNumberFormat="1" applyFill="1" applyBorder="1"/>
    <xf numFmtId="1" fontId="3" fillId="0" borderId="21" xfId="3" applyNumberFormat="1" applyFill="1" applyBorder="1"/>
    <xf numFmtId="167" fontId="3" fillId="0" borderId="0" xfId="3" applyNumberFormat="1" applyFill="1"/>
    <xf numFmtId="167" fontId="3" fillId="0" borderId="0" xfId="3" applyNumberFormat="1" applyFill="1" applyBorder="1"/>
    <xf numFmtId="167" fontId="3" fillId="0" borderId="4" xfId="3" applyNumberFormat="1" applyFill="1" applyBorder="1"/>
    <xf numFmtId="164" fontId="0" fillId="0" borderId="21" xfId="0" applyNumberFormat="1" applyFill="1" applyBorder="1"/>
    <xf numFmtId="164" fontId="1" fillId="0" borderId="0" xfId="0" applyNumberFormat="1" applyFont="1" applyFill="1" applyBorder="1"/>
    <xf numFmtId="164" fontId="0" fillId="0" borderId="21" xfId="0" quotePrefix="1" applyNumberFormat="1" applyFill="1" applyBorder="1"/>
    <xf numFmtId="164" fontId="0" fillId="0" borderId="0" xfId="0" quotePrefix="1" applyNumberFormat="1" applyFill="1" applyBorder="1"/>
    <xf numFmtId="0" fontId="0" fillId="0" borderId="0" xfId="0" applyFill="1" applyAlignment="1">
      <alignment horizontal="right"/>
    </xf>
    <xf numFmtId="164" fontId="0" fillId="0" borderId="10" xfId="0" applyNumberFormat="1" applyFill="1" applyBorder="1"/>
    <xf numFmtId="164" fontId="0" fillId="0" borderId="22" xfId="0" quotePrefix="1" applyNumberFormat="1" applyFill="1" applyBorder="1"/>
    <xf numFmtId="164" fontId="0" fillId="0" borderId="16" xfId="0" quotePrefix="1" applyNumberFormat="1" applyFill="1" applyBorder="1"/>
    <xf numFmtId="164" fontId="0" fillId="0" borderId="22" xfId="0" applyNumberFormat="1" applyFill="1" applyBorder="1"/>
    <xf numFmtId="0" fontId="1" fillId="0" borderId="8" xfId="0" applyFont="1" applyFill="1" applyBorder="1"/>
    <xf numFmtId="0" fontId="1" fillId="0" borderId="2" xfId="0" applyFont="1" applyFill="1" applyBorder="1"/>
    <xf numFmtId="0" fontId="1" fillId="0" borderId="6" xfId="0" applyFont="1" applyFill="1" applyBorder="1" applyAlignment="1"/>
    <xf numFmtId="6" fontId="1" fillId="0" borderId="24" xfId="0" applyNumberFormat="1" applyFont="1" applyFill="1" applyBorder="1"/>
    <xf numFmtId="6" fontId="1" fillId="0" borderId="1" xfId="0" applyNumberFormat="1" applyFont="1" applyFill="1" applyBorder="1"/>
    <xf numFmtId="0" fontId="1" fillId="0" borderId="3" xfId="0" applyFont="1" applyFill="1" applyBorder="1"/>
    <xf numFmtId="0" fontId="1" fillId="0" borderId="20" xfId="0" applyFont="1" applyFill="1" applyBorder="1" applyAlignment="1">
      <alignment wrapText="1"/>
    </xf>
    <xf numFmtId="0" fontId="14" fillId="0" borderId="24" xfId="0" applyFont="1" applyFill="1" applyBorder="1" applyAlignment="1">
      <alignment wrapText="1"/>
    </xf>
    <xf numFmtId="0" fontId="0" fillId="0" borderId="26" xfId="0" applyFill="1" applyBorder="1"/>
    <xf numFmtId="0" fontId="4" fillId="0" borderId="0" xfId="0" applyFont="1" applyFill="1"/>
    <xf numFmtId="1" fontId="0" fillId="0" borderId="26" xfId="0" applyNumberFormat="1" applyFill="1" applyBorder="1"/>
    <xf numFmtId="1" fontId="3" fillId="0" borderId="26" xfId="3" applyNumberFormat="1" applyFill="1" applyBorder="1"/>
    <xf numFmtId="164" fontId="3" fillId="0" borderId="0" xfId="3" applyNumberFormat="1" applyFill="1"/>
    <xf numFmtId="164" fontId="0" fillId="0" borderId="26" xfId="0" applyNumberFormat="1" applyFill="1" applyBorder="1"/>
    <xf numFmtId="164" fontId="0" fillId="0" borderId="25" xfId="0" quotePrefix="1" applyNumberFormat="1" applyFill="1" applyBorder="1"/>
    <xf numFmtId="164" fontId="0" fillId="0" borderId="1" xfId="0" quotePrefix="1" applyNumberFormat="1" applyFill="1" applyBorder="1"/>
    <xf numFmtId="164" fontId="0" fillId="0" borderId="27" xfId="0" applyNumberFormat="1" applyFill="1" applyBorder="1"/>
    <xf numFmtId="6" fontId="0" fillId="0" borderId="0" xfId="0" applyNumberFormat="1" applyFont="1" applyFill="1"/>
    <xf numFmtId="0" fontId="0" fillId="0" borderId="0" xfId="0" applyFont="1" applyFill="1" applyBorder="1"/>
    <xf numFmtId="2" fontId="0" fillId="0" borderId="0" xfId="0" applyNumberFormat="1" applyFont="1" applyFill="1" applyBorder="1" applyAlignment="1">
      <alignment wrapText="1"/>
    </xf>
    <xf numFmtId="2" fontId="8" fillId="0" borderId="0" xfId="3" applyNumberFormat="1" applyFont="1" applyFill="1"/>
    <xf numFmtId="0" fontId="8" fillId="0" borderId="0" xfId="3" applyFont="1" applyFill="1" applyBorder="1"/>
    <xf numFmtId="0" fontId="0" fillId="0" borderId="21" xfId="0" applyFont="1" applyFill="1" applyBorder="1"/>
    <xf numFmtId="1" fontId="8" fillId="0" borderId="0" xfId="3" applyNumberFormat="1" applyFont="1" applyFill="1"/>
    <xf numFmtId="1" fontId="8" fillId="0" borderId="4" xfId="3" applyNumberFormat="1" applyFont="1" applyFill="1" applyBorder="1"/>
    <xf numFmtId="3" fontId="0" fillId="0" borderId="21" xfId="0" applyNumberFormat="1" applyFont="1" applyFill="1" applyBorder="1"/>
    <xf numFmtId="3" fontId="1" fillId="0" borderId="0" xfId="0" applyNumberFormat="1" applyFont="1" applyFill="1" applyBorder="1"/>
    <xf numFmtId="3" fontId="8" fillId="0" borderId="3" xfId="3" applyNumberFormat="1" applyFont="1" applyFill="1" applyBorder="1"/>
    <xf numFmtId="3" fontId="8" fillId="0" borderId="0" xfId="3" applyNumberFormat="1" applyFont="1" applyFill="1"/>
    <xf numFmtId="3" fontId="8" fillId="0" borderId="4" xfId="3" applyNumberFormat="1" applyFont="1" applyFill="1" applyBorder="1"/>
    <xf numFmtId="3" fontId="0" fillId="0" borderId="4" xfId="0" applyNumberFormat="1" applyFont="1" applyFill="1" applyBorder="1"/>
    <xf numFmtId="0" fontId="8" fillId="0" borderId="0" xfId="3" applyFont="1" applyFill="1"/>
    <xf numFmtId="167" fontId="8" fillId="0" borderId="0" xfId="3" applyNumberFormat="1" applyFont="1" applyFill="1"/>
    <xf numFmtId="167" fontId="8" fillId="0" borderId="0" xfId="3" applyNumberFormat="1" applyFont="1" applyFill="1" applyBorder="1"/>
    <xf numFmtId="164" fontId="0" fillId="0" borderId="21" xfId="0" quotePrefix="1" applyNumberFormat="1" applyFont="1" applyFill="1" applyBorder="1"/>
    <xf numFmtId="164" fontId="0" fillId="0" borderId="0" xfId="0" quotePrefix="1" applyNumberFormat="1" applyFont="1" applyFill="1" applyBorder="1"/>
    <xf numFmtId="1" fontId="0" fillId="0" borderId="0" xfId="0" applyNumberFormat="1" applyFont="1" applyFill="1" applyBorder="1"/>
    <xf numFmtId="166" fontId="0" fillId="0" borderId="0" xfId="0" applyNumberFormat="1" applyFont="1" applyFill="1" applyBorder="1"/>
    <xf numFmtId="166" fontId="0" fillId="0" borderId="0" xfId="9" applyNumberFormat="1" applyFont="1" applyFill="1"/>
    <xf numFmtId="169" fontId="0" fillId="0" borderId="3" xfId="11" applyNumberFormat="1" applyFont="1" applyFill="1" applyBorder="1"/>
    <xf numFmtId="0" fontId="0" fillId="0" borderId="0" xfId="0" applyFont="1" applyFill="1" applyAlignment="1">
      <alignment horizontal="right"/>
    </xf>
    <xf numFmtId="164" fontId="0" fillId="0" borderId="25" xfId="0" quotePrefix="1" applyNumberFormat="1" applyFont="1" applyFill="1" applyBorder="1"/>
    <xf numFmtId="164" fontId="0" fillId="0" borderId="1" xfId="0" quotePrefix="1" applyNumberFormat="1" applyFont="1" applyFill="1" applyBorder="1"/>
    <xf numFmtId="169" fontId="0" fillId="0" borderId="0" xfId="0" applyNumberFormat="1" applyFill="1"/>
    <xf numFmtId="0" fontId="16" fillId="0" borderId="0" xfId="0" applyFont="1" applyAlignment="1">
      <alignment horizontal="left" vertical="center"/>
    </xf>
    <xf numFmtId="164" fontId="0" fillId="0" borderId="5" xfId="0" applyNumberFormat="1" applyFont="1" applyFill="1" applyBorder="1"/>
    <xf numFmtId="164" fontId="0" fillId="0" borderId="12" xfId="0" applyNumberFormat="1" applyFont="1" applyFill="1" applyBorder="1"/>
    <xf numFmtId="168" fontId="0" fillId="0" borderId="0" xfId="9" applyNumberFormat="1" applyFont="1" applyFill="1"/>
    <xf numFmtId="0" fontId="0" fillId="0" borderId="0" xfId="0" applyAlignment="1">
      <alignment wrapText="1"/>
    </xf>
    <xf numFmtId="6" fontId="1" fillId="0" borderId="14" xfId="0" applyNumberFormat="1" applyFont="1" applyFill="1" applyBorder="1" applyAlignment="1">
      <alignment horizontal="center"/>
    </xf>
    <xf numFmtId="0" fontId="0" fillId="0" borderId="0" xfId="0" applyAlignment="1">
      <alignment horizontal="left" vertical="center" wrapText="1"/>
    </xf>
    <xf numFmtId="0" fontId="1" fillId="0" borderId="20" xfId="0" applyFont="1" applyFill="1" applyBorder="1" applyAlignment="1">
      <alignment horizontal="center"/>
    </xf>
    <xf numFmtId="0" fontId="1" fillId="0" borderId="2" xfId="0" applyFont="1" applyFill="1" applyBorder="1" applyAlignment="1">
      <alignment horizontal="center"/>
    </xf>
    <xf numFmtId="0" fontId="1" fillId="0" borderId="29" xfId="0" applyFont="1" applyFill="1" applyBorder="1" applyAlignment="1">
      <alignment horizontal="center"/>
    </xf>
    <xf numFmtId="0" fontId="7" fillId="0" borderId="0" xfId="0" applyFont="1" applyAlignment="1">
      <alignment horizontal="left" wrapText="1"/>
    </xf>
    <xf numFmtId="0" fontId="1" fillId="0" borderId="14" xfId="0" applyFont="1" applyFill="1" applyBorder="1" applyAlignment="1">
      <alignment horizontal="center"/>
    </xf>
    <xf numFmtId="0" fontId="1" fillId="0" borderId="6" xfId="0" applyFont="1" applyFill="1" applyBorder="1" applyAlignment="1">
      <alignment horizontal="center"/>
    </xf>
    <xf numFmtId="0" fontId="1" fillId="0" borderId="1" xfId="0" applyFont="1" applyFill="1" applyBorder="1" applyAlignment="1">
      <alignment horizontal="center"/>
    </xf>
    <xf numFmtId="0" fontId="1" fillId="0" borderId="5" xfId="0" applyFont="1" applyFill="1" applyBorder="1" applyAlignment="1">
      <alignment horizontal="center"/>
    </xf>
    <xf numFmtId="6" fontId="1" fillId="0" borderId="20" xfId="0" applyNumberFormat="1" applyFont="1" applyFill="1" applyBorder="1" applyAlignment="1">
      <alignment horizontal="center"/>
    </xf>
    <xf numFmtId="6" fontId="1" fillId="0" borderId="14" xfId="0" applyNumberFormat="1" applyFont="1" applyFill="1" applyBorder="1" applyAlignment="1">
      <alignment horizontal="center"/>
    </xf>
    <xf numFmtId="0" fontId="1" fillId="0" borderId="8" xfId="0" applyFont="1" applyFill="1" applyBorder="1" applyAlignment="1">
      <alignment horizontal="center"/>
    </xf>
    <xf numFmtId="6" fontId="1" fillId="0" borderId="2" xfId="0" applyNumberFormat="1" applyFont="1" applyFill="1" applyBorder="1" applyAlignment="1">
      <alignment horizontal="center"/>
    </xf>
    <xf numFmtId="6" fontId="1" fillId="0" borderId="8" xfId="0" applyNumberFormat="1" applyFont="1" applyFill="1" applyBorder="1" applyAlignment="1">
      <alignment horizontal="center"/>
    </xf>
    <xf numFmtId="6" fontId="1" fillId="0" borderId="3" xfId="0" applyNumberFormat="1" applyFont="1" applyFill="1" applyBorder="1" applyAlignment="1">
      <alignment horizontal="center"/>
    </xf>
    <xf numFmtId="6" fontId="1" fillId="0" borderId="0" xfId="0" applyNumberFormat="1" applyFont="1" applyFill="1" applyBorder="1" applyAlignment="1">
      <alignment horizontal="center"/>
    </xf>
    <xf numFmtId="6" fontId="1" fillId="0" borderId="7" xfId="0" applyNumberFormat="1" applyFont="1" applyFill="1" applyBorder="1" applyAlignment="1">
      <alignment horizontal="center"/>
    </xf>
    <xf numFmtId="6" fontId="1" fillId="0" borderId="16" xfId="0" applyNumberFormat="1" applyFont="1" applyFill="1" applyBorder="1" applyAlignment="1">
      <alignment horizontal="center"/>
    </xf>
    <xf numFmtId="6" fontId="1" fillId="0" borderId="15" xfId="0" applyNumberFormat="1" applyFont="1" applyFill="1" applyBorder="1" applyAlignment="1">
      <alignment horizontal="center"/>
    </xf>
  </cellXfs>
  <cellStyles count="12">
    <cellStyle name="Comma" xfId="8" builtinId="3"/>
    <cellStyle name="Comma 2" xfId="1" xr:uid="{00000000-0005-0000-0000-000001000000}"/>
    <cellStyle name="Currency" xfId="9" builtinId="4"/>
    <cellStyle name="Currency 2" xfId="2" xr:uid="{00000000-0005-0000-0000-000003000000}"/>
    <cellStyle name="Normal" xfId="0" builtinId="0"/>
    <cellStyle name="Normal 2" xfId="3" xr:uid="{00000000-0005-0000-0000-000005000000}"/>
    <cellStyle name="Normal 3" xfId="4" xr:uid="{00000000-0005-0000-0000-000006000000}"/>
    <cellStyle name="Normal 4" xfId="5" xr:uid="{00000000-0005-0000-0000-000007000000}"/>
    <cellStyle name="Normal 5" xfId="6" xr:uid="{00000000-0005-0000-0000-000008000000}"/>
    <cellStyle name="Normal 6" xfId="10" xr:uid="{00000000-0005-0000-0000-000009000000}"/>
    <cellStyle name="Percent" xfId="11" builtinId="5"/>
    <cellStyle name="Percent 2"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5"/>
  <sheetViews>
    <sheetView showGridLines="0" workbookViewId="0">
      <selection activeCell="B1" sqref="B1"/>
    </sheetView>
  </sheetViews>
  <sheetFormatPr defaultRowHeight="14.6"/>
  <cols>
    <col min="2" max="2" width="111.3046875" customWidth="1"/>
  </cols>
  <sheetData>
    <row r="2" spans="2:10">
      <c r="B2" s="55" t="s">
        <v>52</v>
      </c>
      <c r="J2" s="56"/>
    </row>
    <row r="3" spans="2:10">
      <c r="B3" s="55"/>
      <c r="J3" s="56"/>
    </row>
    <row r="4" spans="2:10" ht="72.900000000000006">
      <c r="B4" s="57" t="s">
        <v>83</v>
      </c>
    </row>
    <row r="5" spans="2:10">
      <c r="B5" s="57"/>
    </row>
    <row r="6" spans="2:10" ht="43.75">
      <c r="B6" s="250" t="s">
        <v>84</v>
      </c>
    </row>
    <row r="7" spans="2:10">
      <c r="B7" s="57"/>
    </row>
    <row r="8" spans="2:10" ht="51" customHeight="1">
      <c r="B8" s="58" t="s">
        <v>77</v>
      </c>
    </row>
    <row r="9" spans="2:10">
      <c r="B9" s="57"/>
    </row>
    <row r="10" spans="2:10" ht="15" customHeight="1">
      <c r="B10" s="65" t="s">
        <v>48</v>
      </c>
    </row>
    <row r="11" spans="2:10" ht="30" customHeight="1">
      <c r="B11" s="97" t="s">
        <v>78</v>
      </c>
    </row>
    <row r="12" spans="2:10" ht="15" customHeight="1">
      <c r="B12" s="57"/>
    </row>
    <row r="13" spans="2:10" ht="43.75">
      <c r="B13" s="57" t="s">
        <v>49</v>
      </c>
    </row>
    <row r="14" spans="2:10" ht="33.75" customHeight="1">
      <c r="B14" s="64"/>
    </row>
    <row r="15" spans="2:10" ht="29.15">
      <c r="B15" s="57" t="s">
        <v>79</v>
      </c>
    </row>
    <row r="20" spans="2:2">
      <c r="B20" s="1"/>
    </row>
    <row r="21" spans="2:2">
      <c r="B21" s="1"/>
    </row>
    <row r="22" spans="2:2">
      <c r="B22" s="1"/>
    </row>
    <row r="23" spans="2:2">
      <c r="B23" s="1"/>
    </row>
    <row r="24" spans="2:2">
      <c r="B24" s="1"/>
    </row>
    <row r="25" spans="2:2">
      <c r="B25"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38"/>
  <sheetViews>
    <sheetView tabSelected="1" zoomScaleNormal="100" workbookViewId="0">
      <selection activeCell="D8" sqref="D8"/>
    </sheetView>
  </sheetViews>
  <sheetFormatPr defaultColWidth="9.07421875" defaultRowHeight="14.6"/>
  <cols>
    <col min="1" max="1" width="3.4609375" style="1" customWidth="1"/>
    <col min="2" max="3" width="3.3046875" style="1" customWidth="1"/>
    <col min="4" max="4" width="40.84375" style="1" customWidth="1"/>
    <col min="5" max="5" width="15.53515625" style="1" customWidth="1"/>
    <col min="6" max="6" width="14.84375" style="1" customWidth="1"/>
    <col min="7" max="7" width="13.07421875" style="1" customWidth="1"/>
    <col min="8" max="8" width="14.69140625" style="1" customWidth="1"/>
    <col min="9" max="9" width="19.84375" style="1" customWidth="1"/>
    <col min="10" max="10" width="15.3046875" style="1" bestFit="1" customWidth="1"/>
    <col min="11" max="11" width="17.53515625" style="1" customWidth="1"/>
    <col min="12" max="12" width="20.4609375" style="1" customWidth="1"/>
    <col min="13" max="14" width="16.69140625" style="1" customWidth="1"/>
    <col min="15" max="15" width="20.3046875" style="1" customWidth="1"/>
    <col min="16" max="16" width="19.4609375" style="1" customWidth="1"/>
    <col min="17" max="17" width="15" style="1" customWidth="1"/>
    <col min="18" max="18" width="14.84375" style="1" customWidth="1"/>
    <col min="19" max="19" width="12.07421875" style="1" bestFit="1" customWidth="1"/>
    <col min="20" max="16384" width="9.07421875" style="1"/>
  </cols>
  <sheetData>
    <row r="1" spans="1:19" s="18" customFormat="1">
      <c r="A1" s="62" t="s">
        <v>51</v>
      </c>
      <c r="H1" s="219"/>
      <c r="M1" s="220"/>
      <c r="N1" s="220"/>
      <c r="O1" s="220"/>
      <c r="P1" s="220"/>
      <c r="Q1" s="220"/>
      <c r="R1" s="220"/>
      <c r="S1" s="220"/>
    </row>
    <row r="2" spans="1:19" s="18" customFormat="1">
      <c r="A2" s="62"/>
      <c r="E2" s="62" t="s">
        <v>74</v>
      </c>
      <c r="F2" s="62"/>
      <c r="G2" s="62"/>
      <c r="H2" s="99"/>
      <c r="I2" s="62"/>
      <c r="J2" s="62"/>
      <c r="K2" s="62"/>
      <c r="L2" s="62"/>
      <c r="M2" s="126"/>
      <c r="N2" s="126"/>
      <c r="O2" s="126"/>
      <c r="P2" s="126"/>
      <c r="Q2" s="126"/>
      <c r="R2" s="126"/>
      <c r="S2" s="220"/>
    </row>
    <row r="3" spans="1:19" s="18" customFormat="1">
      <c r="A3" s="62"/>
      <c r="E3" s="62"/>
      <c r="F3" s="62"/>
      <c r="G3" s="62"/>
      <c r="H3" s="99"/>
      <c r="I3" s="62"/>
      <c r="J3" s="62"/>
      <c r="K3" s="62"/>
      <c r="L3" s="62"/>
      <c r="M3" s="126"/>
      <c r="N3" s="126"/>
      <c r="O3" s="126"/>
      <c r="P3" s="126"/>
      <c r="Q3" s="126"/>
      <c r="R3" s="126"/>
      <c r="S3" s="220"/>
    </row>
    <row r="4" spans="1:19" s="18" customFormat="1">
      <c r="A4" s="62"/>
      <c r="F4" s="253" t="s">
        <v>34</v>
      </c>
      <c r="G4" s="254"/>
      <c r="H4" s="254"/>
      <c r="I4" s="254"/>
      <c r="J4" s="254"/>
      <c r="K4" s="254"/>
      <c r="L4" s="255"/>
      <c r="M4" s="254"/>
      <c r="N4" s="254"/>
      <c r="O4" s="254"/>
      <c r="P4" s="254"/>
      <c r="Q4" s="254"/>
      <c r="R4" s="257"/>
    </row>
    <row r="5" spans="1:19" s="18" customFormat="1">
      <c r="A5" s="62"/>
      <c r="E5" s="118"/>
      <c r="F5" s="253" t="s">
        <v>40</v>
      </c>
      <c r="G5" s="257"/>
      <c r="H5" s="259"/>
      <c r="I5" s="259"/>
      <c r="J5" s="259"/>
      <c r="K5" s="260"/>
      <c r="L5" s="204" t="s">
        <v>13</v>
      </c>
      <c r="M5" s="251"/>
      <c r="N5" s="263" t="s">
        <v>17</v>
      </c>
      <c r="O5" s="254"/>
      <c r="P5" s="257"/>
      <c r="Q5" s="263" t="s">
        <v>13</v>
      </c>
      <c r="R5" s="257"/>
    </row>
    <row r="6" spans="1:19" s="18" customFormat="1" ht="58.3">
      <c r="A6" s="62" t="s">
        <v>55</v>
      </c>
      <c r="D6" s="35"/>
      <c r="E6" s="202" t="s">
        <v>58</v>
      </c>
      <c r="F6" s="208" t="s">
        <v>53</v>
      </c>
      <c r="G6" s="163" t="s">
        <v>54</v>
      </c>
      <c r="H6" s="163" t="s">
        <v>36</v>
      </c>
      <c r="I6" s="163" t="s">
        <v>15</v>
      </c>
      <c r="J6" s="163" t="s">
        <v>46</v>
      </c>
      <c r="K6" s="164" t="s">
        <v>47</v>
      </c>
      <c r="L6" s="61" t="s">
        <v>33</v>
      </c>
      <c r="M6" s="163" t="s">
        <v>19</v>
      </c>
      <c r="N6" s="61" t="s">
        <v>59</v>
      </c>
      <c r="O6" s="163" t="s">
        <v>60</v>
      </c>
      <c r="P6" s="163" t="s">
        <v>61</v>
      </c>
      <c r="Q6" s="61" t="s">
        <v>28</v>
      </c>
      <c r="R6" s="164" t="s">
        <v>14</v>
      </c>
    </row>
    <row r="7" spans="1:19" s="18" customFormat="1">
      <c r="A7" s="104"/>
      <c r="D7" s="35"/>
      <c r="E7" s="44"/>
      <c r="F7" s="36"/>
      <c r="G7" s="221"/>
      <c r="H7" s="222"/>
      <c r="I7" s="222"/>
      <c r="J7" s="222"/>
      <c r="K7" s="223"/>
      <c r="L7" s="37"/>
      <c r="M7" s="38"/>
      <c r="N7" s="37"/>
      <c r="O7" s="225"/>
      <c r="P7" s="225"/>
      <c r="Q7" s="37"/>
      <c r="R7" s="226"/>
    </row>
    <row r="8" spans="1:19" s="18" customFormat="1">
      <c r="E8" s="40"/>
      <c r="F8" s="227"/>
      <c r="G8" s="228"/>
      <c r="H8" s="42"/>
      <c r="I8" s="42"/>
      <c r="J8" s="42"/>
      <c r="K8" s="42"/>
      <c r="L8" s="40"/>
      <c r="M8" s="89"/>
      <c r="N8" s="229"/>
      <c r="O8" s="230"/>
      <c r="P8" s="230"/>
      <c r="Q8" s="229"/>
      <c r="R8" s="231"/>
    </row>
    <row r="9" spans="1:19" s="18" customFormat="1">
      <c r="A9" s="62" t="s">
        <v>2</v>
      </c>
      <c r="E9" s="40">
        <f>SUM(F9:K9)+SUM(M9:R9)</f>
        <v>1591.0000000000002</v>
      </c>
      <c r="F9" s="88">
        <f>'Listeria Assumptions 2018'!G9</f>
        <v>135.99999999999991</v>
      </c>
      <c r="G9" s="89">
        <f>'Listeria Assumptions 2018'!H9</f>
        <v>0</v>
      </c>
      <c r="H9" s="89">
        <f>'Listeria Assumptions 2018'!J9</f>
        <v>196.42500000000001</v>
      </c>
      <c r="I9" s="89">
        <f>'Listeria Assumptions 2018'!K9</f>
        <v>32.925995250000007</v>
      </c>
      <c r="J9" s="89">
        <f>'Listeria Assumptions 2018'!L9</f>
        <v>697.12897666011236</v>
      </c>
      <c r="K9" s="89">
        <f>'Listeria Assumptions 2018'!M9</f>
        <v>246.97752808988767</v>
      </c>
      <c r="L9" s="229">
        <v>247</v>
      </c>
      <c r="M9" s="89">
        <f>'Listeria Assumptions 2018'!P9</f>
        <v>189.05727808988766</v>
      </c>
      <c r="N9" s="229">
        <f>'Listeria Assumptions 2018'!S9</f>
        <v>6.7232349000000049</v>
      </c>
      <c r="O9" s="89">
        <f>'Listeria Assumptions 2018'!T9</f>
        <v>20.1697047</v>
      </c>
      <c r="P9" s="89">
        <f>'Listeria Assumptions 2018'!U9</f>
        <v>6.7232349000000022</v>
      </c>
      <c r="Q9" s="229">
        <f>'Listeria Assumptions 2018'!Q9</f>
        <v>8.02247191011236</v>
      </c>
      <c r="R9" s="231">
        <f>'Listeria Assumptions 2018'!R9</f>
        <v>50.846575500000007</v>
      </c>
    </row>
    <row r="10" spans="1:19" s="18" customFormat="1">
      <c r="A10" s="62"/>
      <c r="E10" s="40"/>
      <c r="F10" s="88"/>
      <c r="G10" s="42"/>
      <c r="H10" s="89"/>
      <c r="I10" s="89"/>
      <c r="J10" s="89"/>
      <c r="K10" s="89"/>
      <c r="L10" s="229"/>
      <c r="M10" s="42"/>
      <c r="N10" s="40"/>
      <c r="O10" s="42"/>
      <c r="P10" s="42"/>
      <c r="Q10" s="40"/>
      <c r="R10" s="232"/>
    </row>
    <row r="11" spans="1:19" s="18" customFormat="1">
      <c r="A11" s="62"/>
      <c r="E11" s="30"/>
      <c r="F11" s="41"/>
      <c r="G11" s="42"/>
      <c r="H11" s="233"/>
      <c r="I11" s="225"/>
      <c r="J11" s="225"/>
      <c r="K11" s="38"/>
      <c r="L11" s="37"/>
      <c r="M11" s="220"/>
      <c r="N11" s="39"/>
      <c r="Q11" s="43"/>
      <c r="R11" s="45"/>
    </row>
    <row r="12" spans="1:19" s="18" customFormat="1">
      <c r="A12" s="62" t="s">
        <v>6</v>
      </c>
      <c r="E12" s="48"/>
      <c r="F12" s="224"/>
      <c r="G12" s="220"/>
      <c r="H12" s="234"/>
      <c r="I12" s="234"/>
      <c r="J12" s="234"/>
      <c r="K12" s="235"/>
      <c r="L12" s="44"/>
      <c r="M12" s="220"/>
      <c r="N12" s="44"/>
      <c r="Q12" s="44"/>
      <c r="R12" s="45"/>
    </row>
    <row r="13" spans="1:19" s="18" customFormat="1">
      <c r="A13" s="62"/>
      <c r="B13" s="18" t="s">
        <v>32</v>
      </c>
      <c r="E13" s="48"/>
      <c r="F13" s="224"/>
      <c r="G13" s="126"/>
      <c r="H13" s="220"/>
      <c r="I13" s="220"/>
      <c r="J13" s="220"/>
      <c r="K13" s="220"/>
      <c r="L13" s="44"/>
      <c r="M13" s="220"/>
      <c r="N13" s="44"/>
      <c r="O13" s="220"/>
      <c r="P13" s="220"/>
      <c r="Q13" s="44"/>
      <c r="R13" s="45"/>
      <c r="S13" s="220"/>
    </row>
    <row r="14" spans="1:19" s="18" customFormat="1">
      <c r="A14" s="62"/>
      <c r="C14" s="18" t="s">
        <v>56</v>
      </c>
      <c r="E14" s="44"/>
      <c r="F14" s="236"/>
      <c r="G14" s="237"/>
      <c r="H14" s="47"/>
      <c r="K14" s="220"/>
      <c r="L14" s="44"/>
      <c r="M14" s="238"/>
      <c r="N14" s="44"/>
      <c r="Q14" s="44"/>
      <c r="R14" s="45"/>
    </row>
    <row r="15" spans="1:19" s="18" customFormat="1">
      <c r="A15" s="62"/>
      <c r="C15" s="18" t="s">
        <v>37</v>
      </c>
      <c r="E15" s="44"/>
      <c r="F15" s="236"/>
      <c r="G15" s="237"/>
      <c r="H15" s="47"/>
      <c r="K15" s="220"/>
      <c r="L15" s="44"/>
      <c r="M15" s="239"/>
      <c r="N15" s="44"/>
      <c r="Q15" s="44"/>
      <c r="R15" s="45"/>
    </row>
    <row r="16" spans="1:19" s="18" customFormat="1">
      <c r="A16" s="62"/>
      <c r="C16" s="18" t="s">
        <v>8</v>
      </c>
      <c r="E16" s="48"/>
      <c r="F16" s="236"/>
      <c r="G16" s="237"/>
      <c r="H16" s="47"/>
      <c r="I16" s="240"/>
      <c r="J16" s="240"/>
      <c r="K16" s="220"/>
      <c r="L16" s="44"/>
      <c r="M16" s="34"/>
      <c r="N16" s="9"/>
      <c r="Q16" s="44"/>
      <c r="R16" s="45"/>
    </row>
    <row r="17" spans="1:19" s="18" customFormat="1">
      <c r="A17" s="62"/>
      <c r="C17" s="18" t="s">
        <v>9</v>
      </c>
      <c r="E17" s="48"/>
      <c r="F17" s="236"/>
      <c r="G17" s="237"/>
      <c r="H17" s="46">
        <f>'Listeria Assumptions 2018'!J21*H9</f>
        <v>8040584.2723240945</v>
      </c>
      <c r="I17" s="46">
        <f>'Listeria Assumptions 2018'!K21*I9</f>
        <v>1347813.3616279389</v>
      </c>
      <c r="J17" s="46">
        <f>'Listeria Assumptions 2018'!L21*J9</f>
        <v>85610145.635963291</v>
      </c>
      <c r="K17" s="46">
        <f>'Listeria Assumptions 2018'!M21*K9</f>
        <v>20219866.39151876</v>
      </c>
      <c r="L17" s="48"/>
      <c r="M17" s="46">
        <f>'Listeria Assumptions 2018'!P21*M9</f>
        <v>30955957.271792404</v>
      </c>
      <c r="N17" s="48">
        <f>'Listeria Assumptions 2018'!S21*N9</f>
        <v>1100852.4738924389</v>
      </c>
      <c r="O17" s="47">
        <f>'Listeria Assumptions 2018'!T21*O9</f>
        <v>3302557.4216773147</v>
      </c>
      <c r="P17" s="47">
        <f>'Listeria Assumptions 2018'!U21*P9</f>
        <v>1100852.4738924385</v>
      </c>
      <c r="Q17" s="48">
        <f>'Listeria Assumptions 2018'!Q21*Q9</f>
        <v>1313587.6078016828</v>
      </c>
      <c r="R17" s="54"/>
      <c r="S17" s="241">
        <f>SUM(H17:Q17)/E$28</f>
        <v>4.7964662230556038E-2</v>
      </c>
    </row>
    <row r="18" spans="1:19" s="18" customFormat="1">
      <c r="A18" s="62"/>
      <c r="E18" s="48"/>
      <c r="F18" s="236"/>
      <c r="G18" s="237"/>
      <c r="H18" s="47"/>
      <c r="I18" s="47"/>
      <c r="J18" s="47"/>
      <c r="K18" s="46"/>
      <c r="L18" s="48"/>
      <c r="M18" s="46"/>
      <c r="N18" s="48"/>
      <c r="O18" s="47"/>
      <c r="P18" s="46"/>
      <c r="Q18" s="48"/>
      <c r="R18" s="54"/>
      <c r="S18" s="241"/>
    </row>
    <row r="19" spans="1:19" s="18" customFormat="1">
      <c r="A19" s="62"/>
      <c r="B19" s="18" t="s">
        <v>64</v>
      </c>
      <c r="D19" s="242"/>
      <c r="E19" s="48"/>
      <c r="F19" s="236"/>
      <c r="G19" s="237"/>
      <c r="H19" s="67"/>
      <c r="I19" s="68"/>
      <c r="J19" s="68"/>
      <c r="K19" s="83"/>
      <c r="L19" s="75"/>
      <c r="M19" s="46"/>
      <c r="N19" s="48">
        <f>'Listeria Assumptions 2018'!S33*N$9</f>
        <v>765791.09020673763</v>
      </c>
      <c r="O19" s="47">
        <f>'Listeria Assumptions 2018'!T33*O$9</f>
        <v>5743433.1765505383</v>
      </c>
      <c r="P19" s="47">
        <f>'Listeria Assumptions 2018'!U33*P$9</f>
        <v>10490825.819695728</v>
      </c>
      <c r="Q19" s="48"/>
      <c r="R19" s="54"/>
      <c r="S19" s="241">
        <f>SUM(N19:R19)/E$28</f>
        <v>5.3296937371416228E-3</v>
      </c>
    </row>
    <row r="20" spans="1:19" s="18" customFormat="1">
      <c r="A20" s="62"/>
      <c r="B20" s="62" t="s">
        <v>38</v>
      </c>
      <c r="D20" s="242"/>
      <c r="E20" s="48"/>
      <c r="F20" s="236"/>
      <c r="G20" s="237"/>
      <c r="H20" s="69">
        <f>SUM(H13:H19)</f>
        <v>8040584.2723240945</v>
      </c>
      <c r="I20" s="69">
        <f t="shared" ref="I20:Q20" si="0">SUM(I13:I19)</f>
        <v>1347813.3616279389</v>
      </c>
      <c r="J20" s="69">
        <f t="shared" si="0"/>
        <v>85610145.635963291</v>
      </c>
      <c r="K20" s="70">
        <f t="shared" si="0"/>
        <v>20219866.39151876</v>
      </c>
      <c r="L20" s="71"/>
      <c r="M20" s="69">
        <f t="shared" si="0"/>
        <v>30955957.271792404</v>
      </c>
      <c r="N20" s="72">
        <f t="shared" si="0"/>
        <v>1866643.5640991766</v>
      </c>
      <c r="O20" s="69">
        <f t="shared" si="0"/>
        <v>9045990.598227853</v>
      </c>
      <c r="P20" s="69">
        <f t="shared" si="0"/>
        <v>11591678.293588167</v>
      </c>
      <c r="Q20" s="72">
        <f t="shared" si="0"/>
        <v>1313587.6078016828</v>
      </c>
      <c r="R20" s="73"/>
    </row>
    <row r="21" spans="1:19" s="18" customFormat="1">
      <c r="A21" s="62"/>
      <c r="E21" s="48"/>
      <c r="F21" s="236"/>
      <c r="G21" s="237"/>
      <c r="H21" s="47"/>
      <c r="I21" s="47"/>
      <c r="J21" s="47"/>
      <c r="K21" s="46"/>
      <c r="L21" s="48"/>
      <c r="M21" s="46"/>
      <c r="N21" s="75"/>
      <c r="O21" s="68"/>
      <c r="P21" s="68"/>
      <c r="Q21" s="48"/>
      <c r="R21" s="54"/>
      <c r="S21" s="241"/>
    </row>
    <row r="22" spans="1:19" s="18" customFormat="1">
      <c r="A22" s="62" t="s">
        <v>57</v>
      </c>
      <c r="E22" s="48"/>
      <c r="F22" s="236"/>
      <c r="G22" s="237"/>
      <c r="H22" s="47">
        <f>'Listeria Assumptions 2018'!J25*H9</f>
        <v>397933.89630641742</v>
      </c>
      <c r="I22" s="47">
        <f>'Listeria Assumptions 2018'!K25*I9</f>
        <v>40960.171368118274</v>
      </c>
      <c r="J22" s="47">
        <f>'Listeria Assumptions 2018'!L25*J9</f>
        <v>1734466.7720972986</v>
      </c>
      <c r="K22" s="46">
        <f>'Listeria Assumptions 2018'!M25*K9</f>
        <v>0</v>
      </c>
      <c r="L22" s="48"/>
      <c r="M22" s="46"/>
      <c r="N22" s="48">
        <f>'Listeria Assumptions 2018'!S34*N$9</f>
        <v>3325688.3215274108</v>
      </c>
      <c r="O22" s="47">
        <f>'Listeria Assumptions 2018'!T34*O$9</f>
        <v>34365414.438491166</v>
      </c>
      <c r="P22" s="47">
        <f>'Listeria Assumptions 2018'!U34*P$9</f>
        <v>12317353.636930062</v>
      </c>
      <c r="Q22" s="48"/>
      <c r="R22" s="54"/>
      <c r="S22" s="241">
        <f>SUM(H22:P22)/E$28</f>
        <v>1.6359546183975105E-2</v>
      </c>
    </row>
    <row r="23" spans="1:19" s="18" customFormat="1">
      <c r="A23" s="62"/>
      <c r="E23" s="48"/>
      <c r="F23" s="236"/>
      <c r="G23" s="237"/>
      <c r="H23" s="47"/>
      <c r="I23" s="47"/>
      <c r="J23" s="47"/>
      <c r="K23" s="46"/>
      <c r="L23" s="48"/>
      <c r="M23" s="46"/>
      <c r="N23" s="48"/>
      <c r="O23" s="47"/>
      <c r="P23" s="47"/>
      <c r="Q23" s="48"/>
      <c r="R23" s="54"/>
    </row>
    <row r="24" spans="1:19" s="18" customFormat="1">
      <c r="A24" s="62" t="s">
        <v>11</v>
      </c>
      <c r="D24" s="242"/>
      <c r="E24" s="48"/>
      <c r="F24" s="236"/>
      <c r="G24" s="237"/>
      <c r="H24" s="74"/>
      <c r="I24" s="47"/>
      <c r="J24" s="47"/>
      <c r="K24" s="46"/>
      <c r="L24" s="75">
        <f>'Listeria Assumptions 2018'!$M$29*K9</f>
        <v>2396328236.2087884</v>
      </c>
      <c r="M24" s="46"/>
      <c r="N24" s="48"/>
      <c r="O24" s="47"/>
      <c r="P24" s="47"/>
      <c r="Q24" s="75">
        <f>'Listeria Assumptions 2018'!Q29*Q9</f>
        <v>77838968.229519814</v>
      </c>
      <c r="R24" s="76">
        <f>'Listeria Assumptions 2018'!R29*R9</f>
        <v>493344821.80429953</v>
      </c>
      <c r="S24" s="241">
        <f>SUM(L24:R24)/E$28</f>
        <v>0.93034609784832734</v>
      </c>
    </row>
    <row r="25" spans="1:19" s="18" customFormat="1">
      <c r="A25" s="62"/>
      <c r="E25" s="48"/>
      <c r="F25" s="236"/>
      <c r="G25" s="237"/>
      <c r="H25" s="47"/>
      <c r="I25" s="47"/>
      <c r="J25" s="47"/>
      <c r="K25" s="46"/>
      <c r="L25" s="48"/>
      <c r="M25" s="46"/>
      <c r="N25" s="48"/>
      <c r="O25" s="47"/>
      <c r="P25" s="47"/>
      <c r="Q25" s="48"/>
      <c r="R25" s="54"/>
      <c r="S25" s="241"/>
    </row>
    <row r="26" spans="1:19" s="18" customFormat="1">
      <c r="A26" s="59" t="s">
        <v>45</v>
      </c>
      <c r="B26" s="173"/>
      <c r="C26" s="173"/>
      <c r="D26" s="173"/>
      <c r="E26" s="49"/>
      <c r="F26" s="243"/>
      <c r="G26" s="244"/>
      <c r="H26" s="50">
        <f>SUM(H20:H24)</f>
        <v>8438518.1686305124</v>
      </c>
      <c r="I26" s="50">
        <f t="shared" ref="I26:R26" si="1">SUM(I20:I24)</f>
        <v>1388773.5329960573</v>
      </c>
      <c r="J26" s="50">
        <f t="shared" si="1"/>
        <v>87344612.408060595</v>
      </c>
      <c r="K26" s="50">
        <f t="shared" si="1"/>
        <v>20219866.39151876</v>
      </c>
      <c r="L26" s="49">
        <f t="shared" si="1"/>
        <v>2396328236.2087884</v>
      </c>
      <c r="M26" s="50">
        <f t="shared" si="1"/>
        <v>30955957.271792404</v>
      </c>
      <c r="N26" s="49">
        <f t="shared" si="1"/>
        <v>5192331.8856265871</v>
      </c>
      <c r="O26" s="50">
        <f t="shared" si="1"/>
        <v>43411405.036719017</v>
      </c>
      <c r="P26" s="50">
        <f t="shared" si="1"/>
        <v>23909031.930518229</v>
      </c>
      <c r="Q26" s="49">
        <f t="shared" si="1"/>
        <v>79152555.83732149</v>
      </c>
      <c r="R26" s="247">
        <f t="shared" si="1"/>
        <v>493344821.80429953</v>
      </c>
      <c r="S26" s="4"/>
    </row>
    <row r="27" spans="1:19" s="18" customFormat="1">
      <c r="A27" s="62"/>
      <c r="E27" s="48"/>
      <c r="F27" s="236"/>
      <c r="G27" s="237"/>
      <c r="H27" s="47"/>
      <c r="I27" s="47"/>
      <c r="J27" s="47"/>
      <c r="K27" s="46"/>
      <c r="L27" s="48"/>
      <c r="M27" s="46"/>
      <c r="N27" s="48"/>
      <c r="O27" s="47"/>
      <c r="P27" s="47"/>
      <c r="Q27" s="48"/>
      <c r="R27" s="54"/>
      <c r="S27" s="4"/>
    </row>
    <row r="28" spans="1:19" s="18" customFormat="1" ht="15" thickBot="1">
      <c r="A28" s="60" t="s">
        <v>39</v>
      </c>
      <c r="B28" s="51"/>
      <c r="C28" s="51"/>
      <c r="D28" s="51"/>
      <c r="E28" s="77">
        <f>SUM(F26:R26)</f>
        <v>3189686110.4762712</v>
      </c>
      <c r="F28" s="78"/>
      <c r="G28" s="52"/>
      <c r="H28" s="52"/>
      <c r="I28" s="52"/>
      <c r="J28" s="52"/>
      <c r="K28" s="52"/>
      <c r="L28" s="52"/>
      <c r="M28" s="52"/>
      <c r="N28" s="52"/>
      <c r="O28" s="52"/>
      <c r="P28" s="52"/>
      <c r="Q28" s="52"/>
      <c r="R28" s="248"/>
      <c r="S28" s="1"/>
    </row>
    <row r="29" spans="1:19" s="18" customFormat="1" ht="15" thickTop="1">
      <c r="D29" s="47"/>
      <c r="E29" s="47"/>
      <c r="G29" s="47"/>
      <c r="S29" s="245">
        <f>SUM(S17:S25)</f>
        <v>1</v>
      </c>
    </row>
    <row r="30" spans="1:19" ht="90" customHeight="1">
      <c r="A30" s="256" t="s">
        <v>80</v>
      </c>
      <c r="B30" s="256"/>
      <c r="C30" s="256"/>
      <c r="D30" s="256"/>
      <c r="E30" s="256"/>
      <c r="F30" s="256"/>
      <c r="G30" s="256"/>
      <c r="H30" s="256"/>
      <c r="I30" s="256"/>
      <c r="J30" s="256"/>
      <c r="K30" s="256"/>
    </row>
    <row r="31" spans="1:19">
      <c r="A31"/>
      <c r="B31"/>
      <c r="C31"/>
      <c r="D31"/>
      <c r="E31"/>
      <c r="F31"/>
      <c r="G31"/>
      <c r="H31"/>
      <c r="I31"/>
      <c r="J31"/>
      <c r="K31"/>
    </row>
    <row r="32" spans="1:19">
      <c r="A32" t="s">
        <v>81</v>
      </c>
      <c r="B32"/>
      <c r="C32"/>
      <c r="D32"/>
      <c r="E32"/>
      <c r="F32"/>
      <c r="G32"/>
      <c r="H32"/>
      <c r="I32"/>
      <c r="J32"/>
      <c r="K32"/>
    </row>
    <row r="33" spans="1:17">
      <c r="A33"/>
      <c r="B33"/>
      <c r="C33"/>
      <c r="D33"/>
      <c r="E33"/>
      <c r="F33"/>
      <c r="G33"/>
      <c r="H33"/>
      <c r="I33"/>
      <c r="J33"/>
      <c r="K33"/>
    </row>
    <row r="34" spans="1:17" ht="15" customHeight="1">
      <c r="A34" s="252" t="s">
        <v>50</v>
      </c>
      <c r="B34" s="252"/>
      <c r="C34" s="252"/>
      <c r="D34" s="252"/>
      <c r="E34" s="252"/>
      <c r="F34" s="252"/>
      <c r="G34" s="252"/>
      <c r="H34" s="252"/>
      <c r="I34" s="252"/>
      <c r="J34"/>
      <c r="K34"/>
      <c r="L34" s="4"/>
      <c r="M34" s="4"/>
      <c r="N34" s="4"/>
      <c r="O34" s="4"/>
      <c r="P34" s="4"/>
      <c r="Q34" s="4"/>
    </row>
    <row r="35" spans="1:17" ht="30" customHeight="1">
      <c r="A35" s="246"/>
      <c r="B35"/>
      <c r="C35" s="252" t="s">
        <v>78</v>
      </c>
      <c r="D35" s="252"/>
      <c r="E35" s="252"/>
      <c r="F35" s="252"/>
      <c r="G35" s="252"/>
      <c r="H35" s="252"/>
      <c r="I35" s="252"/>
      <c r="J35" s="252"/>
      <c r="K35"/>
    </row>
    <row r="36" spans="1:17">
      <c r="A36"/>
      <c r="B36"/>
      <c r="C36" s="57"/>
      <c r="D36"/>
      <c r="E36"/>
      <c r="F36"/>
      <c r="G36"/>
      <c r="H36"/>
      <c r="I36"/>
      <c r="J36"/>
      <c r="K36"/>
    </row>
    <row r="37" spans="1:17" ht="30" customHeight="1">
      <c r="A37"/>
      <c r="B37"/>
      <c r="C37" s="252" t="s">
        <v>49</v>
      </c>
      <c r="D37" s="252"/>
      <c r="E37" s="252"/>
      <c r="F37" s="252"/>
      <c r="G37" s="252"/>
      <c r="H37" s="252"/>
      <c r="I37" s="252"/>
      <c r="J37" s="252"/>
      <c r="K37"/>
    </row>
    <row r="38" spans="1:17">
      <c r="A38"/>
      <c r="B38"/>
      <c r="C38"/>
      <c r="D38"/>
      <c r="E38"/>
      <c r="F38"/>
      <c r="G38"/>
      <c r="H38"/>
      <c r="I38"/>
      <c r="J38"/>
      <c r="K38"/>
    </row>
  </sheetData>
  <mergeCells count="10">
    <mergeCell ref="M4:R4"/>
    <mergeCell ref="F5:G5"/>
    <mergeCell ref="H5:K5"/>
    <mergeCell ref="N5:P5"/>
    <mergeCell ref="Q5:R5"/>
    <mergeCell ref="C37:J37"/>
    <mergeCell ref="A34:I34"/>
    <mergeCell ref="F4:L4"/>
    <mergeCell ref="A30:K30"/>
    <mergeCell ref="C35:J35"/>
  </mergeCells>
  <pageMargins left="0.7" right="0.7" top="0.75" bottom="0.75" header="0.3" footer="0.3"/>
  <pageSetup scale="76" fitToWidth="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39"/>
  <sheetViews>
    <sheetView zoomScaleNormal="100" workbookViewId="0"/>
  </sheetViews>
  <sheetFormatPr defaultColWidth="9.07421875" defaultRowHeight="14.6"/>
  <cols>
    <col min="1" max="1" width="3.4609375" style="1" customWidth="1"/>
    <col min="2" max="3" width="3.3046875" style="1" customWidth="1"/>
    <col min="4" max="4" width="43.53515625" style="1" customWidth="1"/>
    <col min="5" max="5" width="15.53515625" style="1" customWidth="1"/>
    <col min="6" max="6" width="14.84375" style="1" customWidth="1"/>
    <col min="7" max="7" width="13.07421875" style="1" customWidth="1"/>
    <col min="8" max="8" width="14.4609375" style="1" customWidth="1"/>
    <col min="9" max="9" width="14.69140625" style="1" customWidth="1"/>
    <col min="10" max="10" width="19.84375" style="1" customWidth="1"/>
    <col min="11" max="11" width="15.3046875" style="1" bestFit="1" customWidth="1"/>
    <col min="12" max="12" width="17.53515625" style="1" customWidth="1"/>
    <col min="13" max="13" width="15.3046875" style="1" customWidth="1"/>
    <col min="14" max="14" width="14.3046875" style="1" customWidth="1"/>
    <col min="15" max="16" width="16.69140625" style="1" customWidth="1"/>
    <col min="17" max="17" width="17" style="1" customWidth="1"/>
    <col min="18" max="18" width="18.07421875" style="1" customWidth="1"/>
    <col min="19" max="19" width="15" style="1" customWidth="1"/>
    <col min="20" max="20" width="19.07421875" style="1" customWidth="1"/>
    <col min="21" max="21" width="10" style="1" bestFit="1" customWidth="1"/>
    <col min="22" max="16384" width="9.07421875" style="1"/>
  </cols>
  <sheetData>
    <row r="1" spans="1:21">
      <c r="A1" s="62" t="s">
        <v>51</v>
      </c>
      <c r="D1" s="113"/>
      <c r="E1" s="113"/>
      <c r="F1" s="62"/>
      <c r="I1" s="98"/>
      <c r="N1" s="113"/>
      <c r="O1" s="113"/>
      <c r="P1" s="113"/>
      <c r="Q1" s="113"/>
      <c r="R1" s="113"/>
      <c r="S1" s="113"/>
    </row>
    <row r="2" spans="1:21">
      <c r="A2" s="104"/>
      <c r="D2" s="113"/>
      <c r="E2" s="126" t="s">
        <v>73</v>
      </c>
      <c r="F2" s="62"/>
      <c r="G2" s="62"/>
      <c r="H2" s="62"/>
      <c r="I2" s="99"/>
      <c r="J2" s="62"/>
      <c r="K2" s="62"/>
      <c r="L2" s="62"/>
      <c r="M2" s="62"/>
      <c r="N2" s="126"/>
      <c r="O2" s="126"/>
      <c r="P2" s="126"/>
      <c r="Q2" s="126"/>
      <c r="R2" s="126"/>
      <c r="S2" s="126"/>
      <c r="T2" s="62"/>
    </row>
    <row r="3" spans="1:21">
      <c r="A3" s="104"/>
      <c r="D3" s="113"/>
      <c r="E3" s="126"/>
      <c r="F3" s="62"/>
      <c r="G3" s="62"/>
      <c r="H3" s="62"/>
      <c r="I3" s="99"/>
      <c r="J3" s="62"/>
      <c r="K3" s="62"/>
      <c r="L3" s="62"/>
      <c r="M3" s="62"/>
      <c r="N3" s="126"/>
      <c r="O3" s="126"/>
      <c r="P3" s="126"/>
      <c r="Q3" s="126"/>
      <c r="R3" s="126"/>
      <c r="S3" s="126"/>
      <c r="T3" s="62"/>
    </row>
    <row r="4" spans="1:21">
      <c r="A4" s="104"/>
      <c r="D4" s="113"/>
      <c r="E4" s="202" t="s">
        <v>58</v>
      </c>
      <c r="F4" s="253" t="s">
        <v>34</v>
      </c>
      <c r="G4" s="254"/>
      <c r="H4" s="254"/>
      <c r="I4" s="254"/>
      <c r="J4" s="254"/>
      <c r="K4" s="254"/>
      <c r="L4" s="254"/>
      <c r="M4" s="255"/>
      <c r="N4" s="253" t="s">
        <v>23</v>
      </c>
      <c r="O4" s="254"/>
      <c r="P4" s="254"/>
      <c r="Q4" s="254"/>
      <c r="R4" s="254"/>
      <c r="S4" s="254"/>
      <c r="T4" s="203"/>
      <c r="U4" s="14"/>
    </row>
    <row r="5" spans="1:21">
      <c r="A5" s="62"/>
      <c r="E5" s="118"/>
      <c r="F5" s="253" t="s">
        <v>40</v>
      </c>
      <c r="G5" s="257"/>
      <c r="H5" s="258" t="s">
        <v>12</v>
      </c>
      <c r="I5" s="259"/>
      <c r="J5" s="259"/>
      <c r="K5" s="259"/>
      <c r="L5" s="260"/>
      <c r="M5" s="204" t="s">
        <v>13</v>
      </c>
      <c r="N5" s="205"/>
      <c r="O5" s="206" t="s">
        <v>20</v>
      </c>
      <c r="P5" s="263" t="s">
        <v>17</v>
      </c>
      <c r="Q5" s="254"/>
      <c r="R5" s="257"/>
      <c r="S5" s="263" t="s">
        <v>13</v>
      </c>
      <c r="T5" s="254"/>
      <c r="U5" s="14"/>
    </row>
    <row r="6" spans="1:21" ht="58.3">
      <c r="A6" s="104"/>
      <c r="D6" s="8"/>
      <c r="E6" s="207"/>
      <c r="F6" s="208" t="s">
        <v>53</v>
      </c>
      <c r="G6" s="163" t="s">
        <v>54</v>
      </c>
      <c r="H6" s="66" t="s">
        <v>35</v>
      </c>
      <c r="I6" s="162" t="s">
        <v>36</v>
      </c>
      <c r="J6" s="163" t="s">
        <v>15</v>
      </c>
      <c r="K6" s="163" t="s">
        <v>46</v>
      </c>
      <c r="L6" s="164" t="s">
        <v>47</v>
      </c>
      <c r="M6" s="61" t="s">
        <v>33</v>
      </c>
      <c r="N6" s="209" t="s">
        <v>35</v>
      </c>
      <c r="O6" s="163" t="s">
        <v>19</v>
      </c>
      <c r="P6" s="61" t="s">
        <v>59</v>
      </c>
      <c r="Q6" s="163" t="s">
        <v>60</v>
      </c>
      <c r="R6" s="163" t="s">
        <v>61</v>
      </c>
      <c r="S6" s="61" t="s">
        <v>28</v>
      </c>
      <c r="T6" s="164" t="s">
        <v>14</v>
      </c>
      <c r="U6" s="14"/>
    </row>
    <row r="7" spans="1:21">
      <c r="A7" s="104"/>
      <c r="D7" s="8"/>
      <c r="E7" s="14"/>
      <c r="F7" s="31"/>
      <c r="G7" s="167"/>
      <c r="H7" s="16"/>
      <c r="I7" s="168"/>
      <c r="J7" s="168"/>
      <c r="K7" s="168"/>
      <c r="L7" s="187"/>
      <c r="M7" s="10"/>
      <c r="N7" s="210"/>
      <c r="O7" s="2"/>
      <c r="P7" s="10"/>
      <c r="Q7" s="2"/>
      <c r="R7" s="2"/>
      <c r="S7" s="10"/>
      <c r="T7" s="2"/>
      <c r="U7" s="14"/>
    </row>
    <row r="8" spans="1:21" ht="15.9">
      <c r="A8" s="211" t="s">
        <v>62</v>
      </c>
      <c r="E8" s="14"/>
      <c r="F8" s="171"/>
      <c r="G8" s="126"/>
      <c r="H8" s="14"/>
      <c r="I8" s="113"/>
      <c r="J8" s="25"/>
      <c r="K8" s="25"/>
      <c r="L8" s="25"/>
      <c r="M8" s="11"/>
      <c r="N8" s="212"/>
      <c r="O8" s="2"/>
      <c r="P8" s="10"/>
      <c r="Q8" s="2"/>
      <c r="R8" s="2"/>
      <c r="S8" s="10"/>
      <c r="T8" s="2"/>
      <c r="U8" s="14"/>
    </row>
    <row r="9" spans="1:21">
      <c r="A9" s="62" t="s">
        <v>2</v>
      </c>
      <c r="E9" s="17"/>
      <c r="F9" s="90">
        <f>'Listeria Assumptions 2018'!G8</f>
        <v>35.999999999999964</v>
      </c>
      <c r="G9" s="91">
        <f>'Listeria Assumptions 2018'!H8</f>
        <v>0</v>
      </c>
      <c r="H9" s="17"/>
      <c r="I9" s="93">
        <f>'Listeria Assumptions 2018'!J8</f>
        <v>70.335000000000008</v>
      </c>
      <c r="J9" s="93">
        <f>'Listeria Assumptions 2018'!K8</f>
        <v>11.789995549999952</v>
      </c>
      <c r="K9" s="93">
        <f>'Listeria Assumptions 2018'!L8</f>
        <v>338.06150445000009</v>
      </c>
      <c r="L9" s="93">
        <f>'Listeria Assumptions 2018'!M8</f>
        <v>0</v>
      </c>
      <c r="M9" s="184">
        <f>'Listeria Assumptions 2018'!M8</f>
        <v>0</v>
      </c>
      <c r="N9" s="92"/>
      <c r="O9" s="93">
        <f>'Listeria Assumptions 2018'!P8</f>
        <v>70.569449999999989</v>
      </c>
      <c r="P9" s="184">
        <f>'Listeria Assumptions 2018'!S8</f>
        <v>2.4074263800000004</v>
      </c>
      <c r="Q9" s="93">
        <f>'Listeria Assumptions 2018'!T8</f>
        <v>7.2222791399999995</v>
      </c>
      <c r="R9" s="93">
        <f>'Listeria Assumptions 2018'!U8</f>
        <v>2.4074263800000004</v>
      </c>
      <c r="S9" s="184">
        <f>'Listeria Assumptions 2018'!Q8</f>
        <v>0</v>
      </c>
      <c r="T9" s="93">
        <f>'Listeria Assumptions 2018'!R8</f>
        <v>18.206918100000003</v>
      </c>
      <c r="U9" s="14"/>
    </row>
    <row r="10" spans="1:21">
      <c r="A10" s="62"/>
      <c r="E10" s="30">
        <f>F9+H10+N10</f>
        <v>557</v>
      </c>
      <c r="F10" s="90"/>
      <c r="G10" s="33"/>
      <c r="H10" s="17">
        <f>SUM(I9:L9)</f>
        <v>420.18650000000002</v>
      </c>
      <c r="I10" s="93"/>
      <c r="J10" s="93"/>
      <c r="K10" s="93"/>
      <c r="L10" s="93"/>
      <c r="M10" s="184"/>
      <c r="N10" s="92">
        <f>SUM(O9:T9)</f>
        <v>100.8135</v>
      </c>
      <c r="O10" s="3"/>
      <c r="P10" s="17"/>
      <c r="Q10" s="3"/>
      <c r="R10" s="3"/>
      <c r="S10" s="17"/>
      <c r="T10" s="3"/>
      <c r="U10" s="14"/>
    </row>
    <row r="11" spans="1:21">
      <c r="A11" s="62"/>
      <c r="E11" s="30"/>
      <c r="F11" s="32"/>
      <c r="G11" s="33"/>
      <c r="H11" s="17"/>
      <c r="I11" s="187"/>
      <c r="J11" s="2"/>
      <c r="K11" s="2"/>
      <c r="L11" s="2"/>
      <c r="M11" s="10"/>
      <c r="N11" s="213"/>
      <c r="P11" s="11"/>
      <c r="S11" s="13"/>
      <c r="U11" s="14"/>
    </row>
    <row r="12" spans="1:21">
      <c r="A12" s="62" t="s">
        <v>6</v>
      </c>
      <c r="E12" s="12"/>
      <c r="F12" s="193"/>
      <c r="G12" s="22"/>
      <c r="H12" s="12"/>
      <c r="I12" s="214"/>
      <c r="J12" s="214"/>
      <c r="K12" s="214"/>
      <c r="L12" s="214"/>
      <c r="M12" s="12"/>
      <c r="N12" s="215"/>
      <c r="O12" s="4"/>
      <c r="P12" s="12"/>
      <c r="Q12" s="4"/>
      <c r="R12" s="4"/>
      <c r="S12" s="12"/>
      <c r="T12" s="4"/>
      <c r="U12" s="14"/>
    </row>
    <row r="13" spans="1:21">
      <c r="A13" s="62"/>
      <c r="B13" s="18" t="s">
        <v>63</v>
      </c>
      <c r="E13" s="12"/>
      <c r="F13" s="193"/>
      <c r="G13" s="194"/>
      <c r="H13" s="12"/>
      <c r="I13" s="22"/>
      <c r="J13" s="22"/>
      <c r="K13" s="22"/>
      <c r="L13" s="22"/>
      <c r="M13" s="12"/>
      <c r="N13" s="215"/>
      <c r="O13" s="22"/>
      <c r="P13" s="12"/>
      <c r="Q13" s="22"/>
      <c r="R13" s="22"/>
      <c r="S13" s="12"/>
      <c r="T13" s="22"/>
      <c r="U13" s="14"/>
    </row>
    <row r="14" spans="1:21">
      <c r="A14" s="62"/>
      <c r="C14" s="18" t="s">
        <v>56</v>
      </c>
      <c r="D14" s="18"/>
      <c r="E14" s="12"/>
      <c r="F14" s="195"/>
      <c r="G14" s="196"/>
      <c r="H14" s="12"/>
      <c r="I14" s="4"/>
      <c r="J14" s="4"/>
      <c r="K14" s="4"/>
      <c r="L14" s="4"/>
      <c r="M14" s="12"/>
      <c r="N14" s="215"/>
      <c r="O14" s="4"/>
      <c r="P14" s="12"/>
      <c r="Q14" s="4"/>
      <c r="R14" s="4"/>
      <c r="S14" s="12"/>
      <c r="T14" s="4"/>
      <c r="U14" s="14"/>
    </row>
    <row r="15" spans="1:21">
      <c r="A15" s="62"/>
      <c r="C15" s="18" t="s">
        <v>37</v>
      </c>
      <c r="D15" s="18"/>
      <c r="E15" s="12"/>
      <c r="F15" s="195"/>
      <c r="G15" s="196"/>
      <c r="H15" s="12"/>
      <c r="I15" s="4"/>
      <c r="J15" s="4"/>
      <c r="K15" s="4"/>
      <c r="L15" s="4"/>
      <c r="M15" s="12"/>
      <c r="N15" s="215"/>
      <c r="O15" s="4"/>
      <c r="P15" s="12"/>
      <c r="Q15" s="4"/>
      <c r="R15" s="4"/>
      <c r="S15" s="12"/>
      <c r="T15" s="4"/>
      <c r="U15" s="14"/>
    </row>
    <row r="16" spans="1:21">
      <c r="A16" s="62"/>
      <c r="C16" s="18" t="s">
        <v>8</v>
      </c>
      <c r="D16" s="18"/>
      <c r="E16" s="12"/>
      <c r="F16" s="195"/>
      <c r="G16" s="196"/>
      <c r="H16" s="12"/>
      <c r="I16" s="4"/>
      <c r="J16" s="68"/>
      <c r="K16" s="68"/>
      <c r="L16" s="4"/>
      <c r="M16" s="12"/>
      <c r="N16" s="215"/>
      <c r="O16" s="68"/>
      <c r="P16" s="75"/>
      <c r="Q16" s="4"/>
      <c r="R16" s="4"/>
      <c r="S16" s="12"/>
      <c r="T16" s="4"/>
      <c r="U16" s="14"/>
    </row>
    <row r="17" spans="1:21">
      <c r="A17" s="62"/>
      <c r="C17" s="18" t="s">
        <v>9</v>
      </c>
      <c r="D17" s="18"/>
      <c r="E17" s="12"/>
      <c r="F17" s="195"/>
      <c r="G17" s="196"/>
      <c r="H17" s="12"/>
      <c r="I17" s="4">
        <f>'Listeria Assumptions 2018'!J21*I9</f>
        <v>2879137.0487153633</v>
      </c>
      <c r="J17" s="4">
        <f>'Listeria Assumptions 2018'!K21*J9</f>
        <v>482619.08000560355</v>
      </c>
      <c r="K17" s="4">
        <f>'Listeria Assumptions 2018'!L21*K9</f>
        <v>41515265.60914693</v>
      </c>
      <c r="L17" s="4">
        <f>'Listeria Assumptions 2018'!M20*L9</f>
        <v>0</v>
      </c>
      <c r="M17" s="12"/>
      <c r="N17" s="215"/>
      <c r="O17" s="4">
        <f>'Listeria Assumptions 2018'!P21*O9</f>
        <v>11554936.68884434</v>
      </c>
      <c r="P17" s="12">
        <f>'Listeria Assumptions 2018'!S21*P9</f>
        <v>394188.41161371849</v>
      </c>
      <c r="Q17" s="4">
        <f>'Listeria Assumptions 2018'!T21*Q9</f>
        <v>1182565.2348411551</v>
      </c>
      <c r="R17" s="4">
        <f>'Listeria Assumptions 2018'!U21*R9</f>
        <v>394188.41161371849</v>
      </c>
      <c r="S17" s="12"/>
      <c r="T17" s="4"/>
      <c r="U17" s="14"/>
    </row>
    <row r="18" spans="1:21">
      <c r="A18" s="62"/>
      <c r="E18" s="12"/>
      <c r="F18" s="195"/>
      <c r="G18" s="196"/>
      <c r="H18" s="12"/>
      <c r="I18" s="4"/>
      <c r="J18" s="4"/>
      <c r="K18" s="4"/>
      <c r="L18" s="4"/>
      <c r="M18" s="12"/>
      <c r="N18" s="215"/>
      <c r="O18" s="4"/>
      <c r="P18" s="12"/>
      <c r="Q18" s="4"/>
      <c r="R18" s="22"/>
      <c r="S18" s="12"/>
      <c r="T18" s="4"/>
      <c r="U18" s="14"/>
    </row>
    <row r="19" spans="1:21">
      <c r="A19" s="62"/>
      <c r="B19" s="1" t="s">
        <v>64</v>
      </c>
      <c r="D19" s="197"/>
      <c r="E19" s="12"/>
      <c r="F19" s="195"/>
      <c r="G19" s="196"/>
      <c r="H19" s="12"/>
      <c r="I19" s="67"/>
      <c r="J19" s="68"/>
      <c r="K19" s="68"/>
      <c r="L19" s="68"/>
      <c r="M19" s="75"/>
      <c r="N19" s="215"/>
      <c r="O19" s="4"/>
      <c r="P19" s="12">
        <f>'Listeria Assumptions 2018'!S33*P9</f>
        <v>274211.10515306535</v>
      </c>
      <c r="Q19" s="4">
        <f>'Listeria Assumptions 2018'!T33*Q9</f>
        <v>2056583.2886479932</v>
      </c>
      <c r="R19" s="4">
        <f>'Listeria Assumptions 2018'!U33*R9</f>
        <v>3756508.7643034183</v>
      </c>
      <c r="S19" s="12"/>
      <c r="T19" s="4"/>
      <c r="U19" s="14"/>
    </row>
    <row r="20" spans="1:21">
      <c r="A20" s="62"/>
      <c r="B20" s="62" t="s">
        <v>38</v>
      </c>
      <c r="D20" s="197"/>
      <c r="E20" s="12"/>
      <c r="F20" s="195"/>
      <c r="G20" s="196"/>
      <c r="H20" s="12"/>
      <c r="I20" s="69">
        <f>SUM(I17:I19)</f>
        <v>2879137.0487153633</v>
      </c>
      <c r="J20" s="69">
        <f>SUM(J17:J19)</f>
        <v>482619.08000560355</v>
      </c>
      <c r="K20" s="69">
        <f>SUM(K17:K19)</f>
        <v>41515265.60914693</v>
      </c>
      <c r="L20" s="68"/>
      <c r="M20" s="75"/>
      <c r="N20" s="215"/>
      <c r="O20" s="69">
        <f>SUM(O17:O19)</f>
        <v>11554936.68884434</v>
      </c>
      <c r="P20" s="72">
        <f>SUM(P17:P19)</f>
        <v>668399.51676678378</v>
      </c>
      <c r="Q20" s="69">
        <f t="shared" ref="Q20:R20" si="0">SUM(Q17:Q19)</f>
        <v>3239148.5234891484</v>
      </c>
      <c r="R20" s="69">
        <f t="shared" si="0"/>
        <v>4150697.1759171369</v>
      </c>
      <c r="S20" s="12"/>
      <c r="T20" s="4"/>
      <c r="U20" s="14"/>
    </row>
    <row r="21" spans="1:21">
      <c r="A21" s="62"/>
      <c r="E21" s="12"/>
      <c r="F21" s="195"/>
      <c r="G21" s="196"/>
      <c r="H21" s="12"/>
      <c r="I21" s="4"/>
      <c r="J21" s="4"/>
      <c r="K21" s="4"/>
      <c r="L21" s="4"/>
      <c r="M21" s="12"/>
      <c r="N21" s="215"/>
      <c r="O21" s="4"/>
      <c r="P21" s="75"/>
      <c r="Q21" s="68"/>
      <c r="R21" s="68"/>
      <c r="S21" s="12"/>
      <c r="T21" s="4"/>
      <c r="U21" s="14"/>
    </row>
    <row r="22" spans="1:21">
      <c r="A22" s="62" t="s">
        <v>57</v>
      </c>
      <c r="E22" s="12"/>
      <c r="F22" s="195"/>
      <c r="G22" s="196"/>
      <c r="H22" s="12"/>
      <c r="I22" s="4">
        <f>'Listeria Assumptions 2018'!J25*I9</f>
        <v>142490.41922724637</v>
      </c>
      <c r="J22" s="4">
        <f>'Listeria Assumptions 2018'!K25*J9</f>
        <v>14666.83799504435</v>
      </c>
      <c r="K22" s="4">
        <f>'Listeria Assumptions 2018'!L25*K9</f>
        <v>841101.81333005812</v>
      </c>
      <c r="L22" s="4">
        <f>'Listeria Assumptions 2018'!M25*L9</f>
        <v>0</v>
      </c>
      <c r="M22" s="12"/>
      <c r="N22" s="215"/>
      <c r="O22" s="4"/>
      <c r="P22" s="12">
        <f>'Listeria Assumptions 2018'!S34*P9</f>
        <v>1190847.8457153128</v>
      </c>
      <c r="Q22" s="4">
        <f>'Listeria Assumptions 2018'!T34*Q9</f>
        <v>12305416.441549068</v>
      </c>
      <c r="R22" s="4">
        <f>'Listeria Assumptions 2018'!U34*R9</f>
        <v>4410543.8108869838</v>
      </c>
      <c r="S22" s="12"/>
      <c r="T22" s="4"/>
      <c r="U22" s="14"/>
    </row>
    <row r="23" spans="1:21">
      <c r="A23" s="62"/>
      <c r="E23" s="12"/>
      <c r="F23" s="195"/>
      <c r="G23" s="196"/>
      <c r="H23" s="12"/>
      <c r="I23" s="4"/>
      <c r="J23" s="4"/>
      <c r="K23" s="4"/>
      <c r="L23" s="4"/>
      <c r="M23" s="12"/>
      <c r="N23" s="215"/>
      <c r="O23" s="4"/>
      <c r="P23" s="12"/>
      <c r="Q23" s="4"/>
      <c r="R23" s="4"/>
      <c r="S23" s="12"/>
      <c r="T23" s="4"/>
      <c r="U23" s="14"/>
    </row>
    <row r="24" spans="1:21">
      <c r="A24" s="62" t="s">
        <v>11</v>
      </c>
      <c r="D24" s="197"/>
      <c r="E24" s="12"/>
      <c r="F24" s="195"/>
      <c r="G24" s="196"/>
      <c r="H24" s="12"/>
      <c r="I24" s="79"/>
      <c r="J24" s="4"/>
      <c r="K24" s="4"/>
      <c r="L24" s="4"/>
      <c r="M24" s="75"/>
      <c r="N24" s="215"/>
      <c r="O24" s="4"/>
      <c r="P24" s="12"/>
      <c r="Q24" s="4"/>
      <c r="R24" s="4"/>
      <c r="S24" s="12">
        <f>'Listeria Assumptions 2018'!Q29*S9</f>
        <v>0</v>
      </c>
      <c r="T24" s="4">
        <f>'Listeria Assumptions 2018'!R29*T9</f>
        <v>176654743.75260487</v>
      </c>
      <c r="U24" s="14"/>
    </row>
    <row r="25" spans="1:21">
      <c r="A25" s="62"/>
      <c r="E25" s="12"/>
      <c r="F25" s="195"/>
      <c r="G25" s="196"/>
      <c r="H25" s="12"/>
      <c r="I25" s="4"/>
      <c r="J25" s="4"/>
      <c r="K25" s="4"/>
      <c r="L25" s="4"/>
      <c r="M25" s="12"/>
      <c r="N25" s="215"/>
      <c r="O25" s="4"/>
      <c r="P25" s="12"/>
      <c r="Q25" s="4"/>
      <c r="R25" s="4"/>
      <c r="S25" s="12"/>
      <c r="T25" s="4"/>
      <c r="U25" s="14"/>
    </row>
    <row r="26" spans="1:21">
      <c r="A26" s="62" t="s">
        <v>45</v>
      </c>
      <c r="E26" s="12"/>
      <c r="F26" s="216"/>
      <c r="G26" s="217"/>
      <c r="H26" s="21"/>
      <c r="I26" s="20">
        <f>SUM(I20:I24)</f>
        <v>3021627.4679426095</v>
      </c>
      <c r="J26" s="20">
        <f>SUM(J20:J24)</f>
        <v>497285.91800064791</v>
      </c>
      <c r="K26" s="20">
        <f>SUM(K20:K24)</f>
        <v>42356367.422476992</v>
      </c>
      <c r="L26" s="20">
        <f>SUM(L18:L25)</f>
        <v>0</v>
      </c>
      <c r="M26" s="21">
        <f>SUM(M17:M25)</f>
        <v>0</v>
      </c>
      <c r="N26" s="218"/>
      <c r="O26" s="20">
        <f>SUM(O20:O24)</f>
        <v>11554936.68884434</v>
      </c>
      <c r="P26" s="21">
        <f>SUM(P20:P24)</f>
        <v>1859247.3624820965</v>
      </c>
      <c r="Q26" s="20">
        <f>SUM(Q20:Q24)</f>
        <v>15544564.965038218</v>
      </c>
      <c r="R26" s="20">
        <f>SUM(R20:R24)</f>
        <v>8561240.9868041202</v>
      </c>
      <c r="S26" s="21">
        <f>SUM(S18:S25)</f>
        <v>0</v>
      </c>
      <c r="T26" s="20">
        <f>SUM(T18:T25)</f>
        <v>176654743.75260487</v>
      </c>
      <c r="U26" s="14"/>
    </row>
    <row r="27" spans="1:21">
      <c r="A27" s="62"/>
      <c r="E27" s="12"/>
      <c r="F27" s="195"/>
      <c r="G27" s="196"/>
      <c r="H27" s="4"/>
      <c r="I27" s="4"/>
      <c r="J27" s="4"/>
      <c r="K27" s="4"/>
      <c r="L27" s="4"/>
      <c r="M27" s="4"/>
      <c r="N27" s="201"/>
      <c r="O27" s="4"/>
      <c r="P27" s="4"/>
      <c r="Q27" s="4"/>
      <c r="R27" s="4"/>
      <c r="S27" s="4"/>
      <c r="T27" s="4"/>
      <c r="U27" s="14"/>
    </row>
    <row r="28" spans="1:21" ht="15" thickBot="1">
      <c r="A28" s="60" t="s">
        <v>39</v>
      </c>
      <c r="B28" s="24"/>
      <c r="C28" s="24"/>
      <c r="D28" s="24"/>
      <c r="E28" s="77">
        <f>SUM(F26:T26)</f>
        <v>260050014.5641939</v>
      </c>
      <c r="F28" s="80"/>
      <c r="G28" s="19"/>
      <c r="H28" s="19"/>
      <c r="I28" s="19"/>
      <c r="J28" s="19"/>
      <c r="K28" s="19"/>
      <c r="L28" s="19"/>
      <c r="M28" s="19"/>
      <c r="N28" s="80"/>
      <c r="O28" s="19"/>
      <c r="P28" s="19"/>
      <c r="Q28" s="19"/>
      <c r="R28" s="19"/>
      <c r="S28" s="19"/>
      <c r="T28" s="19"/>
      <c r="U28" s="14"/>
    </row>
    <row r="29" spans="1:21" ht="15" thickTop="1">
      <c r="J29" s="4"/>
      <c r="O29" s="6"/>
    </row>
    <row r="30" spans="1:21" ht="90" customHeight="1">
      <c r="A30" s="256" t="s">
        <v>80</v>
      </c>
      <c r="B30" s="256"/>
      <c r="C30" s="256"/>
      <c r="D30" s="256"/>
      <c r="E30" s="256"/>
      <c r="F30" s="256"/>
      <c r="G30" s="256"/>
      <c r="H30" s="256"/>
      <c r="I30" s="256"/>
      <c r="J30" s="256"/>
      <c r="K30" s="256"/>
      <c r="L30" s="256"/>
    </row>
    <row r="31" spans="1:21">
      <c r="A31"/>
      <c r="B31"/>
      <c r="C31"/>
      <c r="D31"/>
      <c r="E31"/>
      <c r="F31"/>
      <c r="G31"/>
      <c r="H31"/>
      <c r="I31"/>
      <c r="J31"/>
      <c r="K31"/>
      <c r="L31"/>
    </row>
    <row r="32" spans="1:21">
      <c r="A32" t="s">
        <v>81</v>
      </c>
      <c r="B32"/>
      <c r="C32"/>
      <c r="D32"/>
      <c r="E32"/>
      <c r="F32"/>
      <c r="G32"/>
      <c r="H32"/>
      <c r="I32"/>
      <c r="J32"/>
      <c r="K32"/>
      <c r="L32"/>
    </row>
    <row r="33" spans="1:19">
      <c r="A33"/>
      <c r="B33"/>
      <c r="C33"/>
      <c r="D33"/>
      <c r="E33"/>
      <c r="F33"/>
      <c r="G33"/>
      <c r="H33"/>
      <c r="I33"/>
      <c r="J33"/>
      <c r="K33"/>
      <c r="L33"/>
    </row>
    <row r="34" spans="1:19" ht="15" customHeight="1">
      <c r="A34" s="252" t="s">
        <v>50</v>
      </c>
      <c r="B34" s="252"/>
      <c r="C34" s="252"/>
      <c r="D34" s="252"/>
      <c r="E34" s="252"/>
      <c r="F34" s="252"/>
      <c r="G34" s="252"/>
      <c r="H34" s="252"/>
      <c r="I34" s="252"/>
      <c r="J34" s="252"/>
      <c r="K34"/>
      <c r="L34"/>
      <c r="M34" s="4"/>
      <c r="N34" s="4"/>
      <c r="O34" s="4"/>
      <c r="P34" s="4"/>
      <c r="Q34" s="4"/>
      <c r="R34" s="4"/>
      <c r="S34" s="4"/>
    </row>
    <row r="35" spans="1:19" ht="30" customHeight="1">
      <c r="A35" s="246"/>
      <c r="B35"/>
      <c r="C35" s="252" t="s">
        <v>78</v>
      </c>
      <c r="D35" s="252"/>
      <c r="E35" s="252"/>
      <c r="F35" s="252"/>
      <c r="G35" s="252"/>
      <c r="H35" s="252"/>
      <c r="I35" s="252"/>
      <c r="J35" s="252"/>
      <c r="K35" s="252"/>
      <c r="L35"/>
    </row>
    <row r="36" spans="1:19">
      <c r="A36"/>
      <c r="B36"/>
      <c r="C36" s="57"/>
      <c r="D36"/>
      <c r="E36"/>
      <c r="F36"/>
      <c r="G36"/>
      <c r="H36"/>
      <c r="I36"/>
      <c r="J36"/>
      <c r="K36"/>
      <c r="L36"/>
      <c r="N36" s="5"/>
    </row>
    <row r="37" spans="1:19" ht="30" customHeight="1">
      <c r="A37"/>
      <c r="B37"/>
      <c r="C37" s="252" t="s">
        <v>49</v>
      </c>
      <c r="D37" s="252"/>
      <c r="E37" s="252"/>
      <c r="F37" s="252"/>
      <c r="G37" s="252"/>
      <c r="H37" s="252"/>
      <c r="I37" s="252"/>
      <c r="J37" s="252"/>
      <c r="K37" s="252"/>
      <c r="L37"/>
    </row>
    <row r="38" spans="1:19">
      <c r="D38" s="4"/>
      <c r="N38" s="5"/>
    </row>
    <row r="39" spans="1:19">
      <c r="N39" s="5"/>
    </row>
  </sheetData>
  <mergeCells count="10">
    <mergeCell ref="N4:S4"/>
    <mergeCell ref="F5:G5"/>
    <mergeCell ref="H5:L5"/>
    <mergeCell ref="P5:R5"/>
    <mergeCell ref="S5:T5"/>
    <mergeCell ref="C37:K37"/>
    <mergeCell ref="A34:J34"/>
    <mergeCell ref="F4:M4"/>
    <mergeCell ref="A30:L30"/>
    <mergeCell ref="C35:K35"/>
  </mergeCells>
  <pageMargins left="0.7" right="0.7" top="0.75" bottom="0.75" header="0.3" footer="0.3"/>
  <pageSetup scale="3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40"/>
  <sheetViews>
    <sheetView zoomScaleNormal="100" workbookViewId="0">
      <pane xSplit="4" ySplit="8" topLeftCell="E9" activePane="bottomRight" state="frozen"/>
      <selection pane="topRight" activeCell="E1" sqref="E1"/>
      <selection pane="bottomLeft" activeCell="A6" sqref="A6"/>
      <selection pane="bottomRight"/>
    </sheetView>
  </sheetViews>
  <sheetFormatPr defaultColWidth="9.07421875" defaultRowHeight="14.6"/>
  <cols>
    <col min="1" max="1" width="3.4609375" style="1" customWidth="1"/>
    <col min="2" max="3" width="3.3046875" style="1" customWidth="1"/>
    <col min="4" max="4" width="44.3046875" style="1" customWidth="1"/>
    <col min="5" max="5" width="18.53515625" style="1" customWidth="1"/>
    <col min="6" max="6" width="11.84375" style="1" customWidth="1"/>
    <col min="7" max="7" width="11.69140625" style="1" customWidth="1"/>
    <col min="8" max="8" width="14.69140625" style="1" customWidth="1"/>
    <col min="9" max="9" width="15.3046875" style="1" customWidth="1"/>
    <col min="10" max="10" width="16.07421875" style="1" customWidth="1"/>
    <col min="11" max="11" width="16.69140625" style="1" customWidth="1"/>
    <col min="12" max="12" width="16.53515625" style="1" customWidth="1"/>
    <col min="13" max="13" width="18.4609375" style="1" customWidth="1"/>
    <col min="14" max="14" width="14.3046875" style="1" customWidth="1"/>
    <col min="15" max="16" width="16.69140625" style="1" customWidth="1"/>
    <col min="17" max="17" width="17.53515625" style="1" customWidth="1"/>
    <col min="18" max="18" width="16.84375" style="1" customWidth="1"/>
    <col min="19" max="19" width="15" style="1" customWidth="1"/>
    <col min="20" max="20" width="18.3046875" style="1" customWidth="1"/>
    <col min="21" max="21" width="10" style="1" bestFit="1" customWidth="1"/>
    <col min="22" max="16384" width="9.07421875" style="1"/>
  </cols>
  <sheetData>
    <row r="1" spans="1:21">
      <c r="A1" s="62" t="s">
        <v>51</v>
      </c>
      <c r="F1" s="62"/>
      <c r="I1" s="98"/>
      <c r="N1" s="113"/>
      <c r="O1" s="113"/>
      <c r="P1" s="113"/>
      <c r="Q1" s="113"/>
      <c r="R1" s="113"/>
      <c r="S1" s="113"/>
      <c r="T1" s="113"/>
    </row>
    <row r="2" spans="1:21">
      <c r="A2" s="104"/>
      <c r="E2" s="62" t="s">
        <v>72</v>
      </c>
      <c r="F2" s="62"/>
      <c r="G2" s="62"/>
      <c r="H2" s="62"/>
      <c r="I2" s="99"/>
      <c r="J2" s="62"/>
      <c r="K2" s="62"/>
      <c r="L2" s="62"/>
      <c r="M2" s="62"/>
      <c r="N2" s="126"/>
      <c r="O2" s="126"/>
      <c r="P2" s="126"/>
      <c r="Q2" s="126"/>
      <c r="R2" s="126"/>
      <c r="S2" s="126"/>
      <c r="T2" s="62"/>
    </row>
    <row r="3" spans="1:21">
      <c r="A3" s="104"/>
      <c r="E3" s="62"/>
      <c r="F3" s="62"/>
      <c r="G3" s="62"/>
      <c r="H3" s="62"/>
      <c r="I3" s="99"/>
      <c r="J3" s="62"/>
      <c r="K3" s="62"/>
      <c r="L3" s="62"/>
      <c r="M3" s="62"/>
      <c r="N3" s="59"/>
      <c r="O3" s="126"/>
      <c r="P3" s="126"/>
      <c r="Q3" s="126"/>
      <c r="R3" s="126"/>
      <c r="S3" s="126"/>
      <c r="T3" s="62"/>
    </row>
    <row r="4" spans="1:21">
      <c r="A4" s="104"/>
      <c r="E4" s="132" t="s">
        <v>58</v>
      </c>
      <c r="F4" s="253" t="s">
        <v>34</v>
      </c>
      <c r="G4" s="254"/>
      <c r="H4" s="254"/>
      <c r="I4" s="254"/>
      <c r="J4" s="254"/>
      <c r="K4" s="254"/>
      <c r="L4" s="254"/>
      <c r="M4" s="255"/>
      <c r="N4" s="253" t="s">
        <v>23</v>
      </c>
      <c r="O4" s="254"/>
      <c r="P4" s="254"/>
      <c r="Q4" s="254"/>
      <c r="R4" s="254"/>
      <c r="S4" s="254"/>
      <c r="T4" s="257"/>
    </row>
    <row r="5" spans="1:21">
      <c r="A5" s="62"/>
      <c r="E5" s="62"/>
      <c r="F5" s="261" t="s">
        <v>40</v>
      </c>
      <c r="G5" s="264"/>
      <c r="H5" s="265" t="s">
        <v>12</v>
      </c>
      <c r="I5" s="264"/>
      <c r="J5" s="264"/>
      <c r="K5" s="264"/>
      <c r="L5" s="262"/>
      <c r="M5" s="158" t="s">
        <v>13</v>
      </c>
      <c r="N5" s="159"/>
      <c r="O5" s="160" t="s">
        <v>20</v>
      </c>
      <c r="P5" s="263" t="s">
        <v>17</v>
      </c>
      <c r="Q5" s="254"/>
      <c r="R5" s="254"/>
      <c r="S5" s="263" t="s">
        <v>13</v>
      </c>
      <c r="T5" s="257"/>
    </row>
    <row r="6" spans="1:21" ht="43.75">
      <c r="A6" s="104"/>
      <c r="D6" s="8"/>
      <c r="E6" s="62"/>
      <c r="F6" s="161" t="s">
        <v>53</v>
      </c>
      <c r="G6" s="162" t="s">
        <v>54</v>
      </c>
      <c r="H6" s="66" t="s">
        <v>35</v>
      </c>
      <c r="I6" s="163" t="s">
        <v>36</v>
      </c>
      <c r="J6" s="163" t="s">
        <v>15</v>
      </c>
      <c r="K6" s="163" t="s">
        <v>46</v>
      </c>
      <c r="L6" s="164" t="s">
        <v>47</v>
      </c>
      <c r="M6" s="63" t="s">
        <v>33</v>
      </c>
      <c r="N6" s="165" t="s">
        <v>12</v>
      </c>
      <c r="O6" s="166" t="s">
        <v>19</v>
      </c>
      <c r="P6" s="63" t="s">
        <v>59</v>
      </c>
      <c r="Q6" s="105" t="s">
        <v>60</v>
      </c>
      <c r="R6" s="105" t="s">
        <v>61</v>
      </c>
      <c r="S6" s="63" t="s">
        <v>28</v>
      </c>
      <c r="T6" s="110" t="s">
        <v>14</v>
      </c>
    </row>
    <row r="7" spans="1:21">
      <c r="A7" s="104"/>
      <c r="D7" s="8"/>
      <c r="F7" s="31"/>
      <c r="G7" s="167"/>
      <c r="H7" s="16"/>
      <c r="I7" s="168"/>
      <c r="J7" s="168"/>
      <c r="K7" s="169"/>
      <c r="L7" s="170"/>
      <c r="M7" s="10"/>
      <c r="N7" s="171"/>
      <c r="O7" s="172"/>
      <c r="P7" s="10"/>
      <c r="Q7" s="2"/>
      <c r="R7" s="2"/>
      <c r="S7" s="10"/>
      <c r="T7" s="53"/>
    </row>
    <row r="8" spans="1:21" s="18" customFormat="1">
      <c r="A8" s="62" t="s">
        <v>55</v>
      </c>
      <c r="E8" s="173"/>
      <c r="F8" s="174"/>
      <c r="G8" s="173"/>
      <c r="H8" s="175"/>
      <c r="I8" s="173"/>
      <c r="J8" s="176"/>
      <c r="K8" s="176"/>
      <c r="L8" s="177"/>
      <c r="M8" s="178"/>
      <c r="N8" s="179"/>
      <c r="O8" s="180"/>
      <c r="P8" s="181"/>
      <c r="Q8" s="182"/>
      <c r="R8" s="182"/>
      <c r="S8" s="181"/>
      <c r="T8" s="183"/>
    </row>
    <row r="9" spans="1:21">
      <c r="A9" s="62" t="s">
        <v>2</v>
      </c>
      <c r="E9" s="3">
        <f>F9+H10+N10</f>
        <v>3161</v>
      </c>
      <c r="F9" s="90">
        <f>'Listeria Assumptions 2018'!G10</f>
        <v>143.00000000000006</v>
      </c>
      <c r="G9" s="91">
        <f>'Listeria Assumptions 2018'!H10</f>
        <v>0</v>
      </c>
      <c r="H9" s="17"/>
      <c r="I9" s="93">
        <f>'Listeria Assumptions 2018'!J10</f>
        <v>407.43000000000006</v>
      </c>
      <c r="J9" s="93">
        <f>'Listeria Assumptions 2018'!K10</f>
        <v>68.29598189999993</v>
      </c>
      <c r="K9" s="91">
        <f>'Listeria Assumptions 2018'!L10</f>
        <v>1248.3516922573031</v>
      </c>
      <c r="L9" s="94">
        <f>'Listeria Assumptions 2018'!M10</f>
        <v>709.93932584269669</v>
      </c>
      <c r="M9" s="184">
        <f>L9</f>
        <v>709.93932584269669</v>
      </c>
      <c r="N9" s="90"/>
      <c r="O9" s="185">
        <f>'Listeria Assumptions 2018'!P10</f>
        <v>385.72742584269673</v>
      </c>
      <c r="P9" s="184">
        <f>'Listeria Assumptions 2018'!S10</f>
        <v>13.945514040000001</v>
      </c>
      <c r="Q9" s="93">
        <f>'Listeria Assumptions 2018'!T10</f>
        <v>41.836542120000004</v>
      </c>
      <c r="R9" s="93">
        <f>'Listeria Assumptions 2018'!U10</f>
        <v>13.945514040000001</v>
      </c>
      <c r="S9" s="184">
        <f>'Listeria Assumptions 2018'!Q10</f>
        <v>23.060674157303374</v>
      </c>
      <c r="T9" s="94">
        <f>'Listeria Assumptions 2018'!R10</f>
        <v>105.46732980000003</v>
      </c>
    </row>
    <row r="10" spans="1:21">
      <c r="A10" s="62"/>
      <c r="B10" s="1" t="s">
        <v>65</v>
      </c>
      <c r="E10" s="7"/>
      <c r="F10" s="90"/>
      <c r="G10" s="33"/>
      <c r="H10" s="17">
        <f>SUM(I9:L9)</f>
        <v>2434.0169999999998</v>
      </c>
      <c r="I10" s="93"/>
      <c r="J10" s="93"/>
      <c r="K10" s="91"/>
      <c r="L10" s="94"/>
      <c r="M10" s="184"/>
      <c r="N10" s="90">
        <f>SUM(O9:T9)</f>
        <v>583.98300000000006</v>
      </c>
      <c r="O10" s="186"/>
      <c r="P10" s="17"/>
      <c r="Q10" s="3"/>
      <c r="R10" s="3"/>
      <c r="S10" s="17"/>
      <c r="T10" s="116"/>
    </row>
    <row r="11" spans="1:21">
      <c r="A11" s="62"/>
      <c r="E11" s="7"/>
      <c r="F11" s="32"/>
      <c r="G11" s="33"/>
      <c r="H11" s="17"/>
      <c r="I11" s="187"/>
      <c r="J11" s="2"/>
      <c r="K11" s="188"/>
      <c r="L11" s="53"/>
      <c r="M11" s="10"/>
      <c r="N11" s="189"/>
      <c r="O11" s="111"/>
      <c r="P11" s="11"/>
      <c r="S11" s="13"/>
      <c r="T11" s="23"/>
    </row>
    <row r="12" spans="1:21">
      <c r="A12" s="62" t="s">
        <v>6</v>
      </c>
      <c r="E12" s="4"/>
      <c r="F12" s="171"/>
      <c r="G12" s="113"/>
      <c r="H12" s="14"/>
      <c r="I12" s="190"/>
      <c r="J12" s="190"/>
      <c r="K12" s="191"/>
      <c r="L12" s="192"/>
      <c r="M12" s="14"/>
      <c r="N12" s="171"/>
      <c r="O12" s="111"/>
      <c r="P12" s="14"/>
      <c r="S12" s="14"/>
      <c r="T12" s="23"/>
    </row>
    <row r="13" spans="1:21">
      <c r="A13" s="62"/>
      <c r="B13" s="18" t="s">
        <v>63</v>
      </c>
      <c r="E13" s="4"/>
      <c r="F13" s="193"/>
      <c r="G13" s="194"/>
      <c r="H13" s="12"/>
      <c r="I13" s="22"/>
      <c r="J13" s="22"/>
      <c r="K13" s="22"/>
      <c r="L13" s="15"/>
      <c r="M13" s="12"/>
      <c r="N13" s="193"/>
      <c r="O13" s="82"/>
      <c r="P13" s="12"/>
      <c r="Q13" s="22"/>
      <c r="R13" s="22"/>
      <c r="S13" s="12"/>
      <c r="T13" s="15"/>
      <c r="U13" s="113"/>
    </row>
    <row r="14" spans="1:21">
      <c r="A14" s="62"/>
      <c r="C14" s="18" t="s">
        <v>56</v>
      </c>
      <c r="D14" s="18"/>
      <c r="E14" s="4"/>
      <c r="F14" s="195"/>
      <c r="G14" s="196"/>
      <c r="H14" s="12"/>
      <c r="I14" s="4"/>
      <c r="J14" s="4"/>
      <c r="K14" s="22"/>
      <c r="L14" s="15"/>
      <c r="M14" s="12"/>
      <c r="N14" s="193"/>
      <c r="O14" s="82"/>
      <c r="P14" s="12"/>
      <c r="Q14" s="4"/>
      <c r="R14" s="4"/>
      <c r="S14" s="12"/>
      <c r="T14" s="15"/>
    </row>
    <row r="15" spans="1:21">
      <c r="A15" s="62"/>
      <c r="C15" s="18" t="s">
        <v>37</v>
      </c>
      <c r="D15" s="18"/>
      <c r="E15" s="4"/>
      <c r="F15" s="195"/>
      <c r="G15" s="196"/>
      <c r="H15" s="12"/>
      <c r="I15" s="4"/>
      <c r="J15" s="4"/>
      <c r="K15" s="22"/>
      <c r="L15" s="15"/>
      <c r="M15" s="12"/>
      <c r="N15" s="193"/>
      <c r="O15" s="82"/>
      <c r="P15" s="12"/>
      <c r="Q15" s="4"/>
      <c r="R15" s="4"/>
      <c r="S15" s="12"/>
      <c r="T15" s="15"/>
    </row>
    <row r="16" spans="1:21">
      <c r="A16" s="62"/>
      <c r="C16" s="18" t="s">
        <v>8</v>
      </c>
      <c r="D16" s="18"/>
      <c r="E16" s="4"/>
      <c r="F16" s="195"/>
      <c r="G16" s="196"/>
      <c r="H16" s="12"/>
      <c r="I16" s="4"/>
      <c r="J16" s="68"/>
      <c r="K16" s="83"/>
      <c r="L16" s="15"/>
      <c r="M16" s="12"/>
      <c r="N16" s="193"/>
      <c r="O16" s="81"/>
      <c r="P16" s="75"/>
      <c r="Q16" s="4"/>
      <c r="R16" s="4"/>
      <c r="S16" s="12"/>
      <c r="T16" s="15"/>
    </row>
    <row r="17" spans="1:20">
      <c r="A17" s="62"/>
      <c r="C17" s="18" t="s">
        <v>9</v>
      </c>
      <c r="D17" s="18"/>
      <c r="E17" s="4"/>
      <c r="F17" s="195"/>
      <c r="G17" s="196"/>
      <c r="H17" s="12"/>
      <c r="I17" s="22">
        <f>'Listeria Assumptions 2018'!J21*I9</f>
        <v>16677995.418470185</v>
      </c>
      <c r="J17" s="22">
        <f>'Listeria Assumptions 2018'!K21*J9</f>
        <v>2795670.6016447521</v>
      </c>
      <c r="K17" s="22">
        <f>'Listeria Assumptions 2018'!L21*K9</f>
        <v>153302435.78607482</v>
      </c>
      <c r="L17" s="22">
        <f>'Listeria Assumptions 2018'!M21*L9</f>
        <v>58122204.176404901</v>
      </c>
      <c r="M17" s="12"/>
      <c r="N17" s="193"/>
      <c r="O17" s="82">
        <f>'Listeria Assumptions 2018'!P21*O9</f>
        <v>63158434.489191309</v>
      </c>
      <c r="P17" s="12">
        <f>'Listeria Assumptions 2018'!S21*P9</f>
        <v>2283417.7087335936</v>
      </c>
      <c r="Q17" s="4">
        <f>'Listeria Assumptions 2018'!T21*Q9</f>
        <v>6850253.1262007812</v>
      </c>
      <c r="R17" s="4">
        <f>'Listeria Assumptions 2018'!U21*R9</f>
        <v>2283417.7087335936</v>
      </c>
      <c r="S17" s="12">
        <f>'Listeria Assumptions 2018'!Q21*S9</f>
        <v>3775920.4569358178</v>
      </c>
      <c r="T17" s="15"/>
    </row>
    <row r="18" spans="1:20">
      <c r="A18" s="62"/>
      <c r="C18" s="62"/>
      <c r="D18" s="18"/>
      <c r="E18" s="4"/>
      <c r="F18" s="195"/>
      <c r="G18" s="196"/>
      <c r="H18" s="12"/>
      <c r="I18" s="4"/>
      <c r="J18" s="4"/>
      <c r="K18" s="22"/>
      <c r="L18" s="15"/>
      <c r="M18" s="12"/>
      <c r="N18" s="193"/>
      <c r="O18" s="82"/>
      <c r="P18" s="12"/>
      <c r="Q18" s="4"/>
      <c r="R18" s="4"/>
      <c r="S18" s="12"/>
      <c r="T18" s="15"/>
    </row>
    <row r="19" spans="1:20">
      <c r="A19" s="62"/>
      <c r="E19" s="4"/>
      <c r="F19" s="195"/>
      <c r="G19" s="196"/>
      <c r="H19" s="12"/>
      <c r="I19" s="4"/>
      <c r="J19" s="4"/>
      <c r="K19" s="22"/>
      <c r="L19" s="15"/>
      <c r="M19" s="12"/>
      <c r="N19" s="193"/>
      <c r="O19" s="82"/>
      <c r="P19" s="12"/>
      <c r="Q19" s="4"/>
      <c r="R19" s="22"/>
      <c r="S19" s="12"/>
      <c r="T19" s="15"/>
    </row>
    <row r="20" spans="1:20">
      <c r="A20" s="62"/>
      <c r="B20" s="1" t="s">
        <v>64</v>
      </c>
      <c r="D20" s="197"/>
      <c r="E20" s="4"/>
      <c r="F20" s="195"/>
      <c r="G20" s="196"/>
      <c r="H20" s="12"/>
      <c r="I20" s="67"/>
      <c r="J20" s="68"/>
      <c r="K20" s="83"/>
      <c r="L20" s="76"/>
      <c r="M20" s="75"/>
      <c r="N20" s="193"/>
      <c r="O20" s="198"/>
      <c r="P20" s="21">
        <f>'Listeria Assumptions 2018'!S33*P$9</f>
        <v>1588424.4056659332</v>
      </c>
      <c r="Q20" s="20">
        <f>'Listeria Assumptions 2018'!T33*Q$9</f>
        <v>11913183.042494519</v>
      </c>
      <c r="R20" s="20">
        <f>'Listeria Assumptions 2018'!U33*R$9</f>
        <v>21760352.112605982</v>
      </c>
      <c r="S20" s="21"/>
      <c r="T20" s="15"/>
    </row>
    <row r="21" spans="1:20">
      <c r="A21" s="62"/>
      <c r="B21" s="62" t="s">
        <v>38</v>
      </c>
      <c r="E21" s="4"/>
      <c r="F21" s="195"/>
      <c r="G21" s="196"/>
      <c r="H21" s="12"/>
      <c r="I21" s="27">
        <f t="shared" ref="I21:L21" si="0">SUM(I17:I20)</f>
        <v>16677995.418470185</v>
      </c>
      <c r="J21" s="27">
        <f t="shared" si="0"/>
        <v>2795670.6016447521</v>
      </c>
      <c r="K21" s="27">
        <f t="shared" si="0"/>
        <v>153302435.78607482</v>
      </c>
      <c r="L21" s="28">
        <f t="shared" si="0"/>
        <v>58122204.176404901</v>
      </c>
      <c r="M21" s="12"/>
      <c r="N21" s="193"/>
      <c r="O21" s="82">
        <f>SUM(O17:O20)</f>
        <v>63158434.489191309</v>
      </c>
      <c r="P21" s="12">
        <f t="shared" ref="P21:S21" si="1">SUM(P17:P20)</f>
        <v>3871842.1143995267</v>
      </c>
      <c r="Q21" s="22">
        <f t="shared" si="1"/>
        <v>18763436.168695301</v>
      </c>
      <c r="R21" s="15">
        <f t="shared" si="1"/>
        <v>24043769.821339574</v>
      </c>
      <c r="S21" s="12">
        <f t="shared" si="1"/>
        <v>3775920.4569358178</v>
      </c>
      <c r="T21" s="15"/>
    </row>
    <row r="22" spans="1:20">
      <c r="A22" s="62"/>
      <c r="B22" s="18"/>
      <c r="E22" s="4"/>
      <c r="F22" s="195"/>
      <c r="G22" s="196"/>
      <c r="H22" s="12"/>
      <c r="I22" s="4"/>
      <c r="J22" s="4"/>
      <c r="K22" s="22"/>
      <c r="L22" s="15"/>
      <c r="M22" s="12"/>
      <c r="N22" s="193"/>
      <c r="O22" s="82"/>
      <c r="P22" s="75"/>
      <c r="Q22" s="68"/>
      <c r="R22" s="68"/>
      <c r="S22" s="12"/>
      <c r="T22" s="15"/>
    </row>
    <row r="23" spans="1:20">
      <c r="A23" s="62" t="s">
        <v>57</v>
      </c>
      <c r="E23" s="4"/>
      <c r="F23" s="195"/>
      <c r="G23" s="196"/>
      <c r="H23" s="12"/>
      <c r="I23" s="4">
        <f>'Listeria Assumptions 2018'!J25*I9</f>
        <v>825405.15398815658</v>
      </c>
      <c r="J23" s="4">
        <f>'Listeria Assumptions 2018'!K25*J9</f>
        <v>84960.685353251407</v>
      </c>
      <c r="K23" s="22">
        <f>'Listeria Assumptions 2018'!L25*K9</f>
        <v>3105916.6992098615</v>
      </c>
      <c r="L23" s="15">
        <f>'Listeria Assumptions 2018'!M25*L9</f>
        <v>0</v>
      </c>
      <c r="M23" s="12"/>
      <c r="N23" s="193"/>
      <c r="O23" s="82"/>
      <c r="P23" s="12">
        <f>'Listeria Assumptions 2018'!S34*P$9</f>
        <v>6898231.8586733462</v>
      </c>
      <c r="Q23" s="4">
        <f>'Listeria Assumptions 2018'!T34*Q$9</f>
        <v>71281663.763138384</v>
      </c>
      <c r="R23" s="4">
        <f>'Listeria Assumptions 2018'!U34*R$9</f>
        <v>25548985.069591008</v>
      </c>
      <c r="S23" s="12"/>
      <c r="T23" s="15"/>
    </row>
    <row r="24" spans="1:20">
      <c r="A24" s="62"/>
      <c r="E24" s="4"/>
      <c r="F24" s="195"/>
      <c r="G24" s="196"/>
      <c r="H24" s="12"/>
      <c r="I24" s="4"/>
      <c r="J24" s="4"/>
      <c r="K24" s="22"/>
      <c r="L24" s="15"/>
      <c r="M24" s="12"/>
      <c r="N24" s="193"/>
      <c r="O24" s="82"/>
      <c r="P24" s="12"/>
      <c r="Q24" s="4"/>
      <c r="R24" s="4"/>
      <c r="S24" s="12"/>
      <c r="T24" s="15"/>
    </row>
    <row r="25" spans="1:20">
      <c r="A25" s="62" t="s">
        <v>11</v>
      </c>
      <c r="D25" s="197"/>
      <c r="E25" s="4"/>
      <c r="F25" s="195"/>
      <c r="G25" s="196"/>
      <c r="H25" s="12"/>
      <c r="I25" s="79"/>
      <c r="J25" s="4"/>
      <c r="K25" s="22"/>
      <c r="L25" s="15"/>
      <c r="M25" s="75">
        <f>'Listeria Assumptions 2018'!$M$29*L9</f>
        <v>6888269008.3962431</v>
      </c>
      <c r="N25" s="193"/>
      <c r="O25" s="82"/>
      <c r="P25" s="12"/>
      <c r="Q25" s="4"/>
      <c r="R25" s="4"/>
      <c r="S25" s="12">
        <f>'Listeria Assumptions 2018'!Q29*S9</f>
        <v>223748877.30289423</v>
      </c>
      <c r="T25" s="15">
        <f>'Listeria Assumptions 2018'!R29*T9</f>
        <v>1023309053.0621142</v>
      </c>
    </row>
    <row r="26" spans="1:20">
      <c r="A26" s="62"/>
      <c r="E26" s="4"/>
      <c r="F26" s="195"/>
      <c r="G26" s="196"/>
      <c r="H26" s="12"/>
      <c r="I26" s="4"/>
      <c r="J26" s="4"/>
      <c r="K26" s="22"/>
      <c r="L26" s="15"/>
      <c r="M26" s="12"/>
      <c r="N26" s="193"/>
      <c r="O26" s="82"/>
      <c r="P26" s="12"/>
      <c r="Q26" s="4"/>
      <c r="R26" s="4"/>
      <c r="S26" s="12"/>
      <c r="T26" s="15"/>
    </row>
    <row r="27" spans="1:20">
      <c r="A27" s="62" t="s">
        <v>45</v>
      </c>
      <c r="E27" s="4"/>
      <c r="F27" s="199"/>
      <c r="G27" s="200"/>
      <c r="H27" s="26"/>
      <c r="I27" s="27">
        <f t="shared" ref="I27:M27" si="2">SUM(I21:I25)</f>
        <v>17503400.572458342</v>
      </c>
      <c r="J27" s="27">
        <f t="shared" si="2"/>
        <v>2880631.2869980037</v>
      </c>
      <c r="K27" s="27">
        <f t="shared" si="2"/>
        <v>156408352.48528469</v>
      </c>
      <c r="L27" s="28">
        <f t="shared" si="2"/>
        <v>58122204.176404901</v>
      </c>
      <c r="M27" s="26">
        <f t="shared" si="2"/>
        <v>6888269008.3962431</v>
      </c>
      <c r="N27" s="201"/>
      <c r="O27" s="29">
        <f>SUM(O21:O25)</f>
        <v>63158434.489191309</v>
      </c>
      <c r="P27" s="26">
        <f t="shared" ref="P27:S27" si="3">SUM(P21:P25)</f>
        <v>10770073.973072873</v>
      </c>
      <c r="Q27" s="27">
        <f t="shared" si="3"/>
        <v>90045099.931833684</v>
      </c>
      <c r="R27" s="27">
        <f t="shared" si="3"/>
        <v>49592754.890930578</v>
      </c>
      <c r="S27" s="26">
        <f t="shared" si="3"/>
        <v>227524797.75983006</v>
      </c>
      <c r="T27" s="28">
        <f>SUM(T19:T25)</f>
        <v>1023309053.0621142</v>
      </c>
    </row>
    <row r="28" spans="1:20">
      <c r="A28" s="62"/>
      <c r="E28" s="4"/>
      <c r="F28" s="195"/>
      <c r="G28" s="196"/>
      <c r="H28" s="12"/>
      <c r="I28" s="4"/>
      <c r="J28" s="4"/>
      <c r="K28" s="22"/>
      <c r="L28" s="15"/>
      <c r="M28" s="84"/>
      <c r="N28" s="193"/>
      <c r="O28" s="4"/>
      <c r="P28" s="4"/>
      <c r="Q28" s="4"/>
      <c r="R28" s="4"/>
      <c r="S28" s="22"/>
      <c r="T28" s="15"/>
    </row>
    <row r="29" spans="1:20" ht="15" thickBot="1">
      <c r="A29" s="60" t="s">
        <v>66</v>
      </c>
      <c r="B29" s="24"/>
      <c r="C29" s="24"/>
      <c r="D29" s="24"/>
      <c r="E29" s="85">
        <f>SUM(F27:T27)</f>
        <v>8587583811.0243607</v>
      </c>
      <c r="F29" s="80"/>
      <c r="G29" s="19"/>
      <c r="H29" s="19"/>
      <c r="I29" s="19"/>
      <c r="J29" s="19"/>
      <c r="K29" s="19"/>
      <c r="L29" s="19"/>
      <c r="M29" s="19"/>
      <c r="N29" s="80"/>
      <c r="O29" s="19"/>
      <c r="P29" s="19"/>
      <c r="Q29" s="19"/>
      <c r="R29" s="19"/>
      <c r="S29" s="19"/>
      <c r="T29" s="86"/>
    </row>
    <row r="30" spans="1:20" ht="15" thickTop="1">
      <c r="J30" s="4"/>
      <c r="O30" s="6"/>
      <c r="P30" s="6"/>
      <c r="Q30" s="6"/>
      <c r="R30" s="6"/>
      <c r="S30" s="25"/>
      <c r="T30" s="6"/>
    </row>
    <row r="31" spans="1:20" ht="90" customHeight="1">
      <c r="A31" s="256" t="s">
        <v>80</v>
      </c>
      <c r="B31" s="256"/>
      <c r="C31" s="256"/>
      <c r="D31" s="256"/>
      <c r="E31" s="256"/>
      <c r="F31" s="256"/>
      <c r="G31" s="256"/>
      <c r="H31" s="256"/>
      <c r="I31" s="256"/>
      <c r="J31" s="256"/>
      <c r="K31" s="256"/>
      <c r="L31" s="256"/>
    </row>
    <row r="32" spans="1:20">
      <c r="A32"/>
      <c r="B32"/>
      <c r="C32"/>
      <c r="D32"/>
      <c r="E32"/>
      <c r="F32"/>
      <c r="G32"/>
      <c r="H32"/>
      <c r="I32"/>
      <c r="J32"/>
      <c r="K32"/>
      <c r="L32"/>
    </row>
    <row r="33" spans="1:19">
      <c r="A33" t="s">
        <v>81</v>
      </c>
      <c r="B33"/>
      <c r="C33"/>
      <c r="D33"/>
      <c r="E33"/>
      <c r="F33"/>
      <c r="G33"/>
      <c r="H33"/>
      <c r="I33"/>
      <c r="J33"/>
      <c r="K33"/>
      <c r="L33"/>
    </row>
    <row r="34" spans="1:19">
      <c r="A34"/>
      <c r="B34"/>
      <c r="C34"/>
      <c r="D34"/>
      <c r="E34"/>
      <c r="F34"/>
      <c r="G34"/>
      <c r="H34"/>
      <c r="I34"/>
      <c r="J34"/>
      <c r="K34"/>
      <c r="L34"/>
    </row>
    <row r="35" spans="1:19" ht="15" customHeight="1">
      <c r="A35" s="252" t="s">
        <v>50</v>
      </c>
      <c r="B35" s="252"/>
      <c r="C35" s="252"/>
      <c r="D35" s="252"/>
      <c r="E35" s="252"/>
      <c r="F35" s="252"/>
      <c r="G35" s="252"/>
      <c r="H35" s="252"/>
      <c r="I35" s="252"/>
      <c r="J35" s="252"/>
      <c r="K35"/>
      <c r="L35"/>
      <c r="M35" s="4"/>
      <c r="N35" s="4"/>
      <c r="O35" s="4"/>
      <c r="P35" s="4"/>
      <c r="Q35" s="4"/>
      <c r="R35" s="4"/>
      <c r="S35" s="4"/>
    </row>
    <row r="36" spans="1:19" ht="30" customHeight="1">
      <c r="A36" s="246"/>
      <c r="B36"/>
      <c r="C36" s="252" t="s">
        <v>78</v>
      </c>
      <c r="D36" s="252"/>
      <c r="E36" s="252"/>
      <c r="F36" s="252"/>
      <c r="G36" s="252"/>
      <c r="H36" s="252"/>
      <c r="I36" s="252"/>
      <c r="J36" s="252"/>
      <c r="K36" s="252"/>
      <c r="L36"/>
    </row>
    <row r="37" spans="1:19">
      <c r="A37"/>
      <c r="B37"/>
      <c r="C37" s="57"/>
      <c r="D37"/>
      <c r="E37"/>
      <c r="F37"/>
      <c r="G37"/>
      <c r="H37"/>
      <c r="I37"/>
      <c r="J37"/>
      <c r="K37"/>
      <c r="L37"/>
      <c r="N37" s="5"/>
    </row>
    <row r="38" spans="1:19" ht="30" customHeight="1">
      <c r="A38"/>
      <c r="B38"/>
      <c r="C38" s="252" t="s">
        <v>49</v>
      </c>
      <c r="D38" s="252"/>
      <c r="E38" s="252"/>
      <c r="F38" s="252"/>
      <c r="G38" s="252"/>
      <c r="H38" s="252"/>
      <c r="I38" s="252"/>
      <c r="J38" s="252"/>
      <c r="K38" s="252"/>
      <c r="L38"/>
    </row>
    <row r="39" spans="1:19">
      <c r="D39" s="4"/>
      <c r="N39" s="5"/>
    </row>
    <row r="40" spans="1:19">
      <c r="N40" s="5"/>
    </row>
  </sheetData>
  <mergeCells count="10">
    <mergeCell ref="N4:T4"/>
    <mergeCell ref="F5:G5"/>
    <mergeCell ref="H5:L5"/>
    <mergeCell ref="P5:R5"/>
    <mergeCell ref="S5:T5"/>
    <mergeCell ref="C38:K38"/>
    <mergeCell ref="A35:J35"/>
    <mergeCell ref="F4:M4"/>
    <mergeCell ref="A31:L31"/>
    <mergeCell ref="C36:K36"/>
  </mergeCells>
  <pageMargins left="0.7" right="0.7" top="0.75" bottom="0.75" header="0.3" footer="0.3"/>
  <pageSetup scale="4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H43"/>
  <sheetViews>
    <sheetView zoomScaleNormal="100" workbookViewId="0"/>
  </sheetViews>
  <sheetFormatPr defaultColWidth="9.07421875" defaultRowHeight="14.6"/>
  <cols>
    <col min="1" max="1" width="3.4609375" style="1" customWidth="1"/>
    <col min="2" max="3" width="3.3046875" style="1" customWidth="1"/>
    <col min="4" max="4" width="43" style="1" customWidth="1"/>
    <col min="5" max="5" width="14.69140625" style="1" customWidth="1"/>
    <col min="6" max="6" width="13.69140625" style="1" customWidth="1"/>
    <col min="7" max="7" width="15.07421875" style="1" customWidth="1"/>
    <col min="8" max="8" width="18.07421875" style="1" customWidth="1"/>
    <col min="9" max="11" width="15.07421875" style="1" customWidth="1"/>
    <col min="12" max="12" width="17.4609375" style="1" customWidth="1"/>
    <col min="13" max="13" width="19.4609375" style="1" customWidth="1"/>
    <col min="14" max="14" width="1.4609375" style="1" customWidth="1"/>
    <col min="15" max="15" width="15.4609375" style="1" customWidth="1"/>
    <col min="16" max="21" width="15.84375" style="1" customWidth="1"/>
    <col min="22" max="22" width="9" style="1" customWidth="1"/>
    <col min="23" max="16384" width="9.07421875" style="1"/>
  </cols>
  <sheetData>
    <row r="1" spans="1:22">
      <c r="A1" s="62" t="s">
        <v>51</v>
      </c>
      <c r="G1" s="62"/>
      <c r="I1" s="98"/>
      <c r="M1" s="62"/>
      <c r="N1" s="62"/>
    </row>
    <row r="2" spans="1:22">
      <c r="A2" s="62"/>
      <c r="E2" s="62" t="s">
        <v>82</v>
      </c>
      <c r="F2" s="62"/>
      <c r="G2" s="62"/>
      <c r="H2" s="62"/>
      <c r="J2" s="62"/>
      <c r="K2" s="62"/>
      <c r="L2" s="62"/>
      <c r="M2" s="62"/>
      <c r="N2" s="62"/>
      <c r="O2" s="62"/>
      <c r="P2" s="62"/>
      <c r="Q2" s="62"/>
      <c r="R2" s="62"/>
      <c r="S2" s="62"/>
      <c r="T2" s="62"/>
      <c r="U2" s="62"/>
    </row>
    <row r="3" spans="1:22">
      <c r="A3" s="62"/>
      <c r="E3" s="62"/>
      <c r="F3" s="62"/>
      <c r="G3" s="62"/>
      <c r="H3" s="62"/>
      <c r="I3" s="99"/>
      <c r="J3" s="62"/>
      <c r="K3" s="62"/>
      <c r="L3" s="62"/>
      <c r="M3" s="62"/>
      <c r="N3" s="62"/>
      <c r="O3" s="62"/>
      <c r="P3" s="62"/>
      <c r="Q3" s="62"/>
      <c r="R3" s="62"/>
      <c r="S3" s="62"/>
      <c r="T3" s="62"/>
      <c r="U3" s="62"/>
    </row>
    <row r="4" spans="1:22">
      <c r="A4" s="62"/>
      <c r="E4" s="100" t="s">
        <v>0</v>
      </c>
      <c r="F4" s="265" t="s">
        <v>76</v>
      </c>
      <c r="G4" s="264"/>
      <c r="H4" s="264"/>
      <c r="I4" s="264"/>
      <c r="J4" s="264"/>
      <c r="K4" s="264"/>
      <c r="L4" s="264"/>
      <c r="M4" s="262"/>
      <c r="N4" s="101"/>
      <c r="O4" s="254" t="s">
        <v>75</v>
      </c>
      <c r="P4" s="254"/>
      <c r="Q4" s="254"/>
      <c r="R4" s="254"/>
      <c r="S4" s="254"/>
      <c r="T4" s="254"/>
      <c r="U4" s="257"/>
      <c r="V4" s="14"/>
    </row>
    <row r="5" spans="1:22">
      <c r="A5" s="62"/>
      <c r="E5" s="102"/>
      <c r="F5" s="103"/>
      <c r="G5" s="266" t="s">
        <v>40</v>
      </c>
      <c r="H5" s="267"/>
      <c r="I5" s="268" t="s">
        <v>12</v>
      </c>
      <c r="J5" s="269"/>
      <c r="K5" s="270"/>
      <c r="L5" s="263" t="s">
        <v>44</v>
      </c>
      <c r="M5" s="257"/>
      <c r="N5" s="96"/>
      <c r="O5" s="264" t="s">
        <v>42</v>
      </c>
      <c r="P5" s="262"/>
      <c r="Q5" s="263" t="s">
        <v>43</v>
      </c>
      <c r="R5" s="257"/>
      <c r="S5" s="263" t="s">
        <v>17</v>
      </c>
      <c r="T5" s="254"/>
      <c r="U5" s="257"/>
      <c r="V5" s="14"/>
    </row>
    <row r="6" spans="1:22" ht="43.75">
      <c r="A6" s="104"/>
      <c r="E6" s="102" t="s">
        <v>0</v>
      </c>
      <c r="F6" s="63" t="s">
        <v>41</v>
      </c>
      <c r="G6" s="63" t="s">
        <v>53</v>
      </c>
      <c r="H6" s="105" t="s">
        <v>54</v>
      </c>
      <c r="I6" s="63" t="s">
        <v>12</v>
      </c>
      <c r="J6" s="105" t="s">
        <v>69</v>
      </c>
      <c r="K6" s="105" t="s">
        <v>15</v>
      </c>
      <c r="L6" s="106" t="s">
        <v>24</v>
      </c>
      <c r="M6" s="107" t="s">
        <v>21</v>
      </c>
      <c r="N6" s="108"/>
      <c r="O6" s="109" t="s">
        <v>25</v>
      </c>
      <c r="P6" s="110" t="s">
        <v>22</v>
      </c>
      <c r="Q6" s="63" t="s">
        <v>70</v>
      </c>
      <c r="R6" s="109" t="s">
        <v>14</v>
      </c>
      <c r="S6" s="63" t="s">
        <v>59</v>
      </c>
      <c r="T6" s="109" t="s">
        <v>60</v>
      </c>
      <c r="U6" s="110" t="s">
        <v>61</v>
      </c>
      <c r="V6" s="14"/>
    </row>
    <row r="7" spans="1:22">
      <c r="A7" s="62" t="s">
        <v>2</v>
      </c>
      <c r="E7" s="111"/>
      <c r="F7" s="14"/>
      <c r="G7" s="14"/>
      <c r="I7" s="14"/>
      <c r="L7" s="14"/>
      <c r="M7" s="23"/>
      <c r="N7" s="112"/>
      <c r="O7" s="113"/>
      <c r="P7" s="23"/>
      <c r="Q7" s="14"/>
      <c r="R7" s="113"/>
      <c r="S7" s="14"/>
      <c r="T7" s="113"/>
      <c r="U7" s="23"/>
      <c r="V7" s="14"/>
    </row>
    <row r="8" spans="1:22">
      <c r="A8" s="62"/>
      <c r="C8" s="1" t="s">
        <v>3</v>
      </c>
      <c r="E8" s="95">
        <f>G8+J8+K8+L8+O8+M8</f>
        <v>557</v>
      </c>
      <c r="F8" s="17">
        <f>E8-O8</f>
        <v>456.18650000000002</v>
      </c>
      <c r="G8" s="114">
        <v>35.999999999999964</v>
      </c>
      <c r="H8" s="3"/>
      <c r="I8" s="115">
        <f>SUM(J8:M8)</f>
        <v>420.18650000000002</v>
      </c>
      <c r="J8" s="3">
        <v>70.335000000000008</v>
      </c>
      <c r="K8" s="3">
        <v>11.789995549999952</v>
      </c>
      <c r="L8" s="17">
        <v>338.06150445000009</v>
      </c>
      <c r="M8" s="116">
        <v>0</v>
      </c>
      <c r="N8" s="117"/>
      <c r="O8" s="33">
        <v>100.8135</v>
      </c>
      <c r="P8" s="116">
        <v>70.569449999999989</v>
      </c>
      <c r="Q8" s="17">
        <v>0</v>
      </c>
      <c r="R8" s="33">
        <v>18.206918100000003</v>
      </c>
      <c r="S8" s="17">
        <v>2.4074263800000004</v>
      </c>
      <c r="T8" s="33">
        <v>7.2222791399999995</v>
      </c>
      <c r="U8" s="116">
        <v>2.4074263800000004</v>
      </c>
      <c r="V8" s="14"/>
    </row>
    <row r="9" spans="1:22">
      <c r="A9" s="62"/>
      <c r="C9" s="1" t="s">
        <v>4</v>
      </c>
      <c r="E9" s="95">
        <f>G9+J9+K9+L9+O9+M9</f>
        <v>1591.0000000000002</v>
      </c>
      <c r="F9" s="17">
        <f t="shared" ref="F9:F10" si="0">E9-O9</f>
        <v>1309.4575000000002</v>
      </c>
      <c r="G9" s="115">
        <v>135.99999999999991</v>
      </c>
      <c r="H9" s="3"/>
      <c r="I9" s="115">
        <f>SUM(J9:M9)</f>
        <v>1173.4575</v>
      </c>
      <c r="J9" s="3">
        <v>196.42500000000001</v>
      </c>
      <c r="K9" s="3">
        <v>32.925995250000007</v>
      </c>
      <c r="L9" s="17">
        <v>697.12897666011236</v>
      </c>
      <c r="M9" s="116">
        <v>246.97752808988767</v>
      </c>
      <c r="N9" s="117"/>
      <c r="O9" s="33">
        <v>281.54250000000002</v>
      </c>
      <c r="P9" s="116">
        <v>189.05727808988766</v>
      </c>
      <c r="Q9" s="17">
        <v>8.02247191011236</v>
      </c>
      <c r="R9" s="33">
        <v>50.846575500000007</v>
      </c>
      <c r="S9" s="17">
        <v>6.7232349000000049</v>
      </c>
      <c r="T9" s="33">
        <v>20.1697047</v>
      </c>
      <c r="U9" s="116">
        <v>6.7232349000000022</v>
      </c>
      <c r="V9" s="14"/>
    </row>
    <row r="10" spans="1:22">
      <c r="A10" s="62"/>
      <c r="C10" s="1" t="s">
        <v>5</v>
      </c>
      <c r="E10" s="95">
        <f>G10+J10+K10+L10+O10+M10</f>
        <v>3161</v>
      </c>
      <c r="F10" s="17">
        <f t="shared" si="0"/>
        <v>2577.0169999999998</v>
      </c>
      <c r="G10" s="115">
        <v>143.00000000000006</v>
      </c>
      <c r="H10" s="3"/>
      <c r="I10" s="115">
        <f>SUM(J10:M10)</f>
        <v>2434.0169999999998</v>
      </c>
      <c r="J10" s="3">
        <v>407.43000000000006</v>
      </c>
      <c r="K10" s="3">
        <v>68.29598189999993</v>
      </c>
      <c r="L10" s="17">
        <v>1248.3516922573031</v>
      </c>
      <c r="M10" s="116">
        <v>709.93932584269669</v>
      </c>
      <c r="N10" s="117"/>
      <c r="O10" s="33">
        <v>583.98300000000006</v>
      </c>
      <c r="P10" s="116">
        <v>385.72742584269673</v>
      </c>
      <c r="Q10" s="17">
        <v>23.060674157303374</v>
      </c>
      <c r="R10" s="33">
        <v>105.46732980000003</v>
      </c>
      <c r="S10" s="17">
        <v>13.945514040000001</v>
      </c>
      <c r="T10" s="33">
        <v>41.836542120000004</v>
      </c>
      <c r="U10" s="116">
        <v>13.945514040000001</v>
      </c>
      <c r="V10" s="14"/>
    </row>
    <row r="11" spans="1:22">
      <c r="A11" s="62"/>
      <c r="E11" s="111"/>
      <c r="F11" s="14"/>
      <c r="G11" s="14"/>
      <c r="I11" s="14"/>
      <c r="L11" s="14"/>
      <c r="M11" s="23"/>
      <c r="N11" s="112"/>
      <c r="O11" s="113"/>
      <c r="P11" s="23"/>
      <c r="Q11" s="14"/>
      <c r="R11" s="113"/>
      <c r="S11" s="14"/>
      <c r="T11" s="113"/>
      <c r="U11" s="23"/>
      <c r="V11" s="14"/>
    </row>
    <row r="12" spans="1:22" s="113" customFormat="1">
      <c r="A12" s="118" t="s">
        <v>1</v>
      </c>
      <c r="B12" s="119"/>
      <c r="C12" s="119"/>
      <c r="D12" s="119"/>
      <c r="E12" s="120"/>
      <c r="F12" s="121"/>
      <c r="G12" s="122"/>
      <c r="H12" s="119"/>
      <c r="I12" s="122"/>
      <c r="J12" s="119"/>
      <c r="K12" s="119"/>
      <c r="L12" s="123"/>
      <c r="M12" s="124"/>
      <c r="N12" s="125"/>
      <c r="O12" s="119"/>
      <c r="P12" s="124"/>
      <c r="Q12" s="122"/>
      <c r="R12" s="119"/>
      <c r="S12" s="122"/>
      <c r="T12" s="119"/>
      <c r="U12" s="124"/>
      <c r="V12" s="14"/>
    </row>
    <row r="13" spans="1:22" s="113" customFormat="1">
      <c r="A13" s="126"/>
      <c r="E13" s="127"/>
      <c r="F13" s="128"/>
      <c r="G13" s="14"/>
      <c r="I13" s="14"/>
      <c r="L13" s="11"/>
      <c r="M13" s="23"/>
      <c r="N13" s="112"/>
      <c r="P13" s="23"/>
      <c r="Q13" s="14"/>
      <c r="S13" s="14"/>
      <c r="U13" s="23"/>
      <c r="V13" s="14"/>
    </row>
    <row r="14" spans="1:22">
      <c r="A14" s="126" t="s">
        <v>6</v>
      </c>
      <c r="B14" s="113"/>
      <c r="C14" s="113"/>
      <c r="D14" s="113"/>
      <c r="E14" s="127"/>
      <c r="F14" s="128"/>
      <c r="G14" s="128"/>
      <c r="H14" s="113"/>
      <c r="I14" s="14"/>
      <c r="J14" s="25"/>
      <c r="K14" s="113"/>
      <c r="L14" s="11"/>
      <c r="M14" s="23"/>
      <c r="N14" s="112"/>
      <c r="O14" s="25"/>
      <c r="P14" s="23"/>
      <c r="Q14" s="14"/>
      <c r="R14" s="113"/>
      <c r="S14" s="14"/>
      <c r="T14" s="113"/>
      <c r="U14" s="23"/>
      <c r="V14" s="14"/>
    </row>
    <row r="15" spans="1:22">
      <c r="A15" s="62"/>
      <c r="B15" s="1" t="s">
        <v>56</v>
      </c>
      <c r="E15" s="82"/>
      <c r="F15" s="12"/>
      <c r="G15" s="12"/>
      <c r="H15" s="4"/>
      <c r="I15" s="12"/>
      <c r="J15" s="4"/>
      <c r="K15" s="4"/>
      <c r="L15" s="12"/>
      <c r="M15" s="15"/>
      <c r="N15" s="129"/>
      <c r="O15" s="22"/>
      <c r="P15" s="15"/>
      <c r="Q15" s="12"/>
      <c r="R15" s="22"/>
      <c r="S15" s="12"/>
      <c r="T15" s="22"/>
      <c r="U15" s="15"/>
      <c r="V15" s="14"/>
    </row>
    <row r="16" spans="1:22">
      <c r="A16" s="62"/>
      <c r="B16" s="1" t="s">
        <v>7</v>
      </c>
      <c r="E16" s="82"/>
      <c r="F16" s="12"/>
      <c r="G16" s="12"/>
      <c r="H16" s="4"/>
      <c r="I16" s="12"/>
      <c r="J16" s="4"/>
      <c r="K16" s="4"/>
      <c r="L16" s="12"/>
      <c r="M16" s="15"/>
      <c r="N16" s="129"/>
      <c r="O16" s="22"/>
      <c r="P16" s="15"/>
      <c r="Q16" s="12"/>
      <c r="R16" s="22"/>
      <c r="S16" s="12"/>
      <c r="T16" s="22"/>
      <c r="U16" s="15"/>
      <c r="V16" s="14"/>
    </row>
    <row r="17" spans="1:34">
      <c r="A17" s="62"/>
      <c r="B17" s="1" t="s">
        <v>8</v>
      </c>
      <c r="E17" s="82"/>
      <c r="F17" s="12"/>
      <c r="G17" s="12"/>
      <c r="H17" s="4"/>
      <c r="I17" s="12"/>
      <c r="J17" s="4"/>
      <c r="K17" s="4"/>
      <c r="L17" s="12"/>
      <c r="M17" s="15"/>
      <c r="N17" s="129"/>
      <c r="O17" s="22"/>
      <c r="P17" s="15"/>
      <c r="Q17" s="12"/>
      <c r="R17" s="22"/>
      <c r="S17" s="12"/>
      <c r="T17" s="22"/>
      <c r="U17" s="15"/>
      <c r="V17" s="14"/>
    </row>
    <row r="18" spans="1:34">
      <c r="A18" s="62"/>
      <c r="B18" s="1" t="s">
        <v>9</v>
      </c>
      <c r="E18" s="82"/>
      <c r="F18" s="12"/>
      <c r="G18" s="12"/>
      <c r="H18" s="4"/>
      <c r="I18" s="12"/>
      <c r="J18" s="4"/>
      <c r="K18" s="4"/>
      <c r="L18" s="12"/>
      <c r="M18" s="15"/>
      <c r="N18" s="129"/>
      <c r="O18" s="22"/>
      <c r="P18" s="15"/>
      <c r="Q18" s="12"/>
      <c r="R18" s="22"/>
      <c r="S18" s="12"/>
      <c r="T18" s="22"/>
      <c r="U18" s="15"/>
      <c r="V18" s="14"/>
    </row>
    <row r="19" spans="1:34">
      <c r="A19" s="62"/>
      <c r="C19" s="1" t="s">
        <v>26</v>
      </c>
      <c r="E19" s="82"/>
      <c r="F19" s="12"/>
      <c r="G19" s="12"/>
      <c r="H19" s="4"/>
      <c r="I19" s="12"/>
      <c r="J19" s="68">
        <v>40934.62783415601</v>
      </c>
      <c r="K19" s="68">
        <v>40934.62783415601</v>
      </c>
      <c r="L19" s="75">
        <v>40934.62783415601</v>
      </c>
      <c r="M19" s="76"/>
      <c r="N19" s="130"/>
      <c r="O19" s="83"/>
      <c r="P19" s="131">
        <v>81869.255668312151</v>
      </c>
      <c r="Q19" s="83">
        <v>81869.255668312151</v>
      </c>
      <c r="R19" s="75">
        <v>81869.255668312151</v>
      </c>
      <c r="S19" s="75">
        <v>81869.255668312151</v>
      </c>
      <c r="T19" s="83">
        <v>81869.255668312151</v>
      </c>
      <c r="U19" s="76">
        <v>81869.255668312151</v>
      </c>
      <c r="V19" s="14"/>
      <c r="W19" s="4"/>
      <c r="X19" s="4"/>
      <c r="Y19" s="4"/>
      <c r="Z19" s="4"/>
      <c r="AA19" s="4"/>
      <c r="AB19" s="4"/>
      <c r="AC19" s="4"/>
      <c r="AD19" s="4"/>
      <c r="AE19" s="4"/>
      <c r="AF19" s="4"/>
      <c r="AG19" s="4"/>
      <c r="AH19" s="4"/>
    </row>
    <row r="20" spans="1:34" s="113" customFormat="1">
      <c r="A20" s="126"/>
      <c r="C20" s="113" t="s">
        <v>27</v>
      </c>
      <c r="E20" s="82"/>
      <c r="F20" s="12"/>
      <c r="G20" s="12"/>
      <c r="H20" s="22"/>
      <c r="I20" s="12"/>
      <c r="J20" s="83"/>
      <c r="K20" s="83"/>
      <c r="L20" s="75">
        <v>81869.255668312151</v>
      </c>
      <c r="M20" s="76">
        <v>81869.255668312151</v>
      </c>
      <c r="N20" s="130"/>
      <c r="O20" s="83"/>
      <c r="P20" s="131">
        <v>81869.255668312151</v>
      </c>
      <c r="Q20" s="83">
        <v>81869.255668312151</v>
      </c>
      <c r="R20" s="75">
        <v>81869.255668312151</v>
      </c>
      <c r="S20" s="75">
        <v>81869.255668312151</v>
      </c>
      <c r="T20" s="83">
        <v>81869.255668312151</v>
      </c>
      <c r="U20" s="76">
        <v>81869.255668312151</v>
      </c>
      <c r="V20" s="14"/>
      <c r="W20" s="22"/>
      <c r="X20" s="22"/>
      <c r="Y20" s="22"/>
      <c r="Z20" s="22"/>
      <c r="AA20" s="22"/>
      <c r="AB20" s="22"/>
      <c r="AC20" s="22"/>
      <c r="AD20" s="22"/>
      <c r="AE20" s="22"/>
      <c r="AF20" s="22"/>
      <c r="AG20" s="22"/>
      <c r="AH20" s="22"/>
    </row>
    <row r="21" spans="1:34">
      <c r="A21" s="62"/>
      <c r="C21" s="1" t="s">
        <v>31</v>
      </c>
      <c r="E21" s="82"/>
      <c r="F21" s="12"/>
      <c r="G21" s="12"/>
      <c r="H21" s="4"/>
      <c r="I21" s="12"/>
      <c r="J21" s="68">
        <f>SUM(J19:J20)</f>
        <v>40934.62783415601</v>
      </c>
      <c r="K21" s="68">
        <f>SUM(K19:K20)</f>
        <v>40934.62783415601</v>
      </c>
      <c r="L21" s="75">
        <f>SUM(L19:L20)</f>
        <v>122803.88350246816</v>
      </c>
      <c r="M21" s="76">
        <f>SUM(M19:M20)</f>
        <v>81869.255668312151</v>
      </c>
      <c r="N21" s="130"/>
      <c r="O21" s="83"/>
      <c r="P21" s="131">
        <f t="shared" ref="P21:U21" si="1">SUM(P19:P20)</f>
        <v>163738.5113366243</v>
      </c>
      <c r="Q21" s="83">
        <f t="shared" si="1"/>
        <v>163738.5113366243</v>
      </c>
      <c r="R21" s="83">
        <f t="shared" si="1"/>
        <v>163738.5113366243</v>
      </c>
      <c r="S21" s="75">
        <f t="shared" si="1"/>
        <v>163738.5113366243</v>
      </c>
      <c r="T21" s="83">
        <f t="shared" si="1"/>
        <v>163738.5113366243</v>
      </c>
      <c r="U21" s="76">
        <f t="shared" si="1"/>
        <v>163738.5113366243</v>
      </c>
      <c r="V21" s="14"/>
    </row>
    <row r="22" spans="1:34">
      <c r="A22" s="62"/>
      <c r="E22" s="82"/>
      <c r="F22" s="12"/>
      <c r="G22" s="12"/>
      <c r="H22" s="4"/>
      <c r="I22" s="12"/>
      <c r="J22" s="68"/>
      <c r="K22" s="68"/>
      <c r="L22" s="75"/>
      <c r="M22" s="76"/>
      <c r="N22" s="130"/>
      <c r="O22" s="83"/>
      <c r="P22" s="76"/>
      <c r="Q22" s="75"/>
      <c r="R22" s="83"/>
      <c r="S22" s="75"/>
      <c r="T22" s="83"/>
      <c r="U22" s="76"/>
      <c r="V22" s="14"/>
    </row>
    <row r="23" spans="1:34">
      <c r="A23" s="132" t="s">
        <v>71</v>
      </c>
      <c r="B23" s="119"/>
      <c r="C23" s="119"/>
      <c r="D23" s="119"/>
      <c r="E23" s="29"/>
      <c r="F23" s="26"/>
      <c r="G23" s="26"/>
      <c r="H23" s="27"/>
      <c r="I23" s="26"/>
      <c r="J23" s="133"/>
      <c r="K23" s="133"/>
      <c r="L23" s="134"/>
      <c r="M23" s="135"/>
      <c r="N23" s="136"/>
      <c r="O23" s="133"/>
      <c r="P23" s="135"/>
      <c r="Q23" s="134"/>
      <c r="R23" s="133"/>
      <c r="S23" s="134"/>
      <c r="T23" s="133"/>
      <c r="U23" s="135"/>
      <c r="V23" s="14"/>
    </row>
    <row r="24" spans="1:34">
      <c r="A24" s="62"/>
      <c r="C24" s="1" t="s">
        <v>10</v>
      </c>
      <c r="E24" s="82"/>
      <c r="F24" s="12"/>
      <c r="G24" s="87"/>
      <c r="H24" s="4"/>
      <c r="I24" s="12"/>
      <c r="J24" s="249">
        <v>15</v>
      </c>
      <c r="K24" s="249">
        <v>15</v>
      </c>
      <c r="L24" s="137">
        <v>30</v>
      </c>
      <c r="M24" s="138"/>
      <c r="N24" s="139"/>
      <c r="O24" s="140"/>
      <c r="P24" s="141"/>
      <c r="Q24" s="137"/>
      <c r="R24" s="140"/>
      <c r="S24" s="137"/>
      <c r="T24" s="140"/>
      <c r="U24" s="138"/>
      <c r="V24" s="14"/>
    </row>
    <row r="25" spans="1:34">
      <c r="A25" s="62"/>
      <c r="C25" s="1" t="s">
        <v>16</v>
      </c>
      <c r="E25" s="82"/>
      <c r="F25" s="12"/>
      <c r="G25" s="87"/>
      <c r="H25" s="4"/>
      <c r="I25" s="12"/>
      <c r="J25" s="68">
        <v>2025.8821245076613</v>
      </c>
      <c r="K25" s="4">
        <v>1244.007084891937</v>
      </c>
      <c r="L25" s="12">
        <v>2488.0141697838849</v>
      </c>
      <c r="M25" s="142"/>
      <c r="N25" s="143"/>
      <c r="O25" s="144"/>
      <c r="P25" s="73"/>
      <c r="Q25" s="75"/>
      <c r="R25" s="83"/>
      <c r="S25" s="75"/>
      <c r="T25" s="83"/>
      <c r="U25" s="76"/>
      <c r="V25" s="12"/>
      <c r="W25" s="4"/>
      <c r="X25" s="4"/>
    </row>
    <row r="26" spans="1:34">
      <c r="A26" s="62"/>
      <c r="E26" s="82"/>
      <c r="F26" s="12"/>
      <c r="G26" s="12"/>
      <c r="H26" s="4"/>
      <c r="I26" s="12"/>
      <c r="J26" s="68"/>
      <c r="K26" s="4"/>
      <c r="L26" s="12"/>
      <c r="M26" s="76"/>
      <c r="N26" s="130"/>
      <c r="O26" s="83"/>
      <c r="P26" s="76"/>
      <c r="Q26" s="75"/>
      <c r="R26" s="83"/>
      <c r="S26" s="75"/>
      <c r="T26" s="83"/>
      <c r="U26" s="76"/>
      <c r="V26" s="14"/>
    </row>
    <row r="27" spans="1:34">
      <c r="A27" s="132" t="s">
        <v>11</v>
      </c>
      <c r="B27" s="119"/>
      <c r="C27" s="119"/>
      <c r="D27" s="119"/>
      <c r="E27" s="29"/>
      <c r="F27" s="26"/>
      <c r="G27" s="26"/>
      <c r="H27" s="27"/>
      <c r="I27" s="26"/>
      <c r="J27" s="133"/>
      <c r="K27" s="133"/>
      <c r="L27" s="134"/>
      <c r="M27" s="135"/>
      <c r="N27" s="136"/>
      <c r="O27" s="145"/>
      <c r="P27" s="146"/>
      <c r="Q27" s="147"/>
      <c r="R27" s="145"/>
      <c r="S27" s="147"/>
      <c r="T27" s="145"/>
      <c r="U27" s="146"/>
      <c r="V27" s="14"/>
    </row>
    <row r="28" spans="1:34">
      <c r="A28" s="62"/>
      <c r="C28" s="1" t="s">
        <v>29</v>
      </c>
      <c r="E28" s="148"/>
      <c r="F28" s="149"/>
      <c r="G28" s="149"/>
      <c r="H28" s="79"/>
      <c r="I28" s="149"/>
      <c r="J28" s="67"/>
      <c r="K28" s="67"/>
      <c r="L28" s="71"/>
      <c r="M28" s="150">
        <v>1764112.0887260665</v>
      </c>
      <c r="N28" s="151"/>
      <c r="O28" s="152"/>
      <c r="P28" s="73"/>
      <c r="Q28" s="153">
        <v>1764112.0887260665</v>
      </c>
      <c r="R28" s="153">
        <v>1764112.0887260665</v>
      </c>
      <c r="S28" s="71"/>
      <c r="T28" s="83"/>
      <c r="U28" s="76"/>
      <c r="V28" s="14"/>
    </row>
    <row r="29" spans="1:34">
      <c r="A29" s="62"/>
      <c r="C29" s="1" t="s">
        <v>67</v>
      </c>
      <c r="E29" s="148"/>
      <c r="F29" s="149"/>
      <c r="G29" s="149"/>
      <c r="H29" s="79"/>
      <c r="I29" s="149"/>
      <c r="J29" s="67"/>
      <c r="K29" s="67"/>
      <c r="L29" s="71"/>
      <c r="M29" s="150">
        <v>9702616.4879933652</v>
      </c>
      <c r="N29" s="151"/>
      <c r="O29" s="152"/>
      <c r="P29" s="73"/>
      <c r="Q29" s="153">
        <v>9702616.4879933652</v>
      </c>
      <c r="R29" s="153">
        <v>9702616.4879933652</v>
      </c>
      <c r="S29" s="71"/>
      <c r="T29" s="83"/>
      <c r="U29" s="76"/>
      <c r="V29" s="14"/>
    </row>
    <row r="30" spans="1:34">
      <c r="A30" s="62"/>
      <c r="C30" s="1" t="s">
        <v>30</v>
      </c>
      <c r="E30" s="148"/>
      <c r="F30" s="149"/>
      <c r="G30" s="149"/>
      <c r="H30" s="79"/>
      <c r="I30" s="149"/>
      <c r="J30" s="67"/>
      <c r="K30" s="67"/>
      <c r="L30" s="71"/>
      <c r="M30" s="150">
        <v>17641120.887260664</v>
      </c>
      <c r="N30" s="151"/>
      <c r="O30" s="152"/>
      <c r="P30" s="73"/>
      <c r="Q30" s="153">
        <v>17641120.887260664</v>
      </c>
      <c r="R30" s="153">
        <v>17641120.887260664</v>
      </c>
      <c r="S30" s="71"/>
      <c r="T30" s="83"/>
      <c r="U30" s="76"/>
      <c r="V30" s="14"/>
    </row>
    <row r="31" spans="1:34">
      <c r="A31" s="62"/>
      <c r="E31" s="82"/>
      <c r="F31" s="12"/>
      <c r="G31" s="12"/>
      <c r="H31" s="4"/>
      <c r="I31" s="12"/>
      <c r="J31" s="68"/>
      <c r="K31" s="68"/>
      <c r="L31" s="75"/>
      <c r="M31" s="76"/>
      <c r="N31" s="130"/>
      <c r="O31" s="83"/>
      <c r="P31" s="76"/>
      <c r="Q31" s="75"/>
      <c r="R31" s="83"/>
      <c r="S31" s="75"/>
      <c r="T31" s="83"/>
      <c r="U31" s="76"/>
      <c r="V31" s="14"/>
    </row>
    <row r="32" spans="1:34">
      <c r="A32" s="132" t="s">
        <v>68</v>
      </c>
      <c r="B32" s="119"/>
      <c r="C32" s="119"/>
      <c r="D32" s="119"/>
      <c r="E32" s="29"/>
      <c r="F32" s="26"/>
      <c r="G32" s="26"/>
      <c r="H32" s="27"/>
      <c r="I32" s="26"/>
      <c r="J32" s="133"/>
      <c r="K32" s="133"/>
      <c r="L32" s="134"/>
      <c r="M32" s="135"/>
      <c r="N32" s="136"/>
      <c r="O32" s="133"/>
      <c r="P32" s="135"/>
      <c r="Q32" s="134"/>
      <c r="R32" s="133"/>
      <c r="S32" s="134"/>
      <c r="T32" s="133"/>
      <c r="U32" s="135"/>
      <c r="V32" s="14"/>
    </row>
    <row r="33" spans="1:24">
      <c r="B33" s="1" t="s">
        <v>18</v>
      </c>
      <c r="E33" s="82"/>
      <c r="F33" s="12"/>
      <c r="G33" s="12"/>
      <c r="H33" s="4"/>
      <c r="I33" s="12"/>
      <c r="J33" s="68"/>
      <c r="K33" s="68"/>
      <c r="L33" s="75"/>
      <c r="M33" s="76"/>
      <c r="N33" s="130"/>
      <c r="O33" s="83"/>
      <c r="P33" s="76"/>
      <c r="Q33" s="75"/>
      <c r="R33" s="83"/>
      <c r="S33" s="75">
        <v>113902.17679390275</v>
      </c>
      <c r="T33" s="83">
        <v>284755.44198475737</v>
      </c>
      <c r="U33" s="76">
        <v>1560383.6509855881</v>
      </c>
      <c r="V33" s="12"/>
      <c r="W33" s="4"/>
      <c r="X33" s="4"/>
    </row>
    <row r="34" spans="1:24" ht="15" thickBot="1">
      <c r="A34" s="24"/>
      <c r="B34" s="24" t="s">
        <v>16</v>
      </c>
      <c r="C34" s="24"/>
      <c r="D34" s="24"/>
      <c r="E34" s="154"/>
      <c r="F34" s="155"/>
      <c r="G34" s="155"/>
      <c r="H34" s="19"/>
      <c r="I34" s="155"/>
      <c r="J34" s="85"/>
      <c r="K34" s="85"/>
      <c r="L34" s="77"/>
      <c r="M34" s="156"/>
      <c r="N34" s="157"/>
      <c r="O34" s="85"/>
      <c r="P34" s="156"/>
      <c r="Q34" s="77"/>
      <c r="R34" s="85"/>
      <c r="S34" s="77">
        <v>494655.97602835629</v>
      </c>
      <c r="T34" s="85">
        <v>1703813.4642839448</v>
      </c>
      <c r="U34" s="156">
        <v>1832057.6062172181</v>
      </c>
      <c r="V34" s="12"/>
      <c r="W34" s="4"/>
      <c r="X34" s="4"/>
    </row>
    <row r="35" spans="1:24" ht="15" thickTop="1"/>
    <row r="36" spans="1:24" ht="90" customHeight="1">
      <c r="A36" s="256" t="s">
        <v>80</v>
      </c>
      <c r="B36" s="256"/>
      <c r="C36" s="256"/>
      <c r="D36" s="256"/>
      <c r="E36" s="256"/>
      <c r="F36" s="256"/>
      <c r="G36" s="256"/>
      <c r="H36" s="256"/>
      <c r="I36" s="256"/>
      <c r="J36" s="256"/>
      <c r="K36" s="256"/>
      <c r="L36" s="256"/>
    </row>
    <row r="37" spans="1:24">
      <c r="A37"/>
      <c r="B37"/>
      <c r="C37"/>
      <c r="D37"/>
      <c r="E37"/>
      <c r="F37"/>
      <c r="G37"/>
      <c r="H37"/>
      <c r="I37"/>
      <c r="J37"/>
      <c r="K37"/>
      <c r="L37"/>
    </row>
    <row r="38" spans="1:24">
      <c r="A38" t="s">
        <v>81</v>
      </c>
      <c r="B38"/>
      <c r="C38"/>
      <c r="D38"/>
      <c r="E38"/>
      <c r="F38"/>
      <c r="G38"/>
      <c r="H38"/>
      <c r="I38"/>
      <c r="J38"/>
      <c r="K38"/>
      <c r="L38"/>
    </row>
    <row r="39" spans="1:24">
      <c r="A39"/>
      <c r="B39"/>
      <c r="C39"/>
      <c r="D39"/>
      <c r="E39"/>
      <c r="F39"/>
      <c r="G39"/>
      <c r="H39"/>
      <c r="I39"/>
      <c r="J39"/>
      <c r="K39"/>
      <c r="L39"/>
    </row>
    <row r="40" spans="1:24" ht="15" customHeight="1">
      <c r="A40" s="252" t="s">
        <v>50</v>
      </c>
      <c r="B40" s="252"/>
      <c r="C40" s="252"/>
      <c r="D40" s="252"/>
      <c r="E40" s="252"/>
      <c r="F40" s="252"/>
      <c r="G40" s="252"/>
      <c r="H40" s="252"/>
      <c r="I40" s="252"/>
      <c r="J40" s="252"/>
      <c r="K40"/>
      <c r="L40"/>
      <c r="M40" s="4"/>
      <c r="N40" s="4"/>
      <c r="O40" s="4"/>
      <c r="P40" s="4"/>
      <c r="Q40" s="4"/>
      <c r="R40" s="4"/>
      <c r="S40" s="4"/>
    </row>
    <row r="41" spans="1:24" ht="30" customHeight="1">
      <c r="A41" s="246"/>
      <c r="B41"/>
      <c r="C41" s="252" t="s">
        <v>78</v>
      </c>
      <c r="D41" s="252"/>
      <c r="E41" s="252"/>
      <c r="F41" s="252"/>
      <c r="G41" s="252"/>
      <c r="H41" s="252"/>
      <c r="I41" s="252"/>
      <c r="J41" s="252"/>
      <c r="K41" s="252"/>
      <c r="L41"/>
    </row>
    <row r="42" spans="1:24">
      <c r="A42"/>
      <c r="B42"/>
      <c r="C42" s="57"/>
      <c r="D42"/>
      <c r="E42"/>
      <c r="F42"/>
      <c r="G42"/>
      <c r="H42"/>
      <c r="I42"/>
      <c r="J42"/>
      <c r="K42"/>
      <c r="L42"/>
      <c r="N42" s="5"/>
    </row>
    <row r="43" spans="1:24" ht="30" customHeight="1">
      <c r="A43"/>
      <c r="B43"/>
      <c r="C43" s="252" t="s">
        <v>49</v>
      </c>
      <c r="D43" s="252"/>
      <c r="E43" s="252"/>
      <c r="F43" s="252"/>
      <c r="G43" s="252"/>
      <c r="H43" s="252"/>
      <c r="I43" s="252"/>
      <c r="J43" s="252"/>
      <c r="K43" s="252"/>
      <c r="L43"/>
    </row>
  </sheetData>
  <mergeCells count="12">
    <mergeCell ref="O4:U4"/>
    <mergeCell ref="G5:H5"/>
    <mergeCell ref="I5:K5"/>
    <mergeCell ref="L5:M5"/>
    <mergeCell ref="O5:P5"/>
    <mergeCell ref="Q5:R5"/>
    <mergeCell ref="S5:U5"/>
    <mergeCell ref="A36:L36"/>
    <mergeCell ref="A40:J40"/>
    <mergeCell ref="C41:K41"/>
    <mergeCell ref="C43:K43"/>
    <mergeCell ref="F4:M4"/>
  </mergeCells>
  <pageMargins left="0.7" right="0.7" top="0.75" bottom="0.75" header="0.3" footer="0.3"/>
  <pageSetup scale="79" fitToWidth="2" orientation="landscape" r:id="rId1"/>
  <headerFooter>
    <oddHeader>&amp;LListeria Assumption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 Me</vt:lpstr>
      <vt:lpstr>Listeria mean CoI 2018</vt:lpstr>
      <vt:lpstr>low 2018</vt:lpstr>
      <vt:lpstr>high 2018</vt:lpstr>
      <vt:lpstr>Listeria Assumptions 2018</vt:lpstr>
      <vt:lpstr>'high 2018'!Print_Area</vt:lpstr>
      <vt:lpstr>'Listeria Assumptions 2018'!Print_Area</vt:lpstr>
      <vt:lpstr>'Listeria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Listeria monocytogenes</dc:title>
  <dc:subject>Agricultural Economics</dc:subject>
  <dc:creator>Sandra Hoffmann;Jae-Wan Ahn</dc:creator>
  <cp:keywords>Listeria monocytogenes, L. monocytogenes,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2014-07-21T19:49:47Z</cp:lastPrinted>
  <dcterms:created xsi:type="dcterms:W3CDTF">2014-04-15T19:02:41Z</dcterms:created>
  <dcterms:modified xsi:type="dcterms:W3CDTF">2021-08-06T20:52:22Z</dcterms:modified>
</cp:coreProperties>
</file>