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pokey\Documents\NSS\Projects\capstone_project\Foodborne_Illness\data_files\"/>
    </mc:Choice>
  </mc:AlternateContent>
  <xr:revisionPtr revIDLastSave="0" documentId="13_ncr:1_{FC4E73F1-210F-4EB9-B981-87C3D7BD3E8D}" xr6:coauthVersionLast="47" xr6:coauthVersionMax="47" xr10:uidLastSave="{00000000-0000-0000-0000-000000000000}"/>
  <bookViews>
    <workbookView xWindow="-103" yWindow="-103" windowWidth="22149" windowHeight="13320" activeTab="1" xr2:uid="{00000000-000D-0000-FFFF-FFFF00000000}"/>
  </bookViews>
  <sheets>
    <sheet name="Read Me" sheetId="7" r:id="rId1"/>
    <sheet name="Vibrio other mean COI 2018" sheetId="9" r:id="rId2"/>
    <sheet name="low 2018" sheetId="10" r:id="rId3"/>
    <sheet name="high 2018" sheetId="11" r:id="rId4"/>
    <sheet name="Vibrio Other Assumptions 2018" sheetId="8" r:id="rId5"/>
  </sheets>
  <definedNames>
    <definedName name="_xlnm.Print_Area" localSheetId="4">'Vibrio Other Assumptions 2018'!$A$1:$M$46</definedName>
    <definedName name="_xlnm.Print_Area" localSheetId="1">'Vibrio other mean COI 2018'!$A$1:$J$22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11" l="1"/>
  <c r="G26" i="8" l="1"/>
  <c r="J7" i="11" l="1"/>
  <c r="G7" i="11"/>
  <c r="H7" i="11"/>
  <c r="I7" i="11"/>
  <c r="F7" i="11"/>
  <c r="J7" i="10"/>
  <c r="G7" i="10"/>
  <c r="H7" i="10"/>
  <c r="I7" i="10"/>
  <c r="F7" i="10"/>
  <c r="J7" i="9"/>
  <c r="G7" i="9"/>
  <c r="H7" i="9"/>
  <c r="I7" i="9"/>
  <c r="F7" i="9"/>
  <c r="J16" i="10" l="1"/>
  <c r="J16" i="9" l="1"/>
  <c r="J20" i="9" s="1"/>
  <c r="E6" i="11"/>
  <c r="E6" i="10"/>
  <c r="E6" i="9"/>
  <c r="I18" i="9"/>
  <c r="H18" i="10"/>
  <c r="G18" i="10"/>
  <c r="F18" i="10"/>
  <c r="F20" i="10" s="1"/>
  <c r="H13" i="10"/>
  <c r="H12" i="11"/>
  <c r="I12" i="10"/>
  <c r="G12" i="9"/>
  <c r="G11" i="10"/>
  <c r="I11" i="10"/>
  <c r="H11" i="10"/>
  <c r="I10" i="11"/>
  <c r="H10" i="9"/>
  <c r="G10" i="10"/>
  <c r="G10" i="11" l="1"/>
  <c r="G10" i="9"/>
  <c r="I18" i="11"/>
  <c r="I18" i="10"/>
  <c r="H13" i="11"/>
  <c r="I10" i="9"/>
  <c r="H10" i="10"/>
  <c r="G11" i="9"/>
  <c r="H10" i="11"/>
  <c r="I10" i="10"/>
  <c r="I14" i="10" s="1"/>
  <c r="H12" i="9"/>
  <c r="H12" i="10"/>
  <c r="H13" i="9"/>
  <c r="I12" i="9"/>
  <c r="I12" i="11"/>
  <c r="F18" i="9"/>
  <c r="F20" i="9" s="1"/>
  <c r="G11" i="11"/>
  <c r="F18" i="11"/>
  <c r="F20" i="11" s="1"/>
  <c r="H11" i="9"/>
  <c r="G18" i="9"/>
  <c r="H11" i="11"/>
  <c r="G18" i="11"/>
  <c r="I11" i="9"/>
  <c r="H18" i="9"/>
  <c r="G12" i="11"/>
  <c r="G12" i="10"/>
  <c r="G14" i="10" s="1"/>
  <c r="G20" i="10" s="1"/>
  <c r="I11" i="11"/>
  <c r="I14" i="11" s="1"/>
  <c r="H18" i="11"/>
  <c r="J20" i="11"/>
  <c r="J20" i="10"/>
  <c r="K26" i="8"/>
  <c r="J26" i="8"/>
  <c r="H26" i="8"/>
  <c r="I26" i="8"/>
  <c r="I20" i="11" l="1"/>
  <c r="I14" i="9"/>
  <c r="I20" i="9" s="1"/>
  <c r="H14" i="10"/>
  <c r="H20" i="10" s="1"/>
  <c r="G14" i="9"/>
  <c r="G20" i="9" s="1"/>
  <c r="H14" i="11"/>
  <c r="H20" i="11" s="1"/>
  <c r="H14" i="9"/>
  <c r="H20" i="9" s="1"/>
  <c r="I20" i="10"/>
  <c r="G14" i="11"/>
  <c r="G20" i="11" s="1"/>
  <c r="E22" i="11" l="1"/>
  <c r="E22" i="9"/>
  <c r="E22" i="10"/>
</calcChain>
</file>

<file path=xl/sharedStrings.xml><?xml version="1.0" encoding="utf-8"?>
<sst xmlns="http://schemas.openxmlformats.org/spreadsheetml/2006/main" count="145" uniqueCount="67">
  <si>
    <t>Hospitalized with sepsis in ICU</t>
  </si>
  <si>
    <t>Hospitalized - post-ICU</t>
  </si>
  <si>
    <t>Post-hospitalization recovery following sepsis</t>
  </si>
  <si>
    <t>Number of cases</t>
  </si>
  <si>
    <t>low</t>
  </si>
  <si>
    <t>mean</t>
  </si>
  <si>
    <t>high</t>
  </si>
  <si>
    <t>Medical</t>
  </si>
  <si>
    <t>Average visits per case</t>
  </si>
  <si>
    <t>Average cost per visit</t>
  </si>
  <si>
    <t>Outpatient clinic visits</t>
  </si>
  <si>
    <t>Hospitalizations</t>
  </si>
  <si>
    <t>Average admissions per case</t>
  </si>
  <si>
    <t>Average cost per hospitalization</t>
  </si>
  <si>
    <t>Proportion of cases employed</t>
  </si>
  <si>
    <t>Average number of work days lost</t>
  </si>
  <si>
    <t>Average daily earnings</t>
  </si>
  <si>
    <t>Premature death</t>
  </si>
  <si>
    <t>low value per death</t>
  </si>
  <si>
    <t>mean value per death</t>
  </si>
  <si>
    <t>high value per death</t>
  </si>
  <si>
    <t>Death</t>
  </si>
  <si>
    <t>Hospitalized (non-sepsis)</t>
  </si>
  <si>
    <t xml:space="preserve">Total </t>
  </si>
  <si>
    <t>Hospitalized without sepsis</t>
  </si>
  <si>
    <t>Hospitalized</t>
  </si>
  <si>
    <t>Non-hospitalized</t>
  </si>
  <si>
    <t>Mortality</t>
  </si>
  <si>
    <t>Emergency room visits</t>
  </si>
  <si>
    <t>Total medical costs</t>
  </si>
  <si>
    <t>Post-hospitalization recovery (non-sepsis)</t>
  </si>
  <si>
    <t>Total costs by outcome</t>
  </si>
  <si>
    <t xml:space="preserve">Sources: </t>
  </si>
  <si>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0"/>
        <color theme="1"/>
        <rFont val="Calibri"/>
        <family val="2"/>
        <scheme val="minor"/>
      </rPr>
      <t>.</t>
    </r>
  </si>
  <si>
    <t>Source: This spreadsheet is based on:</t>
  </si>
  <si>
    <t>Didn't visit physician; recovered</t>
  </si>
  <si>
    <t>Visited physician; recovered</t>
  </si>
  <si>
    <t>Didn't visit physician; recoverd</t>
  </si>
  <si>
    <r>
      <t>Low, Mean, and High Estimates of the Annual Cost of Foodborne Illnesses Caused by</t>
    </r>
    <r>
      <rPr>
        <b/>
        <i/>
        <sz val="11"/>
        <color theme="1"/>
        <rFont val="Calibri"/>
        <family val="2"/>
        <scheme val="minor"/>
      </rPr>
      <t xml:space="preserve"> Vibrio</t>
    </r>
    <r>
      <rPr>
        <b/>
        <sz val="11"/>
        <color theme="1"/>
        <rFont val="Calibri"/>
        <family val="2"/>
        <scheme val="minor"/>
      </rPr>
      <t xml:space="preserve"> (all other non-cholera species)</t>
    </r>
  </si>
  <si>
    <r>
      <t xml:space="preserve">Cost of foodborne illness estimates for </t>
    </r>
    <r>
      <rPr>
        <b/>
        <i/>
        <sz val="11"/>
        <color theme="1"/>
        <rFont val="Calibri"/>
        <family val="2"/>
        <scheme val="minor"/>
      </rPr>
      <t>Vibrio</t>
    </r>
    <r>
      <rPr>
        <b/>
        <sz val="11"/>
        <color theme="1"/>
        <rFont val="Calibri"/>
        <family val="2"/>
        <scheme val="minor"/>
      </rPr>
      <t xml:space="preserve"> (all other non-cholera species)</t>
    </r>
  </si>
  <si>
    <t>Health outcomes</t>
  </si>
  <si>
    <t>Cases by outcome</t>
  </si>
  <si>
    <t>Physician office visits</t>
  </si>
  <si>
    <t>Productivity loss, nonfatal cases</t>
  </si>
  <si>
    <t>Total cost of illness</t>
  </si>
  <si>
    <t>Not hospitalized</t>
  </si>
  <si>
    <r>
      <t>Health outcome</t>
    </r>
    <r>
      <rPr>
        <b/>
        <sz val="11"/>
        <color theme="1"/>
        <rFont val="Calibri"/>
        <family val="2"/>
        <scheme val="minor"/>
      </rPr>
      <t>s</t>
    </r>
  </si>
  <si>
    <t>Medical costs</t>
  </si>
  <si>
    <t>Total cost per case</t>
  </si>
  <si>
    <t>Total cases</t>
  </si>
  <si>
    <t>Productivity loss, non-fatal cases</t>
  </si>
  <si>
    <t>Mean estimates, 2018</t>
  </si>
  <si>
    <t>High estimates, 2018</t>
  </si>
  <si>
    <r>
      <t>This Excel file contains four</t>
    </r>
    <r>
      <rPr>
        <sz val="11"/>
        <color rgb="FFFF0000"/>
        <rFont val="Calibri"/>
        <family val="2"/>
        <scheme val="minor"/>
      </rPr>
      <t xml:space="preserve"> </t>
    </r>
    <r>
      <rPr>
        <sz val="11"/>
        <color theme="1"/>
        <rFont val="Calibri"/>
        <family val="2"/>
        <scheme val="minor"/>
      </rPr>
      <t>worksheets in addition to this cover page: mean, low, and high estimates of foodborne illness and a spreadsheet that contains assumptions used in calculating the mean, low, and high estimates. More detailed discussion of how these spreadsheets were developed and how to work with them can be found in the Documentation.</t>
    </r>
  </si>
  <si>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</si>
  <si>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r>
      <rPr>
        <i/>
        <sz val="11"/>
        <color theme="1"/>
        <rFont val="Calibri"/>
        <family val="2"/>
        <scheme val="minor"/>
      </rPr>
      <t>Cite as:</t>
    </r>
    <r>
      <rPr>
        <sz val="11"/>
        <color theme="1"/>
        <rFont val="Calibri"/>
        <family val="2"/>
        <scheme val="minor"/>
      </rPr>
      <t xml:space="preserve"> U.S. Department of Agriculture (USDA), Economic Research Service (ERS). Cost Estimates of Foodborne
Illnesses. (2020).</t>
    </r>
  </si>
  <si>
    <t>Note: In each pathogen Excel file, the spreadsheets for low, mean, and high costs of foodborne illness are linked to the spreadsheet with per case assumptions. Users may change the assumptions in the per-case assumptions worksheet to conduct sensitivity analysis on the influence of specific per-case assumptions. They may also update per-case costs in the per-case assumptions worksheet for inflation and income growth by using information from the Consumer Price Indexes Excel spreadsheet and the Value of Statistical Life Excel spreadsheet provided as part of this data product. See the Documentation page of this data product for further guidance. Note that this set of estimates updates ERS 2013 estimates to 2018 by adjusting for inflation and income growth as described in the Documentation page of this website. It does not update incidence number or the number of illness outcomes. Estimates in 2013 dollars can be found in the archive on the ERS, Cost of Foodborne Illnesses Data Product website.</t>
  </si>
  <si>
    <t>Citation: U.S. Department of Agriculture (USDA), Economic Research Service (ERS). Cost Estimates of Foodborne Illnesses.</t>
  </si>
  <si>
    <r>
      <t xml:space="preserve">Note: </t>
    </r>
    <r>
      <rPr>
        <i/>
        <sz val="11"/>
        <color theme="1"/>
        <rFont val="Calibri"/>
        <family val="2"/>
        <scheme val="minor"/>
      </rPr>
      <t xml:space="preserve">Vibrio </t>
    </r>
    <r>
      <rPr>
        <sz val="11"/>
        <color theme="1"/>
        <rFont val="Calibri"/>
        <family val="2"/>
        <scheme val="minor"/>
      </rPr>
      <t xml:space="preserve">(all other non-cholera species) includes species of </t>
    </r>
    <r>
      <rPr>
        <i/>
        <sz val="11"/>
        <color theme="1"/>
        <rFont val="Calibri"/>
        <family val="2"/>
        <scheme val="minor"/>
      </rPr>
      <t>Vibrio</t>
    </r>
    <r>
      <rPr>
        <sz val="11"/>
        <color theme="1"/>
        <rFont val="Calibri"/>
        <family val="2"/>
        <scheme val="minor"/>
      </rPr>
      <t xml:space="preserve"> other than </t>
    </r>
    <r>
      <rPr>
        <i/>
        <sz val="11"/>
        <color theme="1"/>
        <rFont val="Calibri"/>
        <family val="2"/>
        <scheme val="minor"/>
      </rPr>
      <t>V. Cholerae,</t>
    </r>
    <r>
      <rPr>
        <sz val="11"/>
        <color theme="1"/>
        <rFont val="Calibri"/>
        <family val="2"/>
        <scheme val="minor"/>
      </rPr>
      <t xml:space="preserve"> </t>
    </r>
    <r>
      <rPr>
        <i/>
        <sz val="11"/>
        <color theme="1"/>
        <rFont val="Calibri"/>
        <family val="2"/>
        <scheme val="minor"/>
      </rPr>
      <t xml:space="preserve">V. vulnificus </t>
    </r>
    <r>
      <rPr>
        <sz val="11"/>
        <color theme="1"/>
        <rFont val="Calibri"/>
        <family val="2"/>
        <scheme val="minor"/>
      </rPr>
      <t xml:space="preserve">and </t>
    </r>
    <r>
      <rPr>
        <i/>
        <sz val="11"/>
        <color theme="1"/>
        <rFont val="Calibri"/>
        <family val="2"/>
        <scheme val="minor"/>
      </rPr>
      <t>V. parahaemolyticus.</t>
    </r>
  </si>
  <si>
    <r>
      <t xml:space="preserve">Note: </t>
    </r>
    <r>
      <rPr>
        <i/>
        <sz val="11"/>
        <color theme="1"/>
        <rFont val="Calibri"/>
        <family val="2"/>
        <scheme val="minor"/>
      </rPr>
      <t xml:space="preserve">Vibrio </t>
    </r>
    <r>
      <rPr>
        <sz val="11"/>
        <color theme="1"/>
        <rFont val="Calibri"/>
        <family val="2"/>
        <scheme val="minor"/>
      </rPr>
      <t xml:space="preserve">(all other non-cholera species) includes species of </t>
    </r>
    <r>
      <rPr>
        <i/>
        <sz val="11"/>
        <color theme="1"/>
        <rFont val="Calibri"/>
        <family val="2"/>
        <scheme val="minor"/>
      </rPr>
      <t>Vibrio</t>
    </r>
    <r>
      <rPr>
        <sz val="11"/>
        <color theme="1"/>
        <rFont val="Calibri"/>
        <family val="2"/>
        <scheme val="minor"/>
      </rPr>
      <t xml:space="preserve"> other than </t>
    </r>
    <r>
      <rPr>
        <i/>
        <sz val="11"/>
        <color theme="1"/>
        <rFont val="Calibri"/>
        <family val="2"/>
        <scheme val="minor"/>
      </rPr>
      <t xml:space="preserve">V. Cholerae, V. vulnificus </t>
    </r>
    <r>
      <rPr>
        <sz val="11"/>
        <color theme="1"/>
        <rFont val="Calibri"/>
        <family val="2"/>
        <scheme val="minor"/>
      </rPr>
      <t xml:space="preserve">and </t>
    </r>
    <r>
      <rPr>
        <i/>
        <sz val="11"/>
        <color theme="1"/>
        <rFont val="Calibri"/>
        <family val="2"/>
        <scheme val="minor"/>
      </rPr>
      <t>V. parahaemolyticus.</t>
    </r>
  </si>
  <si>
    <t>Low estimates, 2018</t>
  </si>
  <si>
    <t>Per case assumptions, 2018 dollars</t>
  </si>
  <si>
    <r>
      <t xml:space="preserve">Note: </t>
    </r>
    <r>
      <rPr>
        <i/>
        <sz val="11"/>
        <color theme="1"/>
        <rFont val="Calibri"/>
        <family val="2"/>
        <scheme val="minor"/>
      </rPr>
      <t xml:space="preserve">Vibrio </t>
    </r>
    <r>
      <rPr>
        <sz val="11"/>
        <color theme="1"/>
        <rFont val="Calibri"/>
        <family val="2"/>
        <scheme val="minor"/>
      </rPr>
      <t xml:space="preserve">all species other includes species of </t>
    </r>
    <r>
      <rPr>
        <i/>
        <sz val="11"/>
        <color theme="1"/>
        <rFont val="Calibri"/>
        <family val="2"/>
        <scheme val="minor"/>
      </rPr>
      <t>Vibrio</t>
    </r>
    <r>
      <rPr>
        <sz val="11"/>
        <color theme="1"/>
        <rFont val="Calibri"/>
        <family val="2"/>
        <scheme val="minor"/>
      </rPr>
      <t xml:space="preserve"> other than </t>
    </r>
    <r>
      <rPr>
        <i/>
        <sz val="11"/>
        <color theme="1"/>
        <rFont val="Calibri"/>
        <family val="2"/>
        <scheme val="minor"/>
      </rPr>
      <t>V. Cholerae,</t>
    </r>
    <r>
      <rPr>
        <sz val="11"/>
        <color theme="1"/>
        <rFont val="Calibri"/>
        <family val="2"/>
        <scheme val="minor"/>
      </rPr>
      <t xml:space="preserve"> </t>
    </r>
    <r>
      <rPr>
        <i/>
        <sz val="11"/>
        <color theme="1"/>
        <rFont val="Calibri"/>
        <family val="2"/>
        <scheme val="minor"/>
      </rPr>
      <t xml:space="preserve">V. vulnificus </t>
    </r>
    <r>
      <rPr>
        <sz val="11"/>
        <color theme="1"/>
        <rFont val="Calibri"/>
        <family val="2"/>
        <scheme val="minor"/>
      </rPr>
      <t xml:space="preserve">and </t>
    </r>
    <r>
      <rPr>
        <i/>
        <sz val="11"/>
        <color theme="1"/>
        <rFont val="Calibri"/>
        <family val="2"/>
        <scheme val="minor"/>
      </rPr>
      <t>V. parahaemolyticus.</t>
    </r>
  </si>
  <si>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</si>
  <si>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1"/>
        <color theme="1"/>
        <rFont val="Calibri"/>
        <family val="2"/>
        <scheme val="minor"/>
      </rPr>
      <t>.</t>
    </r>
  </si>
  <si>
    <r>
      <t xml:space="preserve">This Excel file reports the USDA Economic Research Service (ERS) estimates of the annual cost of foodborne illnesses for </t>
    </r>
    <r>
      <rPr>
        <i/>
        <sz val="11"/>
        <color theme="1"/>
        <rFont val="Calibri"/>
        <family val="2"/>
        <scheme val="minor"/>
      </rPr>
      <t xml:space="preserve">Vibrio </t>
    </r>
    <r>
      <rPr>
        <sz val="11"/>
        <color theme="1"/>
        <rFont val="Calibri"/>
        <family val="2"/>
        <scheme val="minor"/>
      </rPr>
      <t xml:space="preserve">(all other non-cholera species) in the United States. Vibrio (all other non-cholera species) includes non-cholera species other than parahaemolytica and vulnificus. This set of estimates updates ERS 2013 estimates to 2018 by adjusting for inflation and income growth as described in the </t>
    </r>
    <r>
      <rPr>
        <i/>
        <sz val="11"/>
        <color theme="1"/>
        <rFont val="Calibri"/>
        <family val="2"/>
        <scheme val="minor"/>
      </rPr>
      <t>Documentation</t>
    </r>
    <r>
      <rPr>
        <sz val="11"/>
        <color theme="1"/>
        <rFont val="Calibri"/>
        <family val="2"/>
        <scheme val="minor"/>
      </rPr>
      <t xml:space="preserve"> page of this website. Our prior estimates were for 2013. The revised numbers for 2018 provide a 5-year update on these estimates. The update does not change incidence numbers or the number of illness outcomes. Estimates in 2013 dollars can be found in the archive on the ERS, Cost of Foodborne Illnesses Data Product website.</t>
    </r>
  </si>
  <si>
    <t>ERS has developed similar Excel files for 15 major foodborne pathogens. The U.S. Centers for Disease Control and Prevention estimates that these 15 pathogens cause 95 percent or more of the foodborne illnesses, hospitalizations, and deaths each year in the United States for which a pathogen cause can be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</si>
</sst>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quot;$&quot;#,##0"/>
    <numFmt numFmtId="166" formatCode="_(* #,##0_);_(* \(#,##0\);_(* &quot;-&quot;??_);_(@_)"/>
    <numFmt numFmtId="167" formatCode="0.0%"/>
  </numFmts>
  <fonts count="17">
    <font>
      <sz val="11"/>
      <color theme="1"/>
      <name val="Calibri"/>
      <family val="2"/>
      <scheme val="minor"/>
    </font>
    <font>
      <b/>
      <sz val="11"/>
      <color theme="1"/>
      <name val="Calibri"/>
      <family val="2"/>
      <scheme val="minor"/>
    </font>
    <font>
      <i/>
      <sz val="11"/>
      <color theme="1"/>
      <name val="Calibri"/>
      <family val="2"/>
      <scheme val="minor"/>
    </font>
    <font>
      <sz val="10"/>
      <name val="Arial"/>
      <family val="2"/>
    </font>
    <font>
      <sz val="11"/>
      <color theme="1"/>
      <name val="Calibri"/>
      <family val="2"/>
      <scheme val="minor"/>
    </font>
    <font>
      <i/>
      <u/>
      <sz val="11"/>
      <color theme="1"/>
      <name val="Calibri"/>
      <family val="2"/>
      <scheme val="minor"/>
    </font>
    <font>
      <b/>
      <i/>
      <sz val="11"/>
      <color theme="1"/>
      <name val="Calibri"/>
      <family val="2"/>
      <scheme val="minor"/>
    </font>
    <font>
      <b/>
      <sz val="12"/>
      <color theme="1"/>
      <name val="Calibri"/>
      <family val="2"/>
      <scheme val="minor"/>
    </font>
    <font>
      <sz val="11"/>
      <color rgb="FF000000"/>
      <name val="Calibri"/>
      <family val="2"/>
      <scheme val="minor"/>
    </font>
    <font>
      <i/>
      <sz val="10"/>
      <color theme="1"/>
      <name val="Calibri"/>
      <family val="2"/>
      <scheme val="minor"/>
    </font>
    <font>
      <sz val="11"/>
      <color theme="1"/>
      <name val="Times New Roman"/>
      <family val="1"/>
    </font>
    <font>
      <b/>
      <sz val="10"/>
      <color theme="1"/>
      <name val="Calibri"/>
      <family val="2"/>
      <scheme val="minor"/>
    </font>
    <font>
      <sz val="11"/>
      <color rgb="FFFF0000"/>
      <name val="Calibri"/>
      <family val="2"/>
      <scheme val="minor"/>
    </font>
    <font>
      <sz val="11"/>
      <name val="Calibri"/>
      <family val="2"/>
      <scheme val="minor"/>
    </font>
    <font>
      <sz val="9"/>
      <color rgb="FF666666"/>
      <name val="Inherit"/>
    </font>
    <font>
      <b/>
      <sz val="11"/>
      <name val="Arial"/>
      <family val="2"/>
    </font>
    <font>
      <sz val="11"/>
      <color rgb="FF666666"/>
      <name val="Inherit"/>
    </font>
  </fonts>
  <fills count="2">
    <fill>
      <patternFill patternType="none"/>
    </fill>
    <fill>
      <patternFill patternType="gray125"/>
    </fill>
  </fills>
  <borders count="21">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right/>
      <top style="double">
        <color indexed="64"/>
      </top>
      <bottom/>
      <diagonal/>
    </border>
    <border>
      <left style="thin">
        <color indexed="64"/>
      </left>
      <right style="thin">
        <color indexed="64"/>
      </right>
      <top/>
      <bottom style="double">
        <color indexed="64"/>
      </bottom>
      <diagonal/>
    </border>
  </borders>
  <cellStyleXfs count="10">
    <xf numFmtId="0" fontId="0"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cellStyleXfs>
  <cellXfs count="149">
    <xf numFmtId="0" fontId="0" fillId="0" borderId="0" xfId="0"/>
    <xf numFmtId="0" fontId="1" fillId="0" borderId="0" xfId="0" applyFont="1"/>
    <xf numFmtId="165" fontId="0" fillId="0" borderId="0" xfId="0" applyNumberFormat="1"/>
    <xf numFmtId="165" fontId="0" fillId="0" borderId="0" xfId="0" applyNumberFormat="1" applyFill="1"/>
    <xf numFmtId="0" fontId="0" fillId="0" borderId="4" xfId="0" applyBorder="1"/>
    <xf numFmtId="0" fontId="0" fillId="0" borderId="10" xfId="0" applyBorder="1"/>
    <xf numFmtId="0" fontId="0" fillId="0" borderId="2" xfId="0" applyBorder="1"/>
    <xf numFmtId="0" fontId="0" fillId="0" borderId="0" xfId="0" applyBorder="1"/>
    <xf numFmtId="4" fontId="0" fillId="0" borderId="10" xfId="0" applyNumberFormat="1" applyBorder="1"/>
    <xf numFmtId="0" fontId="0" fillId="0" borderId="14" xfId="0" applyBorder="1"/>
    <xf numFmtId="0" fontId="0" fillId="0" borderId="8" xfId="0" applyBorder="1"/>
    <xf numFmtId="4" fontId="0" fillId="0" borderId="10" xfId="0" applyNumberFormat="1" applyBorder="1" applyAlignment="1">
      <alignment horizontal="center"/>
    </xf>
    <xf numFmtId="0" fontId="0" fillId="0" borderId="3" xfId="0" applyBorder="1"/>
    <xf numFmtId="165" fontId="0" fillId="0" borderId="0" xfId="0" applyNumberFormat="1" applyBorder="1"/>
    <xf numFmtId="165" fontId="0" fillId="0" borderId="10" xfId="0" applyNumberFormat="1" applyBorder="1"/>
    <xf numFmtId="10" fontId="0" fillId="0" borderId="14" xfId="0" applyNumberFormat="1" applyBorder="1"/>
    <xf numFmtId="165" fontId="0" fillId="0" borderId="14" xfId="0" applyNumberFormat="1" applyBorder="1"/>
    <xf numFmtId="165" fontId="0" fillId="0" borderId="2" xfId="0" applyNumberFormat="1" applyBorder="1"/>
    <xf numFmtId="10" fontId="0" fillId="0" borderId="4" xfId="0" applyNumberFormat="1" applyBorder="1"/>
    <xf numFmtId="10" fontId="0" fillId="0" borderId="13" xfId="0" applyNumberFormat="1" applyBorder="1"/>
    <xf numFmtId="10" fontId="0" fillId="0" borderId="15" xfId="0" applyNumberFormat="1" applyBorder="1"/>
    <xf numFmtId="4" fontId="0" fillId="0" borderId="13" xfId="0" applyNumberFormat="1" applyBorder="1"/>
    <xf numFmtId="165" fontId="0" fillId="0" borderId="1" xfId="0" applyNumberFormat="1" applyBorder="1"/>
    <xf numFmtId="165" fontId="0" fillId="0" borderId="3" xfId="0" applyNumberFormat="1" applyBorder="1"/>
    <xf numFmtId="0" fontId="0" fillId="0" borderId="14" xfId="0" applyFill="1" applyBorder="1"/>
    <xf numFmtId="0" fontId="0" fillId="0" borderId="8" xfId="0" applyFill="1" applyBorder="1"/>
    <xf numFmtId="165" fontId="0" fillId="0" borderId="15" xfId="0" applyNumberFormat="1" applyBorder="1"/>
    <xf numFmtId="3" fontId="0" fillId="0" borderId="10" xfId="0" applyNumberFormat="1" applyBorder="1"/>
    <xf numFmtId="3" fontId="0" fillId="0" borderId="0" xfId="0" applyNumberFormat="1" applyBorder="1"/>
    <xf numFmtId="3" fontId="0" fillId="0" borderId="8" xfId="0" applyNumberFormat="1" applyBorder="1"/>
    <xf numFmtId="0" fontId="0" fillId="0" borderId="9" xfId="0" applyBorder="1"/>
    <xf numFmtId="0" fontId="0" fillId="0" borderId="0" xfId="0" quotePrefix="1" applyBorder="1"/>
    <xf numFmtId="165" fontId="0" fillId="0" borderId="0" xfId="0" applyNumberFormat="1" applyFill="1" applyBorder="1"/>
    <xf numFmtId="0" fontId="0" fillId="0" borderId="5" xfId="0" applyFill="1" applyBorder="1"/>
    <xf numFmtId="165" fontId="0" fillId="0" borderId="4" xfId="0" applyNumberFormat="1" applyFill="1" applyBorder="1"/>
    <xf numFmtId="165" fontId="0" fillId="0" borderId="14" xfId="0" applyNumberFormat="1" applyFill="1" applyBorder="1" applyAlignment="1">
      <alignment horizontal="right"/>
    </xf>
    <xf numFmtId="165" fontId="0" fillId="0" borderId="5" xfId="0" applyNumberFormat="1" applyFill="1" applyBorder="1"/>
    <xf numFmtId="3" fontId="0" fillId="0" borderId="10" xfId="0" applyNumberFormat="1" applyBorder="1" applyAlignment="1">
      <alignment horizontal="center"/>
    </xf>
    <xf numFmtId="0" fontId="0" fillId="0" borderId="17" xfId="0" applyBorder="1"/>
    <xf numFmtId="0" fontId="0" fillId="0" borderId="2" xfId="0" quotePrefix="1" applyBorder="1"/>
    <xf numFmtId="165" fontId="0" fillId="0" borderId="13" xfId="0" applyNumberFormat="1" applyBorder="1"/>
    <xf numFmtId="165" fontId="0" fillId="0" borderId="11" xfId="0" applyNumberFormat="1" applyBorder="1"/>
    <xf numFmtId="0" fontId="0" fillId="0" borderId="15" xfId="0" applyBorder="1"/>
    <xf numFmtId="3" fontId="0" fillId="0" borderId="3" xfId="0" applyNumberFormat="1" applyBorder="1"/>
    <xf numFmtId="165" fontId="0" fillId="0" borderId="20" xfId="0" applyNumberFormat="1" applyFill="1" applyBorder="1"/>
    <xf numFmtId="165" fontId="0" fillId="0" borderId="17" xfId="0" applyNumberFormat="1" applyBorder="1"/>
    <xf numFmtId="0" fontId="0" fillId="0" borderId="16" xfId="0" applyBorder="1"/>
    <xf numFmtId="0" fontId="0" fillId="0" borderId="13" xfId="0" applyBorder="1"/>
    <xf numFmtId="165" fontId="0" fillId="0" borderId="13" xfId="0" applyNumberFormat="1" applyFill="1" applyBorder="1"/>
    <xf numFmtId="1" fontId="0" fillId="0" borderId="10" xfId="0" applyNumberFormat="1" applyBorder="1"/>
    <xf numFmtId="1" fontId="0" fillId="0" borderId="0" xfId="0" applyNumberFormat="1" applyBorder="1"/>
    <xf numFmtId="0" fontId="0" fillId="0" borderId="0" xfId="0" applyFont="1"/>
    <xf numFmtId="0" fontId="0" fillId="0" borderId="0" xfId="0" applyFont="1" applyFill="1"/>
    <xf numFmtId="0" fontId="0" fillId="0" borderId="7" xfId="0" applyBorder="1"/>
    <xf numFmtId="0" fontId="1" fillId="0" borderId="0" xfId="0" applyFont="1" applyAlignment="1">
      <alignment vertical="center"/>
    </xf>
    <xf numFmtId="0" fontId="5" fillId="0" borderId="0" xfId="0" applyFont="1"/>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xf numFmtId="0" fontId="6" fillId="0" borderId="0" xfId="0" applyFont="1"/>
    <xf numFmtId="0" fontId="1" fillId="0" borderId="12" xfId="0" applyFont="1" applyBorder="1"/>
    <xf numFmtId="0" fontId="7" fillId="0" borderId="0" xfId="0" applyFont="1"/>
    <xf numFmtId="0" fontId="1" fillId="0" borderId="11" xfId="0" applyFont="1" applyBorder="1" applyAlignment="1">
      <alignment wrapText="1"/>
    </xf>
    <xf numFmtId="0" fontId="1" fillId="0" borderId="1" xfId="0" applyFont="1" applyBorder="1" applyAlignment="1">
      <alignment wrapText="1"/>
    </xf>
    <xf numFmtId="0" fontId="1" fillId="0" borderId="6" xfId="0" applyFont="1" applyFill="1" applyBorder="1" applyAlignment="1">
      <alignment wrapText="1"/>
    </xf>
    <xf numFmtId="0" fontId="1" fillId="0" borderId="12" xfId="0" applyFont="1" applyFill="1" applyBorder="1" applyAlignment="1">
      <alignment wrapText="1"/>
    </xf>
    <xf numFmtId="0" fontId="1" fillId="0" borderId="4" xfId="0" applyFont="1" applyBorder="1"/>
    <xf numFmtId="0" fontId="1" fillId="0" borderId="0" xfId="0" applyFont="1" applyFill="1"/>
    <xf numFmtId="0" fontId="1" fillId="0" borderId="17" xfId="0" applyFont="1" applyBorder="1"/>
    <xf numFmtId="0" fontId="1" fillId="0" borderId="9" xfId="0" applyFont="1" applyBorder="1"/>
    <xf numFmtId="0" fontId="1" fillId="0" borderId="0" xfId="0" applyFont="1" applyAlignment="1">
      <alignment wrapText="1"/>
    </xf>
    <xf numFmtId="0" fontId="7" fillId="0" borderId="7" xfId="0" applyFont="1" applyBorder="1"/>
    <xf numFmtId="0" fontId="1" fillId="0" borderId="6" xfId="0" applyFont="1" applyBorder="1"/>
    <xf numFmtId="0" fontId="1" fillId="0" borderId="11" xfId="0" applyFont="1" applyFill="1" applyBorder="1" applyAlignment="1">
      <alignment wrapText="1"/>
    </xf>
    <xf numFmtId="0" fontId="1" fillId="0" borderId="8" xfId="0" applyFont="1" applyFill="1" applyBorder="1" applyAlignment="1">
      <alignment wrapText="1"/>
    </xf>
    <xf numFmtId="0" fontId="1" fillId="0" borderId="7" xfId="0" applyFont="1" applyFill="1" applyBorder="1" applyAlignment="1">
      <alignment wrapText="1"/>
    </xf>
    <xf numFmtId="0" fontId="2" fillId="0" borderId="0" xfId="0" applyFont="1" applyAlignment="1">
      <alignment vertical="center" wrapText="1"/>
    </xf>
    <xf numFmtId="0" fontId="10" fillId="0" borderId="0" xfId="0" applyFont="1" applyAlignment="1">
      <alignment vertical="center" wrapText="1"/>
    </xf>
    <xf numFmtId="0" fontId="11" fillId="0" borderId="6" xfId="0" applyFont="1" applyFill="1" applyBorder="1" applyAlignment="1">
      <alignment wrapText="1"/>
    </xf>
    <xf numFmtId="0" fontId="11" fillId="0" borderId="1" xfId="0" applyFont="1" applyBorder="1" applyAlignment="1">
      <alignment wrapText="1"/>
    </xf>
    <xf numFmtId="0" fontId="1" fillId="0" borderId="6" xfId="0" applyFont="1" applyBorder="1" applyAlignment="1">
      <alignment horizontal="center"/>
    </xf>
    <xf numFmtId="167" fontId="0" fillId="0" borderId="0" xfId="0" applyNumberFormat="1"/>
    <xf numFmtId="167" fontId="0" fillId="0" borderId="0" xfId="9" applyNumberFormat="1" applyFont="1" applyBorder="1"/>
    <xf numFmtId="0" fontId="0" fillId="0" borderId="0" xfId="0" applyAlignment="1">
      <alignment horizontal="left" vertical="center" wrapText="1"/>
    </xf>
    <xf numFmtId="0" fontId="14" fillId="0" borderId="0" xfId="0" applyFont="1" applyAlignment="1">
      <alignment horizontal="left" vertical="center"/>
    </xf>
    <xf numFmtId="0" fontId="1" fillId="0" borderId="0" xfId="0" applyFont="1" applyFill="1" applyAlignment="1"/>
    <xf numFmtId="0" fontId="6" fillId="0" borderId="0" xfId="0" applyFont="1" applyFill="1" applyBorder="1"/>
    <xf numFmtId="0" fontId="1" fillId="0" borderId="12" xfId="0" applyFont="1" applyFill="1" applyBorder="1"/>
    <xf numFmtId="0" fontId="1" fillId="0" borderId="6" xfId="0" applyFont="1" applyFill="1" applyBorder="1" applyAlignment="1"/>
    <xf numFmtId="0" fontId="1" fillId="0" borderId="7" xfId="0" applyFont="1" applyFill="1" applyBorder="1" applyAlignment="1"/>
    <xf numFmtId="0" fontId="1" fillId="0" borderId="12" xfId="0" applyFont="1" applyFill="1" applyBorder="1" applyAlignment="1">
      <alignment horizontal="center"/>
    </xf>
    <xf numFmtId="0" fontId="1" fillId="0" borderId="9" xfId="0" applyFont="1" applyFill="1" applyBorder="1" applyAlignment="1">
      <alignment wrapText="1"/>
    </xf>
    <xf numFmtId="0" fontId="1" fillId="0" borderId="4" xfId="0" applyFont="1" applyFill="1" applyBorder="1"/>
    <xf numFmtId="0" fontId="1" fillId="0" borderId="0" xfId="0" applyFont="1" applyFill="1" applyBorder="1"/>
    <xf numFmtId="0" fontId="0" fillId="0" borderId="0" xfId="0" applyFont="1" applyFill="1" applyBorder="1"/>
    <xf numFmtId="0" fontId="0" fillId="0" borderId="2" xfId="0" applyFont="1" applyFill="1" applyBorder="1"/>
    <xf numFmtId="0" fontId="1" fillId="0" borderId="8" xfId="0" applyFont="1" applyFill="1" applyBorder="1" applyAlignment="1"/>
    <xf numFmtId="0" fontId="15" fillId="0" borderId="7" xfId="1" applyFont="1" applyFill="1" applyBorder="1" applyAlignment="1">
      <alignment wrapText="1"/>
    </xf>
    <xf numFmtId="0" fontId="15" fillId="0" borderId="9" xfId="1" applyFont="1" applyFill="1" applyBorder="1" applyAlignment="1">
      <alignment wrapText="1"/>
    </xf>
    <xf numFmtId="0" fontId="0" fillId="0" borderId="4" xfId="0" applyFont="1" applyFill="1" applyBorder="1"/>
    <xf numFmtId="0" fontId="0" fillId="0" borderId="10" xfId="0" applyFont="1" applyFill="1" applyBorder="1"/>
    <xf numFmtId="0" fontId="0" fillId="0" borderId="13" xfId="0" applyFont="1" applyFill="1" applyBorder="1"/>
    <xf numFmtId="3" fontId="0" fillId="0" borderId="10" xfId="0" applyNumberFormat="1" applyFont="1" applyFill="1" applyBorder="1"/>
    <xf numFmtId="3" fontId="0" fillId="0" borderId="0" xfId="0" applyNumberFormat="1" applyFont="1" applyFill="1" applyBorder="1"/>
    <xf numFmtId="3" fontId="0" fillId="0" borderId="2" xfId="0" applyNumberFormat="1" applyFont="1" applyFill="1" applyBorder="1"/>
    <xf numFmtId="0" fontId="1" fillId="0" borderId="4" xfId="0" applyFont="1" applyFill="1" applyBorder="1" applyAlignment="1"/>
    <xf numFmtId="0" fontId="0" fillId="0" borderId="15" xfId="0" applyFont="1" applyFill="1" applyBorder="1"/>
    <xf numFmtId="0" fontId="0" fillId="0" borderId="14" xfId="0" applyFont="1" applyFill="1" applyBorder="1"/>
    <xf numFmtId="165" fontId="0" fillId="0" borderId="0" xfId="8" applyNumberFormat="1" applyFont="1" applyFill="1" applyBorder="1"/>
    <xf numFmtId="165" fontId="0" fillId="0" borderId="10" xfId="8" applyNumberFormat="1" applyFont="1" applyFill="1" applyBorder="1"/>
    <xf numFmtId="165" fontId="0" fillId="0" borderId="0" xfId="0" applyNumberFormat="1" applyFont="1" applyFill="1"/>
    <xf numFmtId="0" fontId="0" fillId="0" borderId="10" xfId="0" quotePrefix="1" applyFont="1" applyFill="1" applyBorder="1"/>
    <xf numFmtId="2" fontId="0" fillId="0" borderId="0" xfId="0" applyNumberFormat="1" applyFont="1" applyFill="1" applyBorder="1"/>
    <xf numFmtId="2" fontId="0" fillId="0" borderId="10" xfId="0" applyNumberFormat="1" applyFont="1" applyFill="1" applyBorder="1"/>
    <xf numFmtId="2" fontId="0" fillId="0" borderId="2" xfId="0" applyNumberFormat="1" applyFont="1" applyFill="1" applyBorder="1"/>
    <xf numFmtId="164" fontId="0" fillId="0" borderId="2" xfId="0" applyNumberFormat="1" applyFont="1" applyFill="1" applyBorder="1"/>
    <xf numFmtId="2" fontId="0" fillId="0" borderId="0" xfId="0" applyNumberFormat="1" applyFont="1" applyFill="1"/>
    <xf numFmtId="164" fontId="0" fillId="0" borderId="10" xfId="0" applyNumberFormat="1" applyFont="1" applyFill="1" applyBorder="1"/>
    <xf numFmtId="165" fontId="0" fillId="0" borderId="0" xfId="0" applyNumberFormat="1" applyFont="1" applyFill="1" applyBorder="1"/>
    <xf numFmtId="165" fontId="0" fillId="0" borderId="10" xfId="0" applyNumberFormat="1" applyFont="1" applyFill="1" applyBorder="1"/>
    <xf numFmtId="165" fontId="0" fillId="0" borderId="2" xfId="0" applyNumberFormat="1" applyFont="1" applyFill="1" applyBorder="1"/>
    <xf numFmtId="165" fontId="0" fillId="0" borderId="2" xfId="8" applyNumberFormat="1" applyFont="1" applyFill="1" applyBorder="1"/>
    <xf numFmtId="0" fontId="0" fillId="0" borderId="13" xfId="0" quotePrefix="1" applyFont="1" applyFill="1" applyBorder="1"/>
    <xf numFmtId="164" fontId="0" fillId="0" borderId="4" xfId="0" applyNumberFormat="1" applyFont="1" applyFill="1" applyBorder="1"/>
    <xf numFmtId="164" fontId="0" fillId="0" borderId="13" xfId="0" applyNumberFormat="1" applyFont="1" applyFill="1" applyBorder="1"/>
    <xf numFmtId="164" fontId="0" fillId="0" borderId="15" xfId="0" applyNumberFormat="1" applyFont="1" applyFill="1" applyBorder="1"/>
    <xf numFmtId="164" fontId="0" fillId="0" borderId="0" xfId="0" applyNumberFormat="1" applyFont="1" applyFill="1" applyBorder="1"/>
    <xf numFmtId="0" fontId="0" fillId="0" borderId="5" xfId="0" applyFont="1" applyFill="1" applyBorder="1"/>
    <xf numFmtId="166" fontId="0" fillId="0" borderId="14" xfId="0" applyNumberFormat="1" applyFont="1" applyFill="1" applyBorder="1"/>
    <xf numFmtId="0" fontId="1" fillId="0" borderId="17" xfId="0" applyFont="1" applyFill="1" applyBorder="1"/>
    <xf numFmtId="0" fontId="0" fillId="0" borderId="17" xfId="0" applyFont="1" applyFill="1" applyBorder="1"/>
    <xf numFmtId="0" fontId="0" fillId="0" borderId="18" xfId="0" applyFont="1" applyFill="1" applyBorder="1"/>
    <xf numFmtId="0" fontId="0" fillId="0" borderId="16" xfId="0" applyFont="1" applyFill="1" applyBorder="1"/>
    <xf numFmtId="166" fontId="0" fillId="0" borderId="20" xfId="0" applyNumberFormat="1" applyFont="1" applyFill="1" applyBorder="1"/>
    <xf numFmtId="0" fontId="0" fillId="0" borderId="19" xfId="0" applyFont="1" applyFill="1" applyBorder="1"/>
    <xf numFmtId="0" fontId="0" fillId="0" borderId="0" xfId="0" quotePrefix="1" applyFont="1" applyFill="1" applyBorder="1"/>
    <xf numFmtId="0" fontId="16" fillId="0" borderId="0" xfId="0" applyFont="1" applyFill="1" applyAlignment="1">
      <alignment horizontal="left" vertical="center"/>
    </xf>
    <xf numFmtId="0" fontId="0" fillId="0" borderId="0" xfId="0" applyFont="1" applyFill="1" applyAlignment="1">
      <alignment vertical="center" wrapText="1"/>
    </xf>
    <xf numFmtId="0" fontId="0" fillId="0" borderId="0" xfId="0" applyAlignment="1">
      <alignment wrapText="1"/>
    </xf>
    <xf numFmtId="0" fontId="0" fillId="0" borderId="0" xfId="0" applyAlignment="1">
      <alignment horizontal="left" vertical="center" wrapText="1"/>
    </xf>
    <xf numFmtId="0" fontId="1" fillId="0" borderId="6" xfId="0" applyFont="1" applyBorder="1" applyAlignment="1">
      <alignment horizontal="center"/>
    </xf>
    <xf numFmtId="0" fontId="1" fillId="0" borderId="9" xfId="0" applyFont="1" applyBorder="1" applyAlignment="1">
      <alignment horizontal="center"/>
    </xf>
    <xf numFmtId="0" fontId="1" fillId="0" borderId="7" xfId="0" applyFont="1" applyBorder="1" applyAlignment="1">
      <alignment horizontal="center"/>
    </xf>
    <xf numFmtId="0" fontId="13" fillId="0" borderId="0" xfId="0" applyFont="1" applyAlignment="1">
      <alignment horizontal="left" wrapText="1"/>
    </xf>
    <xf numFmtId="0" fontId="0" fillId="0" borderId="0" xfId="0" applyFont="1" applyFill="1" applyAlignment="1">
      <alignment horizontal="left" vertical="center" wrapText="1"/>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9" xfId="0" applyFont="1" applyFill="1" applyBorder="1" applyAlignment="1">
      <alignment horizontal="center"/>
    </xf>
    <xf numFmtId="0" fontId="13" fillId="0" borderId="0" xfId="0" applyFont="1" applyFill="1" applyAlignment="1">
      <alignment horizontal="left" wrapText="1"/>
    </xf>
  </cellXfs>
  <cellStyles count="10">
    <cellStyle name="Comma 2" xfId="2" xr:uid="{00000000-0005-0000-0000-000000000000}"/>
    <cellStyle name="Currency" xfId="8" builtinId="4"/>
    <cellStyle name="Currency 2" xfId="3" xr:uid="{00000000-0005-0000-0000-000002000000}"/>
    <cellStyle name="Normal" xfId="0" builtinId="0"/>
    <cellStyle name="Normal 2" xfId="4" xr:uid="{00000000-0005-0000-0000-000004000000}"/>
    <cellStyle name="Normal 3" xfId="5" xr:uid="{00000000-0005-0000-0000-000005000000}"/>
    <cellStyle name="Normal 4" xfId="6" xr:uid="{00000000-0005-0000-0000-000006000000}"/>
    <cellStyle name="Normal 5" xfId="1" xr:uid="{00000000-0005-0000-0000-000007000000}"/>
    <cellStyle name="Percent" xfId="9" builtinId="5"/>
    <cellStyle name="Percent 2"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showGridLines="0" workbookViewId="0">
      <selection activeCell="B1" sqref="B1"/>
    </sheetView>
  </sheetViews>
  <sheetFormatPr defaultRowHeight="14.6"/>
  <cols>
    <col min="2" max="2" width="111.3046875" customWidth="1"/>
  </cols>
  <sheetData>
    <row r="2" spans="2:10">
      <c r="B2" s="54" t="s">
        <v>38</v>
      </c>
      <c r="J2" s="55"/>
    </row>
    <row r="3" spans="2:10">
      <c r="B3" s="54"/>
      <c r="J3" s="55"/>
    </row>
    <row r="4" spans="2:10" ht="87.45">
      <c r="B4" s="56" t="s">
        <v>65</v>
      </c>
    </row>
    <row r="5" spans="2:10">
      <c r="B5" s="56"/>
    </row>
    <row r="6" spans="2:10" ht="43.75">
      <c r="B6" s="138" t="s">
        <v>66</v>
      </c>
    </row>
    <row r="7" spans="2:10">
      <c r="B7" s="56"/>
    </row>
    <row r="8" spans="2:10" ht="66" customHeight="1">
      <c r="B8" s="57" t="s">
        <v>53</v>
      </c>
    </row>
    <row r="9" spans="2:10">
      <c r="B9" s="56"/>
    </row>
    <row r="10" spans="2:10">
      <c r="B10" s="76" t="s">
        <v>32</v>
      </c>
    </row>
    <row r="11" spans="2:10" ht="29.15">
      <c r="B11" s="83" t="s">
        <v>54</v>
      </c>
    </row>
    <row r="12" spans="2:10">
      <c r="B12" s="56"/>
    </row>
    <row r="13" spans="2:10" ht="43.75">
      <c r="B13" s="56" t="s">
        <v>33</v>
      </c>
    </row>
    <row r="14" spans="2:10">
      <c r="B14" s="77"/>
    </row>
    <row r="15" spans="2:10" ht="29.15">
      <c r="B15" s="56" t="s">
        <v>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33"/>
  <sheetViews>
    <sheetView tabSelected="1" zoomScaleNormal="100" workbookViewId="0">
      <selection activeCell="E11" sqref="E11"/>
    </sheetView>
  </sheetViews>
  <sheetFormatPr defaultRowHeight="14.6"/>
  <cols>
    <col min="1" max="1" width="4" customWidth="1"/>
    <col min="2" max="2" width="4.07421875" customWidth="1"/>
    <col min="4" max="4" width="23.69140625" customWidth="1"/>
    <col min="5" max="5" width="16.84375" customWidth="1"/>
    <col min="6" max="7" width="13.07421875" customWidth="1"/>
    <col min="8" max="8" width="14.84375" customWidth="1"/>
    <col min="9" max="9" width="17.3046875" customWidth="1"/>
    <col min="10" max="10" width="14.07421875" customWidth="1"/>
    <col min="11" max="11" width="5.69140625" customWidth="1"/>
  </cols>
  <sheetData>
    <row r="1" spans="1:14">
      <c r="A1" s="58" t="s">
        <v>39</v>
      </c>
      <c r="B1" s="1"/>
      <c r="C1" s="1"/>
      <c r="D1" s="1"/>
      <c r="E1" s="1"/>
      <c r="F1" s="1"/>
      <c r="G1" s="1"/>
      <c r="H1" s="1"/>
      <c r="I1" s="1"/>
      <c r="J1" s="1"/>
    </row>
    <row r="2" spans="1:14">
      <c r="A2" s="58"/>
      <c r="B2" s="1"/>
      <c r="C2" s="1"/>
      <c r="D2" s="1"/>
      <c r="E2" s="1" t="s">
        <v>51</v>
      </c>
      <c r="F2" s="1"/>
      <c r="G2" s="1"/>
      <c r="H2" s="1"/>
      <c r="I2" s="1"/>
      <c r="J2" s="1"/>
    </row>
    <row r="3" spans="1:14">
      <c r="A3" s="1"/>
      <c r="B3" s="1"/>
      <c r="C3" s="1"/>
      <c r="D3" s="1"/>
      <c r="E3" s="1"/>
      <c r="F3" s="1"/>
      <c r="G3" s="1"/>
      <c r="H3" s="1"/>
      <c r="I3" s="1"/>
      <c r="J3" s="1"/>
    </row>
    <row r="4" spans="1:14">
      <c r="A4" s="59"/>
      <c r="B4" s="1"/>
      <c r="C4" s="1"/>
      <c r="D4" s="1"/>
      <c r="E4" s="60" t="s">
        <v>23</v>
      </c>
      <c r="F4" s="140" t="s">
        <v>45</v>
      </c>
      <c r="G4" s="141"/>
      <c r="H4" s="140" t="s">
        <v>25</v>
      </c>
      <c r="I4" s="142"/>
      <c r="J4" s="60" t="s">
        <v>27</v>
      </c>
    </row>
    <row r="5" spans="1:14" ht="43.75">
      <c r="A5" s="1" t="s">
        <v>40</v>
      </c>
      <c r="B5" s="1"/>
      <c r="C5" s="1"/>
      <c r="D5" s="1"/>
      <c r="E5" s="60" t="s">
        <v>49</v>
      </c>
      <c r="F5" s="62" t="s">
        <v>35</v>
      </c>
      <c r="G5" s="63" t="s">
        <v>36</v>
      </c>
      <c r="H5" s="78" t="s">
        <v>24</v>
      </c>
      <c r="I5" s="79" t="s">
        <v>30</v>
      </c>
      <c r="J5" s="65" t="s">
        <v>21</v>
      </c>
      <c r="K5" s="7"/>
      <c r="L5" s="7"/>
      <c r="M5" s="7"/>
      <c r="N5" s="7"/>
    </row>
    <row r="6" spans="1:14">
      <c r="A6" s="66" t="s">
        <v>3</v>
      </c>
      <c r="B6" s="4"/>
      <c r="C6" s="4"/>
      <c r="D6" s="42"/>
      <c r="E6" s="37">
        <f>SUM(F7,G7,H7)</f>
        <v>17564</v>
      </c>
      <c r="F6" s="5"/>
      <c r="G6" s="7"/>
      <c r="H6" s="5"/>
      <c r="I6" s="42"/>
      <c r="J6" s="9"/>
    </row>
    <row r="7" spans="1:14">
      <c r="A7" s="1"/>
      <c r="B7" t="s">
        <v>41</v>
      </c>
      <c r="E7" s="8"/>
      <c r="F7" s="27">
        <f>'Vibrio Other Assumptions 2018'!F9</f>
        <v>15285.5</v>
      </c>
      <c r="G7" s="28">
        <f>'Vibrio Other Assumptions 2018'!G9</f>
        <v>2195.5</v>
      </c>
      <c r="H7" s="27">
        <f>'Vibrio Other Assumptions 2018'!H9</f>
        <v>83</v>
      </c>
      <c r="I7" s="43">
        <f>'Vibrio Other Assumptions 2018'!I9</f>
        <v>75</v>
      </c>
      <c r="J7" s="29">
        <f>'Vibrio Other Assumptions 2018'!M9</f>
        <v>8</v>
      </c>
    </row>
    <row r="8" spans="1:14">
      <c r="A8" s="1"/>
      <c r="E8" s="21"/>
      <c r="F8" s="19"/>
      <c r="G8" s="18"/>
      <c r="H8" s="19"/>
      <c r="I8" s="20"/>
      <c r="J8" s="15"/>
    </row>
    <row r="9" spans="1:14">
      <c r="A9" s="1" t="s">
        <v>7</v>
      </c>
      <c r="E9" s="5"/>
      <c r="F9" s="5"/>
      <c r="G9" s="7"/>
      <c r="H9" s="5"/>
      <c r="I9" s="7"/>
      <c r="J9" s="9"/>
    </row>
    <row r="10" spans="1:14">
      <c r="A10" s="1"/>
      <c r="B10" t="s">
        <v>42</v>
      </c>
      <c r="E10" s="5"/>
      <c r="F10" s="5"/>
      <c r="G10" s="13">
        <f>G$7*'Vibrio Other Assumptions 2018'!G14*'Vibrio Other Assumptions 2018'!G15</f>
        <v>448911.13698746345</v>
      </c>
      <c r="H10" s="14">
        <f>H$7*'Vibrio Other Assumptions 2018'!H14*'Vibrio Other Assumptions 2018'!H15</f>
        <v>8485.4530562421915</v>
      </c>
      <c r="I10" s="13">
        <f>I$7*'Vibrio Other Assumptions 2018'!I14*'Vibrio Other Assumptions 2018'!I15</f>
        <v>10953.682946956358</v>
      </c>
      <c r="J10" s="35"/>
      <c r="L10" s="82"/>
    </row>
    <row r="11" spans="1:14">
      <c r="A11" s="1"/>
      <c r="B11" t="s">
        <v>28</v>
      </c>
      <c r="E11" s="5"/>
      <c r="F11" s="5"/>
      <c r="G11" s="13">
        <f>G$7*'Vibrio Other Assumptions 2018'!G17*'Vibrio Other Assumptions 2018'!G18</f>
        <v>153797.54473474796</v>
      </c>
      <c r="H11" s="14">
        <f>H$7*'Vibrio Other Assumptions 2018'!H17*'Vibrio Other Assumptions 2018'!H18</f>
        <v>17442.764126145405</v>
      </c>
      <c r="I11" s="13">
        <f>I$7*'Vibrio Other Assumptions 2018'!I17*'Vibrio Other Assumptions 2018'!I18</f>
        <v>0</v>
      </c>
      <c r="J11" s="35"/>
      <c r="L11" s="82"/>
    </row>
    <row r="12" spans="1:14">
      <c r="A12" s="1"/>
      <c r="B12" t="s">
        <v>10</v>
      </c>
      <c r="E12" s="5"/>
      <c r="F12" s="5"/>
      <c r="G12" s="13">
        <f>G$7*'Vibrio Other Assumptions 2018'!G20*'Vibrio Other Assumptions 2018'!G21</f>
        <v>530563.50708179944</v>
      </c>
      <c r="H12" s="14">
        <f>H$7*'Vibrio Other Assumptions 2018'!H20*'Vibrio Other Assumptions 2018'!H21</f>
        <v>13371.827552657514</v>
      </c>
      <c r="I12" s="13">
        <f>I$7*'Vibrio Other Assumptions 2018'!I20*'Vibrio Other Assumptions 2018'!I21</f>
        <v>0</v>
      </c>
      <c r="J12" s="16"/>
      <c r="L12" s="82"/>
    </row>
    <row r="13" spans="1:14">
      <c r="A13" s="1"/>
      <c r="B13" t="s">
        <v>11</v>
      </c>
      <c r="E13" s="5"/>
      <c r="F13" s="5"/>
      <c r="G13" s="22">
        <v>0</v>
      </c>
      <c r="H13" s="41">
        <f>H$7*'Vibrio Other Assumptions 2018'!H23*'Vibrio Other Assumptions 2018'!H24</f>
        <v>1445527.2593589895</v>
      </c>
      <c r="I13" s="23">
        <v>0</v>
      </c>
      <c r="J13" s="16"/>
      <c r="L13" s="82"/>
    </row>
    <row r="14" spans="1:14">
      <c r="A14" s="1"/>
      <c r="B14" s="1" t="s">
        <v>29</v>
      </c>
      <c r="E14" s="5"/>
      <c r="F14" s="5"/>
      <c r="G14" s="13">
        <f>SUM(G10:G13)</f>
        <v>1133272.1888040109</v>
      </c>
      <c r="H14" s="40">
        <f>SUM(H10:H13)</f>
        <v>1484827.3040940347</v>
      </c>
      <c r="I14" s="13">
        <f>SUM(I10:I13)</f>
        <v>10953.682946956358</v>
      </c>
      <c r="J14" s="16"/>
      <c r="L14" s="82"/>
    </row>
    <row r="15" spans="1:14">
      <c r="A15" s="1"/>
      <c r="E15" s="5"/>
      <c r="F15" s="5"/>
      <c r="G15" s="13"/>
      <c r="H15" s="14"/>
      <c r="I15" s="17"/>
      <c r="J15" s="16"/>
      <c r="L15" s="82"/>
    </row>
    <row r="16" spans="1:14">
      <c r="A16" s="1" t="s">
        <v>17</v>
      </c>
      <c r="E16" s="5"/>
      <c r="F16" s="5"/>
      <c r="G16" s="7"/>
      <c r="H16" s="5"/>
      <c r="I16" s="39"/>
      <c r="J16" s="16">
        <f>J7*'Vibrio Other Assumptions 2018'!M36</f>
        <v>77620931.903946921</v>
      </c>
      <c r="L16" s="82"/>
    </row>
    <row r="17" spans="1:12">
      <c r="A17" s="1"/>
      <c r="E17" s="5"/>
      <c r="F17" s="5"/>
      <c r="G17" s="7"/>
      <c r="H17" s="5"/>
      <c r="I17" s="31"/>
      <c r="J17" s="16"/>
      <c r="L17" s="82"/>
    </row>
    <row r="18" spans="1:12">
      <c r="A18" s="1" t="s">
        <v>43</v>
      </c>
      <c r="E18" s="24"/>
      <c r="F18" s="13">
        <f>F7*'Vibrio Other Assumptions 2018'!F29*'Vibrio Other Assumptions 2018'!F30*'Vibrio Other Assumptions 2018'!F31</f>
        <v>931367.71412565594</v>
      </c>
      <c r="G18" s="13">
        <f>G7*'Vibrio Other Assumptions 2018'!G29*'Vibrio Other Assumptions 2018'!G30*'Vibrio Other Assumptions 2018'!G31</f>
        <v>463520.72332666168</v>
      </c>
      <c r="H18" s="14">
        <f>H7*'Vibrio Other Assumptions 2018'!H29*'Vibrio Other Assumptions 2018'!H30*'Vibrio Other Assumptions 2018'!H31</f>
        <v>65021.290718567267</v>
      </c>
      <c r="I18" s="13">
        <f>I7*'Vibrio Other Assumptions 2018'!I29*'Vibrio Other Assumptions 2018'!I30*'Vibrio Other Assumptions 2018'!I31</f>
        <v>39169.452240100763</v>
      </c>
      <c r="J18" s="9"/>
      <c r="L18" s="82"/>
    </row>
    <row r="19" spans="1:12">
      <c r="A19" s="1"/>
      <c r="E19" s="24"/>
      <c r="F19" s="22"/>
      <c r="G19" s="22"/>
      <c r="H19" s="41"/>
      <c r="I19" s="22"/>
      <c r="J19" s="10"/>
      <c r="L19" s="13"/>
    </row>
    <row r="20" spans="1:12">
      <c r="A20" s="67" t="s">
        <v>31</v>
      </c>
      <c r="E20" s="24"/>
      <c r="F20" s="13">
        <f>SUM(F14:F18)</f>
        <v>931367.71412565594</v>
      </c>
      <c r="G20" s="13">
        <f t="shared" ref="G20:J20" si="0">SUM(G14:G18)</f>
        <v>1596792.9121306725</v>
      </c>
      <c r="H20" s="13">
        <f t="shared" si="0"/>
        <v>1549848.594812602</v>
      </c>
      <c r="I20" s="13">
        <f t="shared" si="0"/>
        <v>50123.135187057123</v>
      </c>
      <c r="J20" s="26">
        <f t="shared" si="0"/>
        <v>77620931.903946921</v>
      </c>
      <c r="L20" s="2"/>
    </row>
    <row r="21" spans="1:12">
      <c r="A21" s="1"/>
      <c r="E21" s="24"/>
      <c r="F21" s="32"/>
      <c r="G21" s="32"/>
      <c r="H21" s="32"/>
      <c r="I21" s="13"/>
      <c r="J21" s="6"/>
    </row>
    <row r="22" spans="1:12" ht="15" thickBot="1">
      <c r="A22" s="68" t="s">
        <v>44</v>
      </c>
      <c r="B22" s="38"/>
      <c r="C22" s="38"/>
      <c r="D22" s="38"/>
      <c r="E22" s="44">
        <f>SUM(F20:J20)</f>
        <v>81749064.260202914</v>
      </c>
      <c r="F22" s="45"/>
      <c r="G22" s="45"/>
      <c r="H22" s="45"/>
      <c r="I22" s="45"/>
      <c r="J22" s="46"/>
      <c r="L22" s="81"/>
    </row>
    <row r="23" spans="1:12" ht="15" thickTop="1">
      <c r="E23" s="3"/>
      <c r="F23" s="3"/>
      <c r="G23" s="2"/>
      <c r="H23" s="2"/>
      <c r="I23" s="2"/>
    </row>
    <row r="24" spans="1:12">
      <c r="A24" t="s">
        <v>59</v>
      </c>
    </row>
    <row r="25" spans="1:12">
      <c r="E25" s="3"/>
      <c r="F25" s="3"/>
      <c r="G25" s="2"/>
      <c r="H25" s="2"/>
      <c r="I25" s="2"/>
    </row>
    <row r="26" spans="1:12" ht="105" customHeight="1">
      <c r="A26" s="143" t="s">
        <v>56</v>
      </c>
      <c r="B26" s="143"/>
      <c r="C26" s="143"/>
      <c r="D26" s="143"/>
      <c r="E26" s="143"/>
      <c r="F26" s="143"/>
      <c r="G26" s="143"/>
      <c r="H26" s="143"/>
      <c r="I26" s="143"/>
      <c r="J26" s="143"/>
      <c r="K26" s="143"/>
      <c r="L26" s="143"/>
    </row>
    <row r="28" spans="1:12" ht="20.399999999999999" customHeight="1">
      <c r="A28" t="s">
        <v>57</v>
      </c>
    </row>
    <row r="29" spans="1:12" ht="15" customHeight="1"/>
    <row r="30" spans="1:12">
      <c r="A30" s="139" t="s">
        <v>34</v>
      </c>
      <c r="B30" s="139"/>
      <c r="C30" s="139"/>
      <c r="D30" s="139"/>
      <c r="E30" s="139"/>
      <c r="F30" s="139"/>
      <c r="G30" s="139"/>
      <c r="H30" s="139"/>
      <c r="I30" s="139"/>
      <c r="J30" s="139"/>
    </row>
    <row r="31" spans="1:12" ht="38.25" customHeight="1">
      <c r="A31" s="84"/>
      <c r="C31" s="139" t="s">
        <v>54</v>
      </c>
      <c r="D31" s="139"/>
      <c r="E31" s="139"/>
      <c r="F31" s="139"/>
      <c r="G31" s="139"/>
      <c r="H31" s="139"/>
      <c r="I31" s="139"/>
      <c r="J31" s="139"/>
      <c r="K31" s="139"/>
    </row>
    <row r="32" spans="1:12">
      <c r="C32" s="56"/>
    </row>
    <row r="33" spans="3:11" ht="37.5" customHeight="1">
      <c r="C33" s="139" t="s">
        <v>33</v>
      </c>
      <c r="D33" s="139"/>
      <c r="E33" s="139"/>
      <c r="F33" s="139"/>
      <c r="G33" s="139"/>
      <c r="H33" s="139"/>
      <c r="I33" s="139"/>
      <c r="J33" s="139"/>
      <c r="K33" s="139"/>
    </row>
  </sheetData>
  <mergeCells count="6">
    <mergeCell ref="C33:K33"/>
    <mergeCell ref="F4:G4"/>
    <mergeCell ref="H4:I4"/>
    <mergeCell ref="A30:J30"/>
    <mergeCell ref="A26:L26"/>
    <mergeCell ref="C31:K31"/>
  </mergeCells>
  <pageMargins left="0.7" right="0.7" top="0.75" bottom="0.75" header="0.3" footer="0.3"/>
  <pageSetup scale="7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3"/>
  <sheetViews>
    <sheetView zoomScaleNormal="100" workbookViewId="0"/>
  </sheetViews>
  <sheetFormatPr defaultRowHeight="14.6"/>
  <cols>
    <col min="1" max="1" width="4" customWidth="1"/>
    <col min="2" max="2" width="4.07421875" customWidth="1"/>
    <col min="4" max="4" width="27.53515625" customWidth="1"/>
    <col min="5" max="8" width="13.07421875" customWidth="1"/>
    <col min="9" max="9" width="13.3046875" customWidth="1"/>
    <col min="10" max="10" width="14.07421875" customWidth="1"/>
    <col min="11" max="11" width="5.69140625" customWidth="1"/>
  </cols>
  <sheetData>
    <row r="1" spans="1:16">
      <c r="A1" s="58" t="s">
        <v>39</v>
      </c>
      <c r="F1" s="1"/>
    </row>
    <row r="2" spans="1:16">
      <c r="A2" s="58"/>
      <c r="E2" s="58" t="s">
        <v>60</v>
      </c>
      <c r="F2" s="1"/>
      <c r="G2" s="1"/>
      <c r="H2" s="1"/>
      <c r="I2" s="1"/>
      <c r="J2" s="1"/>
    </row>
    <row r="3" spans="1:16">
      <c r="A3" s="1"/>
      <c r="E3" s="1"/>
      <c r="F3" s="1"/>
      <c r="G3" s="1"/>
      <c r="H3" s="1"/>
      <c r="I3" s="1"/>
      <c r="J3" s="1"/>
    </row>
    <row r="4" spans="1:16">
      <c r="A4" s="59"/>
      <c r="E4" s="80" t="s">
        <v>23</v>
      </c>
      <c r="F4" s="140" t="s">
        <v>45</v>
      </c>
      <c r="G4" s="141"/>
      <c r="H4" s="140" t="s">
        <v>25</v>
      </c>
      <c r="I4" s="141"/>
      <c r="J4" s="69" t="s">
        <v>27</v>
      </c>
    </row>
    <row r="5" spans="1:16" ht="58.75">
      <c r="A5" s="61" t="s">
        <v>46</v>
      </c>
      <c r="B5" s="51"/>
      <c r="C5" s="51"/>
      <c r="D5" s="51"/>
      <c r="E5" s="60"/>
      <c r="F5" s="62" t="s">
        <v>35</v>
      </c>
      <c r="G5" s="70" t="s">
        <v>36</v>
      </c>
      <c r="H5" s="64" t="s">
        <v>24</v>
      </c>
      <c r="I5" s="63" t="s">
        <v>30</v>
      </c>
      <c r="J5" s="65" t="s">
        <v>21</v>
      </c>
      <c r="K5" s="5"/>
      <c r="L5" s="7"/>
      <c r="M5" s="7"/>
      <c r="N5" s="7"/>
      <c r="O5" s="7"/>
      <c r="P5" s="7"/>
    </row>
    <row r="6" spans="1:16">
      <c r="A6" s="1" t="s">
        <v>3</v>
      </c>
      <c r="E6" s="11">
        <f>SUM(F7,G7,H7)</f>
        <v>10848.000000000002</v>
      </c>
      <c r="F6" s="47"/>
      <c r="G6" s="42"/>
      <c r="H6" s="5"/>
      <c r="I6" s="42"/>
      <c r="J6" s="9"/>
      <c r="K6" s="5"/>
      <c r="L6" s="7"/>
      <c r="M6" s="7"/>
      <c r="N6" s="7"/>
      <c r="O6" s="7"/>
      <c r="P6" s="7"/>
    </row>
    <row r="7" spans="1:16">
      <c r="A7" s="1"/>
      <c r="B7" t="s">
        <v>41</v>
      </c>
      <c r="E7" s="5"/>
      <c r="F7" s="27">
        <f>'Vibrio Other Assumptions 2018'!F8</f>
        <v>9441.0000000000018</v>
      </c>
      <c r="G7" s="27">
        <f>'Vibrio Other Assumptions 2018'!G8</f>
        <v>1356</v>
      </c>
      <c r="H7" s="27">
        <f>'Vibrio Other Assumptions 2018'!H8</f>
        <v>51</v>
      </c>
      <c r="I7" s="27">
        <f>'Vibrio Other Assumptions 2018'!I8</f>
        <v>48</v>
      </c>
      <c r="J7" s="29">
        <f>'Vibrio Other Assumptions 2018'!M8</f>
        <v>3</v>
      </c>
    </row>
    <row r="8" spans="1:16">
      <c r="A8" s="1"/>
      <c r="E8" s="21"/>
      <c r="F8" s="19"/>
      <c r="G8" s="20"/>
      <c r="H8" s="18"/>
      <c r="I8" s="20"/>
      <c r="J8" s="15"/>
    </row>
    <row r="9" spans="1:16">
      <c r="A9" s="1" t="s">
        <v>47</v>
      </c>
      <c r="E9" s="5"/>
      <c r="F9" s="5"/>
      <c r="G9" s="6"/>
      <c r="H9" s="5"/>
      <c r="I9" s="7"/>
      <c r="J9" s="9"/>
    </row>
    <row r="10" spans="1:16">
      <c r="A10" s="1"/>
      <c r="B10" t="s">
        <v>42</v>
      </c>
      <c r="E10" s="5"/>
      <c r="F10" s="5"/>
      <c r="G10" s="17">
        <f>G$7*'Vibrio Other Assumptions 2018'!G14*'Vibrio Other Assumptions 2018'!G15</f>
        <v>277259.62275335932</v>
      </c>
      <c r="H10" s="14">
        <f>H$7*'Vibrio Other Assumptions 2018'!H14*'Vibrio Other Assumptions 2018'!H15</f>
        <v>5213.9530827512262</v>
      </c>
      <c r="I10" s="13">
        <f>I$7*'Vibrio Other Assumptions 2018'!I14*'Vibrio Other Assumptions 2018'!I15</f>
        <v>7010.3570860520695</v>
      </c>
      <c r="J10" s="35"/>
    </row>
    <row r="11" spans="1:16">
      <c r="A11" s="1"/>
      <c r="B11" t="s">
        <v>28</v>
      </c>
      <c r="E11" s="5"/>
      <c r="F11" s="5"/>
      <c r="G11" s="17">
        <f>G$7*'Vibrio Other Assumptions 2018'!G17*'Vibrio Other Assumptions 2018'!G18</f>
        <v>94989.510662864137</v>
      </c>
      <c r="H11" s="14">
        <f>H$7*'Vibrio Other Assumptions 2018'!H17*'Vibrio Other Assumptions 2018'!H18</f>
        <v>10717.843017270068</v>
      </c>
      <c r="I11" s="13">
        <f>I$7*'Vibrio Other Assumptions 2018'!I17*'Vibrio Other Assumptions 2018'!I18</f>
        <v>0</v>
      </c>
      <c r="J11" s="35"/>
    </row>
    <row r="12" spans="1:16">
      <c r="A12" s="1"/>
      <c r="B12" t="s">
        <v>10</v>
      </c>
      <c r="E12" s="5"/>
      <c r="F12" s="5"/>
      <c r="G12" s="17">
        <f>G$7*'Vibrio Other Assumptions 2018'!G20*'Vibrio Other Assumptions 2018'!G21</f>
        <v>327690.32821813715</v>
      </c>
      <c r="H12" s="14">
        <f>H$7*'Vibrio Other Assumptions 2018'!H20*'Vibrio Other Assumptions 2018'!H21</f>
        <v>8216.4241588618461</v>
      </c>
      <c r="I12" s="13">
        <f>I$7*'Vibrio Other Assumptions 2018'!I20*'Vibrio Other Assumptions 2018'!I21</f>
        <v>0</v>
      </c>
      <c r="J12" s="16"/>
    </row>
    <row r="13" spans="1:16">
      <c r="A13" s="1"/>
      <c r="B13" t="s">
        <v>11</v>
      </c>
      <c r="E13" s="5"/>
      <c r="F13" s="5"/>
      <c r="G13" s="23"/>
      <c r="H13" s="41">
        <f>H$7*'Vibrio Other Assumptions 2018'!H23*'Vibrio Other Assumptions 2018'!H24</f>
        <v>888215.544907331</v>
      </c>
      <c r="I13" s="23">
        <v>0</v>
      </c>
      <c r="J13" s="16"/>
    </row>
    <row r="14" spans="1:16">
      <c r="A14" s="1"/>
      <c r="B14" s="1" t="s">
        <v>29</v>
      </c>
      <c r="E14" s="5"/>
      <c r="F14" s="5"/>
      <c r="G14" s="17">
        <f>SUM(G10:G13)</f>
        <v>699939.4616343606</v>
      </c>
      <c r="H14" s="14">
        <f>SUM(H10:H13)</f>
        <v>912363.7651662142</v>
      </c>
      <c r="I14" s="17">
        <f>SUM(I10:I13)</f>
        <v>7010.3570860520695</v>
      </c>
      <c r="J14" s="16"/>
    </row>
    <row r="15" spans="1:16">
      <c r="A15" s="1"/>
      <c r="E15" s="5"/>
      <c r="F15" s="5"/>
      <c r="G15" s="17"/>
      <c r="H15" s="14"/>
      <c r="I15" s="13"/>
      <c r="J15" s="16"/>
    </row>
    <row r="16" spans="1:16">
      <c r="A16" s="1" t="s">
        <v>17</v>
      </c>
      <c r="E16" s="5"/>
      <c r="F16" s="5"/>
      <c r="G16" s="6"/>
      <c r="H16" s="5"/>
      <c r="I16" s="31"/>
      <c r="J16" s="16">
        <f>J7*'Vibrio Other Assumptions 2018'!M35</f>
        <v>5292336.2661782</v>
      </c>
    </row>
    <row r="17" spans="1:12">
      <c r="A17" s="1"/>
      <c r="E17" s="9"/>
      <c r="F17" s="7"/>
      <c r="G17" s="6"/>
      <c r="H17" s="5"/>
      <c r="I17" s="39"/>
      <c r="J17" s="16"/>
    </row>
    <row r="18" spans="1:12">
      <c r="A18" s="1" t="s">
        <v>43</v>
      </c>
      <c r="E18" s="24"/>
      <c r="F18" s="14">
        <f>F7*'Vibrio Other Assumptions 2018'!F29*'Vibrio Other Assumptions 2018'!F30*'Vibrio Other Assumptions 2018'!F31</f>
        <v>575253.84116059786</v>
      </c>
      <c r="G18" s="13">
        <f>G7*'Vibrio Other Assumptions 2018'!G29*'Vibrio Other Assumptions 2018'!G30*'Vibrio Other Assumptions 2018'!G31</f>
        <v>286282.89721291431</v>
      </c>
      <c r="H18" s="14">
        <f>H7*'Vibrio Other Assumptions 2018'!H29*'Vibrio Other Assumptions 2018'!H30*'Vibrio Other Assumptions 2018'!H31</f>
        <v>39952.841284902781</v>
      </c>
      <c r="I18" s="13">
        <f>I7*'Vibrio Other Assumptions 2018'!I29*'Vibrio Other Assumptions 2018'!I30*'Vibrio Other Assumptions 2018'!I31</f>
        <v>25068.449433664486</v>
      </c>
      <c r="J18" s="16"/>
    </row>
    <row r="19" spans="1:12">
      <c r="A19" s="1"/>
      <c r="E19" s="25"/>
      <c r="F19" s="22"/>
      <c r="G19" s="22"/>
      <c r="H19" s="41"/>
      <c r="I19" s="22"/>
      <c r="J19" s="9"/>
    </row>
    <row r="20" spans="1:12">
      <c r="A20" s="67" t="s">
        <v>31</v>
      </c>
      <c r="E20" s="33"/>
      <c r="F20" s="34">
        <f>SUM(F14:F18)</f>
        <v>575253.84116059786</v>
      </c>
      <c r="G20" s="34">
        <f>SUM(G14:G18)</f>
        <v>986222.35884727491</v>
      </c>
      <c r="H20" s="48">
        <f>SUM(H14:H18)</f>
        <v>952316.60645111697</v>
      </c>
      <c r="I20" s="34">
        <f>SUM(I14:I18)</f>
        <v>32078.806519716556</v>
      </c>
      <c r="J20" s="36">
        <f>SUM(J14:J18)</f>
        <v>5292336.2661782</v>
      </c>
    </row>
    <row r="21" spans="1:12">
      <c r="A21" s="1"/>
      <c r="E21" s="24"/>
      <c r="F21" s="32"/>
      <c r="G21" s="32"/>
      <c r="H21" s="32"/>
      <c r="I21" s="13"/>
      <c r="J21" s="6"/>
    </row>
    <row r="22" spans="1:12" ht="15" thickBot="1">
      <c r="A22" s="68" t="s">
        <v>44</v>
      </c>
      <c r="B22" s="38"/>
      <c r="C22" s="38"/>
      <c r="D22" s="38"/>
      <c r="E22" s="44">
        <f>SUM(F20:J20)</f>
        <v>7838207.8791569062</v>
      </c>
      <c r="F22" s="45"/>
      <c r="G22" s="45"/>
      <c r="H22" s="45"/>
      <c r="I22" s="45"/>
      <c r="J22" s="46"/>
    </row>
    <row r="23" spans="1:12" ht="15" thickTop="1">
      <c r="E23" s="3"/>
      <c r="F23" s="3"/>
      <c r="G23" s="2"/>
      <c r="H23" s="2"/>
      <c r="I23" s="2"/>
    </row>
    <row r="24" spans="1:12">
      <c r="A24" t="s">
        <v>59</v>
      </c>
    </row>
    <row r="25" spans="1:12">
      <c r="E25" s="3"/>
      <c r="F25" s="3"/>
      <c r="G25" s="2"/>
      <c r="H25" s="2"/>
      <c r="I25" s="2"/>
    </row>
    <row r="26" spans="1:12" ht="105" customHeight="1">
      <c r="A26" s="143" t="s">
        <v>56</v>
      </c>
      <c r="B26" s="143"/>
      <c r="C26" s="143"/>
      <c r="D26" s="143"/>
      <c r="E26" s="143"/>
      <c r="F26" s="143"/>
      <c r="G26" s="143"/>
      <c r="H26" s="143"/>
      <c r="I26" s="143"/>
      <c r="J26" s="143"/>
      <c r="K26" s="143"/>
      <c r="L26" s="143"/>
    </row>
    <row r="28" spans="1:12" ht="20.399999999999999" customHeight="1">
      <c r="A28" t="s">
        <v>57</v>
      </c>
    </row>
    <row r="29" spans="1:12" ht="15" customHeight="1"/>
    <row r="30" spans="1:12">
      <c r="A30" s="139" t="s">
        <v>34</v>
      </c>
      <c r="B30" s="139"/>
      <c r="C30" s="139"/>
      <c r="D30" s="139"/>
      <c r="E30" s="139"/>
      <c r="F30" s="139"/>
      <c r="G30" s="139"/>
      <c r="H30" s="139"/>
      <c r="I30" s="139"/>
      <c r="J30" s="139"/>
    </row>
    <row r="31" spans="1:12" ht="38.25" customHeight="1">
      <c r="A31" s="84"/>
      <c r="C31" s="139" t="s">
        <v>54</v>
      </c>
      <c r="D31" s="139"/>
      <c r="E31" s="139"/>
      <c r="F31" s="139"/>
      <c r="G31" s="139"/>
      <c r="H31" s="139"/>
      <c r="I31" s="139"/>
      <c r="J31" s="139"/>
      <c r="K31" s="139"/>
    </row>
    <row r="32" spans="1:12">
      <c r="C32" s="56"/>
    </row>
    <row r="33" spans="3:11" ht="37.5" customHeight="1">
      <c r="C33" s="139" t="s">
        <v>33</v>
      </c>
      <c r="D33" s="139"/>
      <c r="E33" s="139"/>
      <c r="F33" s="139"/>
      <c r="G33" s="139"/>
      <c r="H33" s="139"/>
      <c r="I33" s="139"/>
      <c r="J33" s="139"/>
      <c r="K33" s="139"/>
    </row>
  </sheetData>
  <mergeCells count="6">
    <mergeCell ref="C33:K33"/>
    <mergeCell ref="F4:G4"/>
    <mergeCell ref="H4:I4"/>
    <mergeCell ref="A30:J30"/>
    <mergeCell ref="A26:L26"/>
    <mergeCell ref="C31:K3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3"/>
  <sheetViews>
    <sheetView zoomScaleNormal="100" workbookViewId="0"/>
  </sheetViews>
  <sheetFormatPr defaultRowHeight="14.6"/>
  <cols>
    <col min="1" max="1" width="4" customWidth="1"/>
    <col min="2" max="2" width="4.07421875" customWidth="1"/>
    <col min="4" max="4" width="25.3046875" customWidth="1"/>
    <col min="5" max="8" width="13.07421875" customWidth="1"/>
    <col min="9" max="9" width="16" customWidth="1"/>
    <col min="10" max="10" width="14.07421875" customWidth="1"/>
    <col min="11" max="11" width="5.69140625" customWidth="1"/>
  </cols>
  <sheetData>
    <row r="1" spans="1:10">
      <c r="A1" s="58" t="s">
        <v>39</v>
      </c>
      <c r="F1" s="1"/>
    </row>
    <row r="2" spans="1:10">
      <c r="A2" s="58"/>
      <c r="E2" s="58" t="s">
        <v>52</v>
      </c>
      <c r="F2" s="1"/>
      <c r="G2" s="1"/>
      <c r="H2" s="1"/>
      <c r="I2" s="1"/>
      <c r="J2" s="1"/>
    </row>
    <row r="3" spans="1:10">
      <c r="A3" s="1"/>
      <c r="E3" s="1"/>
      <c r="F3" s="1"/>
      <c r="G3" s="1"/>
      <c r="H3" s="1"/>
      <c r="I3" s="1"/>
      <c r="J3" s="1"/>
    </row>
    <row r="4" spans="1:10">
      <c r="A4" s="59"/>
      <c r="E4" s="72" t="s">
        <v>23</v>
      </c>
      <c r="F4" s="140" t="s">
        <v>45</v>
      </c>
      <c r="G4" s="141"/>
      <c r="H4" s="140" t="s">
        <v>25</v>
      </c>
      <c r="I4" s="141"/>
      <c r="J4" s="60" t="s">
        <v>27</v>
      </c>
    </row>
    <row r="5" spans="1:10" s="7" customFormat="1" ht="58.75">
      <c r="A5" s="71" t="s">
        <v>46</v>
      </c>
      <c r="B5" s="53"/>
      <c r="C5" s="53"/>
      <c r="D5" s="30"/>
      <c r="E5" s="60"/>
      <c r="F5" s="62" t="s">
        <v>35</v>
      </c>
      <c r="G5" s="63" t="s">
        <v>36</v>
      </c>
      <c r="H5" s="73" t="s">
        <v>24</v>
      </c>
      <c r="I5" s="63" t="s">
        <v>30</v>
      </c>
      <c r="J5" s="74" t="s">
        <v>21</v>
      </c>
    </row>
    <row r="6" spans="1:10">
      <c r="A6" s="1" t="s">
        <v>3</v>
      </c>
      <c r="E6" s="37">
        <f>SUM(F7,G7,H7)</f>
        <v>26475</v>
      </c>
      <c r="F6" s="5"/>
      <c r="G6" s="7"/>
      <c r="H6" s="5"/>
      <c r="I6" s="42"/>
      <c r="J6" s="9"/>
    </row>
    <row r="7" spans="1:10">
      <c r="A7" s="1"/>
      <c r="B7" t="s">
        <v>41</v>
      </c>
      <c r="E7" s="5"/>
      <c r="F7" s="49">
        <f>'Vibrio Other Assumptions 2018'!F10</f>
        <v>23041.625</v>
      </c>
      <c r="G7" s="50">
        <f>'Vibrio Other Assumptions 2018'!G10</f>
        <v>3309.375</v>
      </c>
      <c r="H7" s="5">
        <f>'Vibrio Other Assumptions 2018'!H10</f>
        <v>124</v>
      </c>
      <c r="I7" s="12">
        <f>'Vibrio Other Assumptions 2018'!I10</f>
        <v>105</v>
      </c>
      <c r="J7" s="29">
        <f>'Vibrio Other Assumptions 2018'!M10</f>
        <v>19.000000000000004</v>
      </c>
    </row>
    <row r="8" spans="1:10">
      <c r="A8" s="1"/>
      <c r="E8" s="21"/>
      <c r="F8" s="19"/>
      <c r="G8" s="20"/>
      <c r="H8" s="18"/>
      <c r="I8" s="20"/>
      <c r="J8" s="15"/>
    </row>
    <row r="9" spans="1:10">
      <c r="A9" s="1" t="s">
        <v>7</v>
      </c>
      <c r="E9" s="5"/>
      <c r="F9" s="5"/>
      <c r="G9" s="6"/>
      <c r="H9" s="5"/>
      <c r="I9" s="7"/>
      <c r="J9" s="9"/>
    </row>
    <row r="10" spans="1:10">
      <c r="A10" s="1"/>
      <c r="B10" t="s">
        <v>42</v>
      </c>
      <c r="E10" s="5"/>
      <c r="F10" s="5"/>
      <c r="G10" s="17">
        <f>G$7*'Vibrio Other Assumptions 2018'!G14*'Vibrio Other Assumptions 2018'!G15</f>
        <v>676663.76404822909</v>
      </c>
      <c r="H10" s="14">
        <f>H$7*'Vibrio Other Assumptions 2018'!H14*'Vibrio Other Assumptions 2018'!H15</f>
        <v>12677.062397277492</v>
      </c>
      <c r="I10" s="13">
        <f>I$7*'Vibrio Other Assumptions 2018'!I14*'Vibrio Other Assumptions 2018'!I15</f>
        <v>15335.156125738902</v>
      </c>
      <c r="J10" s="35"/>
    </row>
    <row r="11" spans="1:10">
      <c r="A11" s="1"/>
      <c r="B11" t="s">
        <v>28</v>
      </c>
      <c r="E11" s="5"/>
      <c r="F11" s="5"/>
      <c r="G11" s="17">
        <f>G$7*'Vibrio Other Assumptions 2018'!G17*'Vibrio Other Assumptions 2018'!G18</f>
        <v>231825.89369462832</v>
      </c>
      <c r="H11" s="14">
        <f>H$7*'Vibrio Other Assumptions 2018'!H17*'Vibrio Other Assumptions 2018'!H18</f>
        <v>26059.069296891928</v>
      </c>
      <c r="I11" s="13">
        <f>I$7*'Vibrio Other Assumptions 2018'!I17*'Vibrio Other Assumptions 2018'!I18</f>
        <v>0</v>
      </c>
      <c r="J11" s="35"/>
    </row>
    <row r="12" spans="1:10">
      <c r="A12" s="1"/>
      <c r="B12" t="s">
        <v>10</v>
      </c>
      <c r="E12" s="5"/>
      <c r="F12" s="5"/>
      <c r="G12" s="17">
        <f>G$7*'Vibrio Other Assumptions 2018'!G20*'Vibrio Other Assumptions 2018'!G21</f>
        <v>799742.02060980652</v>
      </c>
      <c r="H12" s="14">
        <f>H$7*'Vibrio Other Assumptions 2018'!H20*'Vibrio Other Assumptions 2018'!H21</f>
        <v>19977.188150958213</v>
      </c>
      <c r="I12" s="13">
        <f>I$7*'Vibrio Other Assumptions 2018'!I20*'Vibrio Other Assumptions 2018'!I21</f>
        <v>0</v>
      </c>
      <c r="J12" s="16"/>
    </row>
    <row r="13" spans="1:10">
      <c r="A13" s="1"/>
      <c r="B13" t="s">
        <v>11</v>
      </c>
      <c r="E13" s="5"/>
      <c r="F13" s="5"/>
      <c r="G13" s="23">
        <v>0</v>
      </c>
      <c r="H13" s="22">
        <f>H$7*'Vibrio Other Assumptions 2018'!H23*'Vibrio Other Assumptions 2018'!H24</f>
        <v>2159582.8935001772</v>
      </c>
      <c r="I13" s="23">
        <v>0</v>
      </c>
      <c r="J13" s="16"/>
    </row>
    <row r="14" spans="1:10">
      <c r="A14" s="1"/>
      <c r="B14" s="1" t="s">
        <v>29</v>
      </c>
      <c r="E14" s="5"/>
      <c r="F14" s="5"/>
      <c r="G14" s="17">
        <f>SUM(G10:G13)</f>
        <v>1708231.678352664</v>
      </c>
      <c r="H14" s="13">
        <f t="shared" ref="H14:I14" si="0">SUM(H10:H13)</f>
        <v>2218296.2133453051</v>
      </c>
      <c r="I14" s="26">
        <f t="shared" si="0"/>
        <v>15335.156125738902</v>
      </c>
      <c r="J14" s="16"/>
    </row>
    <row r="15" spans="1:10">
      <c r="A15" s="1"/>
      <c r="E15" s="5"/>
      <c r="F15" s="5"/>
      <c r="G15" s="17"/>
      <c r="H15" s="13"/>
      <c r="I15" s="17"/>
      <c r="J15" s="16"/>
    </row>
    <row r="16" spans="1:10">
      <c r="A16" s="1" t="s">
        <v>17</v>
      </c>
      <c r="E16" s="5"/>
      <c r="F16" s="5"/>
      <c r="G16" s="6"/>
      <c r="H16" s="5"/>
      <c r="I16" s="31"/>
      <c r="J16" s="16">
        <f>J7*'Vibrio Other Assumptions 2018'!M36</f>
        <v>184349713.27187398</v>
      </c>
    </row>
    <row r="17" spans="1:12">
      <c r="A17" s="1"/>
      <c r="E17" s="9"/>
      <c r="F17" s="7"/>
      <c r="G17" s="6"/>
      <c r="H17" s="5"/>
      <c r="I17" s="39"/>
      <c r="J17" s="16"/>
    </row>
    <row r="18" spans="1:12">
      <c r="A18" s="1" t="s">
        <v>43</v>
      </c>
      <c r="E18" s="24"/>
      <c r="F18" s="14">
        <f>F7*'Vibrio Other Assumptions 2018'!F29*'Vibrio Other Assumptions 2018'!F30*'Vibrio Other Assumptions 2018'!F31</f>
        <v>1403959.674592952</v>
      </c>
      <c r="G18" s="13">
        <f>G7*'Vibrio Other Assumptions 2018'!G29*'Vibrio Other Assumptions 2018'!G30*'Vibrio Other Assumptions 2018'!G31</f>
        <v>698685.4446637081</v>
      </c>
      <c r="H18" s="14">
        <f>H7*'Vibrio Other Assumptions 2018'!H29*'Vibrio Other Assumptions 2018'!H30*'Vibrio Other Assumptions 2018'!H31</f>
        <v>97140.241555449902</v>
      </c>
      <c r="I18" s="13">
        <f>I7*'Vibrio Other Assumptions 2018'!I29*'Vibrio Other Assumptions 2018'!I30*'Vibrio Other Assumptions 2018'!I31</f>
        <v>54837.233136141069</v>
      </c>
      <c r="J18" s="16"/>
    </row>
    <row r="19" spans="1:12">
      <c r="A19" s="1"/>
      <c r="E19" s="25"/>
      <c r="F19" s="22"/>
      <c r="G19" s="22"/>
      <c r="H19" s="41"/>
      <c r="I19" s="22"/>
      <c r="J19" s="9"/>
    </row>
    <row r="20" spans="1:12">
      <c r="A20" s="67" t="s">
        <v>31</v>
      </c>
      <c r="E20" s="33"/>
      <c r="F20" s="34">
        <f>SUM(F14:F18)</f>
        <v>1403959.674592952</v>
      </c>
      <c r="G20" s="34">
        <f t="shared" ref="G20:J20" si="1">SUM(G14:G18)</f>
        <v>2406917.1230163723</v>
      </c>
      <c r="H20" s="48">
        <f t="shared" si="1"/>
        <v>2315436.4549007551</v>
      </c>
      <c r="I20" s="34">
        <f t="shared" si="1"/>
        <v>70172.389261879973</v>
      </c>
      <c r="J20" s="36">
        <f t="shared" si="1"/>
        <v>184349713.27187398</v>
      </c>
    </row>
    <row r="21" spans="1:12">
      <c r="A21" s="1"/>
      <c r="E21" s="24"/>
      <c r="F21" s="32"/>
      <c r="G21" s="32"/>
      <c r="H21" s="32"/>
      <c r="I21" s="13"/>
      <c r="J21" s="6"/>
    </row>
    <row r="22" spans="1:12" ht="15" thickBot="1">
      <c r="A22" s="68" t="s">
        <v>44</v>
      </c>
      <c r="B22" s="38"/>
      <c r="C22" s="38"/>
      <c r="D22" s="38"/>
      <c r="E22" s="44">
        <f>SUM(F20:J20)</f>
        <v>190546198.91364595</v>
      </c>
      <c r="F22" s="45"/>
      <c r="G22" s="45"/>
      <c r="H22" s="45"/>
      <c r="I22" s="45"/>
      <c r="J22" s="46"/>
    </row>
    <row r="23" spans="1:12" ht="15" thickTop="1">
      <c r="E23" s="3"/>
      <c r="F23" s="2"/>
      <c r="G23" s="2"/>
      <c r="H23" s="2"/>
      <c r="I23" s="2"/>
    </row>
    <row r="24" spans="1:12">
      <c r="A24" t="s">
        <v>58</v>
      </c>
    </row>
    <row r="25" spans="1:12">
      <c r="E25" s="3"/>
      <c r="F25" s="2"/>
      <c r="G25" s="2"/>
      <c r="H25" s="2"/>
      <c r="I25" s="2"/>
    </row>
    <row r="26" spans="1:12" ht="105" customHeight="1">
      <c r="A26" s="143" t="s">
        <v>56</v>
      </c>
      <c r="B26" s="143"/>
      <c r="C26" s="143"/>
      <c r="D26" s="143"/>
      <c r="E26" s="143"/>
      <c r="F26" s="143"/>
      <c r="G26" s="143"/>
      <c r="H26" s="143"/>
      <c r="I26" s="143"/>
      <c r="J26" s="143"/>
      <c r="K26" s="143"/>
      <c r="L26" s="143"/>
    </row>
    <row r="28" spans="1:12" ht="20.399999999999999" customHeight="1">
      <c r="A28" t="s">
        <v>57</v>
      </c>
    </row>
    <row r="29" spans="1:12" ht="15" customHeight="1"/>
    <row r="30" spans="1:12">
      <c r="A30" s="139" t="s">
        <v>34</v>
      </c>
      <c r="B30" s="139"/>
      <c r="C30" s="139"/>
      <c r="D30" s="139"/>
      <c r="E30" s="139"/>
      <c r="F30" s="139"/>
      <c r="G30" s="139"/>
      <c r="H30" s="139"/>
      <c r="I30" s="139"/>
      <c r="J30" s="139"/>
    </row>
    <row r="31" spans="1:12" ht="38.25" customHeight="1">
      <c r="A31" s="84"/>
      <c r="C31" s="139" t="s">
        <v>54</v>
      </c>
      <c r="D31" s="139"/>
      <c r="E31" s="139"/>
      <c r="F31" s="139"/>
      <c r="G31" s="139"/>
      <c r="H31" s="139"/>
      <c r="I31" s="139"/>
      <c r="J31" s="139"/>
      <c r="K31" s="139"/>
    </row>
    <row r="32" spans="1:12">
      <c r="C32" s="56"/>
    </row>
    <row r="33" spans="3:11" ht="37.5" customHeight="1">
      <c r="C33" s="139" t="s">
        <v>33</v>
      </c>
      <c r="D33" s="139"/>
      <c r="E33" s="139"/>
      <c r="F33" s="139"/>
      <c r="G33" s="139"/>
      <c r="H33" s="139"/>
      <c r="I33" s="139"/>
      <c r="J33" s="139"/>
      <c r="K33" s="139"/>
    </row>
  </sheetData>
  <mergeCells count="6">
    <mergeCell ref="C33:K33"/>
    <mergeCell ref="F4:G4"/>
    <mergeCell ref="H4:I4"/>
    <mergeCell ref="A30:J30"/>
    <mergeCell ref="A26:L26"/>
    <mergeCell ref="C31:K3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U48"/>
  <sheetViews>
    <sheetView zoomScaleNormal="100" workbookViewId="0">
      <pane xSplit="4" ySplit="11" topLeftCell="E12" activePane="bottomRight" state="frozen"/>
      <selection pane="topRight" activeCell="E1" sqref="E1"/>
      <selection pane="bottomLeft" activeCell="A12" sqref="A12"/>
      <selection pane="bottomRight"/>
    </sheetView>
  </sheetViews>
  <sheetFormatPr defaultColWidth="9.07421875" defaultRowHeight="14.6"/>
  <cols>
    <col min="1" max="1" width="4" style="52" customWidth="1"/>
    <col min="2" max="2" width="4.07421875" style="52" customWidth="1"/>
    <col min="3" max="3" width="9.07421875" style="52"/>
    <col min="4" max="4" width="23.69140625" style="52" customWidth="1"/>
    <col min="5" max="8" width="13.07421875" style="52" customWidth="1"/>
    <col min="9" max="9" width="14" style="52" customWidth="1"/>
    <col min="10" max="10" width="14.69140625" style="52" customWidth="1"/>
    <col min="11" max="11" width="14.53515625" style="52" customWidth="1"/>
    <col min="12" max="12" width="16.07421875" style="52" customWidth="1"/>
    <col min="13" max="13" width="14.07421875" style="52" customWidth="1"/>
    <col min="14" max="14" width="5.69140625" style="52" customWidth="1"/>
    <col min="15" max="16384" width="9.07421875" style="52"/>
  </cols>
  <sheetData>
    <row r="1" spans="1:20">
      <c r="A1" s="85" t="s">
        <v>39</v>
      </c>
    </row>
    <row r="2" spans="1:20">
      <c r="A2" s="85"/>
      <c r="E2" s="67" t="s">
        <v>61</v>
      </c>
      <c r="F2" s="67"/>
      <c r="G2" s="67"/>
      <c r="H2" s="67"/>
      <c r="I2" s="67"/>
      <c r="J2" s="67"/>
      <c r="K2" s="67"/>
      <c r="L2" s="67"/>
      <c r="M2" s="67"/>
    </row>
    <row r="3" spans="1:20">
      <c r="A3" s="67"/>
      <c r="E3" s="67"/>
      <c r="F3" s="67"/>
      <c r="G3" s="67"/>
      <c r="H3" s="67"/>
      <c r="I3" s="67"/>
      <c r="J3" s="67"/>
      <c r="K3" s="67"/>
      <c r="L3" s="67"/>
      <c r="M3" s="67"/>
    </row>
    <row r="4" spans="1:20">
      <c r="A4" s="86"/>
      <c r="B4" s="94"/>
      <c r="C4" s="94"/>
      <c r="D4" s="95"/>
      <c r="E4" s="87" t="s">
        <v>49</v>
      </c>
      <c r="F4" s="88" t="s">
        <v>26</v>
      </c>
      <c r="G4" s="89"/>
      <c r="H4" s="145" t="s">
        <v>25</v>
      </c>
      <c r="I4" s="146"/>
      <c r="J4" s="146"/>
      <c r="K4" s="146"/>
      <c r="L4" s="147"/>
      <c r="M4" s="90" t="s">
        <v>27</v>
      </c>
    </row>
    <row r="5" spans="1:20" ht="71.150000000000006">
      <c r="A5" s="67"/>
      <c r="E5" s="96"/>
      <c r="F5" s="64" t="s">
        <v>37</v>
      </c>
      <c r="G5" s="91" t="s">
        <v>36</v>
      </c>
      <c r="H5" s="75" t="s">
        <v>22</v>
      </c>
      <c r="I5" s="75" t="s">
        <v>30</v>
      </c>
      <c r="J5" s="97" t="s">
        <v>0</v>
      </c>
      <c r="K5" s="97" t="s">
        <v>1</v>
      </c>
      <c r="L5" s="98" t="s">
        <v>2</v>
      </c>
      <c r="M5" s="65" t="s">
        <v>21</v>
      </c>
    </row>
    <row r="6" spans="1:20">
      <c r="A6" s="92"/>
      <c r="B6" s="99"/>
      <c r="C6" s="99"/>
      <c r="D6" s="99"/>
      <c r="E6" s="100"/>
      <c r="F6" s="101"/>
      <c r="G6" s="94"/>
      <c r="H6" s="100"/>
      <c r="I6" s="94"/>
      <c r="J6" s="94"/>
      <c r="K6" s="94"/>
      <c r="L6" s="95"/>
      <c r="M6" s="95"/>
    </row>
    <row r="7" spans="1:20">
      <c r="A7" s="85" t="s">
        <v>3</v>
      </c>
      <c r="E7" s="100"/>
      <c r="F7" s="100"/>
      <c r="G7" s="94"/>
      <c r="H7" s="100"/>
      <c r="I7" s="94"/>
      <c r="J7" s="94"/>
      <c r="K7" s="94"/>
      <c r="L7" s="95"/>
      <c r="M7" s="95"/>
    </row>
    <row r="8" spans="1:20">
      <c r="A8" s="67"/>
      <c r="C8" s="52" t="s">
        <v>4</v>
      </c>
      <c r="E8" s="102">
        <v>10848</v>
      </c>
      <c r="F8" s="102">
        <v>9441.0000000000018</v>
      </c>
      <c r="G8" s="103">
        <v>1356</v>
      </c>
      <c r="H8" s="102">
        <v>51</v>
      </c>
      <c r="I8" s="103">
        <v>48</v>
      </c>
      <c r="J8" s="103">
        <v>0</v>
      </c>
      <c r="K8" s="103">
        <v>0</v>
      </c>
      <c r="L8" s="104">
        <v>0</v>
      </c>
      <c r="M8" s="104">
        <v>3</v>
      </c>
    </row>
    <row r="9" spans="1:20">
      <c r="A9" s="67"/>
      <c r="C9" s="52" t="s">
        <v>5</v>
      </c>
      <c r="E9" s="102">
        <v>17564</v>
      </c>
      <c r="F9" s="102">
        <v>15285.5</v>
      </c>
      <c r="G9" s="103">
        <v>2195.5</v>
      </c>
      <c r="H9" s="102">
        <v>83</v>
      </c>
      <c r="I9" s="103">
        <v>75</v>
      </c>
      <c r="J9" s="103">
        <v>0</v>
      </c>
      <c r="K9" s="103">
        <v>0</v>
      </c>
      <c r="L9" s="104">
        <v>0</v>
      </c>
      <c r="M9" s="104">
        <v>8</v>
      </c>
    </row>
    <row r="10" spans="1:20">
      <c r="A10" s="67"/>
      <c r="C10" s="52" t="s">
        <v>6</v>
      </c>
      <c r="E10" s="102">
        <v>26475</v>
      </c>
      <c r="F10" s="102">
        <v>23041.625</v>
      </c>
      <c r="G10" s="103">
        <v>3309.375</v>
      </c>
      <c r="H10" s="102">
        <v>124</v>
      </c>
      <c r="I10" s="103">
        <v>105</v>
      </c>
      <c r="J10" s="103">
        <v>0</v>
      </c>
      <c r="K10" s="103">
        <v>0</v>
      </c>
      <c r="L10" s="104">
        <v>0</v>
      </c>
      <c r="M10" s="104">
        <v>19.000000000000004</v>
      </c>
    </row>
    <row r="11" spans="1:20">
      <c r="A11" s="93"/>
      <c r="B11" s="94"/>
      <c r="C11" s="94"/>
      <c r="D11" s="94"/>
      <c r="E11" s="100"/>
      <c r="F11" s="100"/>
      <c r="G11" s="94"/>
      <c r="H11" s="100"/>
      <c r="I11" s="94"/>
      <c r="J11" s="94"/>
      <c r="K11" s="94"/>
      <c r="L11" s="95"/>
      <c r="M11" s="95"/>
    </row>
    <row r="12" spans="1:20">
      <c r="A12" s="105" t="s">
        <v>7</v>
      </c>
      <c r="B12" s="99"/>
      <c r="C12" s="99"/>
      <c r="D12" s="99"/>
      <c r="E12" s="101"/>
      <c r="F12" s="101"/>
      <c r="G12" s="99"/>
      <c r="H12" s="101"/>
      <c r="I12" s="99"/>
      <c r="J12" s="99"/>
      <c r="K12" s="99"/>
      <c r="L12" s="106"/>
      <c r="M12" s="106"/>
    </row>
    <row r="13" spans="1:20">
      <c r="A13" s="85"/>
      <c r="B13" s="52" t="s">
        <v>42</v>
      </c>
      <c r="E13" s="100"/>
      <c r="F13" s="100"/>
      <c r="G13" s="94"/>
      <c r="H13" s="100"/>
      <c r="I13" s="94"/>
      <c r="J13" s="94"/>
      <c r="K13" s="94"/>
      <c r="L13" s="95"/>
      <c r="M13" s="95"/>
    </row>
    <row r="14" spans="1:20">
      <c r="A14" s="85"/>
      <c r="C14" s="52" t="s">
        <v>8</v>
      </c>
      <c r="E14" s="100"/>
      <c r="F14" s="100"/>
      <c r="G14" s="94">
        <v>1.4</v>
      </c>
      <c r="H14" s="100">
        <v>0.7</v>
      </c>
      <c r="I14" s="94">
        <v>1</v>
      </c>
      <c r="J14" s="94">
        <v>0.7</v>
      </c>
      <c r="K14" s="94">
        <v>0</v>
      </c>
      <c r="L14" s="94">
        <v>1</v>
      </c>
      <c r="M14" s="107"/>
    </row>
    <row r="15" spans="1:20">
      <c r="A15" s="67"/>
      <c r="C15" s="52" t="s">
        <v>9</v>
      </c>
      <c r="E15" s="100"/>
      <c r="F15" s="100"/>
      <c r="G15" s="108">
        <v>146.04910595941811</v>
      </c>
      <c r="H15" s="109">
        <v>146.04910595941811</v>
      </c>
      <c r="I15" s="108">
        <v>146.04910595941811</v>
      </c>
      <c r="J15" s="108">
        <v>146.04910595941811</v>
      </c>
      <c r="K15" s="108">
        <v>146.04910595941811</v>
      </c>
      <c r="L15" s="108">
        <v>146.04910595941811</v>
      </c>
      <c r="M15" s="107"/>
      <c r="O15" s="110"/>
      <c r="P15" s="110"/>
      <c r="Q15" s="110"/>
      <c r="R15" s="110"/>
      <c r="S15" s="110"/>
      <c r="T15" s="110"/>
    </row>
    <row r="16" spans="1:20">
      <c r="A16" s="67"/>
      <c r="B16" s="52" t="s">
        <v>28</v>
      </c>
      <c r="E16" s="111"/>
      <c r="F16" s="100"/>
      <c r="G16" s="94"/>
      <c r="H16" s="100"/>
      <c r="I16" s="94"/>
      <c r="J16" s="94"/>
      <c r="K16" s="94"/>
      <c r="L16" s="95"/>
      <c r="M16" s="95"/>
    </row>
    <row r="17" spans="1:21">
      <c r="A17" s="67"/>
      <c r="C17" s="52" t="s">
        <v>8</v>
      </c>
      <c r="E17" s="111"/>
      <c r="F17" s="100"/>
      <c r="G17" s="112">
        <v>0.1</v>
      </c>
      <c r="H17" s="113">
        <v>0.3</v>
      </c>
      <c r="I17" s="112">
        <v>0</v>
      </c>
      <c r="J17" s="112">
        <v>0.3</v>
      </c>
      <c r="K17" s="112">
        <v>0</v>
      </c>
      <c r="L17" s="114">
        <v>0</v>
      </c>
      <c r="M17" s="115"/>
      <c r="O17" s="116"/>
      <c r="P17" s="116"/>
      <c r="Q17" s="116"/>
      <c r="R17" s="116"/>
      <c r="S17" s="116"/>
      <c r="T17" s="116"/>
    </row>
    <row r="18" spans="1:21">
      <c r="A18" s="67"/>
      <c r="C18" s="52" t="s">
        <v>9</v>
      </c>
      <c r="E18" s="100"/>
      <c r="F18" s="100"/>
      <c r="G18" s="108">
        <v>700.51261550784761</v>
      </c>
      <c r="H18" s="109">
        <v>700.51261550784761</v>
      </c>
      <c r="I18" s="108">
        <v>700.51261550784761</v>
      </c>
      <c r="J18" s="108">
        <v>610.1127662196177</v>
      </c>
      <c r="K18" s="108">
        <v>610.1127662196177</v>
      </c>
      <c r="L18" s="108">
        <v>700.51261550784761</v>
      </c>
      <c r="M18" s="107"/>
      <c r="O18" s="110"/>
      <c r="P18" s="110"/>
      <c r="Q18" s="110"/>
      <c r="R18" s="110"/>
      <c r="S18" s="110"/>
      <c r="T18" s="110"/>
    </row>
    <row r="19" spans="1:21">
      <c r="A19" s="67"/>
      <c r="B19" s="52" t="s">
        <v>10</v>
      </c>
      <c r="E19" s="111"/>
      <c r="F19" s="100"/>
      <c r="G19" s="94"/>
      <c r="H19" s="100"/>
      <c r="I19" s="94"/>
      <c r="J19" s="94"/>
      <c r="K19" s="94"/>
      <c r="L19" s="95"/>
      <c r="M19" s="95"/>
    </row>
    <row r="20" spans="1:21">
      <c r="A20" s="67"/>
      <c r="C20" s="52" t="s">
        <v>8</v>
      </c>
      <c r="E20" s="111"/>
      <c r="F20" s="117"/>
      <c r="G20" s="112">
        <v>0.3</v>
      </c>
      <c r="H20" s="113">
        <v>0.2</v>
      </c>
      <c r="I20" s="112">
        <v>0</v>
      </c>
      <c r="J20" s="112">
        <v>0.2</v>
      </c>
      <c r="K20" s="112">
        <v>0</v>
      </c>
      <c r="L20" s="114">
        <v>0</v>
      </c>
      <c r="M20" s="115"/>
      <c r="O20" s="116"/>
      <c r="P20" s="116"/>
      <c r="Q20" s="116"/>
      <c r="R20" s="116"/>
      <c r="S20" s="116"/>
      <c r="T20" s="116"/>
    </row>
    <row r="21" spans="1:21">
      <c r="A21" s="67"/>
      <c r="C21" s="52" t="s">
        <v>9</v>
      </c>
      <c r="E21" s="100"/>
      <c r="F21" s="100"/>
      <c r="G21" s="108">
        <v>805.53178028057312</v>
      </c>
      <c r="H21" s="109">
        <v>805.53178028057312</v>
      </c>
      <c r="I21" s="108">
        <v>805.53178028057312</v>
      </c>
      <c r="J21" s="108">
        <v>701.59219572824111</v>
      </c>
      <c r="K21" s="108">
        <v>701.59219572824111</v>
      </c>
      <c r="L21" s="108">
        <v>805.53178028057312</v>
      </c>
      <c r="M21" s="107"/>
      <c r="O21" s="110"/>
      <c r="P21" s="110"/>
      <c r="Q21" s="110"/>
      <c r="R21" s="110"/>
      <c r="S21" s="110"/>
      <c r="T21" s="110"/>
    </row>
    <row r="22" spans="1:21">
      <c r="A22" s="67"/>
      <c r="B22" s="52" t="s">
        <v>11</v>
      </c>
      <c r="E22" s="111"/>
      <c r="F22" s="100"/>
      <c r="G22" s="118"/>
      <c r="H22" s="119"/>
      <c r="I22" s="118"/>
      <c r="J22" s="118"/>
      <c r="K22" s="118"/>
      <c r="L22" s="120"/>
      <c r="M22" s="95"/>
      <c r="O22" s="110"/>
      <c r="P22" s="110"/>
      <c r="Q22" s="110"/>
      <c r="R22" s="110"/>
      <c r="S22" s="110"/>
      <c r="T22" s="110"/>
    </row>
    <row r="23" spans="1:21">
      <c r="A23" s="67"/>
      <c r="C23" s="52" t="s">
        <v>12</v>
      </c>
      <c r="E23" s="111"/>
      <c r="F23" s="100"/>
      <c r="G23" s="112">
        <v>0</v>
      </c>
      <c r="H23" s="113">
        <v>1</v>
      </c>
      <c r="I23" s="112">
        <v>0</v>
      </c>
      <c r="J23" s="112">
        <v>1</v>
      </c>
      <c r="K23" s="112">
        <v>1</v>
      </c>
      <c r="L23" s="114">
        <v>0</v>
      </c>
      <c r="M23" s="115"/>
      <c r="O23" s="116"/>
      <c r="P23" s="116"/>
      <c r="Q23" s="116"/>
      <c r="R23" s="116"/>
      <c r="S23" s="116"/>
      <c r="T23" s="116"/>
    </row>
    <row r="24" spans="1:21">
      <c r="A24" s="67"/>
      <c r="C24" s="52" t="s">
        <v>13</v>
      </c>
      <c r="E24" s="100"/>
      <c r="F24" s="100"/>
      <c r="G24" s="108">
        <v>0</v>
      </c>
      <c r="H24" s="109">
        <v>17415.991076614333</v>
      </c>
      <c r="I24" s="108">
        <v>0</v>
      </c>
      <c r="J24" s="108">
        <v>122800.50522171934</v>
      </c>
      <c r="K24" s="108">
        <v>0</v>
      </c>
      <c r="L24" s="121">
        <v>0</v>
      </c>
      <c r="M24" s="95"/>
      <c r="O24" s="110"/>
      <c r="P24" s="110"/>
      <c r="Q24" s="110"/>
      <c r="R24" s="110"/>
      <c r="S24" s="110"/>
      <c r="T24" s="110"/>
    </row>
    <row r="25" spans="1:21">
      <c r="A25" s="67"/>
      <c r="E25" s="111"/>
      <c r="F25" s="100"/>
      <c r="G25" s="118"/>
      <c r="H25" s="119"/>
      <c r="I25" s="118"/>
      <c r="J25" s="118"/>
      <c r="K25" s="118"/>
      <c r="L25" s="120"/>
      <c r="M25" s="95"/>
    </row>
    <row r="26" spans="1:21">
      <c r="A26" s="67"/>
      <c r="B26" s="67" t="s">
        <v>48</v>
      </c>
      <c r="E26" s="111"/>
      <c r="F26" s="100"/>
      <c r="G26" s="118">
        <f>(G14*G15+G17*G18+G20*G21+G23*G24)*1.275864102</f>
        <v>658.57495034844158</v>
      </c>
      <c r="H26" s="119">
        <f>(H14*H15+H17*H18+H20*H21+H23*H24)*1.275864102</f>
        <v>22824.552469433933</v>
      </c>
      <c r="I26" s="118">
        <f>(I14*I15+I17*I18+I20*I21+I23*I24)*1.275864102</f>
        <v>186.33881142281584</v>
      </c>
      <c r="J26" s="118">
        <f>(J14*J15+J17*J18+J20*J21+J23*J24)*1.275864102</f>
        <v>157219.74704018328</v>
      </c>
      <c r="K26" s="118">
        <f>(K14*K15+K17*K18+K20*K21+K23*K24)*1.275864102</f>
        <v>0</v>
      </c>
      <c r="L26" s="120">
        <v>0</v>
      </c>
      <c r="M26" s="115"/>
    </row>
    <row r="27" spans="1:21">
      <c r="A27" s="67"/>
      <c r="E27" s="111"/>
      <c r="F27" s="100"/>
      <c r="G27" s="94"/>
      <c r="H27" s="100"/>
      <c r="I27" s="94"/>
      <c r="J27" s="94"/>
      <c r="K27" s="94"/>
      <c r="L27" s="95"/>
      <c r="M27" s="95"/>
    </row>
    <row r="28" spans="1:21">
      <c r="A28" s="92" t="s">
        <v>50</v>
      </c>
      <c r="B28" s="99"/>
      <c r="C28" s="99"/>
      <c r="D28" s="99"/>
      <c r="E28" s="122"/>
      <c r="F28" s="101"/>
      <c r="G28" s="123"/>
      <c r="H28" s="124"/>
      <c r="I28" s="123"/>
      <c r="J28" s="123"/>
      <c r="K28" s="123"/>
      <c r="L28" s="125"/>
      <c r="M28" s="125"/>
    </row>
    <row r="29" spans="1:21">
      <c r="A29" s="67"/>
      <c r="C29" s="52" t="s">
        <v>14</v>
      </c>
      <c r="E29" s="100"/>
      <c r="F29" s="113">
        <v>0.44459599999999999</v>
      </c>
      <c r="G29" s="112">
        <v>0.458895</v>
      </c>
      <c r="H29" s="113">
        <v>0.43029200000000001</v>
      </c>
      <c r="I29" s="112">
        <v>0.43029200000000001</v>
      </c>
      <c r="J29" s="112">
        <v>0.43029200000000001</v>
      </c>
      <c r="K29" s="112">
        <v>0.43029200000000001</v>
      </c>
      <c r="L29" s="114">
        <v>0.43029200000000001</v>
      </c>
      <c r="M29" s="95"/>
    </row>
    <row r="30" spans="1:21">
      <c r="A30" s="67"/>
      <c r="C30" s="52" t="s">
        <v>15</v>
      </c>
      <c r="E30" s="100"/>
      <c r="F30" s="113">
        <v>0.5</v>
      </c>
      <c r="G30" s="112">
        <v>1.6666666666666667</v>
      </c>
      <c r="H30" s="113">
        <v>6.4285714285714288</v>
      </c>
      <c r="I30" s="112">
        <v>4.2857142857142856</v>
      </c>
      <c r="J30" s="112">
        <v>5</v>
      </c>
      <c r="K30" s="112">
        <v>5</v>
      </c>
      <c r="L30" s="114">
        <v>30</v>
      </c>
      <c r="M30" s="95"/>
    </row>
    <row r="31" spans="1:21">
      <c r="A31" s="67"/>
      <c r="C31" s="52" t="s">
        <v>16</v>
      </c>
      <c r="E31" s="100"/>
      <c r="F31" s="109">
        <v>274.09806790707904</v>
      </c>
      <c r="G31" s="108">
        <v>276.04102970025463</v>
      </c>
      <c r="H31" s="109">
        <v>283.20423823894816</v>
      </c>
      <c r="I31" s="108">
        <v>283.20423823894816</v>
      </c>
      <c r="J31" s="108">
        <v>283.20423823894816</v>
      </c>
      <c r="K31" s="108">
        <v>283.20423823894816</v>
      </c>
      <c r="L31" s="121">
        <v>277.78111194876061</v>
      </c>
      <c r="M31" s="95"/>
      <c r="O31" s="110"/>
      <c r="P31" s="110"/>
      <c r="Q31" s="110"/>
      <c r="R31" s="110"/>
      <c r="S31" s="110"/>
      <c r="T31" s="110"/>
      <c r="U31" s="110"/>
    </row>
    <row r="32" spans="1:21">
      <c r="A32" s="67"/>
      <c r="E32" s="100"/>
      <c r="F32" s="119"/>
      <c r="G32" s="118"/>
      <c r="H32" s="119"/>
      <c r="I32" s="118"/>
      <c r="J32" s="118"/>
      <c r="K32" s="118"/>
      <c r="L32" s="120"/>
      <c r="M32" s="95"/>
    </row>
    <row r="33" spans="1:14">
      <c r="A33" s="67"/>
      <c r="E33" s="100"/>
      <c r="F33" s="117"/>
      <c r="G33" s="126"/>
      <c r="H33" s="117"/>
      <c r="I33" s="126"/>
      <c r="J33" s="126"/>
      <c r="K33" s="126"/>
      <c r="L33" s="115"/>
      <c r="M33" s="115"/>
    </row>
    <row r="34" spans="1:14">
      <c r="A34" s="92" t="s">
        <v>17</v>
      </c>
      <c r="B34" s="99"/>
      <c r="C34" s="99"/>
      <c r="D34" s="99"/>
      <c r="E34" s="101"/>
      <c r="F34" s="101"/>
      <c r="G34" s="99"/>
      <c r="H34" s="101"/>
      <c r="I34" s="99"/>
      <c r="J34" s="99"/>
      <c r="K34" s="99"/>
      <c r="L34" s="106"/>
      <c r="M34" s="127"/>
    </row>
    <row r="35" spans="1:14">
      <c r="A35" s="67"/>
      <c r="C35" s="52" t="s">
        <v>18</v>
      </c>
      <c r="E35" s="100"/>
      <c r="F35" s="117"/>
      <c r="G35" s="126"/>
      <c r="H35" s="117"/>
      <c r="I35" s="126"/>
      <c r="J35" s="126"/>
      <c r="K35" s="126"/>
      <c r="L35" s="115"/>
      <c r="M35" s="128">
        <v>1764112.0887260665</v>
      </c>
    </row>
    <row r="36" spans="1:14">
      <c r="A36" s="67"/>
      <c r="C36" s="52" t="s">
        <v>19</v>
      </c>
      <c r="E36" s="100"/>
      <c r="F36" s="100"/>
      <c r="G36" s="94"/>
      <c r="H36" s="100"/>
      <c r="I36" s="94"/>
      <c r="J36" s="94"/>
      <c r="K36" s="94"/>
      <c r="L36" s="95"/>
      <c r="M36" s="128">
        <v>9702616.4879933652</v>
      </c>
    </row>
    <row r="37" spans="1:14" ht="15" thickBot="1">
      <c r="A37" s="129"/>
      <c r="B37" s="130"/>
      <c r="C37" s="130" t="s">
        <v>20</v>
      </c>
      <c r="D37" s="130"/>
      <c r="E37" s="131"/>
      <c r="F37" s="131"/>
      <c r="G37" s="130"/>
      <c r="H37" s="131"/>
      <c r="I37" s="130"/>
      <c r="J37" s="130"/>
      <c r="K37" s="130"/>
      <c r="L37" s="132"/>
      <c r="M37" s="133">
        <v>17641120.887260664</v>
      </c>
    </row>
    <row r="38" spans="1:14" ht="15" thickTop="1">
      <c r="D38" s="134"/>
      <c r="E38" s="135"/>
      <c r="F38" s="134"/>
      <c r="G38" s="94"/>
      <c r="H38" s="134"/>
      <c r="I38" s="94"/>
      <c r="J38" s="94"/>
      <c r="K38" s="94"/>
      <c r="L38" s="94"/>
      <c r="M38" s="134"/>
      <c r="N38" s="94"/>
    </row>
    <row r="39" spans="1:14">
      <c r="A39" s="52" t="s">
        <v>62</v>
      </c>
    </row>
    <row r="41" spans="1:14" ht="105" customHeight="1">
      <c r="A41" s="148" t="s">
        <v>56</v>
      </c>
      <c r="B41" s="148"/>
      <c r="C41" s="148"/>
      <c r="D41" s="148"/>
      <c r="E41" s="148"/>
      <c r="F41" s="148"/>
      <c r="G41" s="148"/>
      <c r="H41" s="148"/>
      <c r="I41" s="148"/>
      <c r="J41" s="148"/>
      <c r="K41" s="148"/>
      <c r="L41" s="148"/>
    </row>
    <row r="43" spans="1:14" ht="20.399999999999999" customHeight="1">
      <c r="A43" s="52" t="s">
        <v>57</v>
      </c>
    </row>
    <row r="44" spans="1:14" ht="15" customHeight="1"/>
    <row r="45" spans="1:14">
      <c r="A45" s="144" t="s">
        <v>34</v>
      </c>
      <c r="B45" s="144"/>
      <c r="C45" s="144"/>
      <c r="D45" s="144"/>
      <c r="E45" s="144"/>
      <c r="F45" s="144"/>
      <c r="G45" s="144"/>
      <c r="H45" s="144"/>
      <c r="I45" s="144"/>
      <c r="J45" s="144"/>
    </row>
    <row r="46" spans="1:14" ht="38.25" customHeight="1">
      <c r="A46" s="136"/>
      <c r="C46" s="144" t="s">
        <v>63</v>
      </c>
      <c r="D46" s="144"/>
      <c r="E46" s="144"/>
      <c r="F46" s="144"/>
      <c r="G46" s="144"/>
      <c r="H46" s="144"/>
      <c r="I46" s="144"/>
      <c r="J46" s="144"/>
      <c r="K46" s="144"/>
    </row>
    <row r="47" spans="1:14">
      <c r="C47" s="137"/>
    </row>
    <row r="48" spans="1:14" ht="37.5" customHeight="1">
      <c r="C48" s="144" t="s">
        <v>64</v>
      </c>
      <c r="D48" s="144"/>
      <c r="E48" s="144"/>
      <c r="F48" s="144"/>
      <c r="G48" s="144"/>
      <c r="H48" s="144"/>
      <c r="I48" s="144"/>
      <c r="J48" s="144"/>
      <c r="K48" s="144"/>
    </row>
  </sheetData>
  <mergeCells count="5">
    <mergeCell ref="C48:K48"/>
    <mergeCell ref="H4:L4"/>
    <mergeCell ref="A41:L41"/>
    <mergeCell ref="A45:J45"/>
    <mergeCell ref="C46:K46"/>
  </mergeCells>
  <pageMargins left="0.7" right="0.7" top="0.75" bottom="0.75" header="0.3" footer="0.3"/>
  <pageSetup scale="54"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Read Me</vt:lpstr>
      <vt:lpstr>Vibrio other mean COI 2018</vt:lpstr>
      <vt:lpstr>low 2018</vt:lpstr>
      <vt:lpstr>high 2018</vt:lpstr>
      <vt:lpstr>Vibrio Other Assumptions 2018</vt:lpstr>
      <vt:lpstr>'Vibrio Other Assumptions 2018'!Print_Area</vt:lpstr>
      <vt:lpstr>'Vibrio other mean COI 2018'!Print_Area</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of foodborne illness for Vibrio all species other</dc:title>
  <dc:subject>Agricultural Economics</dc:subject>
  <dc:creator>Sandra Hoffmann;Jae-Wan Ahn</dc:creator>
  <cp:keywords>Vibrio all species other, foodborne illness, foodborne illnesses, cost estimates, disease outcomes, foodborne infections, outpatient expenditures, inpatient expenditures, medical care, medical costs, lost wages, USDA, U.S. Department of Agriculture, ERS, Economic Research Service</cp:keywords>
  <cp:lastModifiedBy>Ryan Butler</cp:lastModifiedBy>
  <cp:lastPrinted>2014-07-21T18:56:02Z</cp:lastPrinted>
  <dcterms:created xsi:type="dcterms:W3CDTF">2014-04-15T18:30:45Z</dcterms:created>
  <dcterms:modified xsi:type="dcterms:W3CDTF">2021-08-06T20:29:25Z</dcterms:modified>
</cp:coreProperties>
</file>